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D:\DireccionPlaneacion\1-POA\POA2019\PublicaiconActualizacionPOA-CIGD\"/>
    </mc:Choice>
  </mc:AlternateContent>
  <xr:revisionPtr revIDLastSave="0" documentId="13_ncr:1_{3306EB18-50DB-4633-94F6-30B2B3A5D22A}" xr6:coauthVersionLast="41" xr6:coauthVersionMax="45" xr10:uidLastSave="{00000000-0000-0000-0000-000000000000}"/>
  <bookViews>
    <workbookView xWindow="-120" yWindow="-120" windowWidth="20730" windowHeight="11160" tabRatio="755" xr2:uid="{00000000-000D-0000-FFFF-FFFF00000000}"/>
  </bookViews>
  <sheets>
    <sheet name="INFORME CONSOLIDADO" sheetId="53" r:id="rId1"/>
    <sheet name="Meta Transversal Consolidada" sheetId="55" r:id="rId2"/>
    <sheet name="01 DIRECCIONAMIENTO ES POA 2019" sheetId="38" r:id="rId3"/>
    <sheet name="COD 02 G CONOCIM INNOV POA 2019" sheetId="39" r:id="rId4"/>
    <sheet name="COD 03 DIR TIC POA 2019" sheetId="2" r:id="rId5"/>
    <sheet name="COD 04 COMUNICACIÓN E POA 2019" sheetId="43" r:id="rId6"/>
    <sheet name="COD 05 PROMOCIÓN DEFEN POA 2019" sheetId="40" r:id="rId7"/>
    <sheet name="COD 06 PREVEN FUN PUB POA 2019" sheetId="41" r:id="rId8"/>
    <sheet name="COD 07 POTESTAD DISCIP POA 2019" sheetId="42" r:id="rId9"/>
    <sheet name="COD 08 GESTIÓN TALENTO POA 2018" sheetId="44" r:id="rId10"/>
    <sheet name="COD 09 GESTIÓN ADMIN POA 2019" sheetId="45" r:id="rId11"/>
    <sheet name="COD 10 GESTIÓN FINANC POA 2019" sheetId="46" r:id="rId12"/>
    <sheet name="COD 11 GESTIÓN CONTRAC POA 2019" sheetId="47" r:id="rId13"/>
    <sheet name="COD 12 GESTIÓN DOCUMEN POA 2019" sheetId="48" r:id="rId14"/>
    <sheet name="COD13 GESTIÓN JURIDICA POA 2019" sheetId="49" r:id="rId15"/>
    <sheet name="COD14 SERVICIO USUARIO P0A 2019" sheetId="51" r:id="rId16"/>
    <sheet name="COD 15 DISC INTER POA 2019" sheetId="50" r:id="rId17"/>
    <sheet name="COD 16 EVAL SGTO POA 2019" sheetId="52" r:id="rId18"/>
    <sheet name="INSTRUCTIVO PL (Pág 3 de 3)" sheetId="36" r:id="rId19"/>
    <sheet name="CONTROL CAMBIOS FR" sheetId="37" r:id="rId20"/>
  </sheets>
  <externalReferences>
    <externalReference r:id="rId21"/>
    <externalReference r:id="rId22"/>
    <externalReference r:id="rId23"/>
    <externalReference r:id="rId24"/>
  </externalReferences>
  <definedNames>
    <definedName name="_xlnm._FilterDatabase" localSheetId="4" hidden="1">'COD 03 DIR TIC POA 2019'!$B$9:$J$21</definedName>
    <definedName name="MATAS1">[1]Hoja1!$B$3:$B$16</definedName>
    <definedName name="METAS">[2]Hoja1!$B$3:$B$16</definedName>
    <definedName name="OBJE">#REF!</definedName>
    <definedName name="OBJETIVO">[2]Hoja1!$A$3:$A$8</definedName>
    <definedName name="Objetivos">#REF!</definedName>
    <definedName name="_xlnm.Print_Titles" localSheetId="4">'COD 03 DIR TIC POA 2019'!$9:$9</definedName>
    <definedName name="_xlnm.Print_Titles" localSheetId="18">'INSTRUCTIVO PL (Pág 3 de 3)'!$B:$O,'INSTRUCTIVO PL (Pág 3 de 3)'!$1:$27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5" i="53" l="1"/>
  <c r="E34" i="53" l="1"/>
  <c r="AO19" i="41" l="1"/>
  <c r="AG19" i="41"/>
  <c r="E109" i="53" s="1"/>
  <c r="Y19" i="41"/>
  <c r="Q19" i="41"/>
  <c r="Q15" i="38" l="1"/>
  <c r="R15" i="38"/>
  <c r="Y15" i="38"/>
  <c r="AQ15" i="38" s="1"/>
  <c r="Z15" i="38"/>
  <c r="AG15" i="38"/>
  <c r="E35" i="53" s="1"/>
  <c r="AH15" i="38"/>
  <c r="F35" i="53" s="1"/>
  <c r="AO15" i="38"/>
  <c r="AP15" i="38"/>
  <c r="AR15" i="38" l="1"/>
  <c r="AS15" i="38" s="1"/>
  <c r="H35" i="53" s="1"/>
  <c r="C13" i="53" l="1"/>
  <c r="Z26" i="40" l="1"/>
  <c r="AN13" i="55" l="1"/>
  <c r="AL13" i="55"/>
  <c r="AJ13" i="55"/>
  <c r="AF13" i="55"/>
  <c r="AD13" i="55"/>
  <c r="AB13" i="55"/>
  <c r="G35" i="53" l="1"/>
  <c r="AP16" i="38" l="1"/>
  <c r="AO16" i="38"/>
  <c r="AH16" i="38"/>
  <c r="F36" i="53" s="1"/>
  <c r="AG16" i="38"/>
  <c r="E36" i="53" s="1"/>
  <c r="Z16" i="38"/>
  <c r="Y16" i="38"/>
  <c r="R16" i="38"/>
  <c r="Q16" i="38"/>
  <c r="G36" i="53" l="1"/>
  <c r="X16" i="43"/>
  <c r="X13" i="55" s="1"/>
  <c r="V16" i="43"/>
  <c r="V13" i="55" s="1"/>
  <c r="T16" i="43"/>
  <c r="T13" i="55" s="1"/>
  <c r="T14" i="39" l="1"/>
  <c r="V13" i="39" l="1"/>
  <c r="AG16" i="41" l="1"/>
  <c r="E106" i="53" s="1"/>
  <c r="G71" i="53"/>
  <c r="G70" i="53"/>
  <c r="AO15" i="41" l="1"/>
  <c r="G33" i="53" l="1"/>
  <c r="G189" i="53" l="1"/>
  <c r="E189" i="53"/>
  <c r="G180" i="53"/>
  <c r="E180" i="53"/>
  <c r="G69" i="53"/>
  <c r="E69" i="53"/>
  <c r="G170" i="53"/>
  <c r="E170" i="53"/>
  <c r="G162" i="53"/>
  <c r="E162" i="53"/>
  <c r="G154" i="53"/>
  <c r="E154" i="53"/>
  <c r="G145" i="53"/>
  <c r="E145" i="53"/>
  <c r="G138" i="53"/>
  <c r="E138" i="53"/>
  <c r="G123" i="53"/>
  <c r="E123" i="53"/>
  <c r="G114" i="53"/>
  <c r="E114" i="53"/>
  <c r="G102" i="53"/>
  <c r="E102" i="53"/>
  <c r="G77" i="53"/>
  <c r="E77" i="53"/>
  <c r="G61" i="53"/>
  <c r="E61" i="53"/>
  <c r="G49" i="53"/>
  <c r="E49" i="53"/>
  <c r="G41" i="53"/>
  <c r="E41" i="53"/>
  <c r="G32" i="53"/>
  <c r="E32" i="53"/>
  <c r="AP13" i="55" l="1"/>
  <c r="Z13" i="55"/>
  <c r="P13" i="55"/>
  <c r="N13" i="55"/>
  <c r="L13" i="55"/>
  <c r="Q13" i="55" l="1"/>
  <c r="AH13" i="55"/>
  <c r="F34" i="53" s="1"/>
  <c r="G34" i="53" s="1"/>
  <c r="G37" i="53" s="1"/>
  <c r="R13" i="55"/>
  <c r="AO13" i="55"/>
  <c r="AG13" i="55"/>
  <c r="Y13" i="55"/>
  <c r="AR13" i="55" l="1"/>
  <c r="AQ13" i="55"/>
  <c r="D7" i="53"/>
  <c r="AS13" i="55" l="1"/>
  <c r="H34" i="53" s="1"/>
  <c r="B34" i="53" l="1"/>
  <c r="B33" i="53"/>
  <c r="C27" i="53"/>
  <c r="C24" i="53"/>
  <c r="C17" i="53"/>
  <c r="G72" i="53"/>
  <c r="C28" i="53" l="1"/>
  <c r="AP26" i="40"/>
  <c r="AH26" i="40"/>
  <c r="F90" i="53" s="1"/>
  <c r="R26" i="40"/>
  <c r="AP20" i="41" l="1"/>
  <c r="AO20" i="41"/>
  <c r="AP19" i="41"/>
  <c r="AP18" i="41"/>
  <c r="AO18" i="41"/>
  <c r="AP15" i="41"/>
  <c r="AP17" i="41"/>
  <c r="AO17" i="41"/>
  <c r="AP16" i="41"/>
  <c r="AO16" i="41"/>
  <c r="AP14" i="41"/>
  <c r="AO14" i="41"/>
  <c r="AP13" i="41"/>
  <c r="AO13" i="41"/>
  <c r="AH20" i="41"/>
  <c r="AG20" i="41"/>
  <c r="AH19" i="41"/>
  <c r="F109" i="53" s="1"/>
  <c r="G109" i="53" s="1"/>
  <c r="AH18" i="41"/>
  <c r="F108" i="53" s="1"/>
  <c r="AG18" i="41"/>
  <c r="E108" i="53" s="1"/>
  <c r="G108" i="53" s="1"/>
  <c r="AH15" i="41"/>
  <c r="F105" i="53" s="1"/>
  <c r="G105" i="53" s="1"/>
  <c r="AH17" i="41"/>
  <c r="F107" i="53" s="1"/>
  <c r="AG17" i="41"/>
  <c r="E107" i="53" s="1"/>
  <c r="G107" i="53" s="1"/>
  <c r="AH16" i="41"/>
  <c r="F106" i="53" s="1"/>
  <c r="G106" i="53" s="1"/>
  <c r="AH14" i="41"/>
  <c r="F104" i="53" s="1"/>
  <c r="AG14" i="41"/>
  <c r="E104" i="53" s="1"/>
  <c r="AH13" i="41"/>
  <c r="F103" i="53" s="1"/>
  <c r="AG13" i="41"/>
  <c r="E103" i="53" s="1"/>
  <c r="G103" i="53" s="1"/>
  <c r="Z20" i="41"/>
  <c r="Y20" i="41"/>
  <c r="Z19" i="41"/>
  <c r="Z18" i="41"/>
  <c r="Y18" i="41"/>
  <c r="Z15" i="41"/>
  <c r="Z17" i="41"/>
  <c r="Y17" i="41"/>
  <c r="Z16" i="41"/>
  <c r="Y16" i="41"/>
  <c r="Z14" i="41"/>
  <c r="Y14" i="41"/>
  <c r="Z13" i="41"/>
  <c r="Y13" i="41"/>
  <c r="R19" i="41"/>
  <c r="R15" i="41"/>
  <c r="R17" i="41"/>
  <c r="AO19" i="2"/>
  <c r="AH19" i="2"/>
  <c r="F56" i="53" s="1"/>
  <c r="AG19" i="2"/>
  <c r="E56" i="53" s="1"/>
  <c r="G56" i="53" s="1"/>
  <c r="Z19" i="2"/>
  <c r="Y19" i="2"/>
  <c r="R19" i="2"/>
  <c r="Q19" i="2"/>
  <c r="AP18" i="2"/>
  <c r="AO18" i="2"/>
  <c r="AH18" i="2"/>
  <c r="F55" i="53" s="1"/>
  <c r="AG18" i="2"/>
  <c r="E55" i="53" s="1"/>
  <c r="G55" i="53" s="1"/>
  <c r="Z18" i="2"/>
  <c r="Y18" i="2"/>
  <c r="R18" i="2"/>
  <c r="Q18" i="2"/>
  <c r="AR19" i="41" l="1"/>
  <c r="G104" i="53"/>
  <c r="G110" i="53" s="1"/>
  <c r="D15" i="53" s="1"/>
  <c r="AR18" i="2"/>
  <c r="AQ18" i="2"/>
  <c r="AQ19" i="2"/>
  <c r="AP15" i="47"/>
  <c r="AP14" i="47"/>
  <c r="AP13" i="47"/>
  <c r="AH15" i="47"/>
  <c r="AH14" i="47"/>
  <c r="AG14" i="47"/>
  <c r="E156" i="53" s="1"/>
  <c r="G156" i="53" s="1"/>
  <c r="AH13" i="47"/>
  <c r="AG13" i="47"/>
  <c r="E155" i="53" s="1"/>
  <c r="G155" i="53" s="1"/>
  <c r="Z15" i="47"/>
  <c r="Y15" i="47"/>
  <c r="Z14" i="47"/>
  <c r="Y14" i="47"/>
  <c r="Z13" i="47"/>
  <c r="Y13" i="47"/>
  <c r="Q13" i="47"/>
  <c r="R13" i="47"/>
  <c r="AH16" i="44"/>
  <c r="F127" i="53" s="1"/>
  <c r="AG16" i="44"/>
  <c r="E127" i="53" s="1"/>
  <c r="G127" i="53" s="1"/>
  <c r="Z16" i="44"/>
  <c r="Y16" i="44"/>
  <c r="AH15" i="44"/>
  <c r="F126" i="53" s="1"/>
  <c r="AG15" i="44"/>
  <c r="E126" i="53" s="1"/>
  <c r="G126" i="53" s="1"/>
  <c r="Z15" i="44"/>
  <c r="Y15" i="44"/>
  <c r="AH14" i="44"/>
  <c r="F125" i="53" s="1"/>
  <c r="AG14" i="44"/>
  <c r="E125" i="53" s="1"/>
  <c r="G125" i="53" s="1"/>
  <c r="Z14" i="44"/>
  <c r="Y14" i="44"/>
  <c r="AP22" i="44"/>
  <c r="AP21" i="44"/>
  <c r="AP20" i="44"/>
  <c r="AP19" i="44"/>
  <c r="AP18" i="44"/>
  <c r="AP17" i="44"/>
  <c r="AP16" i="44"/>
  <c r="AP15" i="44"/>
  <c r="AP14" i="44"/>
  <c r="AP13" i="44"/>
  <c r="AH22" i="44"/>
  <c r="AH21" i="44"/>
  <c r="AH20" i="44"/>
  <c r="AH19" i="44"/>
  <c r="AH18" i="44"/>
  <c r="AH17" i="44"/>
  <c r="AH13" i="44"/>
  <c r="F124" i="53" s="1"/>
  <c r="Z22" i="44"/>
  <c r="Z21" i="44"/>
  <c r="Z20" i="44"/>
  <c r="Z19" i="44"/>
  <c r="Z18" i="44"/>
  <c r="Z17" i="44"/>
  <c r="Z13" i="44"/>
  <c r="R16" i="44"/>
  <c r="R15" i="44"/>
  <c r="R14" i="44"/>
  <c r="R13" i="44"/>
  <c r="AP16" i="46"/>
  <c r="AH16" i="46"/>
  <c r="Z16" i="46"/>
  <c r="R16" i="46"/>
  <c r="F155" i="53" l="1"/>
  <c r="AR13" i="47"/>
  <c r="F156" i="53"/>
  <c r="AR14" i="47"/>
  <c r="F157" i="53"/>
  <c r="AR15" i="47"/>
  <c r="F149" i="53"/>
  <c r="AR16" i="46"/>
  <c r="F133" i="53"/>
  <c r="E133" i="53"/>
  <c r="F131" i="53"/>
  <c r="E131" i="53"/>
  <c r="F129" i="53"/>
  <c r="E129" i="53"/>
  <c r="E130" i="53"/>
  <c r="F130" i="53"/>
  <c r="F128" i="53"/>
  <c r="E128" i="53"/>
  <c r="F132" i="53"/>
  <c r="E132" i="53"/>
  <c r="AR14" i="44"/>
  <c r="AR15" i="44"/>
  <c r="AR16" i="44"/>
  <c r="AR13" i="44"/>
  <c r="X13" i="52"/>
  <c r="V13" i="52"/>
  <c r="T13" i="52"/>
  <c r="P13" i="52"/>
  <c r="N13" i="52"/>
  <c r="L13" i="52"/>
  <c r="AP15" i="43" l="1"/>
  <c r="AO15" i="43"/>
  <c r="AH15" i="43"/>
  <c r="F64" i="53" s="1"/>
  <c r="AG15" i="43"/>
  <c r="E64" i="53" s="1"/>
  <c r="Z15" i="43"/>
  <c r="Y15" i="43"/>
  <c r="R15" i="43"/>
  <c r="Q15" i="43"/>
  <c r="AQ15" i="43" s="1"/>
  <c r="AP14" i="43"/>
  <c r="AO14" i="43"/>
  <c r="AH14" i="43"/>
  <c r="F63" i="53" s="1"/>
  <c r="AG14" i="43"/>
  <c r="E63" i="53" s="1"/>
  <c r="G63" i="53" s="1"/>
  <c r="Z14" i="43"/>
  <c r="Y14" i="43"/>
  <c r="R14" i="43"/>
  <c r="Q14" i="43"/>
  <c r="AQ14" i="43" s="1"/>
  <c r="AP13" i="43"/>
  <c r="AO13" i="43"/>
  <c r="AH13" i="43"/>
  <c r="F62" i="53" s="1"/>
  <c r="AG13" i="43"/>
  <c r="E62" i="53" s="1"/>
  <c r="G62" i="53" s="1"/>
  <c r="Z13" i="43"/>
  <c r="Y13" i="43"/>
  <c r="R13" i="43"/>
  <c r="Q13" i="43"/>
  <c r="AQ13" i="43" s="1"/>
  <c r="G65" i="53" l="1"/>
  <c r="D11" i="53" s="1"/>
  <c r="G64" i="53"/>
  <c r="AR13" i="43"/>
  <c r="AR14" i="43"/>
  <c r="AR15" i="43"/>
  <c r="R18" i="41"/>
  <c r="Q18" i="41"/>
  <c r="AQ18" i="41" s="1"/>
  <c r="AQ19" i="41"/>
  <c r="AR15" i="41"/>
  <c r="AQ15" i="41"/>
  <c r="AO33" i="40"/>
  <c r="AP33" i="40"/>
  <c r="AO26" i="40"/>
  <c r="AO27" i="40"/>
  <c r="AP27" i="40"/>
  <c r="AO28" i="40"/>
  <c r="AP28" i="40"/>
  <c r="AO29" i="40"/>
  <c r="AP29" i="40"/>
  <c r="AO30" i="40"/>
  <c r="AP30" i="40"/>
  <c r="AO31" i="40"/>
  <c r="AP31" i="40"/>
  <c r="AO32" i="40"/>
  <c r="AP32" i="40"/>
  <c r="AH33" i="40"/>
  <c r="F97" i="53" s="1"/>
  <c r="AG33" i="40"/>
  <c r="E97" i="53" s="1"/>
  <c r="G97" i="53" s="1"/>
  <c r="Z33" i="40"/>
  <c r="Y33" i="40"/>
  <c r="R33" i="40"/>
  <c r="Q33" i="40"/>
  <c r="AH32" i="40"/>
  <c r="F96" i="53" s="1"/>
  <c r="AG32" i="40"/>
  <c r="E96" i="53" s="1"/>
  <c r="G96" i="53" s="1"/>
  <c r="Z32" i="40"/>
  <c r="Y32" i="40"/>
  <c r="R32" i="40"/>
  <c r="Q32" i="40"/>
  <c r="AH31" i="40"/>
  <c r="F95" i="53" s="1"/>
  <c r="AG31" i="40"/>
  <c r="E95" i="53" s="1"/>
  <c r="G95" i="53" s="1"/>
  <c r="Z31" i="40"/>
  <c r="Y31" i="40"/>
  <c r="R31" i="40"/>
  <c r="Q31" i="40"/>
  <c r="AH30" i="40"/>
  <c r="F94" i="53" s="1"/>
  <c r="AG30" i="40"/>
  <c r="E94" i="53" s="1"/>
  <c r="G94" i="53" s="1"/>
  <c r="Z30" i="40"/>
  <c r="Y30" i="40"/>
  <c r="R30" i="40"/>
  <c r="Q30" i="40"/>
  <c r="AH29" i="40"/>
  <c r="F93" i="53" s="1"/>
  <c r="AG29" i="40"/>
  <c r="E93" i="53" s="1"/>
  <c r="G93" i="53" s="1"/>
  <c r="Z29" i="40"/>
  <c r="Y29" i="40"/>
  <c r="R29" i="40"/>
  <c r="Q29" i="40"/>
  <c r="AH28" i="40"/>
  <c r="F92" i="53" s="1"/>
  <c r="AG28" i="40"/>
  <c r="E92" i="53" s="1"/>
  <c r="G92" i="53" s="1"/>
  <c r="Z28" i="40"/>
  <c r="Y28" i="40"/>
  <c r="R28" i="40"/>
  <c r="Q28" i="40"/>
  <c r="AH27" i="40"/>
  <c r="F91" i="53" s="1"/>
  <c r="AG27" i="40"/>
  <c r="E91" i="53" s="1"/>
  <c r="G91" i="53" s="1"/>
  <c r="Z27" i="40"/>
  <c r="Y27" i="40"/>
  <c r="R27" i="40"/>
  <c r="Q27" i="40"/>
  <c r="AG26" i="40"/>
  <c r="E90" i="53" s="1"/>
  <c r="G90" i="53" s="1"/>
  <c r="Y26" i="40"/>
  <c r="Q26" i="40"/>
  <c r="AR26" i="40"/>
  <c r="AR28" i="40" l="1"/>
  <c r="AR30" i="40"/>
  <c r="AR29" i="40"/>
  <c r="AQ28" i="40"/>
  <c r="AQ29" i="40"/>
  <c r="AQ30" i="40"/>
  <c r="AS15" i="41"/>
  <c r="H105" i="53" s="1"/>
  <c r="AQ27" i="40"/>
  <c r="AS19" i="41"/>
  <c r="H109" i="53" s="1"/>
  <c r="AR18" i="41"/>
  <c r="AS18" i="41" s="1"/>
  <c r="H108" i="53" s="1"/>
  <c r="AQ32" i="40"/>
  <c r="AQ31" i="40"/>
  <c r="AR32" i="40"/>
  <c r="AR27" i="40"/>
  <c r="AR31" i="40"/>
  <c r="AQ26" i="40"/>
  <c r="AS26" i="40" s="1"/>
  <c r="H90" i="53" s="1"/>
  <c r="AP34" i="40"/>
  <c r="AO34" i="40"/>
  <c r="AH34" i="40"/>
  <c r="AG34" i="40"/>
  <c r="Z34" i="40"/>
  <c r="Y34" i="40"/>
  <c r="R34" i="40"/>
  <c r="Q34" i="40"/>
  <c r="AP17" i="40"/>
  <c r="AO17" i="40"/>
  <c r="AH17" i="40"/>
  <c r="AG17" i="40"/>
  <c r="Z17" i="40"/>
  <c r="Y17" i="40"/>
  <c r="R17" i="40"/>
  <c r="Q17" i="40"/>
  <c r="AS30" i="40" l="1"/>
  <c r="H94" i="53" s="1"/>
  <c r="AS28" i="40"/>
  <c r="H92" i="53" s="1"/>
  <c r="AS29" i="40"/>
  <c r="H93" i="53" s="1"/>
  <c r="AS27" i="40"/>
  <c r="H91" i="53" s="1"/>
  <c r="AQ17" i="40"/>
  <c r="AR17" i="40"/>
  <c r="AR34" i="40"/>
  <c r="AQ34" i="40"/>
  <c r="AS32" i="40"/>
  <c r="H96" i="53" s="1"/>
  <c r="AS31" i="40"/>
  <c r="H95" i="53" s="1"/>
  <c r="AS34" i="40" l="1"/>
  <c r="AP16" i="47"/>
  <c r="AO16" i="47"/>
  <c r="AH16" i="47"/>
  <c r="AG16" i="47"/>
  <c r="Z16" i="47"/>
  <c r="Y16" i="47"/>
  <c r="R16" i="47"/>
  <c r="Q16" i="47"/>
  <c r="AP21" i="52"/>
  <c r="AO21" i="52"/>
  <c r="AH21" i="52"/>
  <c r="AG21" i="52"/>
  <c r="Z21" i="52"/>
  <c r="Y21" i="52"/>
  <c r="R21" i="52"/>
  <c r="Q21" i="52"/>
  <c r="AP17" i="50"/>
  <c r="AO17" i="50"/>
  <c r="AH17" i="50"/>
  <c r="AG17" i="50"/>
  <c r="Z17" i="50"/>
  <c r="Y17" i="50"/>
  <c r="R17" i="50"/>
  <c r="Q17" i="50"/>
  <c r="AP13" i="51"/>
  <c r="AO13" i="51"/>
  <c r="AH13" i="51"/>
  <c r="AG13" i="51"/>
  <c r="Z13" i="51"/>
  <c r="Y13" i="51"/>
  <c r="R13" i="51"/>
  <c r="Q13" i="51"/>
  <c r="AP18" i="49"/>
  <c r="AO18" i="49"/>
  <c r="AH18" i="49"/>
  <c r="AG18" i="49"/>
  <c r="Z18" i="49"/>
  <c r="Y18" i="49"/>
  <c r="R18" i="49"/>
  <c r="Q18" i="49"/>
  <c r="AP17" i="48"/>
  <c r="AO17" i="48"/>
  <c r="AH17" i="48"/>
  <c r="AG17" i="48"/>
  <c r="Z17" i="48"/>
  <c r="Y17" i="48"/>
  <c r="R17" i="48"/>
  <c r="Q17" i="48"/>
  <c r="AP17" i="46"/>
  <c r="AO17" i="46"/>
  <c r="AH17" i="46"/>
  <c r="AG17" i="46"/>
  <c r="Z17" i="46"/>
  <c r="Y17" i="46"/>
  <c r="R17" i="46"/>
  <c r="Q17" i="46"/>
  <c r="AP15" i="45"/>
  <c r="AO15" i="45"/>
  <c r="AH15" i="45"/>
  <c r="AG15" i="45"/>
  <c r="Z15" i="45"/>
  <c r="Y15" i="45"/>
  <c r="R15" i="45"/>
  <c r="Q15" i="45"/>
  <c r="AP23" i="44"/>
  <c r="AO23" i="44"/>
  <c r="AH23" i="44"/>
  <c r="AG23" i="44"/>
  <c r="Z23" i="44"/>
  <c r="Y23" i="44"/>
  <c r="R23" i="44"/>
  <c r="Q23" i="44"/>
  <c r="AP17" i="42"/>
  <c r="AO17" i="42"/>
  <c r="AH17" i="42"/>
  <c r="AG17" i="42"/>
  <c r="Z17" i="42"/>
  <c r="Y17" i="42"/>
  <c r="R17" i="42"/>
  <c r="Q17" i="42"/>
  <c r="AP18" i="40"/>
  <c r="AO18" i="40"/>
  <c r="AH18" i="40"/>
  <c r="F82" i="53" s="1"/>
  <c r="AG18" i="40"/>
  <c r="E82" i="53" s="1"/>
  <c r="G82" i="53" s="1"/>
  <c r="Z18" i="40"/>
  <c r="Y18" i="40"/>
  <c r="R18" i="40"/>
  <c r="Q18" i="40"/>
  <c r="R20" i="41"/>
  <c r="Q20" i="41"/>
  <c r="AQ33" i="40"/>
  <c r="AP16" i="43"/>
  <c r="AO16" i="43"/>
  <c r="AH16" i="43"/>
  <c r="AG16" i="43"/>
  <c r="Z16" i="43"/>
  <c r="Y16" i="43"/>
  <c r="R16" i="43"/>
  <c r="Q16" i="43"/>
  <c r="AP20" i="2"/>
  <c r="AO20" i="2"/>
  <c r="AH20" i="2"/>
  <c r="AG20" i="2"/>
  <c r="Z20" i="2"/>
  <c r="Y20" i="2"/>
  <c r="R20" i="2"/>
  <c r="Q20" i="2"/>
  <c r="AP16" i="39"/>
  <c r="AO16" i="39"/>
  <c r="AH16" i="39"/>
  <c r="AG16" i="39"/>
  <c r="Z16" i="39"/>
  <c r="Y16" i="39"/>
  <c r="R16" i="39"/>
  <c r="Q16" i="39"/>
  <c r="AP18" i="48"/>
  <c r="AO18" i="48"/>
  <c r="AH18" i="48"/>
  <c r="AG18" i="48"/>
  <c r="Z18" i="48"/>
  <c r="Y18" i="48"/>
  <c r="R18" i="48"/>
  <c r="Q18" i="48"/>
  <c r="AP16" i="48"/>
  <c r="AO16" i="48"/>
  <c r="AH16" i="48"/>
  <c r="AG16" i="48"/>
  <c r="E165" i="53" s="1"/>
  <c r="Z16" i="48"/>
  <c r="Y16" i="48"/>
  <c r="R16" i="48"/>
  <c r="Q16" i="48"/>
  <c r="AP15" i="48"/>
  <c r="AO15" i="48"/>
  <c r="AH15" i="48"/>
  <c r="F164" i="53" s="1"/>
  <c r="AG15" i="48"/>
  <c r="E164" i="53" s="1"/>
  <c r="G164" i="53" s="1"/>
  <c r="Z15" i="48"/>
  <c r="Y15" i="48"/>
  <c r="R15" i="48"/>
  <c r="Q15" i="48"/>
  <c r="AP14" i="48"/>
  <c r="AO14" i="48"/>
  <c r="AH14" i="48"/>
  <c r="F163" i="53" s="1"/>
  <c r="AG14" i="48"/>
  <c r="E163" i="53" s="1"/>
  <c r="G163" i="53" s="1"/>
  <c r="Z14" i="48"/>
  <c r="Y14" i="48"/>
  <c r="R14" i="48"/>
  <c r="Q14" i="48"/>
  <c r="F165" i="53" l="1"/>
  <c r="G165" i="53" s="1"/>
  <c r="AR16" i="48"/>
  <c r="AS16" i="48" s="1"/>
  <c r="G166" i="53"/>
  <c r="D22" i="53" s="1"/>
  <c r="AQ17" i="46"/>
  <c r="AQ17" i="48"/>
  <c r="AQ18" i="49"/>
  <c r="AQ13" i="51"/>
  <c r="AQ17" i="50"/>
  <c r="AQ21" i="52"/>
  <c r="AQ16" i="47"/>
  <c r="AQ14" i="48"/>
  <c r="AQ16" i="48"/>
  <c r="AQ16" i="39"/>
  <c r="AQ20" i="2"/>
  <c r="AQ16" i="43"/>
  <c r="AR23" i="44"/>
  <c r="AR15" i="45"/>
  <c r="AR17" i="46"/>
  <c r="AR17" i="48"/>
  <c r="AS17" i="48" s="1"/>
  <c r="AR18" i="49"/>
  <c r="AS18" i="49" s="1"/>
  <c r="AR13" i="51"/>
  <c r="AR17" i="50"/>
  <c r="AS17" i="50" s="1"/>
  <c r="AR21" i="52"/>
  <c r="AS21" i="52" s="1"/>
  <c r="AQ15" i="48"/>
  <c r="AQ18" i="48"/>
  <c r="AR16" i="47"/>
  <c r="AS16" i="47" s="1"/>
  <c r="AR18" i="48"/>
  <c r="AS18" i="48" s="1"/>
  <c r="AR16" i="43"/>
  <c r="AQ18" i="40"/>
  <c r="AQ17" i="42"/>
  <c r="AR14" i="48"/>
  <c r="AS14" i="48" s="1"/>
  <c r="AR16" i="39"/>
  <c r="AR20" i="2"/>
  <c r="AR17" i="42"/>
  <c r="AQ23" i="44"/>
  <c r="AQ15" i="45"/>
  <c r="AR15" i="48"/>
  <c r="AR20" i="41"/>
  <c r="AR33" i="40"/>
  <c r="AS33" i="40" s="1"/>
  <c r="H97" i="53" s="1"/>
  <c r="AR18" i="40"/>
  <c r="AQ20" i="41"/>
  <c r="H163" i="53" l="1"/>
  <c r="AS17" i="46"/>
  <c r="AS15" i="45"/>
  <c r="AS23" i="44"/>
  <c r="AS16" i="39"/>
  <c r="AS18" i="40"/>
  <c r="H82" i="53" s="1"/>
  <c r="H165" i="53"/>
  <c r="AS15" i="48"/>
  <c r="H164" i="53" s="1"/>
  <c r="AS17" i="42"/>
  <c r="AS13" i="51"/>
  <c r="AS20" i="41"/>
  <c r="AS19" i="48" l="1"/>
  <c r="H166" i="53"/>
  <c r="E22" i="53" s="1"/>
  <c r="AP17" i="43"/>
  <c r="AO17" i="43"/>
  <c r="AH17" i="43"/>
  <c r="AG17" i="43"/>
  <c r="Z17" i="43"/>
  <c r="Y17" i="43"/>
  <c r="R17" i="43"/>
  <c r="Q17" i="43"/>
  <c r="AR17" i="43" l="1"/>
  <c r="AQ17" i="43"/>
  <c r="AS13" i="43"/>
  <c r="AS15" i="43"/>
  <c r="H64" i="53" s="1"/>
  <c r="AS14" i="43"/>
  <c r="H63" i="53" s="1"/>
  <c r="AS16" i="43"/>
  <c r="AS17" i="43"/>
  <c r="H62" i="53" l="1"/>
  <c r="H65" i="53" s="1"/>
  <c r="E11" i="53" s="1"/>
  <c r="AS18" i="43"/>
  <c r="H70" i="53" l="1"/>
  <c r="H72" i="53" s="1"/>
  <c r="H71" i="53"/>
  <c r="AP15" i="39"/>
  <c r="AO15" i="39"/>
  <c r="AH15" i="39"/>
  <c r="F44" i="53" s="1"/>
  <c r="AG15" i="39"/>
  <c r="E44" i="53" s="1"/>
  <c r="G44" i="53" s="1"/>
  <c r="Z15" i="39"/>
  <c r="Y15" i="39"/>
  <c r="R15" i="39"/>
  <c r="Q15" i="39"/>
  <c r="AP14" i="39"/>
  <c r="AK14" i="39"/>
  <c r="AO14" i="39" s="1"/>
  <c r="AH14" i="39"/>
  <c r="F43" i="53" s="1"/>
  <c r="AC14" i="39"/>
  <c r="AG14" i="39" s="1"/>
  <c r="E43" i="53" s="1"/>
  <c r="G43" i="53" s="1"/>
  <c r="Z14" i="39"/>
  <c r="Y14" i="39"/>
  <c r="R14" i="39"/>
  <c r="M14" i="39"/>
  <c r="Q14" i="39" s="1"/>
  <c r="AP13" i="39"/>
  <c r="AO13" i="39"/>
  <c r="AH13" i="39"/>
  <c r="F42" i="53" s="1"/>
  <c r="AA13" i="39"/>
  <c r="AG13" i="39" s="1"/>
  <c r="E42" i="53" s="1"/>
  <c r="Z13" i="39"/>
  <c r="S13" i="39"/>
  <c r="Y13" i="39" s="1"/>
  <c r="R13" i="39"/>
  <c r="O13" i="39"/>
  <c r="Q13" i="39" s="1"/>
  <c r="G42" i="53" l="1"/>
  <c r="G45" i="53" s="1"/>
  <c r="D9" i="53" s="1"/>
  <c r="AQ15" i="39"/>
  <c r="AR15" i="39"/>
  <c r="AS15" i="39" s="1"/>
  <c r="H44" i="53" s="1"/>
  <c r="AR14" i="39"/>
  <c r="AQ13" i="39"/>
  <c r="AR13" i="39"/>
  <c r="AQ14" i="39"/>
  <c r="AS13" i="39" l="1"/>
  <c r="AS17" i="39" s="1"/>
  <c r="AS14" i="39"/>
  <c r="H43" i="53" s="1"/>
  <c r="H42" i="53" l="1"/>
  <c r="AQ16" i="38"/>
  <c r="AP14" i="38"/>
  <c r="AO14" i="38"/>
  <c r="AH14" i="38"/>
  <c r="AG14" i="38"/>
  <c r="Z14" i="38"/>
  <c r="Y14" i="38"/>
  <c r="R14" i="38"/>
  <c r="Q14" i="38"/>
  <c r="AP13" i="38"/>
  <c r="AO13" i="38"/>
  <c r="AH13" i="38"/>
  <c r="AG13" i="38"/>
  <c r="Z13" i="38"/>
  <c r="Y13" i="38"/>
  <c r="R13" i="38"/>
  <c r="Q13" i="38"/>
  <c r="H45" i="53" l="1"/>
  <c r="E9" i="53" s="1"/>
  <c r="AQ13" i="38"/>
  <c r="AR16" i="38"/>
  <c r="AS16" i="38" s="1"/>
  <c r="H36" i="53" s="1"/>
  <c r="AR13" i="38"/>
  <c r="AS13" i="38" s="1"/>
  <c r="H33" i="53" s="1"/>
  <c r="AR14" i="38"/>
  <c r="AQ14" i="38"/>
  <c r="H37" i="53" l="1"/>
  <c r="D8" i="53"/>
  <c r="AS14" i="38"/>
  <c r="AS17" i="38" s="1"/>
  <c r="E8" i="53" l="1"/>
  <c r="AP23" i="52"/>
  <c r="AO23" i="52"/>
  <c r="AH23" i="52"/>
  <c r="AG23" i="52"/>
  <c r="Z23" i="52"/>
  <c r="Y23" i="52"/>
  <c r="R23" i="52"/>
  <c r="Q23" i="52"/>
  <c r="AP22" i="52"/>
  <c r="AO22" i="52"/>
  <c r="AH22" i="52"/>
  <c r="AG22" i="52"/>
  <c r="Z22" i="52"/>
  <c r="Y22" i="52"/>
  <c r="R22" i="52"/>
  <c r="Q22" i="52"/>
  <c r="AP20" i="52"/>
  <c r="AO20" i="52"/>
  <c r="AH20" i="52"/>
  <c r="F197" i="53" s="1"/>
  <c r="AG20" i="52"/>
  <c r="E197" i="53" s="1"/>
  <c r="G197" i="53" s="1"/>
  <c r="Z20" i="52"/>
  <c r="Y20" i="52"/>
  <c r="R20" i="52"/>
  <c r="Q20" i="52"/>
  <c r="AP19" i="52"/>
  <c r="AO19" i="52"/>
  <c r="AH19" i="52"/>
  <c r="F196" i="53" s="1"/>
  <c r="AG19" i="52"/>
  <c r="E196" i="53" s="1"/>
  <c r="G196" i="53" s="1"/>
  <c r="Z19" i="52"/>
  <c r="Y19" i="52"/>
  <c r="R19" i="52"/>
  <c r="Q19" i="52"/>
  <c r="AP18" i="52"/>
  <c r="AO18" i="52"/>
  <c r="AH18" i="52"/>
  <c r="F195" i="53" s="1"/>
  <c r="AG18" i="52"/>
  <c r="E195" i="53" s="1"/>
  <c r="G195" i="53" s="1"/>
  <c r="Z18" i="52"/>
  <c r="Y18" i="52"/>
  <c r="R18" i="52"/>
  <c r="Q18" i="52"/>
  <c r="AP17" i="52"/>
  <c r="AO17" i="52"/>
  <c r="AH17" i="52"/>
  <c r="F194" i="53" s="1"/>
  <c r="AG17" i="52"/>
  <c r="E194" i="53" s="1"/>
  <c r="G194" i="53" s="1"/>
  <c r="Z17" i="52"/>
  <c r="Y17" i="52"/>
  <c r="R17" i="52"/>
  <c r="AP16" i="52"/>
  <c r="AO16" i="52"/>
  <c r="AH16" i="52"/>
  <c r="F193" i="53" s="1"/>
  <c r="AG16" i="52"/>
  <c r="E193" i="53" s="1"/>
  <c r="Z16" i="52"/>
  <c r="Y16" i="52"/>
  <c r="R16" i="52"/>
  <c r="Q16" i="52"/>
  <c r="AP15" i="52"/>
  <c r="AO15" i="52"/>
  <c r="AH15" i="52"/>
  <c r="F192" i="53" s="1"/>
  <c r="AG15" i="52"/>
  <c r="E192" i="53" s="1"/>
  <c r="G192" i="53" s="1"/>
  <c r="Z15" i="52"/>
  <c r="Y15" i="52"/>
  <c r="R15" i="52"/>
  <c r="Q15" i="52"/>
  <c r="AP14" i="52"/>
  <c r="AO14" i="52"/>
  <c r="AH14" i="52"/>
  <c r="F191" i="53" s="1"/>
  <c r="AG14" i="52"/>
  <c r="E191" i="53" s="1"/>
  <c r="G191" i="53" s="1"/>
  <c r="Z14" i="52"/>
  <c r="Y14" i="52"/>
  <c r="R14" i="52"/>
  <c r="Q14" i="52"/>
  <c r="AP13" i="52"/>
  <c r="AO13" i="52"/>
  <c r="AH13" i="52"/>
  <c r="F190" i="53" s="1"/>
  <c r="AG13" i="52"/>
  <c r="E190" i="53" s="1"/>
  <c r="Z13" i="52"/>
  <c r="G190" i="53" s="1"/>
  <c r="Y13" i="52"/>
  <c r="R13" i="52"/>
  <c r="Q13" i="52"/>
  <c r="G193" i="53" l="1"/>
  <c r="G198" i="53" s="1"/>
  <c r="D26" i="53" s="1"/>
  <c r="AR16" i="52"/>
  <c r="AR15" i="52"/>
  <c r="AR14" i="52"/>
  <c r="AQ17" i="52"/>
  <c r="AQ18" i="52"/>
  <c r="AQ19" i="52"/>
  <c r="AQ20" i="52"/>
  <c r="AQ22" i="52"/>
  <c r="AQ23" i="52"/>
  <c r="AQ15" i="52"/>
  <c r="AQ16" i="52"/>
  <c r="AR17" i="52"/>
  <c r="AS17" i="52" s="1"/>
  <c r="H194" i="53" s="1"/>
  <c r="AR18" i="52"/>
  <c r="AS18" i="52" s="1"/>
  <c r="H195" i="53" s="1"/>
  <c r="AR19" i="52"/>
  <c r="AS19" i="52" s="1"/>
  <c r="H196" i="53" s="1"/>
  <c r="AR13" i="52"/>
  <c r="AR20" i="52"/>
  <c r="AQ13" i="52"/>
  <c r="AQ14" i="52"/>
  <c r="AR22" i="52"/>
  <c r="AS22" i="52" s="1"/>
  <c r="AR23" i="52"/>
  <c r="AS23" i="52" l="1"/>
  <c r="AS16" i="52"/>
  <c r="H193" i="53" s="1"/>
  <c r="AS14" i="52"/>
  <c r="H191" i="53" s="1"/>
  <c r="AS15" i="52"/>
  <c r="H192" i="53" s="1"/>
  <c r="AS20" i="52"/>
  <c r="AS13" i="52"/>
  <c r="AS24" i="52" l="1"/>
  <c r="H190" i="53"/>
  <c r="H198" i="53" s="1"/>
  <c r="E26" i="53" s="1"/>
  <c r="AP17" i="49"/>
  <c r="AO17" i="49"/>
  <c r="AH17" i="49"/>
  <c r="F175" i="53" s="1"/>
  <c r="AG17" i="49"/>
  <c r="E175" i="53" s="1"/>
  <c r="G175" i="53" s="1"/>
  <c r="Z17" i="49"/>
  <c r="Y17" i="49"/>
  <c r="R17" i="49"/>
  <c r="Q17" i="49"/>
  <c r="AQ17" i="49" s="1"/>
  <c r="AP16" i="49"/>
  <c r="AO16" i="49"/>
  <c r="AH16" i="49"/>
  <c r="F174" i="53" s="1"/>
  <c r="AG16" i="49"/>
  <c r="E174" i="53" s="1"/>
  <c r="G174" i="53" s="1"/>
  <c r="Z16" i="49"/>
  <c r="Y16" i="49"/>
  <c r="R16" i="49"/>
  <c r="Q16" i="49"/>
  <c r="AQ16" i="49" s="1"/>
  <c r="AP15" i="49"/>
  <c r="AO15" i="49"/>
  <c r="AH15" i="49"/>
  <c r="F173" i="53" s="1"/>
  <c r="AG15" i="49"/>
  <c r="E173" i="53" s="1"/>
  <c r="G173" i="53" s="1"/>
  <c r="Z15" i="49"/>
  <c r="Y15" i="49"/>
  <c r="R15" i="49"/>
  <c r="Q15" i="49"/>
  <c r="AQ15" i="49" s="1"/>
  <c r="AP14" i="49"/>
  <c r="AO14" i="49"/>
  <c r="AH14" i="49"/>
  <c r="F172" i="53" s="1"/>
  <c r="AG14" i="49"/>
  <c r="E172" i="53" s="1"/>
  <c r="G172" i="53" s="1"/>
  <c r="Z14" i="49"/>
  <c r="Y14" i="49"/>
  <c r="R14" i="49"/>
  <c r="Q14" i="49"/>
  <c r="AQ14" i="49" s="1"/>
  <c r="AP13" i="49"/>
  <c r="AO13" i="49"/>
  <c r="AH13" i="49"/>
  <c r="F171" i="53" s="1"/>
  <c r="AG13" i="49"/>
  <c r="E171" i="53" s="1"/>
  <c r="G171" i="53" s="1"/>
  <c r="G176" i="53" s="1"/>
  <c r="D23" i="53" s="1"/>
  <c r="Z13" i="49"/>
  <c r="Y13" i="49"/>
  <c r="R13" i="49"/>
  <c r="Q13" i="49"/>
  <c r="AQ13" i="49" s="1"/>
  <c r="AR16" i="49" l="1"/>
  <c r="AR17" i="49"/>
  <c r="AS17" i="49" s="1"/>
  <c r="H175" i="53" s="1"/>
  <c r="AR13" i="49"/>
  <c r="AS13" i="49" s="1"/>
  <c r="AR14" i="49"/>
  <c r="AS14" i="49" s="1"/>
  <c r="H172" i="53" s="1"/>
  <c r="AR15" i="49"/>
  <c r="AS15" i="49" s="1"/>
  <c r="H173" i="53" s="1"/>
  <c r="AS16" i="49"/>
  <c r="H174" i="53" s="1"/>
  <c r="H171" i="53" l="1"/>
  <c r="H176" i="53" s="1"/>
  <c r="E23" i="53" s="1"/>
  <c r="AS19" i="49"/>
  <c r="AM14" i="47"/>
  <c r="AO14" i="47" s="1"/>
  <c r="AM13" i="47"/>
  <c r="AO13" i="47" s="1"/>
  <c r="AE15" i="47"/>
  <c r="AH14" i="45"/>
  <c r="F140" i="53" s="1"/>
  <c r="AG14" i="45"/>
  <c r="E140" i="53" s="1"/>
  <c r="G140" i="53" s="1"/>
  <c r="AH13" i="45"/>
  <c r="F139" i="53" s="1"/>
  <c r="AG13" i="45"/>
  <c r="E139" i="53" s="1"/>
  <c r="G139" i="53" s="1"/>
  <c r="AP14" i="45"/>
  <c r="AO14" i="45"/>
  <c r="AP13" i="45"/>
  <c r="AO13" i="45"/>
  <c r="Z14" i="45"/>
  <c r="Y14" i="45"/>
  <c r="Z13" i="45"/>
  <c r="Y13" i="45"/>
  <c r="G141" i="53" l="1"/>
  <c r="D19" i="53" s="1"/>
  <c r="AM15" i="47"/>
  <c r="AO15" i="47" s="1"/>
  <c r="AG15" i="47"/>
  <c r="E157" i="53" s="1"/>
  <c r="G157" i="53" s="1"/>
  <c r="G158" i="53" s="1"/>
  <c r="D21" i="53" s="1"/>
  <c r="R14" i="45"/>
  <c r="AR14" i="45" s="1"/>
  <c r="R13" i="45"/>
  <c r="AR13" i="45" s="1"/>
  <c r="Q14" i="45"/>
  <c r="AQ14" i="45" s="1"/>
  <c r="Q13" i="45"/>
  <c r="AP17" i="2" l="1"/>
  <c r="AO17" i="2"/>
  <c r="AP16" i="2"/>
  <c r="AO16" i="2"/>
  <c r="AP15" i="2"/>
  <c r="AO15" i="2"/>
  <c r="AH17" i="2"/>
  <c r="F54" i="53" s="1"/>
  <c r="AG17" i="2"/>
  <c r="E54" i="53" s="1"/>
  <c r="AH16" i="2"/>
  <c r="F53" i="53" s="1"/>
  <c r="AG16" i="2"/>
  <c r="E53" i="53" s="1"/>
  <c r="G53" i="53" s="1"/>
  <c r="AH15" i="2"/>
  <c r="F52" i="53" s="1"/>
  <c r="AG15" i="2"/>
  <c r="E52" i="53" s="1"/>
  <c r="Y17" i="2"/>
  <c r="Y16" i="2"/>
  <c r="R17" i="2"/>
  <c r="Q17" i="2"/>
  <c r="R16" i="2"/>
  <c r="Q16" i="2"/>
  <c r="R15" i="2"/>
  <c r="Q15" i="2"/>
  <c r="G52" i="53" l="1"/>
  <c r="G54" i="53"/>
  <c r="AP18" i="50"/>
  <c r="AO18" i="50"/>
  <c r="AH18" i="50"/>
  <c r="AG18" i="50"/>
  <c r="Z18" i="50"/>
  <c r="Y18" i="50"/>
  <c r="R18" i="50"/>
  <c r="Q18" i="50"/>
  <c r="AQ18" i="50" s="1"/>
  <c r="AP16" i="50"/>
  <c r="AO16" i="50"/>
  <c r="AH16" i="50"/>
  <c r="F184" i="53" s="1"/>
  <c r="AG16" i="50"/>
  <c r="E184" i="53" s="1"/>
  <c r="G184" i="53" s="1"/>
  <c r="Y16" i="50"/>
  <c r="Z16" i="50"/>
  <c r="Q16" i="50"/>
  <c r="R16" i="50"/>
  <c r="AP15" i="50"/>
  <c r="AO15" i="50"/>
  <c r="AH15" i="50"/>
  <c r="F183" i="53" s="1"/>
  <c r="AG15" i="50"/>
  <c r="Y15" i="50"/>
  <c r="Z15" i="50"/>
  <c r="Q15" i="50"/>
  <c r="R15" i="50"/>
  <c r="AP14" i="50"/>
  <c r="AO14" i="50"/>
  <c r="AH14" i="50"/>
  <c r="F182" i="53" s="1"/>
  <c r="AG14" i="50"/>
  <c r="E182" i="53" s="1"/>
  <c r="G182" i="53" s="1"/>
  <c r="Z14" i="50"/>
  <c r="Y14" i="50"/>
  <c r="Q14" i="50"/>
  <c r="R14" i="50"/>
  <c r="AP13" i="50"/>
  <c r="AO13" i="50"/>
  <c r="AH13" i="50"/>
  <c r="F181" i="53" s="1"/>
  <c r="AG13" i="50"/>
  <c r="E181" i="53" s="1"/>
  <c r="G181" i="53" s="1"/>
  <c r="Y13" i="50"/>
  <c r="Z13" i="50"/>
  <c r="Q13" i="50"/>
  <c r="R13" i="50"/>
  <c r="AQ15" i="50" l="1"/>
  <c r="E183" i="53"/>
  <c r="G183" i="53" s="1"/>
  <c r="G185" i="53" s="1"/>
  <c r="D25" i="53" s="1"/>
  <c r="D27" i="53" s="1"/>
  <c r="AR18" i="50"/>
  <c r="AR16" i="50"/>
  <c r="AQ16" i="50"/>
  <c r="AQ13" i="50"/>
  <c r="AQ14" i="50"/>
  <c r="AR13" i="50"/>
  <c r="AR14" i="50"/>
  <c r="AS18" i="50"/>
  <c r="AR15" i="50"/>
  <c r="AS15" i="50" s="1"/>
  <c r="H183" i="53" s="1"/>
  <c r="AS16" i="50" l="1"/>
  <c r="H184" i="53" s="1"/>
  <c r="AS14" i="50"/>
  <c r="H182" i="53" s="1"/>
  <c r="AS13" i="50"/>
  <c r="AS19" i="50" l="1"/>
  <c r="H181" i="53"/>
  <c r="H185" i="53" s="1"/>
  <c r="E25" i="53" s="1"/>
  <c r="E27" i="53" s="1"/>
  <c r="AP17" i="47"/>
  <c r="AO17" i="47"/>
  <c r="AH17" i="47"/>
  <c r="AG17" i="47"/>
  <c r="Z17" i="47"/>
  <c r="Y17" i="47"/>
  <c r="R17" i="47"/>
  <c r="Q17" i="47"/>
  <c r="AQ15" i="47"/>
  <c r="R15" i="47"/>
  <c r="Q15" i="47"/>
  <c r="AQ14" i="47"/>
  <c r="R14" i="47"/>
  <c r="Q14" i="47"/>
  <c r="AQ13" i="47"/>
  <c r="AR17" i="47" l="1"/>
  <c r="AS14" i="47"/>
  <c r="H156" i="53" s="1"/>
  <c r="AS13" i="47"/>
  <c r="AQ17" i="47"/>
  <c r="AS15" i="47"/>
  <c r="H157" i="53" s="1"/>
  <c r="AS17" i="47" l="1"/>
  <c r="AS18" i="47"/>
  <c r="H155" i="53"/>
  <c r="H158" i="53" s="1"/>
  <c r="E21" i="53" s="1"/>
  <c r="AS16" i="46"/>
  <c r="H149" i="53" s="1"/>
  <c r="AO16" i="46"/>
  <c r="AA16" i="46"/>
  <c r="AC16" i="46" s="1"/>
  <c r="AE16" i="46" s="1"/>
  <c r="AG16" i="46" s="1"/>
  <c r="E149" i="53" s="1"/>
  <c r="G149" i="53" s="1"/>
  <c r="Y16" i="46"/>
  <c r="Q16" i="46"/>
  <c r="AP15" i="46"/>
  <c r="AO15" i="46"/>
  <c r="AH15" i="46"/>
  <c r="F148" i="53" s="1"/>
  <c r="AG15" i="46"/>
  <c r="E148" i="53" s="1"/>
  <c r="G148" i="53" s="1"/>
  <c r="Z15" i="46"/>
  <c r="Y15" i="46"/>
  <c r="R15" i="46"/>
  <c r="Q15" i="46"/>
  <c r="AP14" i="46"/>
  <c r="AO14" i="46"/>
  <c r="AH14" i="46"/>
  <c r="F147" i="53" s="1"/>
  <c r="AG14" i="46"/>
  <c r="E147" i="53" s="1"/>
  <c r="G147" i="53" s="1"/>
  <c r="Z14" i="46"/>
  <c r="Y14" i="46"/>
  <c r="R14" i="46"/>
  <c r="Q14" i="46"/>
  <c r="AP13" i="46"/>
  <c r="AO13" i="46"/>
  <c r="AH13" i="46"/>
  <c r="F146" i="53" s="1"/>
  <c r="AG13" i="46"/>
  <c r="E146" i="53" s="1"/>
  <c r="G146" i="53" s="1"/>
  <c r="G150" i="53" s="1"/>
  <c r="D20" i="53" s="1"/>
  <c r="Z13" i="46"/>
  <c r="Y13" i="46"/>
  <c r="R13" i="46"/>
  <c r="Q13" i="46"/>
  <c r="AQ14" i="46" l="1"/>
  <c r="AQ13" i="46"/>
  <c r="AQ15" i="46"/>
  <c r="AR14" i="46"/>
  <c r="AR13" i="46"/>
  <c r="AR15" i="46"/>
  <c r="AS14" i="46" l="1"/>
  <c r="H147" i="53" s="1"/>
  <c r="AS15" i="46"/>
  <c r="H148" i="53" s="1"/>
  <c r="AS13" i="46"/>
  <c r="H146" i="53" s="1"/>
  <c r="AP17" i="45"/>
  <c r="AO17" i="45"/>
  <c r="AH17" i="45"/>
  <c r="AG17" i="45"/>
  <c r="Z17" i="45"/>
  <c r="Y17" i="45"/>
  <c r="R17" i="45"/>
  <c r="Q17" i="45"/>
  <c r="AP16" i="45"/>
  <c r="AO16" i="45"/>
  <c r="AH16" i="45"/>
  <c r="AG16" i="45"/>
  <c r="Z16" i="45"/>
  <c r="Y16" i="45"/>
  <c r="R16" i="45"/>
  <c r="Q16" i="45"/>
  <c r="AQ13" i="45"/>
  <c r="H150" i="53" l="1"/>
  <c r="E20" i="53" s="1"/>
  <c r="AS18" i="46"/>
  <c r="AR16" i="45"/>
  <c r="AR17" i="45"/>
  <c r="AQ16" i="45"/>
  <c r="AQ17" i="45"/>
  <c r="AS17" i="45" s="1"/>
  <c r="AS14" i="45"/>
  <c r="H140" i="53" s="1"/>
  <c r="AS13" i="45"/>
  <c r="AS16" i="45" l="1"/>
  <c r="H139" i="53"/>
  <c r="H141" i="53" s="1"/>
  <c r="E19" i="53" s="1"/>
  <c r="AS18" i="45"/>
  <c r="AO22" i="44" l="1"/>
  <c r="AG22" i="44"/>
  <c r="Y22" i="44"/>
  <c r="G133" i="53" s="1"/>
  <c r="R22" i="44"/>
  <c r="Q22" i="44"/>
  <c r="AO21" i="44"/>
  <c r="AG21" i="44"/>
  <c r="Y21" i="44"/>
  <c r="G132" i="53" s="1"/>
  <c r="R21" i="44"/>
  <c r="Q21" i="44"/>
  <c r="AO20" i="44"/>
  <c r="AG20" i="44"/>
  <c r="Y20" i="44"/>
  <c r="G131" i="53" s="1"/>
  <c r="R20" i="44"/>
  <c r="AR20" i="44" s="1"/>
  <c r="Q20" i="44"/>
  <c r="AO19" i="44"/>
  <c r="AG19" i="44"/>
  <c r="Y19" i="44"/>
  <c r="G130" i="53" s="1"/>
  <c r="R19" i="44"/>
  <c r="AR19" i="44" s="1"/>
  <c r="Q19" i="44"/>
  <c r="AO18" i="44"/>
  <c r="AG18" i="44"/>
  <c r="Y18" i="44"/>
  <c r="G129" i="53" s="1"/>
  <c r="R18" i="44"/>
  <c r="AR18" i="44" s="1"/>
  <c r="Q18" i="44"/>
  <c r="AO17" i="44"/>
  <c r="AG17" i="44"/>
  <c r="Y17" i="44"/>
  <c r="G128" i="53" s="1"/>
  <c r="R17" i="44"/>
  <c r="AR17" i="44" s="1"/>
  <c r="Q17" i="44"/>
  <c r="AO16" i="44"/>
  <c r="Q16" i="44"/>
  <c r="AO15" i="44"/>
  <c r="Q15" i="44"/>
  <c r="AO14" i="44"/>
  <c r="Q14" i="44"/>
  <c r="AQ14" i="44" s="1"/>
  <c r="AO13" i="44"/>
  <c r="AG13" i="44"/>
  <c r="Y13" i="44"/>
  <c r="Q13" i="44"/>
  <c r="E124" i="53" l="1"/>
  <c r="G124" i="53" s="1"/>
  <c r="G134" i="53" s="1"/>
  <c r="D18" i="53" s="1"/>
  <c r="D24" i="53" s="1"/>
  <c r="D124" i="53"/>
  <c r="AQ15" i="44"/>
  <c r="AS15" i="44" s="1"/>
  <c r="H126" i="53" s="1"/>
  <c r="AQ17" i="44"/>
  <c r="AQ21" i="44"/>
  <c r="AQ18" i="44"/>
  <c r="AQ22" i="44"/>
  <c r="AQ19" i="44"/>
  <c r="AS19" i="44" s="1"/>
  <c r="H130" i="53" s="1"/>
  <c r="AQ20" i="44"/>
  <c r="AS20" i="44" s="1"/>
  <c r="H131" i="53" s="1"/>
  <c r="AQ16" i="44"/>
  <c r="AQ13" i="44"/>
  <c r="AS13" i="44" s="1"/>
  <c r="H124" i="53" s="1"/>
  <c r="AR22" i="44"/>
  <c r="AS14" i="44"/>
  <c r="H125" i="53" s="1"/>
  <c r="AS17" i="44"/>
  <c r="H128" i="53" s="1"/>
  <c r="AS18" i="44"/>
  <c r="H129" i="53" s="1"/>
  <c r="AR21" i="44"/>
  <c r="AS21" i="44" s="1"/>
  <c r="H132" i="53" s="1"/>
  <c r="AS16" i="44"/>
  <c r="H127" i="53" s="1"/>
  <c r="AP16" i="42"/>
  <c r="AO16" i="42"/>
  <c r="AH16" i="42"/>
  <c r="F118" i="53" s="1"/>
  <c r="AG16" i="42"/>
  <c r="E118" i="53" s="1"/>
  <c r="Z16" i="42"/>
  <c r="Y16" i="42"/>
  <c r="R16" i="42"/>
  <c r="Q16" i="42"/>
  <c r="AP15" i="42"/>
  <c r="AO15" i="42"/>
  <c r="AH15" i="42"/>
  <c r="F117" i="53" s="1"/>
  <c r="AG15" i="42"/>
  <c r="E117" i="53" s="1"/>
  <c r="Z15" i="42"/>
  <c r="Y15" i="42"/>
  <c r="Q15" i="42"/>
  <c r="R15" i="42"/>
  <c r="AP14" i="42"/>
  <c r="AO14" i="42"/>
  <c r="AH14" i="42"/>
  <c r="F116" i="53" s="1"/>
  <c r="AG14" i="42"/>
  <c r="E116" i="53" s="1"/>
  <c r="Z14" i="42"/>
  <c r="Y14" i="42"/>
  <c r="R14" i="42"/>
  <c r="Q14" i="42"/>
  <c r="AP13" i="42"/>
  <c r="AO13" i="42"/>
  <c r="AH13" i="42"/>
  <c r="F115" i="53" s="1"/>
  <c r="AG13" i="42"/>
  <c r="E115" i="53" s="1"/>
  <c r="Z13" i="42"/>
  <c r="Y13" i="42"/>
  <c r="R13" i="42"/>
  <c r="Q13" i="42"/>
  <c r="G115" i="53" l="1"/>
  <c r="G116" i="53"/>
  <c r="G117" i="53"/>
  <c r="G118" i="53"/>
  <c r="AS22" i="44"/>
  <c r="H133" i="53" s="1"/>
  <c r="H134" i="53" s="1"/>
  <c r="E18" i="53" s="1"/>
  <c r="E24" i="53" s="1"/>
  <c r="AQ13" i="42"/>
  <c r="AQ14" i="42"/>
  <c r="AQ16" i="42"/>
  <c r="AS24" i="44"/>
  <c r="AR15" i="42"/>
  <c r="AR13" i="42"/>
  <c r="AR14" i="42"/>
  <c r="AS14" i="42" s="1"/>
  <c r="H116" i="53" s="1"/>
  <c r="AR16" i="42"/>
  <c r="AQ15" i="42"/>
  <c r="AS13" i="42" l="1"/>
  <c r="H115" i="53" s="1"/>
  <c r="G119" i="53"/>
  <c r="D16" i="53" s="1"/>
  <c r="AS15" i="42"/>
  <c r="H117" i="53" s="1"/>
  <c r="AS16" i="42"/>
  <c r="AS19" i="42" l="1"/>
  <c r="H118" i="53"/>
  <c r="H119" i="53" s="1"/>
  <c r="E16" i="53" s="1"/>
  <c r="AR17" i="41"/>
  <c r="Q17" i="41"/>
  <c r="AQ17" i="41" s="1"/>
  <c r="R16" i="41"/>
  <c r="AR16" i="41" s="1"/>
  <c r="Q16" i="41"/>
  <c r="AQ16" i="41" s="1"/>
  <c r="R14" i="41"/>
  <c r="AR14" i="41" s="1"/>
  <c r="Q14" i="41"/>
  <c r="AQ14" i="41" s="1"/>
  <c r="R13" i="41"/>
  <c r="Q13" i="41"/>
  <c r="AQ13" i="41" s="1"/>
  <c r="AS14" i="41" l="1"/>
  <c r="H104" i="53" s="1"/>
  <c r="AR13" i="41"/>
  <c r="AS13" i="41" s="1"/>
  <c r="AS16" i="41"/>
  <c r="H106" i="53" s="1"/>
  <c r="AS17" i="41"/>
  <c r="H107" i="53" s="1"/>
  <c r="H103" i="53" l="1"/>
  <c r="H110" i="53" s="1"/>
  <c r="AS21" i="41"/>
  <c r="E15" i="53"/>
  <c r="AP25" i="40"/>
  <c r="AO25" i="40"/>
  <c r="AH25" i="40"/>
  <c r="F89" i="53" s="1"/>
  <c r="AG25" i="40"/>
  <c r="E89" i="53" s="1"/>
  <c r="G89" i="53" s="1"/>
  <c r="Z25" i="40"/>
  <c r="Y25" i="40"/>
  <c r="R25" i="40"/>
  <c r="Q25" i="40"/>
  <c r="AP24" i="40"/>
  <c r="AO24" i="40"/>
  <c r="AH24" i="40"/>
  <c r="F88" i="53" s="1"/>
  <c r="AG24" i="40"/>
  <c r="E88" i="53" s="1"/>
  <c r="G88" i="53" s="1"/>
  <c r="Z24" i="40"/>
  <c r="Y24" i="40"/>
  <c r="R24" i="40"/>
  <c r="Q24" i="40"/>
  <c r="AP23" i="40"/>
  <c r="AO23" i="40"/>
  <c r="AH23" i="40"/>
  <c r="F87" i="53" s="1"/>
  <c r="AG23" i="40"/>
  <c r="E87" i="53" s="1"/>
  <c r="G87" i="53" s="1"/>
  <c r="Z23" i="40"/>
  <c r="Y23" i="40"/>
  <c r="R23" i="40"/>
  <c r="Q23" i="40"/>
  <c r="AP22" i="40"/>
  <c r="AO22" i="40"/>
  <c r="AH22" i="40"/>
  <c r="F86" i="53" s="1"/>
  <c r="AG22" i="40"/>
  <c r="E86" i="53" s="1"/>
  <c r="G86" i="53" s="1"/>
  <c r="Z22" i="40"/>
  <c r="Y22" i="40"/>
  <c r="R22" i="40"/>
  <c r="Q22" i="40"/>
  <c r="AP21" i="40"/>
  <c r="AO21" i="40"/>
  <c r="AH21" i="40"/>
  <c r="F85" i="53" s="1"/>
  <c r="AG21" i="40"/>
  <c r="E85" i="53" s="1"/>
  <c r="G85" i="53" s="1"/>
  <c r="Z21" i="40"/>
  <c r="Y21" i="40"/>
  <c r="R21" i="40"/>
  <c r="Q21" i="40"/>
  <c r="AP20" i="40"/>
  <c r="AO20" i="40"/>
  <c r="AH20" i="40"/>
  <c r="F84" i="53" s="1"/>
  <c r="AG20" i="40"/>
  <c r="E84" i="53" s="1"/>
  <c r="G84" i="53" s="1"/>
  <c r="Z20" i="40"/>
  <c r="Y20" i="40"/>
  <c r="R20" i="40"/>
  <c r="Q20" i="40"/>
  <c r="AP19" i="40"/>
  <c r="AO19" i="40"/>
  <c r="AH19" i="40"/>
  <c r="F83" i="53" s="1"/>
  <c r="AG19" i="40"/>
  <c r="E83" i="53" s="1"/>
  <c r="G83" i="53" s="1"/>
  <c r="Z19" i="40"/>
  <c r="Y19" i="40"/>
  <c r="R19" i="40"/>
  <c r="Q19" i="40"/>
  <c r="AP16" i="40"/>
  <c r="AO16" i="40"/>
  <c r="AH16" i="40"/>
  <c r="F81" i="53" s="1"/>
  <c r="AG16" i="40"/>
  <c r="E81" i="53" s="1"/>
  <c r="Z16" i="40"/>
  <c r="Y16" i="40"/>
  <c r="R16" i="40"/>
  <c r="Q16" i="40"/>
  <c r="G81" i="53" s="1"/>
  <c r="AP15" i="40"/>
  <c r="AO15" i="40"/>
  <c r="AH15" i="40"/>
  <c r="F80" i="53" s="1"/>
  <c r="AG15" i="40"/>
  <c r="E80" i="53" s="1"/>
  <c r="G80" i="53" s="1"/>
  <c r="Z15" i="40"/>
  <c r="Y15" i="40"/>
  <c r="R15" i="40"/>
  <c r="Q15" i="40"/>
  <c r="AP14" i="40"/>
  <c r="AO14" i="40"/>
  <c r="AH14" i="40"/>
  <c r="F79" i="53" s="1"/>
  <c r="AG14" i="40"/>
  <c r="E79" i="53" s="1"/>
  <c r="G79" i="53" s="1"/>
  <c r="Z14" i="40"/>
  <c r="Y14" i="40"/>
  <c r="R14" i="40"/>
  <c r="Q14" i="40"/>
  <c r="AP13" i="40"/>
  <c r="AO13" i="40"/>
  <c r="AH13" i="40"/>
  <c r="F78" i="53" s="1"/>
  <c r="AG13" i="40"/>
  <c r="E78" i="53" s="1"/>
  <c r="G78" i="53" s="1"/>
  <c r="Z13" i="40"/>
  <c r="Y13" i="40"/>
  <c r="R13" i="40"/>
  <c r="Q13" i="40"/>
  <c r="G98" i="53" l="1"/>
  <c r="D14" i="53" s="1"/>
  <c r="D17" i="53" s="1"/>
  <c r="AR13" i="40"/>
  <c r="AR19" i="40"/>
  <c r="AR20" i="40"/>
  <c r="AR21" i="40"/>
  <c r="AR22" i="40"/>
  <c r="AR23" i="40"/>
  <c r="AR25" i="40"/>
  <c r="AQ13" i="40"/>
  <c r="AQ15" i="40"/>
  <c r="AQ16" i="40"/>
  <c r="D81" i="53" s="1"/>
  <c r="AQ19" i="40"/>
  <c r="AQ20" i="40"/>
  <c r="AQ22" i="40"/>
  <c r="AQ24" i="40"/>
  <c r="AQ25" i="40"/>
  <c r="AR15" i="40"/>
  <c r="AQ21" i="40"/>
  <c r="AQ23" i="40"/>
  <c r="AR14" i="40"/>
  <c r="AR24" i="40"/>
  <c r="AR16" i="40"/>
  <c r="AQ14" i="40"/>
  <c r="AS16" i="40" l="1"/>
  <c r="AS13" i="40"/>
  <c r="AS23" i="40"/>
  <c r="H87" i="53" s="1"/>
  <c r="AS20" i="40"/>
  <c r="H84" i="53" s="1"/>
  <c r="AS25" i="40"/>
  <c r="H89" i="53" s="1"/>
  <c r="AS19" i="40"/>
  <c r="H83" i="53" s="1"/>
  <c r="AS21" i="40"/>
  <c r="H85" i="53" s="1"/>
  <c r="AS22" i="40"/>
  <c r="H86" i="53" s="1"/>
  <c r="AS15" i="40"/>
  <c r="H80" i="53" s="1"/>
  <c r="H81" i="53"/>
  <c r="AS24" i="40"/>
  <c r="H88" i="53" s="1"/>
  <c r="AS14" i="40"/>
  <c r="H78" i="53" l="1"/>
  <c r="AS35" i="40"/>
  <c r="H79" i="53"/>
  <c r="AP19" i="2"/>
  <c r="AR19" i="2" s="1"/>
  <c r="Z15" i="2"/>
  <c r="Y15" i="2"/>
  <c r="H98" i="53" l="1"/>
  <c r="E14" i="53" s="1"/>
  <c r="E17" i="53" s="1"/>
  <c r="AS19" i="2"/>
  <c r="H56" i="53" s="1"/>
  <c r="AS18" i="2"/>
  <c r="H55" i="53" s="1"/>
  <c r="AQ15" i="2"/>
  <c r="AR15" i="2"/>
  <c r="AS15" i="2" l="1"/>
  <c r="H52" i="53" s="1"/>
  <c r="R13" i="2"/>
  <c r="Q13" i="2"/>
  <c r="F7" i="36" l="1"/>
  <c r="Z17" i="2" l="1"/>
  <c r="Z16" i="2"/>
  <c r="R14" i="2"/>
  <c r="Z14" i="2"/>
  <c r="AH14" i="2"/>
  <c r="F51" i="53" s="1"/>
  <c r="AP14" i="2"/>
  <c r="Q14" i="2"/>
  <c r="Y14" i="2"/>
  <c r="AG14" i="2"/>
  <c r="E51" i="53" s="1"/>
  <c r="G51" i="53" s="1"/>
  <c r="AO14" i="2"/>
  <c r="AP13" i="2"/>
  <c r="Z13" i="2"/>
  <c r="AH13" i="2"/>
  <c r="F50" i="53" s="1"/>
  <c r="AO13" i="2"/>
  <c r="Y13" i="2"/>
  <c r="AG13" i="2"/>
  <c r="E50" i="53" s="1"/>
  <c r="G50" i="53" l="1"/>
  <c r="G57" i="53" s="1"/>
  <c r="D10" i="53" s="1"/>
  <c r="D13" i="53" s="1"/>
  <c r="D28" i="53" s="1"/>
  <c r="AR17" i="2"/>
  <c r="AQ16" i="2"/>
  <c r="AQ13" i="2"/>
  <c r="AQ14" i="2"/>
  <c r="AQ17" i="2"/>
  <c r="AR16" i="2"/>
  <c r="AR13" i="2"/>
  <c r="AR14" i="2"/>
  <c r="AS17" i="2" l="1"/>
  <c r="H54" i="53" s="1"/>
  <c r="AS14" i="2"/>
  <c r="H51" i="53" s="1"/>
  <c r="AS16" i="2"/>
  <c r="H53" i="53" s="1"/>
  <c r="AS13" i="2"/>
  <c r="AS20" i="2"/>
  <c r="AS21" i="2" l="1"/>
  <c r="H50" i="53"/>
  <c r="H57" i="53" s="1"/>
  <c r="E10" i="53" s="1"/>
  <c r="E13" i="53" l="1"/>
  <c r="E28" i="5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OMAIRA MORALES</author>
  </authors>
  <commentList>
    <comment ref="C104" authorId="0" shapeId="0" xr:uid="{5DA856E9-B390-43FB-9234-CBD817841E87}">
      <text>
        <r>
          <rPr>
            <b/>
            <sz val="9"/>
            <color indexed="81"/>
            <rFont val="Tahoma"/>
            <family val="2"/>
          </rPr>
          <t>OMAIRA MORALES:</t>
        </r>
        <r>
          <rPr>
            <sz val="9"/>
            <color indexed="81"/>
            <rFont val="Tahoma"/>
            <family val="2"/>
          </rPr>
          <t xml:space="preserve">
Aporte Eje Veedurías</t>
        </r>
      </text>
    </comment>
    <comment ref="C105" authorId="0" shapeId="0" xr:uid="{F77D3D31-8472-4DA8-A7E1-4A97CAFF266D}">
      <text>
        <r>
          <rPr>
            <b/>
            <sz val="9"/>
            <color indexed="81"/>
            <rFont val="Tahoma"/>
            <family val="2"/>
          </rPr>
          <t>OMAIRA MORALES:</t>
        </r>
        <r>
          <rPr>
            <sz val="9"/>
            <color indexed="81"/>
            <rFont val="Tahoma"/>
            <family val="2"/>
          </rPr>
          <t xml:space="preserve">
Aporte Personerías Locales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Omaira Morales</author>
  </authors>
  <commentList>
    <comment ref="I13" authorId="0" shapeId="0" xr:uid="{00000000-0006-0000-0F00-000001000000}">
      <text>
        <r>
          <rPr>
            <b/>
            <sz val="9"/>
            <color indexed="81"/>
            <rFont val="Tahoma"/>
            <family val="2"/>
          </rPr>
          <t>Omaira Morales:</t>
        </r>
        <r>
          <rPr>
            <sz val="9"/>
            <color indexed="81"/>
            <rFont val="Tahoma"/>
            <family val="2"/>
          </rPr>
          <t xml:space="preserve">
</t>
        </r>
        <r>
          <rPr>
            <sz val="12"/>
            <color indexed="81"/>
            <rFont val="Tahoma"/>
            <family val="2"/>
          </rPr>
          <t xml:space="preserve">Esta  es la propuesta básica ,detallada,  a la cual dependeiendo del cronograma de trabajo que ustedes plantean deberá  estimarle peso %  y tiempo en el que se realice la ejecución.  Debe esecifircarse de manera mensual para poder hacer seguimiento.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9" authorId="0" shapeId="0" xr:uid="{00000000-0006-0000-1400-000001000000}">
      <text>
        <r>
          <rPr>
            <sz val="9"/>
            <color indexed="81"/>
            <rFont val="Tahoma"/>
            <family val="2"/>
          </rPr>
          <t xml:space="preserve">Señale el objetivo del proceso.
</t>
        </r>
      </text>
    </comment>
    <comment ref="C9" authorId="0" shapeId="0" xr:uid="{00000000-0006-0000-1400-000002000000}">
      <text>
        <r>
          <rPr>
            <sz val="10"/>
            <color indexed="81"/>
            <rFont val="Arial"/>
            <family val="2"/>
          </rPr>
          <t>Se entiende por Meta como el valor que se espera alcance el indicador (porcentual o absoluto) .  Se redacta con un verbo en infinito fuerte y realizable.</t>
        </r>
        <r>
          <rPr>
            <sz val="9"/>
            <color indexed="81"/>
            <rFont val="Tahoma"/>
            <family val="2"/>
          </rPr>
          <t xml:space="preserve">
</t>
        </r>
      </text>
    </comment>
    <comment ref="D9" authorId="0" shapeId="0" xr:uid="{00000000-0006-0000-1400-000003000000}">
      <text>
        <r>
          <rPr>
            <sz val="10"/>
            <color indexed="81"/>
            <rFont val="Arial"/>
            <family val="2"/>
          </rPr>
          <t xml:space="preserve">Indique el </t>
        </r>
        <r>
          <rPr>
            <b/>
            <sz val="10"/>
            <color indexed="81"/>
            <rFont val="Arial"/>
            <family val="2"/>
          </rPr>
          <t>valor</t>
        </r>
        <r>
          <rPr>
            <sz val="10"/>
            <color indexed="81"/>
            <rFont val="Arial"/>
            <family val="2"/>
          </rPr>
          <t xml:space="preserve"> (cantidad) que se espera alcance el indicador (porcentual o absoluto) .  </t>
        </r>
      </text>
    </comment>
    <comment ref="E9" authorId="0" shapeId="0" xr:uid="{00000000-0006-0000-1400-000004000000}">
      <text>
        <r>
          <rPr>
            <sz val="10"/>
            <color indexed="81"/>
            <rFont val="Arial"/>
            <family val="2"/>
          </rPr>
          <t xml:space="preserve">Señale el </t>
        </r>
        <r>
          <rPr>
            <b/>
            <sz val="10"/>
            <color indexed="81"/>
            <rFont val="Arial"/>
            <family val="2"/>
          </rPr>
          <t>nombre del indicador</t>
        </r>
        <r>
          <rPr>
            <sz val="10"/>
            <color indexed="81"/>
            <rFont val="Arial"/>
            <family val="2"/>
          </rPr>
          <t xml:space="preserve"> de acuerdo con las variables de medición de la meta programada.</t>
        </r>
      </text>
    </comment>
    <comment ref="F9" authorId="0" shapeId="0" xr:uid="{00000000-0006-0000-1400-000005000000}">
      <text>
        <r>
          <rPr>
            <sz val="10"/>
            <color indexed="81"/>
            <rFont val="Arial"/>
            <family val="2"/>
          </rPr>
          <t xml:space="preserve">Señale las </t>
        </r>
        <r>
          <rPr>
            <b/>
            <sz val="10"/>
            <color indexed="81"/>
            <rFont val="Arial"/>
            <family val="2"/>
          </rPr>
          <t>variables</t>
        </r>
        <r>
          <rPr>
            <sz val="10"/>
            <color indexed="81"/>
            <rFont val="Arial"/>
            <family val="2"/>
          </rPr>
          <t xml:space="preserve"> que entreguen información cuantitativa respecto del
desempeño (gestión o resultados) en el cumplimiento de la meta programada.</t>
        </r>
      </text>
    </comment>
    <comment ref="H9" authorId="0" shapeId="0" xr:uid="{00000000-0006-0000-1400-000006000000}">
      <text>
        <r>
          <rPr>
            <sz val="10"/>
            <color indexed="81"/>
            <rFont val="Arial"/>
            <family val="2"/>
          </rPr>
          <t xml:space="preserve">Señale cuáles son los Productos Finales (Bienes y
servicios que entrega) como resultado del cumplimiento de las metas estratégicas establecidas. </t>
        </r>
      </text>
    </comment>
    <comment ref="I9" authorId="0" shapeId="0" xr:uid="{00000000-0006-0000-1400-000007000000}">
      <text>
        <r>
          <rPr>
            <sz val="10"/>
            <color indexed="81"/>
            <rFont val="Arial"/>
            <family val="2"/>
          </rPr>
          <t>Indique las actividades relevantes y necesarias para  el cumplimiento de las metas estratégicas establecidas.</t>
        </r>
      </text>
    </comment>
    <comment ref="J9" authorId="0" shapeId="0" xr:uid="{00000000-0006-0000-1400-000008000000}">
      <text>
        <r>
          <rPr>
            <sz val="10"/>
            <color indexed="81"/>
            <rFont val="Arial"/>
            <family val="2"/>
          </rPr>
          <t>Señale la(s) dependencia(s) líder(es) y operativa(s) en la consecución de las metas estratégicas establecidas.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Esteban Mateus Velez</author>
  </authors>
  <commentList>
    <comment ref="C13" authorId="0" shapeId="0" xr:uid="{00000000-0006-0000-1700-000001000000}">
      <text>
        <r>
          <rPr>
            <b/>
            <sz val="9"/>
            <color indexed="81"/>
            <rFont val="Tahoma"/>
            <family val="2"/>
          </rPr>
          <t>08-RI-05</t>
        </r>
      </text>
    </comment>
    <comment ref="C14" authorId="0" shapeId="0" xr:uid="{00000000-0006-0000-1700-000002000000}">
      <text>
        <r>
          <rPr>
            <b/>
            <sz val="9"/>
            <color indexed="81"/>
            <rFont val="Tahoma"/>
            <family val="2"/>
          </rPr>
          <t>08-RI-06</t>
        </r>
      </text>
    </comment>
    <comment ref="C15" authorId="0" shapeId="0" xr:uid="{00000000-0006-0000-1700-000003000000}">
      <text>
        <r>
          <rPr>
            <b/>
            <sz val="9"/>
            <color indexed="81"/>
            <rFont val="Tahoma"/>
            <family val="2"/>
          </rPr>
          <t>08-RI-07</t>
        </r>
      </text>
    </comment>
    <comment ref="C16" authorId="0" shapeId="0" xr:uid="{00000000-0006-0000-1700-000004000000}">
      <text>
        <r>
          <rPr>
            <b/>
            <sz val="9"/>
            <color indexed="81"/>
            <rFont val="Tahoma"/>
            <family val="2"/>
          </rPr>
          <t>08-RI-08</t>
        </r>
      </text>
    </comment>
    <comment ref="C17" authorId="0" shapeId="0" xr:uid="{00000000-0006-0000-1700-000005000000}">
      <text>
        <r>
          <rPr>
            <sz val="9"/>
            <color indexed="81"/>
            <rFont val="Tahoma"/>
            <family val="2"/>
          </rPr>
          <t>08-RI-09</t>
        </r>
      </text>
    </comment>
    <comment ref="C18" authorId="0" shapeId="0" xr:uid="{00000000-0006-0000-1700-000006000000}">
      <text>
        <r>
          <rPr>
            <b/>
            <sz val="9"/>
            <color indexed="81"/>
            <rFont val="Tahoma"/>
            <family val="2"/>
          </rPr>
          <t>08-RI-10</t>
        </r>
      </text>
    </comment>
    <comment ref="C19" authorId="0" shapeId="0" xr:uid="{00000000-0006-0000-1700-000007000000}">
      <text>
        <r>
          <rPr>
            <b/>
            <sz val="9"/>
            <color indexed="81"/>
            <rFont val="Tahoma"/>
            <family val="2"/>
          </rPr>
          <t>08-RI-11</t>
        </r>
      </text>
    </comment>
    <comment ref="C20" authorId="0" shapeId="0" xr:uid="{00000000-0006-0000-1700-000008000000}">
      <text>
        <r>
          <rPr>
            <b/>
            <sz val="9"/>
            <color indexed="81"/>
            <rFont val="Tahoma"/>
            <family val="2"/>
          </rPr>
          <t>08-RI-12</t>
        </r>
      </text>
    </comment>
    <comment ref="C21" authorId="0" shapeId="0" xr:uid="{00000000-0006-0000-1700-000009000000}">
      <text>
        <r>
          <rPr>
            <b/>
            <sz val="9"/>
            <color indexed="81"/>
            <rFont val="Tahoma"/>
            <family val="2"/>
          </rPr>
          <t>08-RI-13</t>
        </r>
      </text>
    </comment>
  </commentList>
</comments>
</file>

<file path=xl/sharedStrings.xml><?xml version="1.0" encoding="utf-8"?>
<sst xmlns="http://schemas.openxmlformats.org/spreadsheetml/2006/main" count="2534" uniqueCount="789">
  <si>
    <t>MAGNITUD PROGRAMADA META</t>
  </si>
  <si>
    <t>RESPONSABLES</t>
  </si>
  <si>
    <t>Oficina de Control Interno</t>
  </si>
  <si>
    <t>OBSERVACIONES:</t>
  </si>
  <si>
    <t>EJECUCIÓN PLANEADA</t>
  </si>
  <si>
    <t>TOTAL PROGRAMADO</t>
  </si>
  <si>
    <t>EJECUCIÓN ACUMULADA</t>
  </si>
  <si>
    <t>ENERO</t>
  </si>
  <si>
    <t>FEBRERO</t>
  </si>
  <si>
    <t>MARZO</t>
  </si>
  <si>
    <t>TOTAL TRIMESTRE</t>
  </si>
  <si>
    <t>MAYO</t>
  </si>
  <si>
    <t>JUNIO</t>
  </si>
  <si>
    <t>JULIO</t>
  </si>
  <si>
    <t>AGOSTO</t>
  </si>
  <si>
    <t>SEPTIEMBRE</t>
  </si>
  <si>
    <t>OCTUBRE</t>
  </si>
  <si>
    <t>NOVIEMBRE</t>
  </si>
  <si>
    <t>DICIEMBRE</t>
  </si>
  <si>
    <t>Programado</t>
  </si>
  <si>
    <t>Ejecutado</t>
  </si>
  <si>
    <t>RESPONSABLE:</t>
  </si>
  <si>
    <t>PROMEDIO</t>
  </si>
  <si>
    <t xml:space="preserve">EJECUTADO Vs. PROGRAMADO  </t>
  </si>
  <si>
    <t>PRODUCTO</t>
  </si>
  <si>
    <t>PRIMER TRIMESTRE</t>
  </si>
  <si>
    <t>SEGUNDO TRIMESTRE</t>
  </si>
  <si>
    <t>TERCER TRIMESTRE</t>
  </si>
  <si>
    <t>CUARTO TRIMESTRE</t>
  </si>
  <si>
    <t>TOTAL AÑO</t>
  </si>
  <si>
    <t>LÍNEA BASE</t>
  </si>
  <si>
    <t xml:space="preserve">FECHA DE ELABORACIÓN: </t>
  </si>
  <si>
    <t xml:space="preserve">ABRIL </t>
  </si>
  <si>
    <t>META OPERATIVA</t>
  </si>
  <si>
    <t>OBJETIVO DEL PROCESO</t>
  </si>
  <si>
    <t>Versión:</t>
  </si>
  <si>
    <t>Página:</t>
  </si>
  <si>
    <t>Vigente desde:</t>
  </si>
  <si>
    <r>
      <t xml:space="preserve">Código: </t>
    </r>
    <r>
      <rPr>
        <sz val="12"/>
        <color theme="1"/>
        <rFont val="Arial"/>
        <family val="2"/>
      </rPr>
      <t>01-FR-03</t>
    </r>
  </si>
  <si>
    <t>CONTROL DE CAMBIOS</t>
  </si>
  <si>
    <r>
      <t>CÓDIGO DEL DOCUMENTO</t>
    </r>
    <r>
      <rPr>
        <sz val="11"/>
        <rFont val="Arial"/>
        <family val="2"/>
      </rPr>
      <t>:</t>
    </r>
  </si>
  <si>
    <t>FECHA DE VERSIÓN 1:</t>
  </si>
  <si>
    <t>dd / mm / aaaa</t>
  </si>
  <si>
    <t>Versión</t>
  </si>
  <si>
    <t>Descripción</t>
  </si>
  <si>
    <t>CONTROL DE ACTUALIZACIONES</t>
  </si>
  <si>
    <t>Motivo de la Modificación</t>
  </si>
  <si>
    <t>Fecha  Modificación</t>
  </si>
  <si>
    <t>No. Páginas Modificadas</t>
  </si>
  <si>
    <t>Responsable 
Solicitud Cambio</t>
  </si>
  <si>
    <t>DD</t>
  </si>
  <si>
    <t>MM</t>
  </si>
  <si>
    <t>AAAA</t>
  </si>
  <si>
    <t>Elaboró:</t>
  </si>
  <si>
    <t>Revisó:</t>
  </si>
  <si>
    <t>Aprobó:</t>
  </si>
  <si>
    <t>CAMPO</t>
  </si>
  <si>
    <t>DESCRIPCIÓN</t>
  </si>
  <si>
    <t>FORMATO DE PLAN OPERATIVO ANUAL</t>
  </si>
  <si>
    <t>INSTRUCCIONES PARA EL DILIGENCIAMIENTO DEL FORMATO DE PLAN OPERATIVO ANUAL</t>
  </si>
  <si>
    <t>OBJETIVO DEL PROCESO:</t>
  </si>
  <si>
    <t>META OPERATIVA:</t>
  </si>
  <si>
    <t>MAGNITUD PROGRAMADA META OPERATIVA</t>
  </si>
  <si>
    <t>MAGNITUD PROGRAMADA META OPERATIVA:</t>
  </si>
  <si>
    <t>INDICADOR(ES) DE LA META OPERATIVA:</t>
  </si>
  <si>
    <t>INDICADOR(ES) DE LA META OPERATIVA</t>
  </si>
  <si>
    <t>FÓRMULA DEL (LOS) INDICADOR(ES)</t>
  </si>
  <si>
    <t>FÓRMULA DEL (LOS) INDICADOR(ES):</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</si>
  <si>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operativa programada.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</si>
  <si>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</si>
  <si>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</si>
  <si>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r>
      <t xml:space="preserve">Señale el </t>
    </r>
    <r>
      <rPr>
        <b/>
        <sz val="12"/>
        <rFont val="Arial"/>
        <family val="2"/>
      </rPr>
      <t>nombre del (los) indicador(es)</t>
    </r>
    <r>
      <rPr>
        <sz val="12"/>
        <rFont val="Arial"/>
        <family val="2"/>
      </rPr>
      <t>, de acuerdo con las variables de medición de la meta operativa programada.</t>
    </r>
  </si>
  <si>
    <r>
      <t>Indique el</t>
    </r>
    <r>
      <rPr>
        <b/>
        <sz val="12"/>
        <rFont val="Arial"/>
        <family val="2"/>
      </rPr>
      <t xml:space="preserve"> valor</t>
    </r>
    <r>
      <rPr>
        <sz val="12"/>
        <rFont val="Arial"/>
        <family val="2"/>
      </rPr>
      <t xml:space="preserve"> (cantidad) que se espera alcance la meta y que se refeleje en el indicador (porcentual o absoluto)  </t>
    </r>
  </si>
  <si>
    <r>
      <t xml:space="preserve">Registre </t>
    </r>
    <r>
      <rPr>
        <b/>
        <sz val="12"/>
        <rFont val="Arial"/>
        <family val="2"/>
      </rPr>
      <t>la(s) meta(s)</t>
    </r>
    <r>
      <rPr>
        <sz val="12"/>
        <rFont val="Arial"/>
        <family val="2"/>
      </rPr>
      <t xml:space="preserve"> que permitirá(n) la consecución del objetivo del Proceso al cual corresponde el POA. Se entiende por Meta como el valor que se espera alcance el indicador (porcentual o absoluto). Se redacta con un verbo en infinitivo fuerte y realizable.</t>
    </r>
  </si>
  <si>
    <t>PRODUCTO:</t>
  </si>
  <si>
    <r>
      <t xml:space="preserve">Señale cuáles son los </t>
    </r>
    <r>
      <rPr>
        <b/>
        <sz val="12"/>
        <rFont val="Arial"/>
        <family val="2"/>
      </rPr>
      <t>productos finales</t>
    </r>
    <r>
      <rPr>
        <sz val="12"/>
        <rFont val="Arial"/>
        <family val="2"/>
      </rPr>
      <t xml:space="preserve"> (bienes y servicios que entrega) como resultado del cumplimiento de las metas operativas establecidas. </t>
    </r>
  </si>
  <si>
    <t>ACCIONES OPERATIVAS:</t>
  </si>
  <si>
    <r>
      <t xml:space="preserve">Indique las </t>
    </r>
    <r>
      <rPr>
        <b/>
        <sz val="12"/>
        <rFont val="Arial"/>
        <family val="2"/>
      </rPr>
      <t>acciones</t>
    </r>
    <r>
      <rPr>
        <sz val="12"/>
        <rFont val="Arial"/>
        <family val="2"/>
      </rPr>
      <t xml:space="preserve"> relevantes y necesarias para  el cumplimiento de las metas operativas establecidas.</t>
    </r>
  </si>
  <si>
    <t>RESPONSABLES:</t>
  </si>
  <si>
    <t>EJECUCIÓN PLANEADA:</t>
  </si>
  <si>
    <t>Registre la denominación del empleo de nivel directivo (Jefes de Dependencias) del (los) responsable(s) líder(es) y operativo(s) en la consecución de las metas establecidas.</t>
  </si>
  <si>
    <t>En esta sección encontrará los doce meses del año, agrupados por trimestre. A su vez, cada mes y cada trimestre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</si>
  <si>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TOTAL PROGRAMADO:</t>
  </si>
  <si>
    <t>Espacio de cálculo del total programado pre- diligenciado por la Dirección de Planeación.</t>
  </si>
  <si>
    <t>EJECUCIÓN ACUMULADA:</t>
  </si>
  <si>
    <t>Espacio de cálculo del total de la ejecución acumulada pre- diligenciado por la Dirección de Planeación.</t>
  </si>
  <si>
    <t>Espacio de cálculo del total programado vs. el total de la ejecución acumulada pre- diligenciado por la Dirección de Planeación.</t>
  </si>
  <si>
    <t>1 de 1</t>
  </si>
  <si>
    <t>F</t>
  </si>
  <si>
    <t>R</t>
  </si>
  <si>
    <t>DESCRIPCIÓN DE LA  MODIFICACIÓN</t>
  </si>
  <si>
    <t>Suad Yusseth Fonseca Molina / Profesional Especializado 222-02 / Proceso Direccionamiento Estratégico</t>
  </si>
  <si>
    <t>José Vicente Casas Díaz / Director de Planeación / Proceso Direccionamiento Estratégico</t>
  </si>
  <si>
    <r>
      <t xml:space="preserve">NOMBRE DEL DOCUMENTO:
</t>
    </r>
    <r>
      <rPr>
        <sz val="11"/>
        <rFont val="Arial"/>
        <family val="2"/>
      </rPr>
      <t>FORMATO DE PLAN OPERATIVO ANUAL</t>
    </r>
  </si>
  <si>
    <t>ACCIONES OPERATIVAS</t>
  </si>
  <si>
    <t>01</t>
  </si>
  <si>
    <t>Mejora continua. Concepción de la definición del POA como reflejo de la operación permanente de los Procesos.</t>
  </si>
  <si>
    <t>Director de Planeación</t>
  </si>
  <si>
    <r>
      <t>Germán Uriel Rojas / Profesional Especializado</t>
    </r>
    <r>
      <rPr>
        <sz val="10"/>
        <color rgb="FFFF0000"/>
        <rFont val="Arial"/>
        <family val="2"/>
      </rPr>
      <t xml:space="preserve"> </t>
    </r>
    <r>
      <rPr>
        <sz val="10"/>
        <rFont val="Arial"/>
        <family val="2"/>
      </rPr>
      <t>222-07 / Proceso Direccionamiento Estratégico</t>
    </r>
  </si>
  <si>
    <t>05-07-2017</t>
  </si>
  <si>
    <t>Cambios en la estructura general del formato. Alineación directa de la meta operativa con el objetivo del Proceso correspondiente y no con los objetivos y metas estratégicas. (01-RE-03 / 01-RE-15)</t>
  </si>
  <si>
    <t>2 de 3</t>
  </si>
  <si>
    <t>3 de 3</t>
  </si>
  <si>
    <t>Cambios en la Guía para Elaboración de Documentos del MIPER. Mejora continua.</t>
  </si>
  <si>
    <t>05</t>
  </si>
  <si>
    <t>07</t>
  </si>
  <si>
    <r>
      <t xml:space="preserve">Escriba el </t>
    </r>
    <r>
      <rPr>
        <b/>
        <sz val="12"/>
        <rFont val="Arial"/>
        <family val="2"/>
      </rPr>
      <t>objetivo</t>
    </r>
    <r>
      <rPr>
        <sz val="12"/>
        <rFont val="Arial"/>
        <family val="2"/>
      </rPr>
      <t xml:space="preserve"> del Proceso al cual corresponde el POA. Este objetivo es el registrado en la Caracterización de Proceso que se encuentre vigente.</t>
    </r>
  </si>
  <si>
    <t>El Plan Operativo Anual - POA es el instrumento que refleja la planeación operativa de cada Proceso. En él se deben registrar las metas del nivel operativo, es decir aquellas que expresan la operación de un Proceso y conllevan al cumplimiento de su objetivo, durante una vigencia. Como su nombre lo indica, tiene periodicidad anual.</t>
  </si>
  <si>
    <t>Registre las observaciones que considere pertinentes, tanto al momento de la programación, como en los diferentes reportes de avance de cumplimiento de las metas.</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</si>
  <si>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</si>
  <si>
    <t>FECHA DE ELABORACIÓN:</t>
  </si>
  <si>
    <t>Registre el nombre completo y la denominación del empleo del (la) responsable del Proceso.</t>
  </si>
  <si>
    <t>Cambios en la estructura y denominación de algunos componentes del formato. Inclusión de instructivo del formato. Inclusión de la Hoja de Control de Cambios del registro Plan Operativo Anual, una vez se constituya en documento del MIPER.</t>
  </si>
  <si>
    <t xml:space="preserve">Modernizar la infraestructura tecnológica para la adecuada operación de los servicios de TI 
</t>
  </si>
  <si>
    <t>Implementar el 40% restante de la tercera fase de modernización y fortalecimiento  de los sistemas de información.</t>
  </si>
  <si>
    <t xml:space="preserve">Desarrollar la tercera fase del Sistema de Gestión de Seguridad de la Información SGSI
</t>
  </si>
  <si>
    <t xml:space="preserve">Ejecutar el 40% restante de las actividades contempladas en el plan de acción de la primera fase de la gestión de datos de la Entidad.
</t>
  </si>
  <si>
    <t xml:space="preserve">Atender el 90% de los  requerimientos de soporte técnico solicitados, según los acuerdos de nivel de servicio (ANS) establecidos para los servicios de TI
</t>
  </si>
  <si>
    <t xml:space="preserve">Obtener un nivel de satisfacción mínimo del 90% de los usuarios frente a los servicios de TI recibidos.
</t>
  </si>
  <si>
    <t xml:space="preserve">Porcentaje de avance para optimizar la infraestructura para la adecuada operación de los servicios de TI </t>
  </si>
  <si>
    <t>Porcentaje de actividades para optimizar la infraestructura para la adecuada operación de los servicios de TI realizadas</t>
  </si>
  <si>
    <t>Porcentaje de avance en la tercera fase de modernización y fortalecimiento de los sistemas de información</t>
  </si>
  <si>
    <t>Porcentaje de actividades de la implementación de la tercera fase de modernización y fortalecimiento realizadas</t>
  </si>
  <si>
    <t>Porcentaje de actividades del plan de acción de Gobierno Digital desarrolladas</t>
  </si>
  <si>
    <t>Porcentaje de requerimientos atendidos oportunamente</t>
  </si>
  <si>
    <t>Número de requerimientos atendidos en el ANS establecido/Número de requerimientos atendidos * 100</t>
  </si>
  <si>
    <t xml:space="preserve">Dirección de Tecnologías de Información y Comunicación - DTIC
</t>
  </si>
  <si>
    <t>Porcentaje de usuarios satisfechos</t>
  </si>
  <si>
    <t>Número de usuarios satisfechos con los servicios recibidos / Número de usuarios encuestados *100</t>
  </si>
  <si>
    <t>• Informe de medición de satisfacción de usuarios.</t>
  </si>
  <si>
    <t>•  Aplicación de la encuesta de satisfacción a usuarios de servicios de TI</t>
  </si>
  <si>
    <t>Porcentaje de avance en la  ejecución restante de las actividades contempladas en el plan de acción de la primera fase de la gestión de datos de la Entidad</t>
  </si>
  <si>
    <t>Porcentaje de avance en la  ejecución restante de las actividades contempladas en el plan de acción de la primera fase de la gestión de datos de la Entidad realizadas</t>
  </si>
  <si>
    <t>Porcentaje de avance en el desarrollo de la tercera fase del SGSI</t>
  </si>
  <si>
    <t>Porcentaje de actividades en el desarrollo de la tercera fase del SGSI ejecutadas</t>
  </si>
  <si>
    <t>Porcentaje de avance del desarrollo del plan de acción de Gobierno Digital</t>
  </si>
  <si>
    <t xml:space="preserve">Desarrollar las actividades del plan de acción enmarcadas en el nuevo manual de la política de Gobierno Digital
</t>
  </si>
  <si>
    <t xml:space="preserve">• Brindar apoyo técnico a los casos de soporte registrados en la mesa de ayuda en línea.
</t>
  </si>
  <si>
    <t xml:space="preserve">
• Informe de requerimientos gestionados</t>
  </si>
  <si>
    <t xml:space="preserve">• 4 procedimientos de servicios TI aprobados por el Director de TIC
• Plan de acción de mejores practicas TI definido y aprobado por el Director de TIC
• Optimización de la capacidad de procesamiento y almacenamiento de la información
</t>
  </si>
  <si>
    <t xml:space="preserve">• Definir las actividades del plan de trabajo para la implementación de las mejores prácticas en la prestación de servicios de TI
• Construir cuatro (4) procedimientos de servicios TI disponibles.
• Adquisición equipos y/o servicios de procesamiento y almacenamiento
</t>
  </si>
  <si>
    <t>• Desarrollo de los componentes priorizados del sistemas de información misional</t>
  </si>
  <si>
    <t xml:space="preserve">
• Análisis, diseño, desarrollo y puesta en producción de los componentes priorizados del sistema de información misional.
• Transferencia de conocimiento y socialización a los usuarios finales de los desarrollos realizados. </t>
  </si>
  <si>
    <t>• Sistema de Gestión de Seguridad de la Información implementado</t>
  </si>
  <si>
    <t>• Implementación del plan de tratamiento del Riesgos de los procesos misionales.
• Ejecución de las actividades del plan de comunicaciones 2019.
• Matriz de los activos de información</t>
  </si>
  <si>
    <t>.
•Definir y desarrollar las actividades del plan de acción de acuerdo al nuevo manual de la política  de gobierno digital (Decreto 1003 de 2018)</t>
  </si>
  <si>
    <t>• Implementar el nuevo manual de gobierno digital</t>
  </si>
  <si>
    <t xml:space="preserve">• Documentos de arquitectura de datos desarrollados y actualizados 
• Ejecutar las actividades del plan de trabajo para la optimización de las bases de datos institucionales
</t>
  </si>
  <si>
    <t>• Desarrollar y actualizar los documentos de la  arquitectura de datos acorde, a los lineamientos de MINTIC.
• Realizar la migración de datos a la nueva arquitectura optimizada
• Realizar los ajustes al sistema de información misional para la operación con la nueva bases de datos.</t>
  </si>
  <si>
    <t>INDICADORES DE LA META</t>
  </si>
  <si>
    <t>FÓRMULA DEL INDICADOR</t>
  </si>
  <si>
    <t>LINEA BASE</t>
  </si>
  <si>
    <t>Realizar  acciones de promoción y apropiación de derechos y deberes con los sujetos de especial protección constitucional y personas en general en el Distrito Capital.</t>
  </si>
  <si>
    <t>Acciones de promoción y apropiación de derechos y deberes realizadas.</t>
  </si>
  <si>
    <t>Número de acciones de promoción  realizadas</t>
  </si>
  <si>
    <t>1. Definir los temas para las acciones de promoción
2. Elaborar material de difusión.
3. Realizar difusión del material temático. 
4. Entregar los soportes  de  la difusión (planillas o certificaciones, fotos).</t>
  </si>
  <si>
    <t>Personera Delegada para la Coordinación del Ministerio Público y Derechos Humanos
Personeros(as) Delegados(as), Director Centro de Conciliación y Profesionales Responsables de Grupos de Gestión adscritos a la instancia de coordinación</t>
  </si>
  <si>
    <t>Intervenciones adelantadas en el ejercicio del ministerio Público en defensa de los derechos</t>
  </si>
  <si>
    <t>Número de Intervenciones de oficio adelantadas en defensa de los derechos + Número de Intervenciones a petición de parte adelantadas en defensa de los derechos</t>
  </si>
  <si>
    <t>1. Intervenir a petición de parte y de oficio en defensa de los derechos.
2. Realizar el reporte de las intervenciones realizadas por los ministerios públicos según criterios establecidos.</t>
  </si>
  <si>
    <t>Personeros(as) Delegados(as) para Asuntos Penales I, para Asuntos Penales II, para Asuntos Policivos, para la Defensa de los Derechos Humanos, para la Seguridad y Convivencia Ciudadana, para la Protección de la Infancia, Adolescencia, Mujer, Adulto Mayor, Familia y Personas en Situación de Discapacidad</t>
  </si>
  <si>
    <t>Acciones adelantadas en favor de las víctimas del conflicto armado</t>
  </si>
  <si>
    <t>Número de acciones adelantadas en favor de la población víctima del conflicto armado</t>
  </si>
  <si>
    <t>1. Realizar Toma de declaraciones (RUV).
2. Realizar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</si>
  <si>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Personera Delegada para la Protección de Víctimas</t>
  </si>
  <si>
    <t>Requerimientos finalizados en defensa de los derechos</t>
  </si>
  <si>
    <t>Número total de requerimientos ciudadanos  finalizados con respuesta de fondo.</t>
  </si>
  <si>
    <t>1. Recibir el requerimiento y crear registro en el aplicativo institucional.
2. Realizar el trámite correspondiente.
3. Informar al peticionario sobre la actuación..
4. Finalizar el requerimiento en el aplicativo institucional.</t>
  </si>
  <si>
    <t>Prestar servicio a los habitantes del Distrito capital a través de medios alternativos de resolución de conflictos</t>
  </si>
  <si>
    <t>Solicitudes de conciliación atendidas</t>
  </si>
  <si>
    <t>Número de solicitudes de audiencias de conciliación +  Número de declaraciones de unión marital de hecho atendidas</t>
  </si>
  <si>
    <t>1. Recibir las solicitudes de conciliación.
2. Realizar registro de la solicitud en el aplicativo SICAAC.  
3. Atender las solicitudes de conciliación según lineamientos institucionales.</t>
  </si>
  <si>
    <t>Director Centro de Conciliación</t>
  </si>
  <si>
    <t>Realizar seguimiento al avance de la politica publica para victimas del conflicto armado</t>
  </si>
  <si>
    <t>Informe de seguimiento a la politica publica para victimas del conflicto armado</t>
  </si>
  <si>
    <t>Número de informes presentados en el año de seguimiento al avance de la politica publica para victimas del conflicto armado</t>
  </si>
  <si>
    <t>Informe de seguimiento sobre  el avance de la politica publica para victimas del conflicto armado</t>
  </si>
  <si>
    <t>1. Recopilación de la información y datos relevantes, bajo los diferentes mecanismos que se consideren necesarios.
2. Elaboración del informe.  
3. Socialización del informe con sus respectivas conclusiones y acciones a tomar.</t>
  </si>
  <si>
    <t>Formar a las autoridades de transito y policias en todo lo relacionado con procesos contravencionales y Procedimiento Unico de Policia</t>
  </si>
  <si>
    <t>Autoridades de transito y policias formados en procesos contravencionales y procedimiento unico de policia</t>
  </si>
  <si>
    <t>Numero de autoridades de transito y policias formados en procesos contravencionales y procedimiento unico de policia</t>
  </si>
  <si>
    <t>Evidencias fotograficas y listas de asistencia con las autoridades de transito y policias que se formarán</t>
  </si>
  <si>
    <t>1. Creación de la estrategia de formación con su respectivo material.
2. Ejecución del plan de trabajo.  
3. Analisis y conclusiones del ejercicio.</t>
  </si>
  <si>
    <t>Personera Delegada para Asuntos Policivos</t>
  </si>
  <si>
    <t>Diseñar e implementar nuevas estrategias de sensibilización para los temas de vulneración de derechos, cultura para la paz y violencia contra la mujer (Población adulta y niños)</t>
  </si>
  <si>
    <t>Estrategias de Sensibilización</t>
  </si>
  <si>
    <t>Numero de estrategias de sensibilización implementadas</t>
  </si>
  <si>
    <t>Documento explicativo de la estrategia de sensibilización y registro fotografico con listas de asistencia que evidencien la implementación de las mismas.</t>
  </si>
  <si>
    <t>1. Creación de las dos estrategias de sensibilización.
2. Implementación de las estrategias de sensibilización.  
3. Analisis y conclusiones del ejercicio.</t>
  </si>
  <si>
    <t>Personera Delegada para la Coordinación del Ministerio Público y Derechos Humanos</t>
  </si>
  <si>
    <t>Implementar una politica de operación que permita el seguimiento a los terminos de los derechos de petición que se atienden en todo el eje de ministerio publico y derechos humanos</t>
  </si>
  <si>
    <t>Politica de operación para el seguimiento a los terminos de los derechos de petición</t>
  </si>
  <si>
    <t>Numero de politicas de operación implementadas para el seguimiento a los terminos de los derechos de petición</t>
  </si>
  <si>
    <t>Politica de operación implementada en todas las delegadas del eje. Herramienta en excel para el seguimiento a los terminos de los derechos de petición.</t>
  </si>
  <si>
    <t>1. Definición de la politica de operación por parte de la PD para la Coordinación de MP y DDHH.
2. Elaboración de herramienta en excel que permita realizar el seguimiento a los derechos de petición.  
3. Implementación de la politica de operación a todos los niveles del eje.</t>
  </si>
  <si>
    <t xml:space="preserve">Diseñar e implementar un mecanismo de prevención de peligros que enfrentan los jovenes en temas de redes sociales, sexting, sextorsión, ciberbuling, entre otros. </t>
  </si>
  <si>
    <t>Mecanismo de prevención de los peligros que enfrentan los jovenes de Bogota D.C.</t>
  </si>
  <si>
    <t>Numero de mecanismos de prevención implementados</t>
  </si>
  <si>
    <t>Mecanismo de prevención de peligros que enfrentan los jovenes en temas de redes sociales, sexting, sextorsión, ciberbulling, entre otros. Registro fotografico y listas de asistencia que evidencian la implementación del mecanismo.</t>
  </si>
  <si>
    <t>1. Diseño del mecanismo de prevención a utilizar en los colegios.
2. Implementación del mecanismo de prevención.  
3. Analisis y conclusiones del ejercicio.</t>
  </si>
  <si>
    <t xml:space="preserve">Generar espacios de intercambio y desarrollo de conocimientos y prácticas para que por medio del aprendizaje colaborativo, permitan unificar y difundir el "saber-hacer" de la atención a las personas, en la Personería de Bogotá D.C.   </t>
  </si>
  <si>
    <t>Espacios de transferencia de conocimientos realizados para la atención de personas que acuden a la Personería de Bogotá, D. C.</t>
  </si>
  <si>
    <t>Número de espacios de transferencia de conocimientos realizados.</t>
  </si>
  <si>
    <t>1. Definir los temas.
2. Elaborar material de difusión.
3. Realizar la difusión a través de los espacios de transferencia de conocimientos y buenas prácticas.
4. Entregar los soportes  de  la difusión (planillas o certificaciones, fotos).</t>
  </si>
  <si>
    <t>14 DE DICIEMBRE DE 2018</t>
  </si>
  <si>
    <t>10535 acciones adelantadas en favor de las víctimas del conflicto armado</t>
  </si>
  <si>
    <t>Atender y tramitar las peticiones relacionadas con el Proceso de Prevención y Control a la Función Pública.</t>
  </si>
  <si>
    <t>Requerimientos ciudadanos finalizados</t>
  </si>
  <si>
    <t>Realizar las Audiencias Públicas y mesas de trabajo de los Requerimientos Ciudadanos aprobadas.</t>
  </si>
  <si>
    <t xml:space="preserve">Audiencias  y mesas de trabajo realizadas 
</t>
  </si>
  <si>
    <t>1. Citar a los peticionarios  a una mesa de trabajo o audiencia donde se profundice sobre los aspectos especificos de la petición.
2. Realizar la audiencia pública o mesa de trabajo.
3. Hacer seguimiento al cumplimiento de los compromisos.</t>
  </si>
  <si>
    <t>Realizar las veedurías aprobadas dentro del Proceso de Prevención y Control a la Función Pública.</t>
  </si>
  <si>
    <t>Veedurías realizadas</t>
  </si>
  <si>
    <t>Número de veedurías realizadas</t>
  </si>
  <si>
    <t>Dar cumplimiento a los lineamientos establecidos en el Manual para la prevención y control a la función pública.</t>
  </si>
  <si>
    <t>Realizar seguimientos a las observaciones consignadas en los informes de veedurías.</t>
  </si>
  <si>
    <t>Seguimientos realizados</t>
  </si>
  <si>
    <t>Numero de seguimientos realizados</t>
  </si>
  <si>
    <t>Realizar eventos que sean acordes a las funciones que desempeñan las delegadas adscritas al eje de veedurías.</t>
  </si>
  <si>
    <t>Eventos realizados</t>
  </si>
  <si>
    <t>Numero de eventos realizados</t>
  </si>
  <si>
    <t>1. Realizar el evento de acuerdo al plan de trabajo establecido
2.  Dejar registros o evidencias</t>
  </si>
  <si>
    <t xml:space="preserve">Emitir citaciones de audiencia y llevar el 50% a fallo
</t>
  </si>
  <si>
    <t>Autos de Citaciones a audiencia emitidas</t>
  </si>
  <si>
    <t>Número de citaciones a audiencia emitidas</t>
  </si>
  <si>
    <t>Autos de Citaciones a audiencia iniciados</t>
  </si>
  <si>
    <t>1. Identificar los asuntos disciplinarios que legalmente puedan tramitarse bajo la modalidad de procedimiento verbal.
2. Proferir autos de citación a audiencia.</t>
  </si>
  <si>
    <t xml:space="preserve">Personería Delegada para la Coordinación de Asuntos Disciplinarios, personerías delegadas y la Dirección de Investigaciones Especiales y Apoyo Técnico
</t>
  </si>
  <si>
    <t>Número de Fallos emitidos de citaciones a audiencia de la vigencia</t>
  </si>
  <si>
    <t>Número de fallos proferidos en procedimiento verbal/Número de citaciones a audiencia emitidas * 100</t>
  </si>
  <si>
    <t>Fallos proferidos de Citaciones a audiencia del periodo.</t>
  </si>
  <si>
    <t>1. Evaluar y decidir en el desarrollo de las sesiones de audiencia si va a terminar con fallo sancionatorio o exoneratorio</t>
  </si>
  <si>
    <t>Proferir fallos</t>
  </si>
  <si>
    <t>Número Fallos proferidos</t>
  </si>
  <si>
    <t>Número de fallos proferidos</t>
  </si>
  <si>
    <t>Fallos proferidos en primera instancia</t>
  </si>
  <si>
    <t xml:space="preserve">1. Identificar los procesos iniciados por procedimiento verbal y proceso ordinario que se encuentran en etapa de juicio y que puedan ser fallados en la vigencia.
2. Proferir fallo
</t>
  </si>
  <si>
    <t xml:space="preserve">Decidir de fondo procesos disciplinarios. 
</t>
  </si>
  <si>
    <t>Numero de autos con decisiones de fondo</t>
  </si>
  <si>
    <t xml:space="preserve">Número de decisiones de fondo proferidas </t>
  </si>
  <si>
    <t>Autos con decisión de fondo</t>
  </si>
  <si>
    <t>1. Evaluar y dar el impulso procesal correspondiente al 100% a las quejas recibidas a 15 de diciembre de 2019.
2. Decidir las Indagaciones Preliminares que se encuentren con el término para su evaluación.
3. Decidir de fondo Investigaciones disciplinarias  que se encuentren en  término.</t>
  </si>
  <si>
    <t>Se cambia la programación del segundo indicador pasando de porcentaje a valor absoluto</t>
  </si>
  <si>
    <t xml:space="preserve">1. Gestionar el 100% de las novedades y situaciones administrativas de los servidores públicos de la Entidad.
</t>
  </si>
  <si>
    <t>Porcentaje de novedades y situaciones administrativas gestionadas</t>
  </si>
  <si>
    <t>N° de solicitudes y requerimientos de gestión sobre novedades y situaciones administrativas gestionadas /  N° de solicitudes y/o requerimientos presentados * 100</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</si>
  <si>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</si>
  <si>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acadèmico compensado,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</si>
  <si>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Dependencia Líder: 
Dirección de Talento Humano
Dependencia Operativa:
Dirección de Talento Humano</t>
  </si>
  <si>
    <t xml:space="preserve">2. Gestionar el cobro del 100% de las incapacidades de acuerdo con la normatividad vigente
</t>
  </si>
  <si>
    <t xml:space="preserve">Porcentaje de incapacidades suceptibles de cobro gestionadas  </t>
  </si>
  <si>
    <t>N° de incapacidades cobradas ante EPS y ARL/ N° de incapacidades suceptibles de cobro * 100</t>
  </si>
  <si>
    <t xml:space="preserve">
Comprobantes de cobros ante las EPS Y ARL
Recobro de las incapacidades no pagadas por EPS y ARL, en los términos previstos por la ley.</t>
  </si>
  <si>
    <t xml:space="preserve">1. Recepcionar las incapacidades presentadas por los funcionarios y realizar seguimiento a aquellas de conocimiento de la Subdirección de Talento Humano, que no han sido radicados.
2. Requerir a los funcionarios que no reportaron las incapacidades o cuyas incapacidades no cumplen con los requisitos de la circular vigente.
3. Elaborar las planillas de cobro de las incapacidades, para ser radicadas ante las EPS y ARL correspondientes.
4. Radicación de las incapacidades ante cada una de las EPS y ARL.
5. Descargar los pagos reportados por la Secretaría de Hacienda de incapacidades, que se encuentran en el rubro cuentas por cobrar de la entidad.
6. Realizar los recobros de las incapacidades que no han sido pagadas por parte de las EPS y ARL, en los términos previstos por la ley.
</t>
  </si>
  <si>
    <t>Dependencia Líder: 
Dirección de Talento Humano
Dependencia Operativa:
Subdirección de Gestión del Talento Humano</t>
  </si>
  <si>
    <t>3. Actualizar, custodiar y conservar el 100% de la documentación de las Historias Laborales para garantizar y facilitar su consulta.</t>
  </si>
  <si>
    <t>Documentos de las historias laborales actualizados</t>
  </si>
  <si>
    <t>(No de documentos insertados en las historias laborales atendiendo principios de gestión documental y normativos, dentro de los tiempos previstos / No de documentos asignados por  la Subdirección de Gestión del Talento Humano para ser insertados en las Historias Laborales) *100</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</si>
  <si>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</si>
  <si>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que deben ser insertados en las Historias Laborales.
3. Clasificar los documentos asignados, previa inserción en las Historias Laborales.
4. Insertar los documentos en las Historias Laborales, atendiendo los principios de gestión documental y la normativa vigente.
5. Llevar el inventario topográfico respectivo.
6. Atender las solicitudes de préstamo de Historias Laborales, llevando el registro correspondiente y asegurando la recuperación de las Historias Laborales al final de la consulta.</t>
  </si>
  <si>
    <t xml:space="preserve">4. Atender el 100% de las solicitudes de certificaciones laborales y de bono pensional, dentro de los tiempos previstos
</t>
  </si>
  <si>
    <t>Solicitudes de certificaciones laborales y de bono pensional gestionadas.</t>
  </si>
  <si>
    <t>N° de solicitudes de certificación laboral o de bono pensional con trámite dentro de los tiempos previstos /  N° de solicitudes de certificación laboral o de bono pensional   recibidas * 100</t>
  </si>
  <si>
    <t>Certificaciones laborales y de bonos pensionales de los servidores y exservidores de la Personería de Bogotá, D.C., elaboradas y entregadas de manera oportuna y cumpliendo las obligaciones legales de la Entidad y de la Subdirección de Gestión del Talento Humano.</t>
  </si>
  <si>
    <t>1. Recibir las solictudes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</si>
  <si>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 xml:space="preserve">5. Formular e implementar el Plan Institucional de Capacitación de la vigencia 2019.
</t>
  </si>
  <si>
    <t>Plan Institucional de Capacitación formulado y ejecutado</t>
  </si>
  <si>
    <t>Porcentaje de avance en la formulación y ejecución del Plan Institucional de Capacitación</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</si>
  <si>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</si>
  <si>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dos (2) competencias prioritarias, para focalizar los programas de capacitación, de acuerdo a las necesidades de capacitación identificadas y las metas estratégicas de la Entidad. (10%)
3. Elaborar y divulgar el Plan Institucional de Capacitación - PIC 2019. (20%)
4. Implementar el Plan Institucional de Capacitación - PIC 2019. (40%)
5. Hacer seguimiento y evaluación al Plan Institucional de Capacitación - PIC 2019.(20%)</t>
  </si>
  <si>
    <t>Dependencia Líder: 
Dirección de Talento Humano
Dependencia Operativa:
Subdirección de Desarrollo del Talento Humano</t>
  </si>
  <si>
    <t xml:space="preserve">6. Formular e implementar el Plan Institucional de Bienestar de la vigencia 2019.
</t>
  </si>
  <si>
    <t>Plan Institucional de Bienestar formulado y ejecutado</t>
  </si>
  <si>
    <t>Porcentaje de avance en la formulación y ejecución del Plan Institucional de Bienestar</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</si>
  <si>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</si>
  <si>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2019. (20%)
4. Implementar el Plan Institucional de Bienestar e Incentivos 2019. (40%)
5. Hacer seguimiento y evaluación al Plan Institucional de Bienestar e Incentivos 2019. (20%)</t>
  </si>
  <si>
    <t xml:space="preserve">7. Formular e implementar el Plan Institucional de Incentivos de la vigencia 2019.
</t>
  </si>
  <si>
    <t>Plan Institucional de Incentivos formulado y ejecutado</t>
  </si>
  <si>
    <t>Porcentaje de avance en la formulación y ejecución del Plan Institucional de Incentivos</t>
  </si>
  <si>
    <t xml:space="preserve">
1. Identificar los criterios para el otorgamiento de incentivoss  a los servidores de la Entidad, en la vigencia 2018. (20%)
2. Elaborar aprobar y divulgar el Plan Institucional de Incentivos 2019. (20%)
3. Implementar el Plan Institucional de Incentivos 2019. (40%)
4. Hacer seguimiento y evaluación al Plan Institucional de Bienestar e Incentivos 2019. (20%)</t>
  </si>
  <si>
    <t xml:space="preserve">8. Formular e implementar el Plan Anual de Trabajo del Sistema de Gestión de Seguridad y Salud en el Trabajo SG-SST de la vigencia 2019.
</t>
  </si>
  <si>
    <t>Plan Anual de Trabajo del Sistema de Gestión de Seguridad y Salud en el Trabajo SG-SST formulado y ejecutado</t>
  </si>
  <si>
    <t>Porcentaje de avance en la formulación y ejecución del Plan Anual de Trabajo del SG-SST</t>
  </si>
  <si>
    <t>Reconocimeinto,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</si>
  <si>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Identificar los riesgos prioritarios de la Personería de Bogotá D.C., en SST. (10%)
2. Actualizar las herramientas del SG-SST: Matriz de Identificación de Peligros y Matriz de Requisitos Legales y ejecutar permanentemente las acciones que de ellas se deriven. (10%)
3. Mantener actualizada y armonizada con el MIPER, la documentación del SG-SST.  (10%)
4. Elaborar el Plan Anual de Trabajo del SG-SST 2019. (10%)
5. Implementar el Plan Anual de Trabajo del SG-SST 2019. (40%)
6. Hacer seguimiento y evaluación al Plan Anual de Trabajo del SG-SST 2019. (20%)</t>
  </si>
  <si>
    <t xml:space="preserve">9. Realizar seguimiento a la ejecución del Sistema de Evaluación del Desempeño Laboral en todas las dependencias de la Entidad.
</t>
  </si>
  <si>
    <t xml:space="preserve">Dependencias con seguimiento al sistema de Evaluación del Desempeño Laboral de la Personería de Bogotá, D.C. </t>
  </si>
  <si>
    <t>N° de dependencias con seguimiento al cumplimiento del Sistema de Evaluación del Desempeño Laboral</t>
  </si>
  <si>
    <t>Cumplimiento de la función legal que recae sobre la Dirección de Talento Humano, de acuerdo a lo establecido en el numeral 8 del Artículo 8° del Acuerdo 565 de 2016 expedido por la CNSC.
Concientización y empoderamiento de los evaluadores y evaluados, en sus derechos y deberes dentro del Sistema.
Fortalecimiento del Sistema de Evaluación del Desempeño Laboral de la Entidad.
Informe de Resultados de la Evaluaciòn de Desempeño</t>
  </si>
  <si>
    <t xml:space="preserve">1. Asesorar a todas las dependencias que presenten aspectos que resultaron deficientes en el diligenciamiento del instrrumento de evaluación del desempeño laboral.
2. Realizar el seguimiento al cumplimiento de las evaluaciones del desempeño laboral según las fechas y situaciones establecidas en la normativa vigente.
3. Elaborar el diagnóstico de las Evaluaciones del Desempeño Laboral de los funionarios de la Personería de Bogotá, D.C, recibidas en la Dirección de Talento Humano.
</t>
  </si>
  <si>
    <t>10. Liquidar y pagar oportunamente el 100% de las nóminas de la vigencia.</t>
  </si>
  <si>
    <r>
      <t>Nóminas liquidadas y pagadas oportunamente</t>
    </r>
    <r>
      <rPr>
        <sz val="11"/>
        <color rgb="FFFF0000"/>
        <rFont val="Arial"/>
        <family val="2"/>
      </rPr>
      <t xml:space="preserve"> </t>
    </r>
  </si>
  <si>
    <t>N° de nóminas liquidadas y pagadas oportunamente</t>
  </si>
  <si>
    <t xml:space="preserve">Pago de la nómina de manera oportuna - fechas emitidas por Secretaria de Hacienda -  y cumpliendo las obligaciones legales de la Entidad y de la Subdirección de Gestión del Talento Humano, en materia salarial, prestacional, de aportes sociales y parafiscales y demás pagos o aportes a terceros que afecten la nómina.
</t>
  </si>
  <si>
    <t>1. Recibir por parte de la Dirección de Talento Humano, las Resoluciones de novedades autorizadas para el mes en liquidación; y por parte de los (las) funcionarios(as) y/o entidades externas, las modificaciones o autorizaciones que afecten la liquidación de la nómina; según las fechas previstas en el cronograma de nómina.
2. Realizar oportunamente el ingreso de las diferentes novedades que pueden afectar la liquidación de la nómina mensual, en el aplicativo de nómina PERNO.
3. Dar trámite oportuno a los descuentos salariales por conceptos de embargos de alimentos, que son originados por orden judicial y afectan el salario, así como de las libranzas de las diferentes Entidades Financieras, Cooperativas, Fondos, Sindicatos, Seguros y Medicina Prepagada, a petición de los (las) funcionarios(as) de la Entidad y que pueden afectar la liquidación de la nómina.
4. Liquidar la nómina del mes en el sistema de nómina PERNO, e imprimir, revisar y aprobar la pre-nómina. 
5. Elaborar los informes mensuales, RA (Relación de Autorización) del aplicativo PERNO y los archivos planos, para ser enviados a la Dirección Administrativa y Financiera, para hacer el cargue de la nómina en el sistema de la Secretaría de Hacienda, para su respectivo pago.
6. Verificar y aprobar el pago de la nómina del mes liquidado, por medio de la firma del (la) Director(a) de Talento Humano, como ordenador(a) del gasto.
7. Elaborar el presupuesto relacionado con Servicios Personales Asociados a la Nómina de la Personería de Bogotá, D.C. con los valores proyectados para el pago de la nómina del mes siguiente a cada liquidación. Una vez al año, elaborar la proyección anual para la vigencia siguiente.</t>
  </si>
  <si>
    <t>YURI MILENA SUÁREZ RÁMIREZ/ DIRECTOR OPERATIVO 009-02</t>
  </si>
  <si>
    <t>Atender los requerimientos realizados al proceso, respecto de los servicios de transporte, mantenimiento, pedidos de almacén y novedades de propiedad planta y equipo</t>
  </si>
  <si>
    <t>Porcentaje de requerimientos de recursos físicos atendidos oportunamente</t>
  </si>
  <si>
    <t>No. Servicios de recursos físicos  atendidos  oportunamente /
No. servicios de recursos físicos requeridos *100</t>
  </si>
  <si>
    <t xml:space="preserve">Matrices de servicios con altos estándares en el servicio prestado </t>
  </si>
  <si>
    <t xml:space="preserve">Presentar el cronograma de mantenimientos preventivos y reporte de mantenimientos correctivos del parque automotor de manera trimestral
Presentar el reporte trimestral  de inspección diaria vehícular
Presentar los resultados de las matrices de servicios de mantenimiento y vehículos de manera trimestral 
Presentar el reporte de entrega de pedidos de almacén de manera trimestral 
Presentar el reporte de novedades de inventarios y su respectiva conciliación contable trimestral 
</t>
  </si>
  <si>
    <t>Subdireccion de Gestion Documental y Recursos Fisicos</t>
  </si>
  <si>
    <t xml:space="preserve">Cumplir con las actividades relacionadas con el seguimiento a la ejecución de los contratos de bienes y servicios del proceso </t>
  </si>
  <si>
    <t xml:space="preserve">Porcentaje de cumplimiento de las actividades inherentes a la ejecución de los contratos de la dependencia </t>
  </si>
  <si>
    <t>No de actividades ejecutadas / No de actividades programadas para la ejecución del contrato de bys</t>
  </si>
  <si>
    <t xml:space="preserve">Contratos debidamente ejecutados y liquidados </t>
  </si>
  <si>
    <t xml:space="preserve">Llevar a cabo el seguimiento de la ejecución contractual de los procesos a cargo de la dependenca 
Llevar a cabo el control presupuestal, informes de supervisión, y seguimiento a las obligaciones de los contratos a cargo de la dependencia </t>
  </si>
  <si>
    <t xml:space="preserve">WILLIAM FUENTES CABALLERO / SUBDIRECTOR DE GESTIÓN DOCUMENTAL Y RECURSOS FÍSICOS </t>
  </si>
  <si>
    <t>Realizar seguimiento trimestral a los nuevos procedimientos de contabilización bajo el nuevo marco normativo</t>
  </si>
  <si>
    <t>Número de seguimientos a los procedimientos de contabilización realizados.</t>
  </si>
  <si>
    <t>N/A</t>
  </si>
  <si>
    <t>Estados Financieros de la Personería de Bogotá bajo del Nuevo Marco Normativo de Contabilidad Pública - NMNCP</t>
  </si>
  <si>
    <t>Determinar los nuevos saldos contables bajo el nuevo marco normativo  de Contabilidad Pública - NMNCP.
Preparar y presentar los estados contables de la Personería de Bogotá bajo el Nuevo Marco Normativo de Contabilidad Pública - NMNCP</t>
  </si>
  <si>
    <t>Subdirección de Presupuesto, Contabilidad y Tesorería</t>
  </si>
  <si>
    <t>Realizar todos los registros contables  (causación y pagos) en el aplicativo LIMAY.</t>
  </si>
  <si>
    <t xml:space="preserve">Número de balances generados </t>
  </si>
  <si>
    <t>Contabilizar: provisiones, amortizaciones, depreciaciones, RA nómina, RA aportes, órdenes de pago, entradas y salidas de almacén (SAE), caja menor, viaticos, FONCEP, incapacidades, inventarios (SAI), legalización de viáticos, conciliar las cuentas del balance realizando análisis detallado del comportamiento de cuentas y saldos.</t>
  </si>
  <si>
    <t>Programar y ejecutar los compromisos de pago adquiridos por la entidad, siguiendo las normas y fechas establecidas por la Secretaría Distrital de Hacienda.</t>
  </si>
  <si>
    <t>Porcentaje de ejecución del Programa Anual de Caja</t>
  </si>
  <si>
    <t>Giros efectuados/Recursos programados * 100</t>
  </si>
  <si>
    <t>Ejecución del PAC</t>
  </si>
  <si>
    <t xml:space="preserve">Elaboración y publicación de circular fijando directrices de radicacion de cuentas.                                   Recepción, verificación y control de los soportes de cada cuenta para realizar los pagos  correspondientes. </t>
  </si>
  <si>
    <t>Ejecutar la programación y ejecución presupuestal de la vigencia conforme a los lineamientos de la Secretaria de la Hacienda</t>
  </si>
  <si>
    <t>Porcentaje de ejecución presupuestal</t>
  </si>
  <si>
    <t>Ejecución presupuestal/presupuesto asignado*100</t>
  </si>
  <si>
    <t>NA</t>
  </si>
  <si>
    <t>Ejecución presupuestal</t>
  </si>
  <si>
    <t>Expedir los certificados de disponibilidad presupuestal según solicitudes.
Expedir los registros presupuestales de conformidad con los actos administrativos.                                                                    
Efectuar las modificaciones presupuestales a que haya lugar.
Comunicar a las dependencias sobre el seguimiento realizado    
Seguimiento a la ejecución presupuestal con ordenadores del gasto.
Reuniones trimestrales de seguimiento a la ejecución</t>
  </si>
  <si>
    <t>SERGIO CORTES RINCON / SUBDIRECTOR DE PRESUPUESTO CONTABILIDAD Y TESORERIA</t>
  </si>
  <si>
    <t xml:space="preserve">Ejecutar el Plan Anual de adquisiciones respecto a gastos generales.
</t>
  </si>
  <si>
    <t>Porcentaje de ejecución del PAA correspondiente a gastos generales</t>
  </si>
  <si>
    <t>(Presupuesto ejecutado del PAA correspondiente a gastos generales / Presupuesto asignado del PAA correspondiente a gastos generales)*100</t>
  </si>
  <si>
    <t xml:space="preserve">Plan Anual de Adquisiciones ejecutado de acuerdo con la programación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</si>
  <si>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</si>
  <si>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Dirección Administrativa y Financiera / Subdirección de Contratación</t>
  </si>
  <si>
    <t>Avance en la actualización de la documentación del proceso</t>
  </si>
  <si>
    <t>(Documentación actualizada  / documentación necesaria para la implementación de sistema(s) de contratación) *100</t>
  </si>
  <si>
    <t xml:space="preserve">1. Identificar la documentación necesaria para la implementación de(del) los sistema(s) de contratación
2.  Actualizar documentación
3. Solicitar publicación
4. Socializar documentación </t>
  </si>
  <si>
    <t xml:space="preserve">Avance en la implementación del módulo SISCO respecto a la contratación de bienes y servicios </t>
  </si>
  <si>
    <t xml:space="preserve">Porcentaje avance en la implementación del módulo SISCO respecto a la contratación de bienes y servicios </t>
  </si>
  <si>
    <t>SI</t>
  </si>
  <si>
    <t xml:space="preserve">SISCO desarrollado e implementado para adelantar la contratación de bienes y servicios en sus diferentes modalidades
</t>
  </si>
  <si>
    <t xml:space="preserve">1. Identificar el alcance de desarrollo del módulo 
2.  Actualizar  y solicitar normalización de la documentación necesaria 
3. Desarrollar formatos y funcionalidades
4. Realizar pruebas
5, Implementación </t>
  </si>
  <si>
    <t xml:space="preserve">Dirección Administrativa y Financiera / Subdirección de Contratación / Dirección de TIC </t>
  </si>
  <si>
    <t>Atender el cronograma de transferencias documentales y la totalidad de solicitudes de transferencia al archivo central</t>
  </si>
  <si>
    <t>Año 2014: 1043 
Año 2015: 2864
Año  2016: 606
Año 2018: 2147 
cajas de archivo transferidas al archivo central</t>
  </si>
  <si>
    <t xml:space="preserve">Reporte trimestral de transferencias documentales atendidas eficazmente por el archivo central </t>
  </si>
  <si>
    <t xml:space="preserve">Establecer el cronograma de transferencias documentales al archivo central
Atender las solicitudes de transferencia de documentos 
Actualizar la base de datos del inventario documental del archivo central con la documentación transferida durante la vigencia
</t>
  </si>
  <si>
    <t>Subdirección de Gestión Documental y Recursos Físicos</t>
  </si>
  <si>
    <t>Comunicaciones oficiales externas enviadas que han sido devueltas a la Personería de Bogotá   
/  Total de comunicaciones oficiales externas enviadas</t>
  </si>
  <si>
    <t xml:space="preserve">Reporte trimestral de comunicaciones externas enviadas que han sido devueltas a la Personería de Bogotá. </t>
  </si>
  <si>
    <t>Recibir de las dependencias las comuniciones externas a entregar a sus destinatarios 
Elaborar planillas y controles de entrega de las comunicaciones a usuarios externos
Registrar las comunicaciones externas enviadas que han sido devueltas a la Personería y el motivo de devolución
Tramitar la corrección en los datos del destinatario para volver a remitir la comunicación
Retroalimentar a las dependencias productoras de las comunicaciones sobre las devoluciones para disminuirlas</t>
  </si>
  <si>
    <t>Personería Delegada para la Coordinación de Asuntos Disciplinarios</t>
  </si>
  <si>
    <t xml:space="preserve">Decidir de fondo los procesos disciplinarios. 
</t>
  </si>
  <si>
    <t>Realizar tres (3) auditorias internas a los procesos de la Entidad</t>
  </si>
  <si>
    <t xml:space="preserve">Auditorias realizadas a los procesos de la Entidad </t>
  </si>
  <si>
    <t>No. de Auditorías realizadas a los procesos</t>
  </si>
  <si>
    <t xml:space="preserve">Informes de auditoria interna 
</t>
  </si>
  <si>
    <t xml:space="preserve">Realizar auditorías internas
Elaborar informes producto de las auditorias </t>
  </si>
  <si>
    <t xml:space="preserve">Realizar tres (3) auditorias especiales </t>
  </si>
  <si>
    <t>Auditorias Especiales realizadas.</t>
  </si>
  <si>
    <t>No. De Auditorias Especiales realizadas.</t>
  </si>
  <si>
    <t xml:space="preserve">Informes de auditoria especial 
</t>
  </si>
  <si>
    <t>Realizar auditorías especiales 
Elaborar informes producto de las auditorias especiales</t>
  </si>
  <si>
    <t>Realizar la evaluación de gestión a las sesenta y cinco (65) dependencias de la Entidad en cumplimiento de la Ley 909 de 2004, artículo 39</t>
  </si>
  <si>
    <t>Dependencias de la Entidad evaluadas en su gestión</t>
  </si>
  <si>
    <t>No. de Dependencias evaluadas</t>
  </si>
  <si>
    <t xml:space="preserve">Informes de evaluación de gestión por dependencias
</t>
  </si>
  <si>
    <t xml:space="preserve">Solicitar informes de gestión por dependencias 
Revisión y análisis del Plan Operativo Anual de la vigencia anterior  
Realizar la evaluación de la gestión por dependencias y remisión de los  informes a los responsables
</t>
  </si>
  <si>
    <t xml:space="preserve">Realizar semestralmente la evaluación sobre la efectividad del manejo de los Riesgos  Institucionales.
</t>
  </si>
  <si>
    <t>Evaluaciones semestrales realizadas sobre la efectividad del manejo de los Riesgos Institucionales</t>
  </si>
  <si>
    <t>Número de evaluaciones sobre la efectividad del manejo de los riesgos institucionales</t>
  </si>
  <si>
    <t xml:space="preserve">Informes de seguimiento evaluación de la efectividad del manejo de  los Riesgos institucionales.
</t>
  </si>
  <si>
    <t xml:space="preserve">Realizar seguimiento al Mapa de Riesgos Institucional y elaborar el resepctivo informe </t>
  </si>
  <si>
    <t>Realizar semestralmente el seguimiento al Plan de Mejoramiento suscrito con la Contraloría de Bogotá D.C.</t>
  </si>
  <si>
    <t xml:space="preserve">Seguimientos semestrales realizados  al Plan de Mejoramiento suscrito con la Contraloría de Bogotá </t>
  </si>
  <si>
    <t>Número de seguimientos semestrales al Plan de Mejoramiento Institucional</t>
  </si>
  <si>
    <t>Informes de seguimiento al Plan de Mejoramiento Institucional Suscrito con la Contraloría de Bogotá</t>
  </si>
  <si>
    <t xml:space="preserve">Revisión de los avances a las acciones establecidas suscritas en el Plan de Mejoramiento  de la Contraloría de Bogotá D.C., con  los  responsables de realizarlas. </t>
  </si>
  <si>
    <t xml:space="preserve">Elaborar  once (11) Informes a entes externos y los requeridos por Ley
</t>
  </si>
  <si>
    <t xml:space="preserve">Informes presentados a entes externos y los requeridos por Ley </t>
  </si>
  <si>
    <t>No. De informes realizados</t>
  </si>
  <si>
    <t xml:space="preserve">No.  Informes realizados
</t>
  </si>
  <si>
    <t xml:space="preserve">Preparar  y presentar los informes  solicitados por los Entes Externos, Alta Dirección  y  los requeridos por Ley. </t>
  </si>
  <si>
    <t xml:space="preserve">Realizar una capacitación a Directivos y referentes de proceso sobre la política de control interno en la séptima dimensión del MIPG.
</t>
  </si>
  <si>
    <t>Capacitacion dirigida a Directivos y referentes de proceso sobre la política de control interno en la séptima dimensión del MIPG</t>
  </si>
  <si>
    <t xml:space="preserve">No. De Capacitaciones realizadas </t>
  </si>
  <si>
    <t xml:space="preserve">Listado de asistencia a las capacitaciones realizadas 
</t>
  </si>
  <si>
    <t>Priorizar las dependencias objeto de la capacitación
Preparar y presentar la capacitación
Listado de asistencia y evaluación.</t>
  </si>
  <si>
    <t>Estrategia de sensibilización  acerca de la cultura del control</t>
  </si>
  <si>
    <t>Desarrollar en la entidad la estrategia de la cultura del control
Aplicar la encuesta de percepción de la estratégia</t>
  </si>
  <si>
    <t xml:space="preserve">25 Mesas de trabajo y Audiencias Públicas realizadas.
</t>
  </si>
  <si>
    <t xml:space="preserve">120 Informes de prevención y control a la gestión realizadas por cada una de las delegadas.
</t>
  </si>
  <si>
    <t xml:space="preserve">59 Seguimientos realizados
</t>
  </si>
  <si>
    <t>8 Eventos realizados</t>
  </si>
  <si>
    <t>Seguimientos a los procedimientos de contabilización realizados.</t>
  </si>
  <si>
    <t xml:space="preserve">Estados Financieros </t>
  </si>
  <si>
    <t>Balance mensual generado</t>
  </si>
  <si>
    <t>Actuar en el 100% de los procesos judiciales y acciones de tutela donde sea vinculada la Entidad.</t>
  </si>
  <si>
    <t>Porcentaje de intervención oportuna en defensa judicial de la Entidad</t>
  </si>
  <si>
    <t xml:space="preserve">(Numero de procesos y acciones de tutela en las que se interviene oportunamente, de acuerdo a los términos fijados por los despachos judiciales / Numero total de procesos y acciones de tutela en las que se vincula la entifdad ) -* 100 </t>
  </si>
  <si>
    <t>1) Recibir las solicitudes de conciliación, demandas y acciones de tutela
2) Hacer el reparto correspondiente entre los abogados 
3) Elaborar las fichas de conciliación
4) Asistir a las audiencias de conciliación                         5) Intervenir en el trámite de los procesos</t>
  </si>
  <si>
    <t>Oficina Asesora Juridica</t>
  </si>
  <si>
    <t xml:space="preserve">Mantener una base de datos consolidadas de las acciones populares y los comités de seguimiento a las mismas, así como ejercer la defensa en estas en los eventos que sean de nuestra competencia. </t>
  </si>
  <si>
    <t>Número de actualización de registros de realizados / Número de solicitudes de actualización de registros recibidas  (x100)</t>
  </si>
  <si>
    <t xml:space="preserve">Una base de datos actualizada permanentemente, con informacion </t>
  </si>
  <si>
    <t xml:space="preserve">1) Recibir las solicitudes para interponer la resectiva accion popiular
2) Revisar las solicitudes y documentación anexa
3) Registrar las acciones populares en el sistema o base de datos creado para tal fin                                                                                                                   </t>
  </si>
  <si>
    <t>Mantener actualizada la base de datos de sanciones disciplinarias de los servidores públicos distritales</t>
  </si>
  <si>
    <t>Porcentaje de actualización de base de datos de sanciones displinarias</t>
  </si>
  <si>
    <t xml:space="preserve">1) Recibir las solicitudes de registro de sanciones, de correccción y modificación
2) Revisar las solicitudes y documentación anexa
3) Registrar las sanciones en el sistema de antecedentes disciplinarios                                               4) Comunicar a la entidad que genera el reporte               5) Expedir los certificados de antecedentes disciplinarios                                                                     </t>
  </si>
  <si>
    <t xml:space="preserve">Atender el 100% de los  conceptos jurídicos solicitados por el Despacho de la Personera de Bogotá o sus delegados.
</t>
  </si>
  <si>
    <t xml:space="preserve">Porcentaje de emisión oportuna de conceptos jurídicos </t>
  </si>
  <si>
    <t xml:space="preserve">Número de conceptos emitidos oportunamente / Número de solicitudes de conceptos jurídicos recibidas </t>
  </si>
  <si>
    <t>mantener una linea de conceptos emitidos oportunamente</t>
  </si>
  <si>
    <t xml:space="preserve">1) Recibir las solicitudes de concepto jurídico
2) Acopiar las normas pertinentes
3) Verificar vigencia y jerarquia normativa                       4) Conforntar estado del arte en doctrina y jurisprudencia                                                                    5) Emitir el concepto                                                                 </t>
  </si>
  <si>
    <t xml:space="preserve">Conformar un grupo de trabajo interdisciplinario para el estudio de las obligaciones que por incapacidades se generen a favor de la entidad y poder iniciar el respectivo cobro de las mismas. </t>
  </si>
  <si>
    <t>1) Recibir las solicitudes de conciliación, demandas 
2) Hacer el reparto correspondiente entre los abogados 
3) Elaborar las solicitude sde conciliacion por intermedio del grupo interdiciplinar
4) Asistir a las audiencias de conciliación                         5) Intervenir en el trámite de los procesos</t>
  </si>
  <si>
    <t>S.I.</t>
  </si>
  <si>
    <t>Realizar una estrategia de sensibilización  acerca de La cultura del control</t>
  </si>
  <si>
    <t>Estrategia realizada acerca  de la cultura del control</t>
  </si>
  <si>
    <t>Estrategia realizada acerca de la cultura del control</t>
  </si>
  <si>
    <t xml:space="preserve">Se corrigio la linea base de todas las metas operativas
Se incluyo la palabra "cultura" en la meta relacionada con la estrategia
Se reprogramó la meta operativa Informes de ley : pasando en enero de 2 a 3 informes y en el mes de febrero pasa de 3 informes a 2.
</t>
  </si>
  <si>
    <t>OMAR ERNESTO HERRERA SANCHEZ / JEFE OFICINA CONTROL INTERNO</t>
  </si>
  <si>
    <t>Orientar y coordinar la formulación del Plan Operativo Anual (POA) por procesos, correspondiente a la vigencia 2019</t>
  </si>
  <si>
    <t>Plan operativo formulado</t>
  </si>
  <si>
    <t>Número de POA  formulado</t>
  </si>
  <si>
    <t xml:space="preserve">Plan operativo anual consolidado por procesos
</t>
  </si>
  <si>
    <t>Dirección de Planeación</t>
  </si>
  <si>
    <t>Porcentaje de avance en la implementación del Sistema de Gestión de la entidad</t>
  </si>
  <si>
    <t>(Porcentaje de avance ejecutado/ Porcentaje de avance programado)</t>
  </si>
  <si>
    <t xml:space="preserve">MIPG implementado en por lo menos un 60%
Sistema de Gestión de la Calidad implementado y certificado
</t>
  </si>
  <si>
    <t>1. Elaboración de los autodiagnósticos y diagnóstico frente a los requisitos de la NTC ISO 9001:2015. 
2. Realizar las actividades definidas para la implementación, mantenimiento y mejora del Sistema de la entidad.
3. Definir el contexto interno y externo por procesos y ajustar las caracterizaciones de los procesos.
4. Conformar la matriz de riesgos y plan de tratamiento.
5. Definir los mecanismos de evaluación del desempeño de los procesos. 
6. Revisar, simplificar y estandarizar la información documentada del proceso.
7. Definir los mecanismos de comunicación, medición de satisfacción al cliente y partes interesadas. 
8. Participar en las actividades de sensibilización y toma de conciencia.
9. Definir los controles para productos y servicios.
10. Implementar las acciones de mejora que haya lugar después de la evaluación de la conformidad.</t>
  </si>
  <si>
    <t>Todos los procesos</t>
  </si>
  <si>
    <t>GERMÁN URIEL ROJAS / DIRECTOR DE PLANEACIÓN</t>
  </si>
  <si>
    <t xml:space="preserve">Creación de un equipo de agentes de innovación en la Entidad
</t>
  </si>
  <si>
    <t>Avance en la creación de un equipo de agentes de innovación</t>
  </si>
  <si>
    <t>Porcentaje de avance en la creación del equipo de agentes  de innovación</t>
  </si>
  <si>
    <t xml:space="preserve">1. Creación del equipo.
2. Taller  de gestión de cambio.
</t>
  </si>
  <si>
    <t>1. Realizar convocatoria
2. Reunión introductoria 
3. Taller de gestión del cambio</t>
  </si>
  <si>
    <t>Definir estrategias de gestión del conocimiento y la innovación en la Entidad</t>
  </si>
  <si>
    <t>Avance en el diseño de estrategias de gestión del conocimiento y la innovación</t>
  </si>
  <si>
    <t>Porcentaje de avance en el diseño de estrategias de gestión del conocimiento y la innovación</t>
  </si>
  <si>
    <t>1. Plan de acción.
2. Dos estrategias diseñadas</t>
  </si>
  <si>
    <t xml:space="preserve">1. Elaborar plan de acción.
2. Desarrollar el plan de acción.
3. Diseñar dos estrategias </t>
  </si>
  <si>
    <t xml:space="preserve">Realizar un evento de creatividad e innovación
</t>
  </si>
  <si>
    <t>Número de eventos realizados</t>
  </si>
  <si>
    <t xml:space="preserve">Evento de creatividad e innovación
</t>
  </si>
  <si>
    <t>1. Elaborar plan de acción.
2. Desarrollar el plan de acción.
3. Elaborar un informe donde se incluya un balance de los resultados del evento, logros, conclusiones y lecciones aprendidas.</t>
  </si>
  <si>
    <t xml:space="preserve">Realizar control a la gestión a los instrumentos institucionales de planeación.
</t>
  </si>
  <si>
    <t>Realizar seguimiento al cumplimiento de metas institucionales de los procesos de la Entidad.</t>
  </si>
  <si>
    <t>1. Diseñar un cronograma con la programación de las visitas de control a la gestión.
2. Enviar las comunicaciones oficiales con la programación y condiciones de las visitas de control a la gestión.
3. Realizar las visitas de contro a la gestión.
4. Dejar registro de la visita o reunión de control a la gestión.</t>
  </si>
  <si>
    <t>Informes de seguimiento al POA y al PEI</t>
  </si>
  <si>
    <t>1. Solicitar la información periodica a los procesos.
2. Procesar la información y de ser necesario solicitar explicaciones  o generar sugerencias sobre inconsistencias o aspectos de mejora identificados en la información recibida.
3. Consolidar información y publicar.</t>
  </si>
  <si>
    <t>Número de informes de seguimiento consolidados y publicados</t>
  </si>
  <si>
    <t>Instrumentos institucionales de planeación con control a la gestión</t>
  </si>
  <si>
    <t>Informes de seguimiento consolidados y publicados</t>
  </si>
  <si>
    <t xml:space="preserve">Diseñar e implementar una estrategia de comunicación para la socialización de los servicios que brindan las personerias locales </t>
  </si>
  <si>
    <t>Estrategia de Comunicación.</t>
  </si>
  <si>
    <t>1) Elaborar (1) comercial promocional, que será divulgado en los canales público - privados, sin costo, gracias a la alianza con la ANTV.
2) Diseñar dos (2) piezas gráficas promocionales de los servicios que prestan las personerías locales
3) Diseñar dos (2) banner publicitarios en la página web institucional, promocionando los servicios de las personerias locales.
4) Producir cuatro (4) cuñas de radio, para ser divulgadas a traves del programa de radio insititucional "Radio al día".                                                                                                                                                                                                      5) Elaborar (4) comunicados de prensa</t>
  </si>
  <si>
    <t>Jefe OADP y servidores públicos</t>
  </si>
  <si>
    <t>Diseñar y ejecutar una campaña de sensibilización para prevenir toda forma de violencia contra la mujer con un enfoque diferencial y de genero</t>
  </si>
  <si>
    <t>Porcentaje de avance en el diseño y ejecución de la campaña de sensibilización para prevenir toda forma de violencia contra la mujer con un enfoque diferencial de genero</t>
  </si>
  <si>
    <t>Campaña de sensibilización.</t>
  </si>
  <si>
    <t xml:space="preserve">1) Elaborar un (1) comercial promocional, que será divulgado en los canales público - privados, sin costo, gracias a la alianza con la ANTV.
2) Diseñar dos (2) piezas gráficas promocionales para la prevención del maltrato contra la mujer con un enfoque diferencial de genero
3) Producir cuatro (4) cuñas de radio, para ser divulgadas a traves del programa de radio insititucional "Radio al día".                                                                                                                                                                                                      4) Elaborar (4) comunicados de prensa                                                                                                                                                                                                                         </t>
  </si>
  <si>
    <t>Diseñar y ejecutar una campaña de divulgación para contribuir en la promoción de los derechos humanos en el distrito capital</t>
  </si>
  <si>
    <t>Porcentaje de avance en el diseño y ejecución de la campaña de divulgación para contribuir en la promoción de los derechos humanos en el distrito capital</t>
  </si>
  <si>
    <t xml:space="preserve">1) Diseñar tres (3) piezas gráficas promocionales; de promoción de los derechos humanos en el distrito capital
2) Producir tres  (3) cuñas de radio, para ser divulgadas a traves del programa de radio institucional "Radio al día".                                                                                                                                                                                                          3) Elaborar (2) comunicados de prensa </t>
  </si>
  <si>
    <t>Porcentaje de metros lineales de documentación recibida en el archivo central durante la vigencia, en atención al cronograma de transferencias y las solicitudes de las dependencia</t>
  </si>
  <si>
    <t>Metros lineales de documentación recibida en archivo central / Metros lineales de documentación transferida según cronograma de transferencias o en atención a solicitudes de las dependencias</t>
  </si>
  <si>
    <t>Realizar las actividades de diseño, actualización e implementación de los instrumentos archivisticos establecidos por la ley</t>
  </si>
  <si>
    <t>Cantidad de actividades de  diseño, actualización e implementación de los instrumentos archivísticos establecidos por la ley</t>
  </si>
  <si>
    <t>Cantidad de actividades ejecutadas en el año para diseño, actualización e implementación de instrumentos archivísticos establecidos por Ley.</t>
  </si>
  <si>
    <t>Año 2018: 
50 actividades realizadas para diseñar, actualizar e implementar instrumentos archivísticos</t>
  </si>
  <si>
    <t>Reporte trimestral de asistencias técnicas
Instrumentos archivísticos aprobados, ajustados o en implementación en la vigencia</t>
  </si>
  <si>
    <t>Ajuste y elaboración de los instrumentos técnicos archivísticos 
Atender las solicitudes de asistencia técnica requeridas al proceso 
Emitir los lineamientos para la correcta gestión de los documentos de la entidad 
Registros de implementación de instrumentos archivísticos durante la vigencia</t>
  </si>
  <si>
    <t>Disminuir la cantidad de devoluciones de comunicaciones oficiales enviadas</t>
  </si>
  <si>
    <t>Porcentaje máximo de comunicaciones oficiales externas enviadas que fueron devueltas a la Entidad</t>
  </si>
  <si>
    <t xml:space="preserve">Implementar el  MIPG y certificar  el Sistema de Gestión de Calidad bajo los requisitos de la NTC ISO 9001:2015
</t>
  </si>
  <si>
    <t>HENRY DÍAZ DUSSÁN / DIRECTOR DE TIC</t>
  </si>
  <si>
    <t>Personero Delegado para la Coordinación de Veedurías y Personeros(as) Delegados(as) de las dependencias adscritas</t>
  </si>
  <si>
    <t xml:space="preserve">Garantizar la orientación estratégica para el análisis y formulación de planes, programas y proyectos destinados al cumplimiento de los objetivos y funciones de la Entidad. 
</t>
  </si>
  <si>
    <t>VLASOV DAVID VEGA ROCHA / JEFE DE OFICINA ASESORA DE DIVULGACIÓN Y PRENSA</t>
  </si>
  <si>
    <t>RUBBY CECILIA DURAN MALDONADO / SUBDIRECTORA DE CONTRATACIÓN</t>
  </si>
  <si>
    <t>Elaborar un  documento de unificación de criterios de intervención en el ejercicio de ministerio publico en los procesos policivos  de que trata la Ley 1801 de 2016.</t>
  </si>
  <si>
    <t>Revisar e intervenir para que la administración realice  el cobro de las multas impuestas en procesos administrativos  por  Infracción al Régimen de Obras y Urbanismo.</t>
  </si>
  <si>
    <t xml:space="preserve">Notificarse de las decisiones  proferidas dentro de las actuaciones administrativas por las Inspecciones de policía y la administración local, diferentes a las de archivo. </t>
  </si>
  <si>
    <t>Asistir a las audiencias públicas, realizando las actuaciones que se requieran en protección de los derechos y defensa del interés público (Ley 1801 de 2016)</t>
  </si>
  <si>
    <t>Revisar que la decisión de archivo de los expedientes de conocimiento , haya sido tomada respetando el ordenamiento jurídico.</t>
  </si>
  <si>
    <t>Sensibilizar a niños, niñas y adolescentes   en sus valores éticos, derechos y sus  obligaciones cívicas y sociales</t>
  </si>
  <si>
    <t>Sensibilizar a los vendedores informales  en la defensa de sus derechos y la protección de espacio publico</t>
  </si>
  <si>
    <t xml:space="preserve">Realizar  eventos para promover  la participación ciudadana 
</t>
  </si>
  <si>
    <t xml:space="preserve">Adelantar gestiones para la defensa de los derechos de las personas del Distrito Capital
</t>
  </si>
  <si>
    <t>25000 requerimientos finalizados con respuesta de fondo en defensa de los derechos</t>
  </si>
  <si>
    <t>Personera Delegada para la Coordinación de Personerías Locales y Personeros(as) Locales</t>
  </si>
  <si>
    <t>S. I.</t>
  </si>
  <si>
    <t>1. Recibir las peticiones y  y crear registro en el aplicativo institucional.
2. Hacer las solicitudes que se consideren necesarias para darle tramite a las PQRS
3. Dar respuesta dentro de los términos establecidos en la Ley 1755 de 2015. 
4. Finalizar el requerimiento en el aplicativo institucional.</t>
  </si>
  <si>
    <t>Documento con lineamientos del ministerio publico</t>
  </si>
  <si>
    <t>Documento con lineamientos</t>
  </si>
  <si>
    <t>Intervenciones realizadas</t>
  </si>
  <si>
    <t>Número de intervenciones  realizadas</t>
  </si>
  <si>
    <t>Notificaciones realizadas</t>
  </si>
  <si>
    <t>Número de decisiones de fondo verificadas</t>
  </si>
  <si>
    <t>Numero de audiencias públicas realizadas</t>
  </si>
  <si>
    <t>Número de audiencias con asistencia por parte del Ministerio Público</t>
  </si>
  <si>
    <t>Decisiones de archivo revisadas</t>
  </si>
  <si>
    <t>Número de decisiones de archivo revisadas</t>
  </si>
  <si>
    <t>Eventos realizados para sensibilizar sus valores, derechos y  obligaciones</t>
  </si>
  <si>
    <t>Eventos realizados para el ejercicio de los derechos y la protección del espacio publico</t>
  </si>
  <si>
    <t>Eventos realizados para dar a conocer y promover la participación ciudadana</t>
  </si>
  <si>
    <t>1 Documento con los lineamientos del ministerio publico</t>
  </si>
  <si>
    <t xml:space="preserve">1. Identificar el alcance de las normatividad en el ejercicio del M.P.
2. Mediante mesas de trabajo con los MP evaluar las dificultades en la intervención.
3. Unificar los criterios de intervención en un documento y socializarlo para su implementación
</t>
  </si>
  <si>
    <t xml:space="preserve">1000 Intervenciones adelantadas en defensa del debido proceso
</t>
  </si>
  <si>
    <t>1. Obtener un inventario de las multas interpuestas por parte de la administración distrital o de las inspecciones de policia.
2. Realizar las intervenciones necesarias para que la administración gestione el cobro de las multa</t>
  </si>
  <si>
    <t>12000 Notificaciones realizadas</t>
  </si>
  <si>
    <t>1.. Notificarse de todas las actuaciones policivas y/o administrativas que sean puestas en conocimiento al MP y/o de oficio.
2. Realizar las intervenciones a que haya lugar</t>
  </si>
  <si>
    <t>5000  asistencia a audiencias publicas</t>
  </si>
  <si>
    <t xml:space="preserve">1. Seleccionar por la importancia de su tematica o por la calidad de los querellados (personas vulnerables), la asistencia a las audiencias que se programen en las inspecciones de polícia.
2. Intervenir en defensa de los derechos y del debido  proceso.
</t>
  </si>
  <si>
    <t xml:space="preserve">Revisión de las decisiones de archivo proferidas </t>
  </si>
  <si>
    <t xml:space="preserve">1. Revisar las decisiones de archivo.
2. Valorar si dentro de los argumentos de la administración para el archivo de los expedientes, se ajusta en derecho.
3. Realizar las intervenciones a que haya lugar.
</t>
  </si>
  <si>
    <t>40 eventos</t>
  </si>
  <si>
    <t xml:space="preserve">1. Programar por cada localidad dos eventos.
2. Realizar los eventos programados.
 </t>
  </si>
  <si>
    <t>37 eventos</t>
  </si>
  <si>
    <t>1.Programar por cada localidad dos eventos con excepción de sumapaz y en usme solo una.
2. Realizar los eventos programados.</t>
  </si>
  <si>
    <t>1. Programar por cada localidad dos eventos por localidad.
2. Realizar los eventos programados.</t>
  </si>
  <si>
    <t>Personera Delegada para la Coordinación de Personerías Locales</t>
  </si>
  <si>
    <t>Directivo(s) Responsable(s) líder(es) y operativo(s) de todos los procesos</t>
  </si>
  <si>
    <t xml:space="preserve">DIANA MARGARITA JAIMES PLATA / PERSONERA DELEGADA PARA LA COORDINACION DE MINISTERIO PUBLICO Y DERECHOS HUMANOS
LUZ ESTELLA GARCÍA FORERO / PERSONERA DELEGADA PARA LA COORDINACION DE PERSONERÍAS LOCALES
JUAN PABLO CONTRERAS LIZARAZO / PERSONERO DELEGADA PARA LA COORDINACIÓN DE VEEDURÍAS
</t>
  </si>
  <si>
    <t>JUAN PABLO CONTRERAS LIZARAZO / PERSONERO DELEGADA PARA LA COORDINACIÓN DE VEEDURÍAS
LUZ ESTELLA GARCÍA FORERO / PERSONERA DELEGADA PARA LA COORDINACION DE PERSONERÍAS LOCALES</t>
  </si>
  <si>
    <t>Porcentaje de contratos revisados a petición de parte</t>
  </si>
  <si>
    <t>(Número de contratos revisados con informe/Número de contratos con solicitud de revisión)*100</t>
  </si>
  <si>
    <t>Contratos revisados de oficio</t>
  </si>
  <si>
    <t>Número de contratos revisados con informe</t>
  </si>
  <si>
    <t>1. Definir los temas de las  veedurías
2. Elaborar el instrumento de las veedurías a realizar.
3. Aplicar el instrumento por tema
4. Elaborar el informe de cada  veeduría  y generar las alertas  necesarias.
5. Consolidar un informe.</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</si>
  <si>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</si>
  <si>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1. Determinar que contratos se han celebrado o se realizaran en el pilar número 2 del plan desarrollo local.
2. Realizar la revisión contractual de acuerdo con las directrices e instrumentos establecidos para tal fin.
3. Trasladar los hallazgos con incidencia disciplinaria, penal o fiscal.</t>
  </si>
  <si>
    <t>60 Veedurias realizadas
Alertas emitidas</t>
  </si>
  <si>
    <t>100% Peticiones atendidas y tramitadas</t>
  </si>
  <si>
    <t>Revisar los contratos a petición de parte</t>
  </si>
  <si>
    <t>800 contratos revisados de manera oficiosa</t>
  </si>
  <si>
    <t>Porcentaje de avance en el diseño e implementación de la estrategia de comunicaciónn para la socializaciòn de los servicios que brindan las personerìa locales</t>
  </si>
  <si>
    <t>Número de actividades solicitadas / Número de actividades realizadas *100</t>
  </si>
  <si>
    <t>Documentación del proceso actualizada de acuerdo con la implementación del(de los) sistema(s) de contratación implementados</t>
  </si>
  <si>
    <t>Actualizar la documentación del proceso de acuerdo con   el (los) sistema(s) de contratación implementado(s).</t>
  </si>
  <si>
    <t>Implementar el Módulo SISCO respecto a la contratación de bienes y servicios</t>
  </si>
  <si>
    <t>1. Dar las orientaciones a los procesos para la formulación del POA 2019.
2. Realizar la observaciones pertinentes a los procesos sobre la formulación del POA 2018 definitiva.  
3. Realizar la consolidación del POA por procesos para la vigencia 2019. 
4. Publicar el POA consolidado por procesos para la vigencia 2019.</t>
  </si>
  <si>
    <t xml:space="preserve">Número de audiencias y mesas de trabajo realizadas </t>
  </si>
  <si>
    <t>Decisiones de fondo</t>
  </si>
  <si>
    <t>Fallos proferidos</t>
  </si>
  <si>
    <t xml:space="preserve">(Numero de procesos en las que se interviene oportunamente,  / Numero total de procesos en las que la entidad es demandante ) -* 100 </t>
  </si>
  <si>
    <t>Proceso</t>
  </si>
  <si>
    <t>No. de indicadores</t>
  </si>
  <si>
    <t>Porcentaje de cumplimiento</t>
  </si>
  <si>
    <t>Anual</t>
  </si>
  <si>
    <t>01 Direccionamiento Estratégico</t>
  </si>
  <si>
    <t>03 Direccionamiento TIC</t>
  </si>
  <si>
    <t>04 Comunicación Estratégica</t>
  </si>
  <si>
    <t>05 Promoción y Defensa de Derechos</t>
  </si>
  <si>
    <t>06 Prevención y Control de la Función Pública</t>
  </si>
  <si>
    <t>07 Potestad Disciplinaria</t>
  </si>
  <si>
    <t>08 Gestión del Talento Humano</t>
  </si>
  <si>
    <t>09 Gestión Administrativa</t>
  </si>
  <si>
    <t>10 Gestión Financiera</t>
  </si>
  <si>
    <t>11 Gestión Contractual</t>
  </si>
  <si>
    <t>12 Gestión Documental</t>
  </si>
  <si>
    <t>13 Gestión Jurídica</t>
  </si>
  <si>
    <t>15 Control Disciplinario Interno</t>
  </si>
  <si>
    <t>16 Evaluación y Seguimiento</t>
  </si>
  <si>
    <t>Proceso 01 Direccionamiento Estratégico</t>
  </si>
  <si>
    <t>Nombre del indicador</t>
  </si>
  <si>
    <t>Proceso 03 Direccionamiento TIC</t>
  </si>
  <si>
    <t>Proceso 04 Comunicación Estratégica</t>
  </si>
  <si>
    <t>Proceso 05 Promoción y Defensa de Derechos</t>
  </si>
  <si>
    <t>Proceso 06 Prevención y Control de la Función Pública</t>
  </si>
  <si>
    <t>Proceso 07 Potestad Disciplinaria</t>
  </si>
  <si>
    <t>Proceso 08 Gestión del Talento Humano</t>
  </si>
  <si>
    <t>Proceso 09 Gestión Administrativa</t>
  </si>
  <si>
    <t>Proceso 10 Gestión Financiera</t>
  </si>
  <si>
    <t>Proceso 11 Gestión Contractual</t>
  </si>
  <si>
    <t>Proceso 12 Gestión Documental</t>
  </si>
  <si>
    <t>Proceso 13 Gestión Jurídica</t>
  </si>
  <si>
    <t>Proceso 15 Control Disciplinario Interno</t>
  </si>
  <si>
    <t>Proceso 16 Evaluación y Seguimiento</t>
  </si>
  <si>
    <t>Código del Indicador</t>
  </si>
  <si>
    <t>01-RI-02</t>
  </si>
  <si>
    <t>01-RI-09</t>
  </si>
  <si>
    <t>N.A.</t>
  </si>
  <si>
    <t>16-RI-01</t>
  </si>
  <si>
    <t>16-RI-02</t>
  </si>
  <si>
    <t>16-RI-04</t>
  </si>
  <si>
    <t>16-RI-05</t>
  </si>
  <si>
    <t>16-RI-06</t>
  </si>
  <si>
    <t>16-RI-07</t>
  </si>
  <si>
    <t>16-RI-08</t>
  </si>
  <si>
    <t>16-RI-09</t>
  </si>
  <si>
    <t>15-RI-01</t>
  </si>
  <si>
    <t>15-RI-02</t>
  </si>
  <si>
    <t>15-RI-03</t>
  </si>
  <si>
    <t>15-RI-04</t>
  </si>
  <si>
    <t>Porcentaje de intervención oportuna en defensa judicial de la Entidad (acciones de tutela)</t>
  </si>
  <si>
    <t>13-RI-01</t>
  </si>
  <si>
    <t>13-RI-02</t>
  </si>
  <si>
    <t>13-RI-03</t>
  </si>
  <si>
    <t>13-RI-05</t>
  </si>
  <si>
    <t>13-RI-06</t>
  </si>
  <si>
    <t>Porcentaje de intervención oportuna en defensa judicial de la Entidad (no competencia)</t>
  </si>
  <si>
    <t>Promedio procesos estratégicos</t>
  </si>
  <si>
    <t>Promedio procesos misionales</t>
  </si>
  <si>
    <t>Promedio procesos de apoyo</t>
  </si>
  <si>
    <t>Promedio procesos de evaluación, seguimiento y control</t>
  </si>
  <si>
    <t>PROMEDIO INDICADORES POA PROCESOS ENTIDAD</t>
  </si>
  <si>
    <t>Porcentaje de metros lineales de documentación recibida en el archivo central durante la vigencia, en atención al cronograma de transferencias y las solicitudes de las dependencia.</t>
  </si>
  <si>
    <t>12-RI-01</t>
  </si>
  <si>
    <t>12-RI-04</t>
  </si>
  <si>
    <t>12-RI-05</t>
  </si>
  <si>
    <t>11-RI-02</t>
  </si>
  <si>
    <t>11-RI-05</t>
  </si>
  <si>
    <t>11-RI-07</t>
  </si>
  <si>
    <t>10-RI-01</t>
  </si>
  <si>
    <t>10-RI-02</t>
  </si>
  <si>
    <t>10-RI-03</t>
  </si>
  <si>
    <t>10-RI-04</t>
  </si>
  <si>
    <t>09-RI-01</t>
  </si>
  <si>
    <t>09-RI-09</t>
  </si>
  <si>
    <t xml:space="preserve">Nóminas liquidadas y pagadas oportunamente </t>
  </si>
  <si>
    <t>08-RI-05</t>
  </si>
  <si>
    <t>08-RI-06</t>
  </si>
  <si>
    <t>08-RI-07</t>
  </si>
  <si>
    <t>08-RI-08</t>
  </si>
  <si>
    <t>08-RI-09</t>
  </si>
  <si>
    <t>08-RI-10</t>
  </si>
  <si>
    <t>08-RI-11</t>
  </si>
  <si>
    <t>08-RI-12</t>
  </si>
  <si>
    <t>08-RI-13</t>
  </si>
  <si>
    <t>08-RI-16</t>
  </si>
  <si>
    <t>07-RI-01</t>
  </si>
  <si>
    <t>07-RI-02</t>
  </si>
  <si>
    <t>07-RI-03</t>
  </si>
  <si>
    <t>07-RI-04</t>
  </si>
  <si>
    <t>02-RI-04</t>
  </si>
  <si>
    <t>02-RI-05</t>
  </si>
  <si>
    <t>02-RI-06</t>
  </si>
  <si>
    <t>PROMEDIO PROCESO</t>
  </si>
  <si>
    <t xml:space="preserve">Garantizar la orientación estratégica para el análisis y formulación de planes ,programas y proyectos destinados al cumplimiento de los objetivos y funciones de la Entidad. 
</t>
  </si>
  <si>
    <t xml:space="preserve">Magnitud programada </t>
  </si>
  <si>
    <t>Año 2019</t>
  </si>
  <si>
    <t>Ejecución Trimestre</t>
  </si>
  <si>
    <t>INFORME CONSOLIDADO INDICADORES</t>
  </si>
  <si>
    <t xml:space="preserve"> PLAN OPERATIVO ANUAL 2019</t>
  </si>
  <si>
    <t>03-RI-06</t>
  </si>
  <si>
    <t>03-RI-07</t>
  </si>
  <si>
    <t>03-RI-08</t>
  </si>
  <si>
    <t>03-RI-09</t>
  </si>
  <si>
    <t>03-RI-11</t>
  </si>
  <si>
    <t>03-RI-12</t>
  </si>
  <si>
    <t>03-RI-13</t>
  </si>
  <si>
    <t>04-RI-01</t>
  </si>
  <si>
    <t>04-RI-02</t>
  </si>
  <si>
    <t>04-RI-03</t>
  </si>
  <si>
    <t>Observaciones</t>
  </si>
  <si>
    <t>05-RI-05</t>
  </si>
  <si>
    <t>05-RI-06</t>
  </si>
  <si>
    <t>05-RI-07</t>
  </si>
  <si>
    <t>05-RI-08</t>
  </si>
  <si>
    <t>05-RI-09</t>
  </si>
  <si>
    <t>05-RI-10</t>
  </si>
  <si>
    <t>05-RI-27</t>
  </si>
  <si>
    <t>05-RI-28</t>
  </si>
  <si>
    <t>05-RI-29</t>
  </si>
  <si>
    <t>05-RI-30</t>
  </si>
  <si>
    <t>05-RI-31</t>
  </si>
  <si>
    <t>05-RI-32</t>
  </si>
  <si>
    <t>05-RI-14</t>
  </si>
  <si>
    <t>05-RI-15</t>
  </si>
  <si>
    <t>05-RI-17</t>
  </si>
  <si>
    <t>05-RI-33</t>
  </si>
  <si>
    <t>05-RI-34</t>
  </si>
  <si>
    <t>05-RI-35</t>
  </si>
  <si>
    <t>05-RI-36</t>
  </si>
  <si>
    <t>05-RI-37</t>
  </si>
  <si>
    <t>06-RI-08</t>
  </si>
  <si>
    <t xml:space="preserve">Audiencias  y mesas de trabajo realizadas </t>
  </si>
  <si>
    <t>06-RI-04</t>
  </si>
  <si>
    <t>06-RI-05</t>
  </si>
  <si>
    <t>06-RI-06</t>
  </si>
  <si>
    <t>06-RI-07</t>
  </si>
  <si>
    <t>06-RI-09</t>
  </si>
  <si>
    <t>06-RI-10</t>
  </si>
  <si>
    <t xml:space="preserve">Revisar los contratos del plan de desarrollo local </t>
  </si>
  <si>
    <t>Control a la gestión a la ejecución del PEI y POA por Proceso, a los proyectos de inversión, al Plan de Mejoramiento por procesos y al Mapa de Riesgos Institucional.</t>
  </si>
  <si>
    <t>Trimestre 3</t>
  </si>
  <si>
    <t xml:space="preserve">Número de visitas para realizar control a la gestión a instrumentos institucionales de planeación </t>
  </si>
  <si>
    <t>01-RI-10</t>
  </si>
  <si>
    <t>01-RI-11</t>
  </si>
  <si>
    <t>Realizar control a la gestión a los instrumentos institucionales de planeación.</t>
  </si>
  <si>
    <t>MARYEMELINA DAZA MENDOZA</t>
  </si>
  <si>
    <r>
      <t>Proceso 02 Gestión del Conocim</t>
    </r>
    <r>
      <rPr>
        <sz val="12"/>
        <color theme="1"/>
        <rFont val="Arial"/>
        <family val="2"/>
      </rPr>
      <t>iento e Innovación</t>
    </r>
  </si>
  <si>
    <t>Porcentaje de intervención oportuna en defensa judicial de la Entidad (No competencia)</t>
  </si>
  <si>
    <t>Defensa Judicial  Eficaz</t>
  </si>
  <si>
    <t>02 Gestión del Conocimiento e Innovación</t>
  </si>
  <si>
    <t>14 Servicio al Usuario</t>
  </si>
  <si>
    <t>Requerimientos ciudadanos finalizados (Eje veeduría)</t>
  </si>
  <si>
    <t>Meta anual cumplida.</t>
  </si>
  <si>
    <t>Ejecución conforme a lo planeado. Meta anual cumplida.</t>
  </si>
  <si>
    <t>Ejecución conforme a lo planeado.</t>
  </si>
  <si>
    <t>Indicador con tendencia constante. Ejecución conforme a lo planeado.</t>
  </si>
  <si>
    <t>Proceso 14 Servicio al Usuario</t>
  </si>
  <si>
    <t>Capacitación dirigida a Directivos y referentes de proceso sobre la política de control interno en la séptima dimensión del MIPG</t>
  </si>
  <si>
    <t>El resultado de esta medición esta compuesto por el aporte que hace cada proceso.</t>
  </si>
  <si>
    <t>Porcentaje de avance en el diseño e implementación de la estrategia de comunicación para la socialización de los servicios que brindan las personería locales</t>
  </si>
  <si>
    <t>Informe de seguimiento a la política publica para victimas del conflicto armado</t>
  </si>
  <si>
    <t>Autoridades de transito y policías formados en procesos contravencionales y procedimiento único de policía</t>
  </si>
  <si>
    <t>Política de operación para el seguimiento a los términos de los derechos de petición</t>
  </si>
  <si>
    <t>Mecanismo de prevención de los peligros que enfrentan los jóvenes de Bogotá D.C.</t>
  </si>
  <si>
    <t xml:space="preserve">Porcentaje de incapacidades susceptibles de cobro gestionadas  </t>
  </si>
  <si>
    <t>Porcentaje de actualización de base de datos de sanciones disciplinarias</t>
  </si>
  <si>
    <t>META TRANSVERSAL QUE HACE PARTE DEL PROCESO 01. DIRECCIONAMIENTO ESTRATÉGICO</t>
  </si>
  <si>
    <t>Fecha de corte: 30 de septiembre de 2019</t>
  </si>
  <si>
    <t>118 acciones de promoción</t>
  </si>
  <si>
    <t>111821 requerimientos finalizados con respuesta de fondo en defensa de los derechos</t>
  </si>
  <si>
    <t>17000 solicitudes de  conciliación atendidas</t>
  </si>
  <si>
    <t>34 espacios de transferencia de conocimientos y buenas prácticas realizados.</t>
  </si>
  <si>
    <t xml:space="preserve">21500 requerimientos finalizados  resueltos con respuesta de fondo y de manera oportuna. 
</t>
  </si>
  <si>
    <t>Las actividades restantes se encuentran programadas para el cuarto trimestre de 2019.</t>
  </si>
  <si>
    <t>La actividad restante se encuentra programada para el cuarto trimestre de 2019.</t>
  </si>
  <si>
    <t>Indicador constante que esta siendo superado en su ejecución trimestral en un 6%.</t>
  </si>
  <si>
    <t>Se observa un 37% mayor de cumplimiento al esperado en el tercer trimestre y en el acumulado a la fecha de corte con % mayor de cumplimiento al programado.</t>
  </si>
  <si>
    <t>Se evidencia un 41% mayor de ejecución al esperado, en el tercer trimestre de la vigencia.
Es el resultado de la implementación de acciones para dar cumplimiento a la meta anual.</t>
  </si>
  <si>
    <t>Se evidencia un % mayor de ejecución al esperado, el cual se presentó en el primer trimestre y segundo semestre y se mantiene en el tercer trimestre de la vigencia.
Se recomienda que el proceso analice el aumento en la magnitud de la meta teniendo en cuenta la tendencia de los tres trimestres de 2019.</t>
  </si>
  <si>
    <t>La meta esta siendo superada en su ejecución trimestral en un 28%, por el aporte realizado desde las Personerías Locales.</t>
  </si>
  <si>
    <t>65886  intervenciones adelantadas en el ejercicio del ministerio público en defensa de los derechos humanos</t>
  </si>
  <si>
    <t>La ejecución refleja una variación teniendo en cuenta la ejecución mayor de los dos trimestres anteriores,que sumado con la reprogramación anual de 21500 efectuada, busca nivelar el crecimiento en la magnitud del indicador con el aumento en la demanda.</t>
  </si>
  <si>
    <t>La magnitud anual del indicador se reprogramó a 17000 solicitudes de conciliación atendidas.
Se evidencia un % mayor de ejecución al esperado en el tercer trimestre de la vigencia, que busca nivelar el avance en el cumplimieno de la meta anual.</t>
  </si>
  <si>
    <t>La magnitud anual del indicador se reprogramó en el año a 350, aunque en el trimestre presenta un % menor de cumplimiento alesperado en el avance acumulado alcanza un 95%, esperando cumplir el restante en el cuarto trimestre.</t>
  </si>
  <si>
    <t>Se observa el avance del 200% en el tercer trimestre, sin emabargo este refleja el cumplimiento de la meta anual la que venia con resago en el periodo inmediatamente anterior.</t>
  </si>
  <si>
    <t>Se observa un 67% mayor de ejecución en el tercer trmestre y un 25% en el año en razón a que se implementó un mecanismo de prevención adicional.</t>
  </si>
  <si>
    <t>Se evidencia un % mayor de ejecución al esperado, el cual se presentó en el primer y segundo trimestre y se mantiene en el tercer trimestre de la vigencia. De igual manera a la fecha de corte ya se cumplió con la magnitud programada en el año.
Se recomienda que el proceso evalúe el comportamiento del indicador.</t>
  </si>
  <si>
    <t>Se evidencia un % mayor de ejecución al esperado, sin embargo en el cumplimiento acumulado en el año se observa la ejecución de 4180 revisiones de las decisiones de archivo proferidasequivalentes al 105% en el año. 
Se recomienda al proceso realizar monitoreo y análisis al comportamiento del indicador.</t>
  </si>
  <si>
    <t>Se evidencia un % menor de ejecución al esperado, el cual se presentó en el primer y segundo trimestre y se mantiene en el tercer trimestre de la vigencia.
Se recomienda al proceso establecer una acción correctiva  o de mejora para dar cumplimiento a la meta en el último trimestre del año.</t>
  </si>
  <si>
    <t>La meta presenta un cumplimiento acumulado del 150% anual con la ejecución de 60 eventos, valor mayor que los 40 programados para la vigencia.</t>
  </si>
  <si>
    <t>Se evidencia cumpliento del 100% en el tercer trimestre y cumplimiento de la meta anual. 
Se recomienda al proceso realizar monitoreo y análisis al comportamiento del indicador, que aun tiene programación prevista para el cuarto trimestre.</t>
  </si>
  <si>
    <t>Aunque se observa un % mayor de ejecución al esperado en el tercer trimestre resultado de las acciones de mejora aplicadas, se evidencia que en la ejecución acumulada del año alcanza un 80%, dejando sólo un 2% frente a los resultados esperados acumulados al corte.</t>
  </si>
  <si>
    <t>Aunque se observa una ejecución en menor frente al valor programado para el tercer trimestre, se evidencia que en la ejecución acumulada del año alcanza un 80%, dejando sólo un 2% frente a los resultados esperados acumulados al corte.</t>
  </si>
  <si>
    <t>Se observa ejecución menor a la planeada en el tercer trimestre, sin embargo se evidencia una ejecución acumulada en el año que alcanza el 88% acorde alo esperados acumulados al corte.</t>
  </si>
  <si>
    <t>Se evidencia un % mayor de ejecución al esperado, el cual se presentó en el primer y segundo trimestre y se mantiene en el tercer trimestre de la vigencia. 
Es comportamiento se refleja en el incremento en la ejecución acumulada de la meta anual que se ha superado en un 58% con una ejecución de 63 eventos frente a 40 programados.
Se recomienda al proceso realizar monitoreo y análisis al comportamiento del indicador.</t>
  </si>
  <si>
    <t>Aunque se observa una ejecución en un 9% mas del programado del tercer trimestre, el acumulado anual esta ejecutado en un 9% mayor  al programado.
Se recomienda al proceso realizar monitoreo y análisis al comportamiento del indicador.</t>
  </si>
  <si>
    <t>Aunque se observa una ejecución en un 22% mas del programado del tercer trimestre, el acumulado anual esta ejecutado en un 12% mayor  al programado.
Se recomienda al proceso realizar monitoreo y análisis al comportamiento del indicador.</t>
  </si>
  <si>
    <t>Se evidencia un % menor de ejecución al esperado en el tercer trimestre, el que también se observa en el cumplimiento acumulado que está por debajo en un 5% aproximadamente.
Se recomienda al proceso establecer una acción correctiva  o de mejora para dar cumplimiento a la meta en el último trimestre del año.</t>
  </si>
  <si>
    <t xml:space="preserve">No se observa ejecución del indicador previsto para el mes de septiembre. En razón a que el evento es aplazado para el mes de noviembre por aspectos logísticos. </t>
  </si>
  <si>
    <t>Se observa un 94% mayor de ejecución al esperado en el tercer trimestre que refleja las accioes tomadas para dar cumplimiento a la meta, lo que se puede evidenciar en el cumplimiento acumulado acorde a lo programado.
Se recomienda al proceso realizar monitoreo y análisis al comportamiento del indicador.</t>
  </si>
  <si>
    <t>Aunque se observa una ejecución menor a la programada en el tercer trimestre, el acumulado anual al corte alcanza un 81%.
Se recomienda al proceso realizar monitoreo y análisis al comportamiento del indicador.</t>
  </si>
  <si>
    <t>Se observa una ejecución en un 20% mas del programado del tercer trimestre, el acumulado al corte presenta una ejecución mayor del 7%
Se recomienda al proceso realizar monitoreo al Se recomienda al proceso realizar monitoreo y análisis al comportamiento del indicador.</t>
  </si>
  <si>
    <t>Indicador con tendencia constante. Ejecución conforme a lo planeado en el tercer trimestre, sin embargo presenta ejecución menor en 6% aproximado respecto de lo planeado.
Se recomienda al proceso realizar monitoreo al comportamiento del indicador  y tomar las acciones a que haya lugar.</t>
  </si>
  <si>
    <t>Ejecución conforme a lo planeado en el tercer trimestre, el acumulado al corte esta supera un 23% aproximado respecto de lo programado.
Se recomienda al proceso realizar monitoreo y análisis al comportamiento del indicador.</t>
  </si>
  <si>
    <t>Ejecución conforme a lo planeado en el tercer trimestre, sin embargo se observa una ejecución mayor de la programada del tercer trimestre, el acumulado al corte se supera en un 9% aproximado respecto de lo programado.
Se recomienda al proceso realizar monitoreo y análisis al comportamiento del indicador.</t>
  </si>
  <si>
    <t>Ejecución conforme a lo planeado en el tercer trimestre, sin embargo se observa una ejecución mayor de la programada del tercer trimestre, el acumulado al corte se supera en un 12% aproximado respecto de lo programado.
Se recomienda al proceso realizar monitoreo y análisis al comportamiento del indicador.</t>
  </si>
  <si>
    <t>Ejecución conforme a lo planeado en el tercer trimestre, sin embargo se observa una ejecución mayor de la programada del tercer trimestre, el acumulado al corte se supera en un 10% aproximado respecto de lo programado.
Se recomienda al proceso realizar monitoreo y análisis al comportamiento del indicador.</t>
  </si>
  <si>
    <t>Ejecución conforme a lo planeado al corte, sin embargo la ejecución restante esta prevista en el mes de diciembre.</t>
  </si>
  <si>
    <t>Indicador con tendencia constante.
Se evidencia un % mayor de ejecución al esperado, el cual se presentó en el primer y segundo trimestre y se mantiene en el tercer trimestre de la vigencia. 
Se recomienda al proceso realizar monitoreo al comportamiento del indicador  y tomar las acciones a que haya lugar.</t>
  </si>
  <si>
    <t>Indicador con tendencia constante.
Se evidencia un % mayor de ejecución al esperaden el tercer trimestre de la vigencia. 
Se recomienda al proceso realizar monitoreo al comportamiento del indicador  y tomar las acciones a que haya lugar.</t>
  </si>
  <si>
    <t>Indicador con tendencia constante.
Se evidencia un % menor de ejecución al esperado en el tercer trimestre de la vigencia, de igual manera se observa en la ejecución acumulada un 9% menor aproximado en relación con el programado.
Se recomienda al proceso realizar monitoreo al comportamiento del indicador  y tomar las acciones a que haya lugar.</t>
  </si>
  <si>
    <t>Indicador de tendencia creciente pero la programación no refleja un crecimiento gradual en la vigencia.
Se evidencia qu el indicador alcanzó el 100% en el tercer trimestre, en razón a que mantuvo el comportamiento con ejecución mayor a la programación, la que se evidenció desde el primer trimestre, se mantuvo en el segundo trimestre de la vigencia; por otra parte la magnitud total proramada en la vigencia estuvo programada en 90% y no se evidencian al corte acciones  implementadas por parte del proceso.</t>
  </si>
  <si>
    <t>Indicador de tendencia creciente Indicador de tendencia creciente pero la programación no refleja un crecimiento gradual en la vigencia.
Se evidencia un 33% mayor de ejecución al esperado en el tercer trimestre, comportamiento que se presentó en el primer y segundo trimestre  de la vigencia, además no se evidencian al corte acciones  implementadas por parte del proceso.
Se recomienda al proceso realizar monitoreo al comportamiento del indicador  y tomar las acciones correctivas o de mejora a que haya lugar.</t>
  </si>
  <si>
    <t>No se observa ejecución en el tercer trimestre en razón a que este indicador depende de las citaciones de audiencia, por lo que se veran reflejados resultados en el cuarto trimestre de 2019.
Se recomienda al proceso realizar monitoreo y análisis al comportamiento del indicador  y tomar las acciones a que haya lugar, en procura de dar cumplimiento a la meta.</t>
  </si>
  <si>
    <t>Se evidencia un 257% de sobre ejecución en el tercer trimestre, la que se había identificado en el segundo trimestre con 183% de ejecución adicional, en esta línea al corte 30 de septiembre de 2019 la meta alcanza un 192% de cumplimiento, sin que se evidencien al corte acciones  implementadas por parte del proceso.
Se recomienda que el proceso evalúe el aumento en la magnitud de la meta teniendo en cuenta la tendencia en lo corrido del año 2019.</t>
  </si>
  <si>
    <t>Indicador con tendencia decreciente.
Se presenta un resultado promedio para el tercer trimestre en 12% de devoluciones de comunicaciones oficiales externas enviadas; el trimestre inicia con 15% y con la toma de acciones finaliza en septiembre con 11%.
Se recomienda al proceso realizar monitoreo al comportamiento del indicador  y tomar las acciones a que haya lugar hasta lograr alcanzar la meta de máximo 10% de devoluciones en el cuarto trimestre.</t>
  </si>
  <si>
    <t>Ejecución conforme a lo planeado en el tercer trimestre, el acumulado al corte esta supera un 17% aproximado respecto de lo programado.
Se recomienda al proceso realizar monitoreo y análisis al comportamiento del indicador.</t>
  </si>
  <si>
    <t>Se observa un 25% menor de la meta en el tercer trimestre frente al programado, la ejecución acumulada al corte alcanza un % menor al esperado al corte.
Se recomienda al proceso realizar monitoreo al comportamiento del indicador  y tomar las acciones  a que haya lugar en aras de dar cumplimiento a la meta.</t>
  </si>
  <si>
    <t>Se observa un 67% menor en el cumplimiento de la meta en el tercer trimestre, por su parte la ejecución acumulada al corte alcanza un 38% que de resulta muy inferior al esperado al corte.
Se recomienda al proceso realizar monitoreo y análisis al comportamiento del indicador  y tomar las acciones a que haya lugar, en procura de dar cumplimiento a la meta.</t>
  </si>
  <si>
    <t>Programado para el mes de octubre de 2019</t>
  </si>
  <si>
    <t>La herramienta ya está siendo utilizada en las delegadas como piloto, se han efectuado ajustes por cada uno de los responsables de su administración. La herramienta ya se encuentra 100% corregida y depurada (debido a que se incluyeron nuevos datos que fortalecen la estadistica que genera), pero esta pendiente su entrega oficial con el entrenamiento definitivo.
Se recomienda al proceso realizar monitoreo y análisis al comportamiento del indicador.</t>
  </si>
  <si>
    <t>No se ha presentado avance en el cumplimiento de la meta, que de conformidad con la programación debió cumplirse desde el mes de junio de 2019.
El proceso espera generar el producto en el mes de octubre de 2019.
Se recomienda al proceso y al responsable operativo establecer una acción correctiva  o de mejora para dar cumplimiento a la meta en el último trimestre del año.</t>
  </si>
  <si>
    <t>Defender y promover los derechos de las personas mediante las intervenciones y gestiones necesarias para el restablecimiento y goce de los derechos y garantías fundamentales, así como la defensa del interés y patrimonio público.</t>
  </si>
  <si>
    <t>Prevenir y controlar la función pública, mediante actuaciones para vigilar hechos o conductas que vulneren los derechos de las personas, el ordenamiento jurídico o menoscaben el patrimonio público.</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</si>
  <si>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</si>
  <si>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 xml:space="preserve">Establecer las políticas, lineamientos, directrices, planes, programas, proyectos y recursos que orienten la gestión de la Entidad
para el cumplimiento de la misión institucional de forma transparente y participativa.
</t>
  </si>
  <si>
    <t xml:space="preserve">Desarrollar conocimiento e innovación, mediante la gestión de la información e iniciativas, que aseguren su transferencia y transformación. </t>
  </si>
  <si>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</si>
  <si>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 xml:space="preserve">Comunicar y divulgar información a nivel interno y externo a través de la generación de directrices y estrategias que permitan dar a
conocer la gestión de la entidad a todas las partes interesadas. </t>
  </si>
  <si>
    <t xml:space="preserve">Proveer el Talento Humano requerido por los procesos institucionales mediante la gestión del ingreso, permanencia,
desarrollo integral y retiro de los(as) funcionarios(as), para el cumplimiento de la misión, objetivos y funciones de la
Personería de Bogotá, D.C.
</t>
  </si>
  <si>
    <t xml:space="preserve">Gestionar la prestación de los servicios operativos y la administración de los bienes e infraestructura a todos los procesos de la Personería de
Bogotá D.C, para el desarrollo de la misión y los objetivos institucionales. </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</si>
  <si>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</si>
  <si>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Gestionar la adquisición de los bienes y servicios programados en el plan anual de adquisiciones de la Entidad, con el propósito
de cumplirlos objetivos establecidos en los planes, programas y proyectos institucionales de acuerdo con la normatividad vigente.</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</si>
  <si>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</si>
  <si>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 xml:space="preserve">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 </t>
  </si>
  <si>
    <t xml:space="preserve">Definir los lineamientos necesarios para satisfacer las necesidades y expectativas de los (as) usuarios(as) y partes interesadas, en el marco de las disposiciones legales vigentes, mediante los diferentes canales de atención con los que
cuenta la Entidad
</t>
  </si>
  <si>
    <t>Proteger la función pública al interior de la Personería de Bogotá, D. C. de posibles conductas disciplinarias realizadas por sus
servidores(as) públicos(as) adelantando las actuaciones con observancia del debido proceso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</si>
  <si>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</si>
  <si>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t>Se evidencia un %  de ejecución acumulado al corte del 84%, sin embargo en la programación no se tenia previsto incremento: Este comportamiento que se presentó en el primer y segundo trimestre y se mantiene en el tercer trimestre.
Se recomienda al proceso realizar monitoreo al comportamiento del indicador  y tomar las acciones a que haya lugar.</t>
  </si>
  <si>
    <t>Se reprograma la magnitud a 34 espeacios de transferencia de conocimientos, sin embargo se evidencia un % menor de ejecución al esperado, el cual se presentó en el primer trimestre dejando sin realizar 5 espacios de transferencia,en el segundo trimestre dejaron de realizarse 4 espacios de transferencia de conocimientos y en el tercero 2.
Se recomienda al proceso establecer acciones correctivas o de mejora que le permitan dar cumplimiento a la meta en el último trimestre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</si>
</sst>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0%"/>
  </numFmts>
  <fonts count="5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FFFFFF"/>
      <name val="Century Gothic"/>
      <family val="2"/>
    </font>
    <font>
      <sz val="10"/>
      <name val="Century Gothic"/>
      <family val="2"/>
    </font>
    <font>
      <sz val="11"/>
      <color indexed="8"/>
      <name val="Calibri"/>
      <family val="2"/>
    </font>
    <font>
      <b/>
      <sz val="12"/>
      <name val="Arial"/>
      <family val="2"/>
    </font>
    <font>
      <b/>
      <sz val="12"/>
      <color indexed="8"/>
      <name val="Arial"/>
      <family val="2"/>
    </font>
    <font>
      <b/>
      <sz val="12"/>
      <color theme="3" tint="-0.499984740745262"/>
      <name val="Arial"/>
      <family val="2"/>
    </font>
    <font>
      <b/>
      <sz val="14"/>
      <name val="Arial"/>
      <family val="2"/>
    </font>
    <font>
      <sz val="9"/>
      <color indexed="81"/>
      <name val="Tahoma"/>
      <family val="2"/>
    </font>
    <font>
      <b/>
      <sz val="9"/>
      <color indexed="81"/>
      <name val="Tahoma"/>
      <family val="2"/>
    </font>
    <font>
      <sz val="12"/>
      <name val="Century Gothic"/>
      <family val="2"/>
    </font>
    <font>
      <sz val="10"/>
      <name val="Arial"/>
      <family val="2"/>
    </font>
    <font>
      <sz val="10"/>
      <color rgb="FF000000"/>
      <name val="Arial1"/>
    </font>
    <font>
      <sz val="11"/>
      <color rgb="FF000000"/>
      <name val="Calibri"/>
      <family val="2"/>
    </font>
    <font>
      <sz val="12"/>
      <color indexed="81"/>
      <name val="Tahoma"/>
      <family val="2"/>
    </font>
    <font>
      <sz val="10"/>
      <name val="Arial"/>
      <family val="2"/>
    </font>
    <font>
      <sz val="12"/>
      <name val="Arial"/>
      <family val="2"/>
    </font>
    <font>
      <sz val="18"/>
      <name val="Arial"/>
      <family val="2"/>
    </font>
    <font>
      <b/>
      <sz val="18"/>
      <name val="Arial"/>
      <family val="2"/>
    </font>
    <font>
      <sz val="11"/>
      <name val="Arial"/>
      <family val="2"/>
    </font>
    <font>
      <sz val="12"/>
      <color theme="1"/>
      <name val="Arial"/>
      <family val="2"/>
    </font>
    <font>
      <b/>
      <sz val="12"/>
      <color theme="1"/>
      <name val="Arial"/>
      <family val="2"/>
    </font>
    <font>
      <b/>
      <sz val="11"/>
      <name val="Arial"/>
      <family val="2"/>
    </font>
    <font>
      <b/>
      <sz val="10"/>
      <name val="Arial"/>
      <family val="2"/>
    </font>
    <font>
      <b/>
      <sz val="10"/>
      <color theme="3" tint="-0.499984740745262"/>
      <name val="Arial"/>
      <family val="2"/>
    </font>
    <font>
      <b/>
      <sz val="10"/>
      <color indexed="8"/>
      <name val="Arial"/>
      <family val="2"/>
    </font>
    <font>
      <b/>
      <sz val="22"/>
      <name val="Arial"/>
      <family val="2"/>
    </font>
    <font>
      <b/>
      <sz val="12"/>
      <color theme="0"/>
      <name val="Arial"/>
      <family val="2"/>
    </font>
    <font>
      <sz val="10"/>
      <color theme="0"/>
      <name val="Arial"/>
      <family val="2"/>
    </font>
    <font>
      <i/>
      <sz val="12"/>
      <name val="Arial"/>
      <family val="2"/>
    </font>
    <font>
      <sz val="10"/>
      <color rgb="FFFF0000"/>
      <name val="Arial"/>
      <family val="2"/>
    </font>
    <font>
      <b/>
      <sz val="16"/>
      <name val="Arial"/>
      <family val="2"/>
    </font>
    <font>
      <sz val="10"/>
      <color indexed="81"/>
      <name val="Arial"/>
      <family val="2"/>
    </font>
    <font>
      <b/>
      <sz val="10"/>
      <color indexed="81"/>
      <name val="Arial"/>
      <family val="2"/>
    </font>
    <font>
      <sz val="20"/>
      <name val="Arial"/>
      <family val="2"/>
    </font>
    <font>
      <sz val="11"/>
      <color rgb="FFFF0000"/>
      <name val="Arial"/>
      <family val="2"/>
    </font>
    <font>
      <b/>
      <sz val="8"/>
      <name val="Arial"/>
      <family val="2"/>
    </font>
    <font>
      <sz val="14"/>
      <name val="Arial"/>
      <family val="2"/>
    </font>
    <font>
      <b/>
      <sz val="12"/>
      <color rgb="FF000000"/>
      <name val="Arial"/>
      <family val="2"/>
    </font>
    <font>
      <sz val="10"/>
      <name val="Arial"/>
      <family val="2"/>
    </font>
    <font>
      <sz val="9"/>
      <name val="Arial"/>
      <family val="2"/>
    </font>
    <font>
      <sz val="12"/>
      <color rgb="FF000000"/>
      <name val="Arial"/>
      <family val="2"/>
    </font>
    <font>
      <sz val="10"/>
      <name val="Arial"/>
      <family val="2"/>
    </font>
    <font>
      <sz val="10"/>
      <color theme="1"/>
      <name val="Arial"/>
      <family val="2"/>
    </font>
    <font>
      <sz val="16"/>
      <color theme="1"/>
      <name val="Arial"/>
      <family val="2"/>
    </font>
    <font>
      <sz val="12"/>
      <color rgb="FF333333"/>
      <name val="Courier New"/>
      <family val="3"/>
    </font>
    <font>
      <sz val="8"/>
      <name val="Arial"/>
      <family val="2"/>
    </font>
    <font>
      <sz val="9"/>
      <color theme="1"/>
      <name val="Arial"/>
      <family val="2"/>
    </font>
  </fonts>
  <fills count="2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22"/>
        <bgColor indexed="31"/>
      </patternFill>
    </fill>
    <fill>
      <patternFill patternType="solid">
        <fgColor rgb="FF002060"/>
        <bgColor rgb="FFFF6600"/>
      </patternFill>
    </fill>
    <fill>
      <patternFill patternType="solid">
        <fgColor theme="3" tint="0.59996337778862885"/>
        <bgColor rgb="FFFBD4B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59999389629810485"/>
        <bgColor indexed="58"/>
      </patternFill>
    </fill>
    <fill>
      <patternFill patternType="solid">
        <fgColor theme="3" tint="0.39997558519241921"/>
        <bgColor indexed="51"/>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0000"/>
        <bgColor indexed="64"/>
      </patternFill>
    </fill>
    <fill>
      <patternFill patternType="solid">
        <fgColor rgb="FF99FF33"/>
        <bgColor indexed="64"/>
      </patternFill>
    </fill>
    <fill>
      <patternFill patternType="solid">
        <fgColor theme="6" tint="0.39997558519241921"/>
        <bgColor indexed="64"/>
      </patternFill>
    </fill>
    <fill>
      <patternFill patternType="solid">
        <fgColor rgb="FFFFFF66"/>
        <bgColor indexed="64"/>
      </patternFill>
    </fill>
    <fill>
      <patternFill patternType="solid">
        <fgColor theme="4" tint="0.79998168889431442"/>
        <bgColor indexed="64"/>
      </patternFill>
    </fill>
  </fills>
  <borders count="12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8"/>
      </left>
      <right style="thin">
        <color indexed="8"/>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8"/>
      </right>
      <top/>
      <bottom style="thin">
        <color indexed="8"/>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8"/>
      </right>
      <top/>
      <bottom/>
      <diagonal/>
    </border>
    <border>
      <left/>
      <right/>
      <top style="thin">
        <color rgb="FF000000"/>
      </top>
      <bottom/>
      <diagonal/>
    </border>
    <border>
      <left style="thin">
        <color indexed="64"/>
      </left>
      <right style="thin">
        <color indexed="64"/>
      </right>
      <top style="thin">
        <color rgb="FF000000"/>
      </top>
      <bottom/>
      <diagonal/>
    </border>
    <border>
      <left style="thin">
        <color auto="1"/>
      </left>
      <right style="thin">
        <color auto="1"/>
      </right>
      <top/>
      <bottom/>
      <diagonal/>
    </border>
    <border>
      <left style="thin">
        <color indexed="64"/>
      </left>
      <right/>
      <top/>
      <bottom/>
      <diagonal/>
    </border>
    <border>
      <left style="thin">
        <color indexed="8"/>
      </left>
      <right style="thin">
        <color indexed="8"/>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8"/>
      </right>
      <top/>
      <bottom/>
      <diagonal/>
    </border>
    <border>
      <left style="thin">
        <color indexed="64"/>
      </left>
      <right style="thin">
        <color indexed="64"/>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auto="1"/>
      </left>
      <right style="thin">
        <color auto="1"/>
      </right>
      <top/>
      <bottom/>
      <diagonal/>
    </border>
    <border>
      <left style="thin">
        <color auto="1"/>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s>
  <cellStyleXfs count="42">
    <xf numFmtId="0" fontId="0" fillId="0" borderId="0"/>
    <xf numFmtId="0" fontId="4" fillId="0" borderId="1"/>
    <xf numFmtId="0" fontId="7" fillId="0" borderId="1"/>
    <xf numFmtId="9" fontId="4" fillId="0" borderId="1" applyFill="0" applyBorder="0" applyAlignment="0" applyProtection="0"/>
    <xf numFmtId="0" fontId="4" fillId="0" borderId="1"/>
    <xf numFmtId="43" fontId="15" fillId="0" borderId="0" applyFont="0" applyFill="0" applyBorder="0" applyAlignment="0" applyProtection="0"/>
    <xf numFmtId="9" fontId="15" fillId="0" borderId="0" applyFont="0" applyFill="0" applyBorder="0" applyAlignment="0" applyProtection="0"/>
    <xf numFmtId="43" fontId="4" fillId="0" borderId="1" applyFont="0" applyFill="0" applyBorder="0" applyAlignment="0" applyProtection="0"/>
    <xf numFmtId="9" fontId="4" fillId="0" borderId="1" applyFont="0" applyFill="0" applyBorder="0" applyAlignment="0" applyProtection="0"/>
    <xf numFmtId="0" fontId="4" fillId="0" borderId="1"/>
    <xf numFmtId="0" fontId="4" fillId="0" borderId="1"/>
    <xf numFmtId="0" fontId="4" fillId="0" borderId="1"/>
    <xf numFmtId="0" fontId="4" fillId="0" borderId="1"/>
    <xf numFmtId="0" fontId="4" fillId="0" borderId="1"/>
    <xf numFmtId="0" fontId="4" fillId="0" borderId="1"/>
    <xf numFmtId="0" fontId="3" fillId="0" borderId="1"/>
    <xf numFmtId="9" fontId="16" fillId="0" borderId="1" applyBorder="0" applyProtection="0"/>
    <xf numFmtId="0" fontId="17" fillId="0" borderId="1" applyNumberFormat="0" applyBorder="0" applyProtection="0"/>
    <xf numFmtId="0" fontId="3" fillId="0" borderId="1"/>
    <xf numFmtId="0" fontId="3" fillId="0" borderId="1"/>
    <xf numFmtId="0" fontId="19" fillId="0" borderId="1"/>
    <xf numFmtId="0" fontId="2" fillId="0" borderId="1"/>
    <xf numFmtId="43" fontId="2" fillId="0" borderId="1" applyFont="0" applyFill="0" applyBorder="0" applyAlignment="0" applyProtection="0"/>
    <xf numFmtId="0" fontId="4" fillId="0" borderId="1"/>
    <xf numFmtId="0" fontId="4" fillId="0" borderId="1"/>
    <xf numFmtId="0" fontId="4" fillId="0" borderId="1"/>
    <xf numFmtId="0" fontId="4" fillId="0" borderId="1"/>
    <xf numFmtId="0" fontId="4" fillId="0" borderId="1"/>
    <xf numFmtId="0" fontId="43" fillId="0" borderId="1"/>
    <xf numFmtId="0" fontId="43" fillId="0" borderId="1"/>
    <xf numFmtId="0" fontId="43" fillId="0" borderId="1"/>
    <xf numFmtId="0" fontId="43" fillId="0" borderId="1"/>
    <xf numFmtId="43" fontId="4" fillId="0" borderId="1" applyFont="0" applyFill="0" applyBorder="0" applyAlignment="0" applyProtection="0"/>
    <xf numFmtId="43" fontId="4" fillId="0" borderId="1" applyFont="0" applyFill="0" applyBorder="0" applyAlignment="0" applyProtection="0"/>
    <xf numFmtId="0" fontId="43" fillId="0" borderId="1"/>
    <xf numFmtId="0" fontId="1" fillId="0" borderId="1"/>
    <xf numFmtId="0" fontId="1" fillId="0" borderId="1"/>
    <xf numFmtId="0" fontId="1" fillId="0" borderId="1"/>
    <xf numFmtId="0" fontId="1" fillId="0" borderId="1"/>
    <xf numFmtId="43" fontId="1" fillId="0" borderId="1" applyFont="0" applyFill="0" applyBorder="0" applyAlignment="0" applyProtection="0"/>
    <xf numFmtId="0" fontId="43" fillId="0" borderId="1"/>
    <xf numFmtId="41" fontId="46" fillId="0" borderId="0" applyFont="0" applyFill="0" applyBorder="0" applyAlignment="0" applyProtection="0"/>
  </cellStyleXfs>
  <cellXfs count="818">
    <xf numFmtId="0" fontId="0" fillId="0" borderId="0" xfId="0"/>
    <xf numFmtId="9" fontId="22" fillId="4" borderId="11" xfId="3" applyFont="1" applyFill="1" applyBorder="1" applyAlignment="1" applyProtection="1">
      <alignment horizontal="center" vertical="center"/>
    </xf>
    <xf numFmtId="0" fontId="28" fillId="0" borderId="3" xfId="1" applyFont="1" applyFill="1" applyBorder="1" applyAlignment="1" applyProtection="1">
      <alignment horizontal="center" vertical="top" wrapText="1"/>
    </xf>
    <xf numFmtId="0" fontId="29" fillId="0" borderId="3" xfId="1" applyFont="1" applyFill="1" applyBorder="1" applyAlignment="1" applyProtection="1">
      <alignment horizontal="center" vertical="top" wrapText="1"/>
    </xf>
    <xf numFmtId="0" fontId="28" fillId="8" borderId="3" xfId="1" applyFont="1" applyFill="1" applyBorder="1" applyAlignment="1" applyProtection="1">
      <alignment horizontal="center" vertical="top" wrapText="1"/>
    </xf>
    <xf numFmtId="0" fontId="29" fillId="8" borderId="3" xfId="1" applyFont="1" applyFill="1" applyBorder="1" applyAlignment="1" applyProtection="1">
      <alignment horizontal="center" vertical="top" wrapText="1"/>
    </xf>
    <xf numFmtId="0" fontId="20" fillId="0" borderId="1" xfId="9" applyFont="1"/>
    <xf numFmtId="0" fontId="20" fillId="0" borderId="2" xfId="9" applyFont="1" applyBorder="1" applyAlignment="1">
      <alignment horizontal="center" vertical="center" wrapText="1"/>
    </xf>
    <xf numFmtId="0" fontId="26" fillId="12" borderId="2" xfId="9" applyFont="1" applyFill="1" applyBorder="1" applyAlignment="1">
      <alignment horizontal="center" vertical="center" wrapText="1"/>
    </xf>
    <xf numFmtId="0" fontId="4" fillId="0" borderId="1" xfId="23" applyBorder="1" applyAlignment="1">
      <alignment vertical="center"/>
    </xf>
    <xf numFmtId="0" fontId="4" fillId="0" borderId="1" xfId="23" applyBorder="1" applyAlignment="1">
      <alignment horizontal="center" vertical="center"/>
    </xf>
    <xf numFmtId="0" fontId="4" fillId="0" borderId="1" xfId="23" applyAlignment="1">
      <alignment vertical="center"/>
    </xf>
    <xf numFmtId="0" fontId="25" fillId="3" borderId="3" xfId="23" applyFont="1" applyFill="1" applyBorder="1" applyAlignment="1">
      <alignment horizontal="left"/>
    </xf>
    <xf numFmtId="0" fontId="25" fillId="3" borderId="28" xfId="23" applyFont="1" applyFill="1" applyBorder="1" applyAlignment="1">
      <alignment horizontal="left"/>
    </xf>
    <xf numFmtId="0" fontId="24" fillId="3" borderId="5" xfId="23" applyFont="1" applyFill="1" applyBorder="1" applyAlignment="1">
      <alignment horizontal="left"/>
    </xf>
    <xf numFmtId="0" fontId="24" fillId="3" borderId="29" xfId="23" applyFont="1" applyFill="1" applyBorder="1" applyAlignment="1">
      <alignment horizontal="center"/>
    </xf>
    <xf numFmtId="0" fontId="32" fillId="0" borderId="1" xfId="23" applyFont="1" applyBorder="1" applyAlignment="1">
      <alignment horizontal="center" vertical="center"/>
    </xf>
    <xf numFmtId="0" fontId="31" fillId="11" borderId="51" xfId="23" applyFont="1" applyFill="1" applyBorder="1" applyAlignment="1">
      <alignment horizontal="center" vertical="center"/>
    </xf>
    <xf numFmtId="0" fontId="8" fillId="15" borderId="55" xfId="9" applyFont="1" applyFill="1" applyBorder="1" applyAlignment="1">
      <alignment horizontal="left" vertical="center"/>
    </xf>
    <xf numFmtId="0" fontId="8" fillId="15" borderId="57" xfId="9" applyFont="1" applyFill="1" applyBorder="1" applyAlignment="1">
      <alignment horizontal="left" vertical="center" wrapText="1"/>
    </xf>
    <xf numFmtId="0" fontId="8" fillId="15" borderId="58" xfId="23" applyFont="1" applyFill="1" applyBorder="1" applyAlignment="1">
      <alignment vertical="center" wrapText="1"/>
    </xf>
    <xf numFmtId="0" fontId="8" fillId="15" borderId="57" xfId="23" applyFont="1" applyFill="1" applyBorder="1" applyAlignment="1">
      <alignment horizontal="left" vertical="center" wrapText="1"/>
    </xf>
    <xf numFmtId="0" fontId="8" fillId="15" borderId="57" xfId="23" applyFont="1" applyFill="1" applyBorder="1" applyAlignment="1">
      <alignment vertical="center" wrapText="1"/>
    </xf>
    <xf numFmtId="0" fontId="4" fillId="0" borderId="1" xfId="23" applyBorder="1"/>
    <xf numFmtId="0" fontId="8" fillId="15" borderId="21" xfId="9" applyFont="1" applyFill="1" applyBorder="1" applyAlignment="1">
      <alignment horizontal="left" vertical="center" wrapText="1"/>
    </xf>
    <xf numFmtId="0" fontId="8" fillId="15" borderId="55" xfId="9" applyFont="1" applyFill="1" applyBorder="1" applyAlignment="1">
      <alignment horizontal="left" vertical="center" wrapText="1"/>
    </xf>
    <xf numFmtId="0" fontId="8" fillId="15" borderId="59" xfId="23" applyFont="1" applyFill="1" applyBorder="1" applyAlignment="1">
      <alignment vertical="center" wrapText="1"/>
    </xf>
    <xf numFmtId="0" fontId="4" fillId="0" borderId="2" xfId="9" applyFont="1" applyBorder="1" applyAlignment="1">
      <alignment horizontal="center" vertical="center" wrapText="1"/>
    </xf>
    <xf numFmtId="0" fontId="4" fillId="0" borderId="2" xfId="9" applyFont="1" applyBorder="1" applyAlignment="1">
      <alignment horizontal="left" vertical="center" wrapText="1"/>
    </xf>
    <xf numFmtId="0" fontId="4" fillId="0" borderId="2" xfId="9" quotePrefix="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quotePrefix="1" applyFont="1" applyBorder="1" applyAlignment="1">
      <alignment horizontal="center" vertical="center" wrapText="1"/>
    </xf>
    <xf numFmtId="0" fontId="8" fillId="15" borderId="58" xfId="23" applyFont="1" applyFill="1" applyBorder="1" applyAlignment="1">
      <alignment horizontal="left" vertical="center" wrapText="1"/>
    </xf>
    <xf numFmtId="0" fontId="8" fillId="16" borderId="2" xfId="1" applyFont="1" applyFill="1" applyBorder="1" applyAlignment="1" applyProtection="1">
      <alignment vertical="center"/>
    </xf>
    <xf numFmtId="0" fontId="8" fillId="16" borderId="2" xfId="1" applyFont="1" applyFill="1" applyBorder="1" applyAlignment="1" applyProtection="1">
      <alignment vertical="center" wrapText="1"/>
    </xf>
    <xf numFmtId="9" fontId="21" fillId="0" borderId="3" xfId="6" applyFont="1" applyBorder="1" applyAlignment="1" applyProtection="1">
      <alignment horizontal="center" vertical="center" wrapText="1"/>
      <protection locked="0"/>
    </xf>
    <xf numFmtId="9" fontId="21" fillId="0" borderId="3" xfId="6" applyFont="1" applyFill="1" applyBorder="1" applyAlignment="1" applyProtection="1">
      <alignment horizontal="center" vertical="center" wrapText="1"/>
      <protection locked="0"/>
    </xf>
    <xf numFmtId="0" fontId="10" fillId="0" borderId="63" xfId="1" applyFont="1" applyFill="1" applyBorder="1" applyAlignment="1" applyProtection="1">
      <alignment horizontal="center" vertical="top" wrapText="1"/>
    </xf>
    <xf numFmtId="0" fontId="9" fillId="0" borderId="63" xfId="1" applyFont="1" applyFill="1" applyBorder="1" applyAlignment="1" applyProtection="1">
      <alignment horizontal="center" vertical="top" wrapText="1"/>
    </xf>
    <xf numFmtId="0" fontId="10" fillId="8" borderId="63" xfId="1" applyFont="1" applyFill="1" applyBorder="1" applyAlignment="1" applyProtection="1">
      <alignment horizontal="center" vertical="top" wrapText="1"/>
    </xf>
    <xf numFmtId="0" fontId="9" fillId="8" borderId="63" xfId="1" applyFont="1" applyFill="1" applyBorder="1" applyAlignment="1" applyProtection="1">
      <alignment horizontal="center" vertical="top" wrapText="1"/>
    </xf>
    <xf numFmtId="3" fontId="21" fillId="0" borderId="63" xfId="7" applyNumberFormat="1" applyFont="1" applyBorder="1" applyAlignment="1" applyProtection="1">
      <alignment horizontal="center" vertical="center" wrapText="1"/>
      <protection locked="0"/>
    </xf>
    <xf numFmtId="3" fontId="21" fillId="8" borderId="63" xfId="7" applyNumberFormat="1" applyFont="1" applyFill="1" applyBorder="1" applyAlignment="1" applyProtection="1">
      <alignment horizontal="center" vertical="center"/>
    </xf>
    <xf numFmtId="3" fontId="21" fillId="17" borderId="63" xfId="0" applyNumberFormat="1" applyFont="1" applyFill="1" applyBorder="1" applyAlignment="1" applyProtection="1">
      <alignment horizontal="center" vertical="center"/>
    </xf>
    <xf numFmtId="3" fontId="21" fillId="17" borderId="63" xfId="8" applyNumberFormat="1" applyFont="1" applyFill="1" applyBorder="1" applyAlignment="1" applyProtection="1">
      <alignment horizontal="center" vertical="center"/>
    </xf>
    <xf numFmtId="9" fontId="21" fillId="8" borderId="63" xfId="8" applyNumberFormat="1" applyFont="1" applyFill="1" applyBorder="1" applyAlignment="1" applyProtection="1">
      <alignment horizontal="center" vertical="center"/>
    </xf>
    <xf numFmtId="1" fontId="21" fillId="0" borderId="63" xfId="7" applyNumberFormat="1" applyFont="1" applyBorder="1" applyAlignment="1" applyProtection="1">
      <alignment horizontal="center" vertical="center" wrapText="1"/>
      <protection locked="0"/>
    </xf>
    <xf numFmtId="1" fontId="21" fillId="8" borderId="63" xfId="7" applyNumberFormat="1" applyFont="1" applyFill="1" applyBorder="1" applyAlignment="1" applyProtection="1">
      <alignment horizontal="center" vertical="center"/>
    </xf>
    <xf numFmtId="1" fontId="21" fillId="17" borderId="63" xfId="0" applyNumberFormat="1" applyFont="1" applyFill="1" applyBorder="1" applyAlignment="1" applyProtection="1">
      <alignment horizontal="center" vertical="center"/>
    </xf>
    <xf numFmtId="1" fontId="21" fillId="17" borderId="63" xfId="8" applyNumberFormat="1" applyFont="1" applyFill="1" applyBorder="1" applyAlignment="1" applyProtection="1">
      <alignment horizontal="center" vertical="center"/>
    </xf>
    <xf numFmtId="9" fontId="21" fillId="8" borderId="63" xfId="8" applyFont="1" applyFill="1" applyBorder="1" applyAlignment="1" applyProtection="1">
      <alignment horizontal="center" vertical="center"/>
    </xf>
    <xf numFmtId="0" fontId="8" fillId="16" borderId="62" xfId="1" applyFont="1" applyFill="1" applyBorder="1" applyAlignment="1" applyProtection="1">
      <alignment vertical="center"/>
    </xf>
    <xf numFmtId="0" fontId="8" fillId="16" borderId="62" xfId="1" applyFont="1" applyFill="1" applyBorder="1" applyAlignment="1" applyProtection="1">
      <alignment vertical="center" wrapText="1"/>
    </xf>
    <xf numFmtId="0" fontId="28" fillId="0" borderId="63" xfId="1" applyFont="1" applyFill="1" applyBorder="1" applyAlignment="1" applyProtection="1">
      <alignment horizontal="center" vertical="top" wrapText="1"/>
    </xf>
    <xf numFmtId="0" fontId="29" fillId="0" borderId="63" xfId="1" applyFont="1" applyFill="1" applyBorder="1" applyAlignment="1" applyProtection="1">
      <alignment horizontal="center" vertical="top" wrapText="1"/>
    </xf>
    <xf numFmtId="0" fontId="28" fillId="8" borderId="63" xfId="1" applyFont="1" applyFill="1" applyBorder="1" applyAlignment="1" applyProtection="1">
      <alignment horizontal="center" vertical="top" wrapText="1"/>
    </xf>
    <xf numFmtId="0" fontId="29" fillId="8" borderId="63" xfId="1" applyFont="1" applyFill="1" applyBorder="1" applyAlignment="1" applyProtection="1">
      <alignment horizontal="center" vertical="top" wrapText="1"/>
    </xf>
    <xf numFmtId="0" fontId="21" fillId="0" borderId="63" xfId="7" applyNumberFormat="1" applyFont="1" applyBorder="1" applyAlignment="1" applyProtection="1">
      <alignment horizontal="center" vertical="center" wrapText="1"/>
      <protection locked="0"/>
    </xf>
    <xf numFmtId="0" fontId="21" fillId="0" borderId="63" xfId="7" applyNumberFormat="1" applyFont="1" applyFill="1" applyBorder="1" applyAlignment="1" applyProtection="1">
      <alignment horizontal="center" vertical="center" wrapText="1"/>
      <protection locked="0"/>
    </xf>
    <xf numFmtId="0" fontId="20" fillId="2" borderId="72" xfId="0" applyFont="1" applyFill="1" applyBorder="1" applyAlignment="1" applyProtection="1">
      <alignment horizontal="left" vertical="center" wrapText="1"/>
    </xf>
    <xf numFmtId="0" fontId="6" fillId="0" borderId="0" xfId="0" applyFont="1" applyAlignment="1" applyProtection="1">
      <alignment vertical="center"/>
    </xf>
    <xf numFmtId="0" fontId="0" fillId="0" borderId="0" xfId="0" applyFill="1" applyProtection="1"/>
    <xf numFmtId="3" fontId="21" fillId="8" borderId="63" xfId="8" applyNumberFormat="1" applyFont="1" applyFill="1" applyBorder="1" applyAlignment="1" applyProtection="1">
      <alignment horizontal="center" vertical="center"/>
    </xf>
    <xf numFmtId="9" fontId="21" fillId="0" borderId="63" xfId="8" applyNumberFormat="1" applyFont="1" applyFill="1" applyBorder="1" applyAlignment="1" applyProtection="1">
      <alignment horizontal="center" vertical="center"/>
    </xf>
    <xf numFmtId="1" fontId="21" fillId="8" borderId="63" xfId="8" applyNumberFormat="1" applyFont="1" applyFill="1" applyBorder="1" applyAlignment="1" applyProtection="1">
      <alignment horizontal="center" vertical="center"/>
    </xf>
    <xf numFmtId="1" fontId="21" fillId="8" borderId="63" xfId="0" applyNumberFormat="1" applyFont="1" applyFill="1" applyBorder="1" applyAlignment="1" applyProtection="1">
      <alignment horizontal="center" vertical="center"/>
    </xf>
    <xf numFmtId="9" fontId="21" fillId="19" borderId="63" xfId="8" applyNumberFormat="1" applyFont="1" applyFill="1" applyBorder="1" applyAlignment="1" applyProtection="1">
      <alignment horizontal="center" vertical="center"/>
    </xf>
    <xf numFmtId="0" fontId="21" fillId="8" borderId="63" xfId="7" applyNumberFormat="1" applyFont="1" applyFill="1" applyBorder="1" applyAlignment="1" applyProtection="1">
      <alignment horizontal="center" vertical="center" wrapText="1"/>
    </xf>
    <xf numFmtId="3" fontId="21" fillId="8" borderId="63" xfId="0" applyNumberFormat="1" applyFont="1" applyFill="1" applyBorder="1" applyAlignment="1" applyProtection="1">
      <alignment horizontal="center" vertical="center"/>
    </xf>
    <xf numFmtId="0" fontId="21" fillId="0" borderId="76" xfId="7" applyNumberFormat="1" applyFont="1" applyBorder="1" applyAlignment="1" applyProtection="1">
      <alignment horizontal="center" vertical="center" wrapText="1"/>
      <protection locked="0"/>
    </xf>
    <xf numFmtId="9" fontId="21" fillId="0" borderId="76" xfId="8" applyFont="1" applyBorder="1" applyAlignment="1" applyProtection="1">
      <alignment horizontal="center" vertical="center" wrapText="1"/>
      <protection locked="0"/>
    </xf>
    <xf numFmtId="10" fontId="21" fillId="0" borderId="76" xfId="7" applyNumberFormat="1" applyFont="1" applyBorder="1" applyAlignment="1" applyProtection="1">
      <alignment horizontal="center" vertical="center" wrapText="1"/>
      <protection locked="0"/>
    </xf>
    <xf numFmtId="10" fontId="21" fillId="0" borderId="76" xfId="8" applyNumberFormat="1" applyFont="1" applyBorder="1" applyAlignment="1" applyProtection="1">
      <alignment horizontal="center" vertical="center" wrapText="1"/>
      <protection locked="0"/>
    </xf>
    <xf numFmtId="9" fontId="21" fillId="0" borderId="76" xfId="7" applyNumberFormat="1" applyFont="1" applyBorder="1" applyAlignment="1" applyProtection="1">
      <alignment horizontal="center" vertical="center" wrapText="1"/>
      <protection locked="0"/>
    </xf>
    <xf numFmtId="0" fontId="28" fillId="0" borderId="76" xfId="1" applyFont="1" applyFill="1" applyBorder="1" applyAlignment="1" applyProtection="1">
      <alignment horizontal="center" vertical="top" wrapText="1"/>
    </xf>
    <xf numFmtId="0" fontId="29" fillId="0" borderId="76" xfId="1" applyFont="1" applyFill="1" applyBorder="1" applyAlignment="1" applyProtection="1">
      <alignment horizontal="center" vertical="top" wrapText="1"/>
    </xf>
    <xf numFmtId="0" fontId="28" fillId="8" borderId="76" xfId="1" applyFont="1" applyFill="1" applyBorder="1" applyAlignment="1" applyProtection="1">
      <alignment horizontal="center" vertical="top" wrapText="1"/>
    </xf>
    <xf numFmtId="0" fontId="29" fillId="8" borderId="76" xfId="1" applyFont="1" applyFill="1" applyBorder="1" applyAlignment="1" applyProtection="1">
      <alignment horizontal="center" vertical="top" wrapText="1"/>
    </xf>
    <xf numFmtId="0" fontId="21" fillId="0" borderId="76" xfId="7" applyNumberFormat="1" applyFont="1" applyFill="1" applyBorder="1" applyAlignment="1" applyProtection="1">
      <alignment horizontal="center" vertical="center" wrapText="1"/>
      <protection locked="0"/>
    </xf>
    <xf numFmtId="0" fontId="8" fillId="16" borderId="84" xfId="1" applyFont="1" applyFill="1" applyBorder="1" applyAlignment="1" applyProtection="1">
      <alignment vertical="center"/>
    </xf>
    <xf numFmtId="0" fontId="8" fillId="16" borderId="84" xfId="1" applyFont="1" applyFill="1" applyBorder="1" applyAlignment="1" applyProtection="1">
      <alignment vertical="center" wrapText="1"/>
    </xf>
    <xf numFmtId="9" fontId="21" fillId="8" borderId="63" xfId="6" applyFont="1" applyFill="1" applyBorder="1" applyAlignment="1" applyProtection="1">
      <alignment horizontal="center" vertical="center"/>
    </xf>
    <xf numFmtId="9" fontId="41" fillId="0" borderId="63" xfId="6" applyFont="1" applyBorder="1" applyAlignment="1" applyProtection="1">
      <alignment horizontal="center" vertical="center" wrapText="1"/>
      <protection locked="0"/>
    </xf>
    <xf numFmtId="9" fontId="22" fillId="4" borderId="91" xfId="3" applyFont="1" applyFill="1" applyBorder="1" applyAlignment="1" applyProtection="1">
      <alignment horizontal="center" vertical="center"/>
    </xf>
    <xf numFmtId="0" fontId="8" fillId="16" borderId="92" xfId="1" applyFont="1" applyFill="1" applyBorder="1" applyAlignment="1" applyProtection="1">
      <alignment vertical="center"/>
    </xf>
    <xf numFmtId="0" fontId="8" fillId="16" borderId="92" xfId="1" applyFont="1" applyFill="1" applyBorder="1" applyAlignment="1" applyProtection="1">
      <alignment vertical="center" wrapText="1"/>
    </xf>
    <xf numFmtId="9" fontId="20" fillId="0" borderId="92" xfId="0" applyNumberFormat="1" applyFont="1" applyBorder="1" applyAlignment="1" applyProtection="1">
      <alignment horizontal="center" vertical="center" wrapText="1"/>
    </xf>
    <xf numFmtId="0" fontId="24" fillId="0" borderId="92" xfId="0" applyFont="1" applyBorder="1" applyAlignment="1" applyProtection="1">
      <alignment horizontal="center" vertical="center" wrapText="1"/>
    </xf>
    <xf numFmtId="0" fontId="28" fillId="0" borderId="101" xfId="1" applyFont="1" applyFill="1" applyBorder="1" applyAlignment="1" applyProtection="1">
      <alignment horizontal="center" vertical="top" wrapText="1"/>
    </xf>
    <xf numFmtId="0" fontId="29" fillId="0" borderId="101" xfId="1" applyFont="1" applyFill="1" applyBorder="1" applyAlignment="1" applyProtection="1">
      <alignment horizontal="center" vertical="top" wrapText="1"/>
    </xf>
    <xf numFmtId="0" fontId="28" fillId="8" borderId="101" xfId="1" applyFont="1" applyFill="1" applyBorder="1" applyAlignment="1" applyProtection="1">
      <alignment horizontal="center" vertical="top" wrapText="1"/>
    </xf>
    <xf numFmtId="0" fontId="29" fillId="8" borderId="101" xfId="1" applyFont="1" applyFill="1" applyBorder="1" applyAlignment="1" applyProtection="1">
      <alignment horizontal="center" vertical="top" wrapText="1"/>
    </xf>
    <xf numFmtId="9" fontId="21" fillId="0" borderId="101" xfId="5" applyNumberFormat="1" applyFont="1" applyBorder="1" applyAlignment="1" applyProtection="1">
      <alignment horizontal="center" vertical="center" wrapText="1"/>
      <protection locked="0"/>
    </xf>
    <xf numFmtId="9" fontId="21" fillId="8" borderId="101" xfId="5" applyNumberFormat="1" applyFont="1" applyFill="1" applyBorder="1" applyAlignment="1" applyProtection="1">
      <alignment horizontal="center" vertical="center"/>
    </xf>
    <xf numFmtId="9" fontId="21" fillId="8" borderId="101" xfId="6" applyFont="1" applyFill="1" applyBorder="1" applyAlignment="1" applyProtection="1">
      <alignment horizontal="center" vertical="center"/>
    </xf>
    <xf numFmtId="3" fontId="21" fillId="8" borderId="101" xfId="6" applyNumberFormat="1" applyFont="1" applyFill="1" applyBorder="1" applyAlignment="1" applyProtection="1">
      <alignment horizontal="center" vertical="center"/>
    </xf>
    <xf numFmtId="9" fontId="21" fillId="8" borderId="101" xfId="6" applyNumberFormat="1" applyFont="1" applyFill="1" applyBorder="1" applyAlignment="1" applyProtection="1">
      <alignment horizontal="center" vertical="center"/>
    </xf>
    <xf numFmtId="0" fontId="21" fillId="0" borderId="101" xfId="5" applyNumberFormat="1" applyFont="1" applyBorder="1" applyAlignment="1" applyProtection="1">
      <alignment horizontal="center" vertical="center" wrapText="1"/>
      <protection locked="0"/>
    </xf>
    <xf numFmtId="3" fontId="21" fillId="8" borderId="101" xfId="5" applyNumberFormat="1" applyFont="1" applyFill="1" applyBorder="1" applyAlignment="1" applyProtection="1">
      <alignment horizontal="center" vertical="center"/>
    </xf>
    <xf numFmtId="3" fontId="21" fillId="8" borderId="101" xfId="0" applyNumberFormat="1" applyFont="1" applyFill="1" applyBorder="1" applyAlignment="1" applyProtection="1">
      <alignment horizontal="center" vertical="center"/>
    </xf>
    <xf numFmtId="1" fontId="21" fillId="8" borderId="101" xfId="5" applyNumberFormat="1" applyFont="1" applyFill="1" applyBorder="1" applyAlignment="1" applyProtection="1">
      <alignment horizontal="center" vertical="center"/>
    </xf>
    <xf numFmtId="1" fontId="21" fillId="8" borderId="101" xfId="0" applyNumberFormat="1" applyFont="1" applyFill="1" applyBorder="1" applyAlignment="1" applyProtection="1">
      <alignment horizontal="center" vertical="center"/>
    </xf>
    <xf numFmtId="1" fontId="21" fillId="8" borderId="101" xfId="6" applyNumberFormat="1" applyFont="1" applyFill="1" applyBorder="1" applyAlignment="1" applyProtection="1">
      <alignment horizontal="center" vertical="center"/>
    </xf>
    <xf numFmtId="9" fontId="22" fillId="4" borderId="107" xfId="3" applyFont="1" applyFill="1" applyBorder="1" applyAlignment="1" applyProtection="1">
      <alignment horizontal="center" vertical="center"/>
    </xf>
    <xf numFmtId="0" fontId="8" fillId="16" borderId="108" xfId="1" applyFont="1" applyFill="1" applyBorder="1" applyAlignment="1" applyProtection="1">
      <alignment vertical="center"/>
    </xf>
    <xf numFmtId="0" fontId="8" fillId="16" borderId="108" xfId="1" applyFont="1" applyFill="1" applyBorder="1" applyAlignment="1" applyProtection="1">
      <alignment vertical="center" wrapText="1"/>
    </xf>
    <xf numFmtId="9" fontId="21" fillId="8" borderId="76" xfId="6" applyFont="1" applyFill="1" applyBorder="1" applyAlignment="1" applyProtection="1">
      <alignment horizontal="center" vertical="center"/>
      <protection locked="0"/>
    </xf>
    <xf numFmtId="0" fontId="29" fillId="8" borderId="113" xfId="1" applyFont="1" applyFill="1" applyBorder="1" applyAlignment="1" applyProtection="1">
      <alignment horizontal="center" vertical="top" wrapText="1"/>
    </xf>
    <xf numFmtId="9" fontId="21" fillId="0" borderId="92" xfId="33" applyNumberFormat="1" applyFont="1" applyBorder="1" applyAlignment="1" applyProtection="1">
      <alignment horizontal="center" vertical="center" wrapText="1"/>
      <protection locked="0"/>
    </xf>
    <xf numFmtId="1" fontId="21" fillId="0" borderId="113" xfId="7" applyNumberFormat="1" applyFont="1" applyBorder="1" applyAlignment="1" applyProtection="1">
      <alignment horizontal="center" vertical="center" wrapText="1"/>
      <protection locked="0"/>
    </xf>
    <xf numFmtId="1" fontId="21" fillId="8" borderId="113" xfId="7" applyNumberFormat="1" applyFont="1" applyFill="1" applyBorder="1" applyAlignment="1" applyProtection="1">
      <alignment horizontal="center" vertical="center"/>
    </xf>
    <xf numFmtId="165" fontId="24" fillId="0" borderId="92" xfId="0" applyNumberFormat="1" applyFont="1" applyBorder="1" applyAlignment="1" applyProtection="1">
      <alignment horizontal="center" vertical="center" wrapText="1"/>
    </xf>
    <xf numFmtId="9" fontId="21" fillId="0" borderId="113" xfId="8" applyFont="1" applyBorder="1" applyAlignment="1" applyProtection="1">
      <alignment horizontal="center" vertical="center" wrapText="1"/>
      <protection locked="0"/>
    </xf>
    <xf numFmtId="0" fontId="14" fillId="0" borderId="0" xfId="0" applyFont="1" applyAlignment="1" applyProtection="1">
      <alignment vertical="center"/>
    </xf>
    <xf numFmtId="0" fontId="14" fillId="0" borderId="0" xfId="0" applyFont="1" applyAlignment="1" applyProtection="1">
      <alignment horizontal="center" vertical="center"/>
    </xf>
    <xf numFmtId="0" fontId="14" fillId="0" borderId="0" xfId="0" applyFont="1" applyAlignment="1" applyProtection="1">
      <alignment vertical="center" wrapText="1"/>
    </xf>
    <xf numFmtId="0" fontId="25" fillId="3" borderId="76" xfId="0" applyFont="1" applyFill="1" applyBorder="1" applyAlignment="1" applyProtection="1">
      <alignment horizontal="left"/>
    </xf>
    <xf numFmtId="0" fontId="25" fillId="3" borderId="100" xfId="0" applyFont="1" applyFill="1" applyBorder="1" applyAlignment="1" applyProtection="1">
      <alignment horizontal="left"/>
    </xf>
    <xf numFmtId="0" fontId="24" fillId="3" borderId="5" xfId="0" applyFont="1" applyFill="1" applyBorder="1" applyAlignment="1" applyProtection="1">
      <alignment horizontal="left"/>
    </xf>
    <xf numFmtId="0" fontId="24" fillId="3" borderId="29" xfId="0" applyFont="1" applyFill="1" applyBorder="1" applyAlignment="1" applyProtection="1">
      <alignment horizontal="center"/>
    </xf>
    <xf numFmtId="0" fontId="14" fillId="0" borderId="1" xfId="0" applyFont="1" applyBorder="1" applyAlignment="1" applyProtection="1">
      <alignment vertical="center"/>
    </xf>
    <xf numFmtId="0" fontId="14" fillId="0" borderId="1" xfId="0" applyFont="1" applyBorder="1" applyAlignment="1" applyProtection="1">
      <alignment horizontal="center" vertical="center"/>
    </xf>
    <xf numFmtId="0" fontId="14" fillId="0" borderId="1" xfId="0" applyFont="1" applyBorder="1" applyAlignment="1" applyProtection="1">
      <alignment vertical="center" wrapText="1"/>
    </xf>
    <xf numFmtId="0" fontId="5" fillId="5" borderId="16" xfId="0" applyFont="1" applyFill="1" applyBorder="1" applyAlignment="1" applyProtection="1">
      <alignment vertical="center"/>
    </xf>
    <xf numFmtId="0" fontId="5" fillId="5" borderId="17" xfId="0" applyFont="1" applyFill="1" applyBorder="1" applyAlignment="1" applyProtection="1">
      <alignment vertical="center"/>
    </xf>
    <xf numFmtId="0" fontId="20" fillId="0" borderId="92" xfId="0" applyFont="1" applyBorder="1" applyAlignment="1" applyProtection="1">
      <alignment horizontal="left" vertical="center" wrapText="1"/>
    </xf>
    <xf numFmtId="0" fontId="20" fillId="0" borderId="92" xfId="0" applyNumberFormat="1" applyFont="1" applyBorder="1" applyAlignment="1" applyProtection="1">
      <alignment horizontal="center" vertical="center" wrapText="1"/>
    </xf>
    <xf numFmtId="0" fontId="20" fillId="2" borderId="92" xfId="1" applyFont="1" applyFill="1" applyBorder="1" applyAlignment="1" applyProtection="1">
      <alignment horizontal="center" vertical="center" wrapText="1"/>
    </xf>
    <xf numFmtId="0" fontId="20" fillId="0" borderId="92" xfId="26" applyNumberFormat="1" applyFont="1" applyBorder="1" applyAlignment="1" applyProtection="1">
      <alignment horizontal="center" vertical="center" wrapText="1"/>
    </xf>
    <xf numFmtId="0" fontId="20" fillId="0" borderId="95" xfId="26" applyFont="1" applyBorder="1" applyAlignment="1" applyProtection="1">
      <alignment horizontal="left" vertical="center" wrapText="1"/>
    </xf>
    <xf numFmtId="0" fontId="20" fillId="0" borderId="92" xfId="26" applyFont="1" applyBorder="1" applyAlignment="1" applyProtection="1">
      <alignment horizontal="left" vertical="center" wrapText="1"/>
    </xf>
    <xf numFmtId="0" fontId="21" fillId="0" borderId="76" xfId="7" applyNumberFormat="1" applyFont="1" applyBorder="1" applyAlignment="1" applyProtection="1">
      <alignment horizontal="center" vertical="center" wrapText="1"/>
    </xf>
    <xf numFmtId="3" fontId="21" fillId="8" borderId="76" xfId="7" applyNumberFormat="1" applyFont="1" applyFill="1" applyBorder="1" applyAlignment="1" applyProtection="1">
      <alignment horizontal="center" vertical="center"/>
    </xf>
    <xf numFmtId="0" fontId="21" fillId="0" borderId="76" xfId="7" applyNumberFormat="1" applyFont="1" applyFill="1" applyBorder="1" applyAlignment="1" applyProtection="1">
      <alignment horizontal="center" vertical="center" wrapText="1"/>
    </xf>
    <xf numFmtId="3" fontId="21" fillId="8" borderId="76" xfId="0" applyNumberFormat="1" applyFont="1" applyFill="1" applyBorder="1" applyAlignment="1" applyProtection="1">
      <alignment horizontal="center" vertical="center"/>
    </xf>
    <xf numFmtId="3" fontId="21" fillId="8" borderId="76" xfId="8" applyNumberFormat="1" applyFont="1" applyFill="1" applyBorder="1" applyAlignment="1" applyProtection="1">
      <alignment horizontal="center" vertical="center"/>
    </xf>
    <xf numFmtId="9" fontId="21" fillId="8" borderId="76" xfId="8" applyNumberFormat="1" applyFont="1" applyFill="1" applyBorder="1" applyAlignment="1" applyProtection="1">
      <alignment horizontal="center" vertical="center"/>
    </xf>
    <xf numFmtId="0" fontId="20" fillId="0" borderId="108" xfId="28" applyFont="1" applyFill="1" applyBorder="1" applyAlignment="1" applyProtection="1">
      <alignment horizontal="left" vertical="center" wrapText="1"/>
    </xf>
    <xf numFmtId="9" fontId="20" fillId="0" borderId="108" xfId="28" applyNumberFormat="1" applyFont="1" applyBorder="1" applyAlignment="1" applyProtection="1">
      <alignment horizontal="center" vertical="center" wrapText="1"/>
    </xf>
    <xf numFmtId="0" fontId="20" fillId="0" borderId="108" xfId="28" applyFont="1" applyBorder="1" applyAlignment="1" applyProtection="1">
      <alignment horizontal="center" vertical="center" wrapText="1"/>
    </xf>
    <xf numFmtId="0" fontId="20" fillId="2" borderId="108" xfId="1" applyFont="1" applyFill="1" applyBorder="1" applyAlignment="1" applyProtection="1">
      <alignment horizontal="center" vertical="center" wrapText="1"/>
    </xf>
    <xf numFmtId="0" fontId="20" fillId="0" borderId="108" xfId="26" applyNumberFormat="1" applyFont="1" applyBorder="1" applyAlignment="1" applyProtection="1">
      <alignment horizontal="center" vertical="center" wrapText="1"/>
    </xf>
    <xf numFmtId="0" fontId="20" fillId="0" borderId="111" xfId="26" applyFont="1" applyBorder="1" applyAlignment="1" applyProtection="1">
      <alignment horizontal="left" vertical="center" wrapText="1"/>
    </xf>
    <xf numFmtId="0" fontId="23" fillId="0" borderId="111" xfId="26" applyFont="1" applyBorder="1" applyAlignment="1" applyProtection="1">
      <alignment horizontal="left" vertical="center" wrapText="1"/>
    </xf>
    <xf numFmtId="0" fontId="20" fillId="0" borderId="108" xfId="26" applyFont="1" applyBorder="1" applyAlignment="1" applyProtection="1">
      <alignment horizontal="left" vertical="center" wrapText="1"/>
    </xf>
    <xf numFmtId="9" fontId="21" fillId="0" borderId="92" xfId="33" applyNumberFormat="1" applyFont="1" applyBorder="1" applyAlignment="1" applyProtection="1">
      <alignment horizontal="center" vertical="center" wrapText="1"/>
    </xf>
    <xf numFmtId="9" fontId="21" fillId="8" borderId="76" xfId="6" applyFont="1" applyFill="1" applyBorder="1" applyAlignment="1" applyProtection="1">
      <alignment horizontal="center" vertical="center"/>
    </xf>
    <xf numFmtId="0" fontId="8" fillId="0" borderId="92" xfId="0" applyFont="1" applyBorder="1" applyAlignment="1" applyProtection="1">
      <alignment horizontal="left" vertical="center" wrapText="1"/>
    </xf>
    <xf numFmtId="0" fontId="20" fillId="0" borderId="76" xfId="0" applyFont="1" applyBorder="1" applyAlignment="1" applyProtection="1">
      <alignment horizontal="center" vertical="center" wrapText="1"/>
    </xf>
    <xf numFmtId="0" fontId="23" fillId="0" borderId="95" xfId="26" applyFont="1" applyBorder="1" applyAlignment="1" applyProtection="1">
      <alignment horizontal="left" vertical="center" wrapText="1"/>
    </xf>
    <xf numFmtId="1" fontId="21" fillId="8" borderId="76" xfId="7" applyNumberFormat="1" applyFont="1" applyFill="1" applyBorder="1" applyAlignment="1" applyProtection="1">
      <alignment horizontal="center" vertical="center"/>
    </xf>
    <xf numFmtId="1" fontId="21" fillId="8" borderId="76" xfId="0" applyNumberFormat="1" applyFont="1" applyFill="1" applyBorder="1" applyAlignment="1" applyProtection="1">
      <alignment horizontal="center" vertical="center"/>
    </xf>
    <xf numFmtId="1" fontId="21" fillId="8" borderId="76" xfId="8" applyNumberFormat="1" applyFont="1" applyFill="1" applyBorder="1" applyAlignment="1" applyProtection="1">
      <alignment horizontal="center" vertical="center"/>
    </xf>
    <xf numFmtId="0" fontId="14" fillId="0" borderId="1" xfId="1" applyFont="1" applyBorder="1" applyAlignment="1" applyProtection="1">
      <alignment vertical="center"/>
    </xf>
    <xf numFmtId="0" fontId="14" fillId="0" borderId="1" xfId="1" applyFont="1" applyBorder="1" applyAlignment="1" applyProtection="1">
      <alignment horizontal="center" vertical="center"/>
    </xf>
    <xf numFmtId="0" fontId="14" fillId="0" borderId="1" xfId="1" applyFont="1" applyBorder="1" applyAlignment="1" applyProtection="1">
      <alignment vertical="center" wrapText="1"/>
    </xf>
    <xf numFmtId="0" fontId="8" fillId="16" borderId="92" xfId="1" applyFont="1" applyFill="1" applyBorder="1" applyAlignment="1" applyProtection="1">
      <alignment horizontal="center" vertical="center"/>
    </xf>
    <xf numFmtId="0" fontId="6" fillId="0" borderId="1" xfId="1" applyFont="1" applyBorder="1" applyAlignment="1" applyProtection="1">
      <alignment horizontal="left" vertical="center"/>
    </xf>
    <xf numFmtId="0" fontId="20" fillId="0" borderId="92" xfId="23" applyFont="1" applyBorder="1" applyAlignment="1" applyProtection="1">
      <alignment horizontal="center" vertical="center" wrapText="1"/>
    </xf>
    <xf numFmtId="9" fontId="21" fillId="0" borderId="76" xfId="8" applyFont="1" applyBorder="1" applyAlignment="1" applyProtection="1">
      <alignment horizontal="center" vertical="center" wrapText="1"/>
    </xf>
    <xf numFmtId="9" fontId="21" fillId="8" borderId="76" xfId="8" applyFont="1" applyFill="1" applyBorder="1" applyAlignment="1" applyProtection="1">
      <alignment horizontal="center" vertical="center"/>
    </xf>
    <xf numFmtId="9" fontId="21" fillId="0" borderId="76" xfId="8" applyFont="1" applyFill="1" applyBorder="1" applyAlignment="1" applyProtection="1">
      <alignment horizontal="center" vertical="center" wrapText="1"/>
    </xf>
    <xf numFmtId="0" fontId="8" fillId="0" borderId="92" xfId="40" applyFont="1" applyBorder="1" applyAlignment="1" applyProtection="1">
      <alignment horizontal="left" vertical="center" wrapText="1"/>
    </xf>
    <xf numFmtId="0" fontId="25" fillId="3" borderId="3" xfId="0" applyFont="1" applyFill="1" applyBorder="1" applyAlignment="1" applyProtection="1">
      <alignment horizontal="left"/>
    </xf>
    <xf numFmtId="0" fontId="25" fillId="3" borderId="28" xfId="0" applyFont="1" applyFill="1" applyBorder="1" applyAlignment="1" applyProtection="1">
      <alignment horizontal="left"/>
    </xf>
    <xf numFmtId="0" fontId="20" fillId="3" borderId="2" xfId="0" applyFont="1" applyFill="1" applyBorder="1" applyAlignment="1" applyProtection="1">
      <alignment horizontal="left" vertical="center" wrapText="1"/>
    </xf>
    <xf numFmtId="9" fontId="38" fillId="3" borderId="2" xfId="0" applyNumberFormat="1" applyFont="1" applyFill="1" applyBorder="1" applyAlignment="1" applyProtection="1">
      <alignment horizontal="center" vertical="center" wrapText="1"/>
    </xf>
    <xf numFmtId="0" fontId="20" fillId="3" borderId="6" xfId="20" applyFont="1" applyFill="1" applyBorder="1" applyAlignment="1" applyProtection="1">
      <alignment horizontal="left" vertical="center" wrapText="1"/>
    </xf>
    <xf numFmtId="9" fontId="20" fillId="3" borderId="2" xfId="20" applyNumberFormat="1" applyFont="1" applyFill="1" applyBorder="1" applyAlignment="1" applyProtection="1">
      <alignment horizontal="center" vertical="center" wrapText="1"/>
    </xf>
    <xf numFmtId="0" fontId="20" fillId="0" borderId="62" xfId="20" applyFont="1" applyBorder="1" applyAlignment="1" applyProtection="1">
      <alignment horizontal="left" vertical="center" wrapText="1"/>
    </xf>
    <xf numFmtId="9" fontId="21" fillId="0" borderId="3" xfId="6" applyFont="1" applyBorder="1" applyAlignment="1" applyProtection="1">
      <alignment horizontal="center" vertical="center" wrapText="1"/>
    </xf>
    <xf numFmtId="9" fontId="22" fillId="8" borderId="3" xfId="6" applyFont="1" applyFill="1" applyBorder="1" applyAlignment="1" applyProtection="1">
      <alignment horizontal="center" vertical="center"/>
    </xf>
    <xf numFmtId="9" fontId="21" fillId="0" borderId="3" xfId="6" applyFont="1" applyFill="1" applyBorder="1" applyAlignment="1" applyProtection="1">
      <alignment horizontal="center" vertical="center" wrapText="1"/>
    </xf>
    <xf numFmtId="9" fontId="22" fillId="8" borderId="113" xfId="6" applyFont="1" applyFill="1" applyBorder="1" applyAlignment="1" applyProtection="1">
      <alignment horizontal="center" vertical="center"/>
    </xf>
    <xf numFmtId="9" fontId="21" fillId="8" borderId="42" xfId="6" applyFont="1" applyFill="1" applyBorder="1" applyAlignment="1" applyProtection="1">
      <alignment horizontal="center" vertical="center"/>
    </xf>
    <xf numFmtId="9" fontId="21" fillId="8" borderId="3" xfId="6" applyFont="1" applyFill="1" applyBorder="1" applyAlignment="1" applyProtection="1">
      <alignment horizontal="center" vertical="center"/>
    </xf>
    <xf numFmtId="9" fontId="21" fillId="8" borderId="3" xfId="6" applyNumberFormat="1" applyFont="1" applyFill="1" applyBorder="1" applyAlignment="1" applyProtection="1">
      <alignment horizontal="center" vertical="center"/>
    </xf>
    <xf numFmtId="9" fontId="22" fillId="8" borderId="92" xfId="6" applyFont="1" applyFill="1" applyBorder="1" applyAlignment="1" applyProtection="1">
      <alignment horizontal="center" vertical="center"/>
    </xf>
    <xf numFmtId="0" fontId="6" fillId="3" borderId="0" xfId="0" applyFont="1" applyFill="1" applyAlignment="1" applyProtection="1">
      <alignment vertical="center"/>
    </xf>
    <xf numFmtId="0" fontId="20" fillId="3" borderId="62" xfId="0" applyFont="1" applyFill="1" applyBorder="1" applyAlignment="1" applyProtection="1">
      <alignment horizontal="left" vertical="center" wrapText="1"/>
    </xf>
    <xf numFmtId="9" fontId="38" fillId="3" borderId="62" xfId="0" applyNumberFormat="1" applyFont="1" applyFill="1" applyBorder="1" applyAlignment="1" applyProtection="1">
      <alignment horizontal="center" vertical="center" wrapText="1"/>
    </xf>
    <xf numFmtId="9" fontId="20" fillId="3" borderId="62" xfId="20" applyNumberFormat="1" applyFont="1" applyFill="1" applyBorder="1" applyAlignment="1" applyProtection="1">
      <alignment horizontal="center" vertical="center" wrapText="1"/>
    </xf>
    <xf numFmtId="0" fontId="20" fillId="3" borderId="64" xfId="20" applyFont="1" applyFill="1" applyBorder="1" applyAlignment="1" applyProtection="1">
      <alignment horizontal="left" vertical="center" wrapText="1"/>
    </xf>
    <xf numFmtId="0" fontId="20" fillId="3" borderId="62" xfId="20" applyFont="1" applyFill="1" applyBorder="1" applyAlignment="1" applyProtection="1">
      <alignment horizontal="left" vertical="center" wrapText="1"/>
    </xf>
    <xf numFmtId="3" fontId="21" fillId="8" borderId="3" xfId="6" applyNumberFormat="1" applyFont="1" applyFill="1" applyBorder="1" applyAlignment="1" applyProtection="1">
      <alignment horizontal="center" vertical="center"/>
    </xf>
    <xf numFmtId="9" fontId="21" fillId="3" borderId="3" xfId="6" applyNumberFormat="1" applyFont="1" applyFill="1" applyBorder="1" applyAlignment="1" applyProtection="1">
      <alignment horizontal="center" vertical="center"/>
    </xf>
    <xf numFmtId="0" fontId="20" fillId="0" borderId="64" xfId="20" applyFont="1" applyBorder="1" applyAlignment="1" applyProtection="1">
      <alignment horizontal="left" vertical="center" wrapText="1"/>
    </xf>
    <xf numFmtId="9" fontId="23" fillId="3" borderId="62" xfId="8" applyFont="1" applyFill="1" applyBorder="1" applyAlignment="1" applyProtection="1">
      <alignment horizontal="center" vertical="center" wrapText="1"/>
    </xf>
    <xf numFmtId="9" fontId="21" fillId="8" borderId="63" xfId="6" applyNumberFormat="1" applyFont="1" applyFill="1" applyBorder="1" applyAlignment="1" applyProtection="1">
      <alignment horizontal="center" vertical="center"/>
    </xf>
    <xf numFmtId="9" fontId="23" fillId="0" borderId="62" xfId="8" applyFont="1" applyBorder="1" applyAlignment="1" applyProtection="1">
      <alignment horizontal="center" vertical="center" wrapText="1"/>
    </xf>
    <xf numFmtId="0" fontId="8" fillId="16" borderId="2" xfId="1" applyFont="1" applyFill="1" applyBorder="1" applyAlignment="1" applyProtection="1">
      <alignment horizontal="center" vertical="center"/>
    </xf>
    <xf numFmtId="0" fontId="25" fillId="3" borderId="101" xfId="0" applyFont="1" applyFill="1" applyBorder="1" applyAlignment="1" applyProtection="1">
      <alignment horizontal="left"/>
    </xf>
    <xf numFmtId="0" fontId="23" fillId="0" borderId="113" xfId="0" applyFont="1" applyBorder="1" applyAlignment="1" applyProtection="1">
      <alignment horizontal="center" vertical="center" wrapText="1"/>
    </xf>
    <xf numFmtId="0" fontId="23" fillId="2" borderId="92" xfId="1" applyFont="1" applyFill="1" applyBorder="1" applyAlignment="1" applyProtection="1">
      <alignment horizontal="center" vertical="center" wrapText="1"/>
    </xf>
    <xf numFmtId="9" fontId="23" fillId="0" borderId="92" xfId="26" applyNumberFormat="1" applyFont="1" applyBorder="1" applyAlignment="1" applyProtection="1">
      <alignment horizontal="center" vertical="center" wrapText="1"/>
    </xf>
    <xf numFmtId="0" fontId="20" fillId="0" borderId="105" xfId="26" applyFont="1" applyBorder="1" applyAlignment="1" applyProtection="1">
      <alignment horizontal="left" vertical="center" wrapText="1"/>
    </xf>
    <xf numFmtId="0" fontId="44" fillId="0" borderId="105" xfId="26" applyFont="1" applyBorder="1" applyAlignment="1" applyProtection="1">
      <alignment horizontal="left" vertical="center" wrapText="1"/>
    </xf>
    <xf numFmtId="9" fontId="21" fillId="0" borderId="113" xfId="8" applyFont="1" applyBorder="1" applyAlignment="1" applyProtection="1">
      <alignment horizontal="center" vertical="center" wrapText="1"/>
    </xf>
    <xf numFmtId="9" fontId="21" fillId="8" borderId="113" xfId="8" applyFont="1" applyFill="1" applyBorder="1" applyAlignment="1" applyProtection="1">
      <alignment horizontal="center" vertical="center"/>
    </xf>
    <xf numFmtId="9" fontId="21" fillId="8" borderId="101" xfId="8" applyNumberFormat="1" applyFont="1" applyFill="1" applyBorder="1" applyAlignment="1" applyProtection="1">
      <alignment horizontal="center" vertical="center"/>
    </xf>
    <xf numFmtId="0" fontId="20" fillId="0" borderId="101" xfId="0" applyFont="1" applyBorder="1" applyAlignment="1" applyProtection="1">
      <alignment horizontal="center" vertical="center" wrapText="1"/>
    </xf>
    <xf numFmtId="0" fontId="21" fillId="0" borderId="101" xfId="7" applyNumberFormat="1" applyFont="1" applyBorder="1" applyAlignment="1" applyProtection="1">
      <alignment horizontal="center" vertical="center" wrapText="1"/>
    </xf>
    <xf numFmtId="1" fontId="21" fillId="8" borderId="101" xfId="7" applyNumberFormat="1" applyFont="1" applyFill="1" applyBorder="1" applyAlignment="1" applyProtection="1">
      <alignment horizontal="center" vertical="center"/>
    </xf>
    <xf numFmtId="0" fontId="21" fillId="0" borderId="101" xfId="7" applyNumberFormat="1" applyFont="1" applyFill="1" applyBorder="1" applyAlignment="1" applyProtection="1">
      <alignment horizontal="center" vertical="center" wrapText="1"/>
    </xf>
    <xf numFmtId="1" fontId="21" fillId="8" borderId="101" xfId="8" applyNumberFormat="1" applyFont="1" applyFill="1" applyBorder="1" applyAlignment="1" applyProtection="1">
      <alignment horizontal="center" vertical="center"/>
    </xf>
    <xf numFmtId="0" fontId="25" fillId="3" borderId="63" xfId="0" applyFont="1" applyFill="1" applyBorder="1" applyAlignment="1" applyProtection="1">
      <alignment horizontal="left"/>
    </xf>
    <xf numFmtId="0" fontId="5" fillId="5" borderId="66" xfId="0" applyFont="1" applyFill="1" applyBorder="1" applyAlignment="1" applyProtection="1">
      <alignment vertical="center"/>
    </xf>
    <xf numFmtId="0" fontId="20" fillId="0" borderId="62" xfId="0" applyFont="1" applyBorder="1" applyAlignment="1" applyProtection="1">
      <alignment horizontal="justify" vertical="center" wrapText="1"/>
    </xf>
    <xf numFmtId="3" fontId="20" fillId="0" borderId="62" xfId="0" applyNumberFormat="1" applyFont="1" applyFill="1" applyBorder="1" applyAlignment="1" applyProtection="1">
      <alignment horizontal="center" vertical="center" wrapText="1"/>
    </xf>
    <xf numFmtId="0" fontId="20" fillId="0" borderId="64" xfId="20" applyFont="1" applyBorder="1" applyAlignment="1" applyProtection="1">
      <alignment horizontal="justify" vertical="center" wrapText="1"/>
    </xf>
    <xf numFmtId="0" fontId="20" fillId="0" borderId="64" xfId="20" applyFont="1" applyBorder="1" applyAlignment="1" applyProtection="1">
      <alignment horizontal="center" vertical="center" wrapText="1"/>
    </xf>
    <xf numFmtId="0" fontId="20" fillId="0" borderId="64" xfId="20" applyFont="1" applyFill="1" applyBorder="1" applyAlignment="1" applyProtection="1">
      <alignment horizontal="justify" vertical="center" wrapText="1"/>
    </xf>
    <xf numFmtId="3" fontId="21" fillId="0" borderId="63" xfId="7" applyNumberFormat="1" applyFont="1" applyBorder="1" applyAlignment="1" applyProtection="1">
      <alignment horizontal="center" vertical="center" wrapText="1"/>
    </xf>
    <xf numFmtId="3" fontId="21" fillId="0" borderId="63" xfId="7" applyNumberFormat="1" applyFont="1" applyFill="1" applyBorder="1" applyAlignment="1" applyProtection="1">
      <alignment horizontal="center" vertical="center" wrapText="1"/>
    </xf>
    <xf numFmtId="0" fontId="20" fillId="0" borderId="62" xfId="20" applyFont="1" applyBorder="1" applyAlignment="1" applyProtection="1">
      <alignment horizontal="justify" vertical="center" wrapText="1"/>
    </xf>
    <xf numFmtId="1" fontId="21" fillId="0" borderId="63" xfId="7" applyNumberFormat="1" applyFont="1" applyBorder="1" applyAlignment="1" applyProtection="1">
      <alignment horizontal="center" vertical="center" wrapText="1"/>
    </xf>
    <xf numFmtId="3" fontId="20" fillId="0" borderId="92" xfId="0" applyNumberFormat="1" applyFont="1" applyFill="1" applyBorder="1" applyAlignment="1" applyProtection="1">
      <alignment horizontal="center" vertical="center" wrapText="1"/>
    </xf>
    <xf numFmtId="0" fontId="20" fillId="0" borderId="111" xfId="20" applyFont="1" applyBorder="1" applyAlignment="1" applyProtection="1">
      <alignment horizontal="center" vertical="center" wrapText="1"/>
    </xf>
    <xf numFmtId="1" fontId="21" fillId="0" borderId="63" xfId="7" applyNumberFormat="1" applyFont="1" applyFill="1" applyBorder="1" applyAlignment="1" applyProtection="1">
      <alignment horizontal="center" vertical="center" wrapText="1"/>
    </xf>
    <xf numFmtId="0" fontId="24" fillId="0" borderId="62" xfId="0" applyFont="1" applyBorder="1" applyAlignment="1" applyProtection="1">
      <alignment vertical="center" wrapText="1"/>
    </xf>
    <xf numFmtId="0" fontId="20" fillId="3" borderId="62" xfId="20" applyNumberFormat="1" applyFont="1" applyFill="1" applyBorder="1" applyAlignment="1" applyProtection="1">
      <alignment horizontal="center" vertical="center" wrapText="1"/>
    </xf>
    <xf numFmtId="0" fontId="21" fillId="0" borderId="63" xfId="7" applyNumberFormat="1" applyFont="1" applyBorder="1" applyAlignment="1" applyProtection="1">
      <alignment horizontal="center" vertical="center" wrapText="1"/>
    </xf>
    <xf numFmtId="0" fontId="21" fillId="0" borderId="63" xfId="7" applyNumberFormat="1" applyFont="1" applyFill="1" applyBorder="1" applyAlignment="1" applyProtection="1">
      <alignment horizontal="center" vertical="center" wrapText="1"/>
    </xf>
    <xf numFmtId="0" fontId="24" fillId="0" borderId="92" xfId="0" applyFont="1" applyBorder="1" applyAlignment="1" applyProtection="1">
      <alignment vertical="center" wrapText="1"/>
    </xf>
    <xf numFmtId="1" fontId="21" fillId="0" borderId="113" xfId="7" applyNumberFormat="1" applyFont="1" applyBorder="1" applyAlignment="1" applyProtection="1">
      <alignment horizontal="center" vertical="center" wrapText="1"/>
    </xf>
    <xf numFmtId="1" fontId="21" fillId="0" borderId="113" xfId="7" applyNumberFormat="1" applyFont="1" applyFill="1" applyBorder="1" applyAlignment="1" applyProtection="1">
      <alignment horizontal="center" vertical="center" wrapText="1"/>
    </xf>
    <xf numFmtId="0" fontId="24" fillId="3" borderId="62" xfId="0" applyFont="1" applyFill="1" applyBorder="1" applyAlignment="1" applyProtection="1">
      <alignment horizontal="center" vertical="center" wrapText="1"/>
    </xf>
    <xf numFmtId="0" fontId="8" fillId="16" borderId="62" xfId="1" applyFont="1" applyFill="1" applyBorder="1" applyAlignment="1" applyProtection="1">
      <alignment horizontal="center" vertical="center"/>
    </xf>
    <xf numFmtId="9" fontId="6" fillId="0" borderId="1" xfId="8" applyFont="1" applyAlignment="1" applyProtection="1">
      <alignment vertical="center"/>
    </xf>
    <xf numFmtId="0" fontId="20" fillId="0" borderId="64" xfId="20" applyFont="1" applyFill="1" applyBorder="1" applyAlignment="1" applyProtection="1">
      <alignment horizontal="left" vertical="center" wrapText="1"/>
    </xf>
    <xf numFmtId="0" fontId="24" fillId="0" borderId="62" xfId="0" applyFont="1" applyBorder="1" applyAlignment="1" applyProtection="1">
      <alignment horizontal="center" vertical="center" wrapText="1"/>
    </xf>
    <xf numFmtId="0" fontId="20" fillId="3" borderId="92" xfId="20" applyNumberFormat="1" applyFont="1" applyFill="1" applyBorder="1" applyAlignment="1" applyProtection="1">
      <alignment horizontal="center" vertical="center" wrapText="1"/>
    </xf>
    <xf numFmtId="0" fontId="45" fillId="0" borderId="92" xfId="0" applyFont="1" applyBorder="1" applyAlignment="1" applyProtection="1">
      <alignment horizontal="justify" vertical="center" readingOrder="1"/>
    </xf>
    <xf numFmtId="0" fontId="28" fillId="0" borderId="63" xfId="1" applyFont="1" applyBorder="1" applyAlignment="1" applyProtection="1">
      <alignment horizontal="center" vertical="top" wrapText="1"/>
    </xf>
    <xf numFmtId="0" fontId="29" fillId="0" borderId="63" xfId="1" applyFont="1" applyBorder="1" applyAlignment="1" applyProtection="1">
      <alignment horizontal="center" vertical="top" wrapText="1"/>
    </xf>
    <xf numFmtId="0" fontId="20" fillId="0" borderId="62" xfId="0" applyFont="1" applyBorder="1" applyAlignment="1" applyProtection="1">
      <alignment horizontal="center" vertical="center" wrapText="1"/>
    </xf>
    <xf numFmtId="0" fontId="20" fillId="0" borderId="71" xfId="0" applyFont="1" applyBorder="1" applyAlignment="1" applyProtection="1">
      <alignment horizontal="left" vertical="center" wrapText="1"/>
    </xf>
    <xf numFmtId="0" fontId="20" fillId="0" borderId="62" xfId="20" applyFont="1" applyBorder="1" applyAlignment="1" applyProtection="1">
      <alignment horizontal="center" vertical="center" wrapText="1"/>
    </xf>
    <xf numFmtId="0" fontId="23" fillId="0" borderId="18" xfId="0" applyFont="1" applyBorder="1" applyAlignment="1" applyProtection="1">
      <alignment horizontal="left" vertical="center" wrapText="1"/>
    </xf>
    <xf numFmtId="0" fontId="20" fillId="0" borderId="72" xfId="0" applyFont="1" applyBorder="1" applyAlignment="1" applyProtection="1">
      <alignment horizontal="left" vertical="center" wrapText="1"/>
    </xf>
    <xf numFmtId="0" fontId="20" fillId="0" borderId="71" xfId="0" applyFont="1" applyFill="1" applyBorder="1" applyAlignment="1" applyProtection="1">
      <alignment horizontal="left" vertical="center" wrapText="1"/>
    </xf>
    <xf numFmtId="0" fontId="8" fillId="0" borderId="62" xfId="0" applyFont="1" applyBorder="1" applyAlignment="1" applyProtection="1">
      <alignment horizontal="left" vertical="center" wrapText="1"/>
    </xf>
    <xf numFmtId="0" fontId="20" fillId="0" borderId="63" xfId="0" applyFont="1" applyBorder="1" applyAlignment="1" applyProtection="1">
      <alignment horizontal="center" vertical="center" wrapText="1"/>
    </xf>
    <xf numFmtId="0" fontId="20" fillId="2" borderId="62" xfId="1" applyFont="1" applyFill="1" applyBorder="1" applyAlignment="1" applyProtection="1">
      <alignment horizontal="center" vertical="center" wrapText="1"/>
    </xf>
    <xf numFmtId="0" fontId="23" fillId="0" borderId="64" xfId="20" applyFont="1" applyBorder="1" applyAlignment="1" applyProtection="1">
      <alignment horizontal="left" vertical="center" wrapText="1"/>
    </xf>
    <xf numFmtId="0" fontId="14" fillId="0" borderId="1" xfId="1" applyFont="1" applyAlignment="1" applyProtection="1">
      <alignment vertical="center"/>
    </xf>
    <xf numFmtId="0" fontId="14" fillId="0" borderId="1" xfId="1" applyFont="1" applyAlignment="1" applyProtection="1">
      <alignment horizontal="center" vertical="center"/>
    </xf>
    <xf numFmtId="0" fontId="14" fillId="0" borderId="1" xfId="1" applyFont="1" applyAlignment="1" applyProtection="1">
      <alignment vertical="center" wrapText="1"/>
    </xf>
    <xf numFmtId="0" fontId="6" fillId="0" borderId="1" xfId="1" applyFont="1" applyAlignment="1" applyProtection="1">
      <alignment horizontal="left" vertical="center"/>
    </xf>
    <xf numFmtId="0" fontId="6" fillId="0" borderId="0" xfId="0" applyFont="1" applyFill="1" applyAlignment="1" applyProtection="1">
      <alignment vertical="center"/>
    </xf>
    <xf numFmtId="9" fontId="20" fillId="0" borderId="62" xfId="0" applyNumberFormat="1" applyFont="1" applyFill="1" applyBorder="1" applyAlignment="1" applyProtection="1">
      <alignment horizontal="center" vertical="center" wrapText="1"/>
    </xf>
    <xf numFmtId="0" fontId="20" fillId="0" borderId="63" xfId="0" applyFont="1" applyFill="1" applyBorder="1" applyAlignment="1" applyProtection="1">
      <alignment horizontal="center" vertical="center" wrapText="1"/>
    </xf>
    <xf numFmtId="9" fontId="20" fillId="0" borderId="53" xfId="20" applyNumberFormat="1" applyFont="1" applyFill="1" applyBorder="1" applyAlignment="1" applyProtection="1">
      <alignment horizontal="center" vertical="center" wrapText="1"/>
    </xf>
    <xf numFmtId="0" fontId="20" fillId="0" borderId="53" xfId="20" applyFont="1" applyFill="1" applyBorder="1" applyAlignment="1" applyProtection="1">
      <alignment horizontal="left" vertical="center" wrapText="1"/>
    </xf>
    <xf numFmtId="0" fontId="23" fillId="0" borderId="53" xfId="20" applyFont="1" applyFill="1" applyBorder="1" applyAlignment="1" applyProtection="1">
      <alignment horizontal="left" vertical="center" wrapText="1"/>
    </xf>
    <xf numFmtId="9" fontId="21" fillId="0" borderId="63" xfId="7" applyNumberFormat="1" applyFont="1" applyFill="1" applyBorder="1" applyAlignment="1" applyProtection="1">
      <alignment horizontal="center" vertical="center" wrapText="1"/>
    </xf>
    <xf numFmtId="0" fontId="20" fillId="0" borderId="62" xfId="0" applyFont="1" applyFill="1" applyBorder="1" applyAlignment="1" applyProtection="1">
      <alignment horizontal="center" vertical="center" wrapText="1"/>
    </xf>
    <xf numFmtId="0" fontId="20" fillId="0" borderId="62" xfId="1" applyFont="1" applyFill="1" applyBorder="1" applyAlignment="1" applyProtection="1">
      <alignment horizontal="center" vertical="center" wrapText="1"/>
    </xf>
    <xf numFmtId="9" fontId="20" fillId="0" borderId="62" xfId="20" applyNumberFormat="1" applyFont="1" applyFill="1" applyBorder="1" applyAlignment="1" applyProtection="1">
      <alignment horizontal="center" vertical="center" wrapText="1"/>
    </xf>
    <xf numFmtId="0" fontId="20" fillId="0" borderId="62" xfId="20" applyFont="1" applyFill="1" applyBorder="1" applyAlignment="1" applyProtection="1">
      <alignment horizontal="left" vertical="center" wrapText="1"/>
    </xf>
    <xf numFmtId="0" fontId="23" fillId="0" borderId="62" xfId="20" applyFont="1" applyFill="1" applyBorder="1" applyAlignment="1" applyProtection="1">
      <alignment horizontal="left" vertical="center" wrapText="1"/>
    </xf>
    <xf numFmtId="0" fontId="20" fillId="0" borderId="62" xfId="24" applyFont="1" applyFill="1" applyBorder="1" applyAlignment="1" applyProtection="1">
      <alignment horizontal="center" vertical="center" wrapText="1"/>
    </xf>
    <xf numFmtId="0" fontId="20" fillId="0" borderId="62" xfId="0" applyNumberFormat="1" applyFont="1" applyFill="1" applyBorder="1" applyAlignment="1" applyProtection="1">
      <alignment horizontal="center" vertical="center" wrapText="1"/>
    </xf>
    <xf numFmtId="0" fontId="6" fillId="0" borderId="0" xfId="0" applyFont="1" applyFill="1" applyAlignment="1" applyProtection="1">
      <alignment vertical="center" wrapText="1"/>
    </xf>
    <xf numFmtId="0" fontId="20" fillId="0" borderId="92" xfId="0" applyFont="1" applyFill="1" applyBorder="1" applyAlignment="1" applyProtection="1">
      <alignment horizontal="center" vertical="center" wrapText="1"/>
    </xf>
    <xf numFmtId="0" fontId="20" fillId="0" borderId="92" xfId="1" applyFont="1" applyFill="1" applyBorder="1" applyAlignment="1" applyProtection="1">
      <alignment horizontal="center" vertical="center" wrapText="1"/>
    </xf>
    <xf numFmtId="0" fontId="20" fillId="0" borderId="92" xfId="0" applyNumberFormat="1" applyFont="1" applyFill="1" applyBorder="1" applyAlignment="1" applyProtection="1">
      <alignment horizontal="center" vertical="center" wrapText="1"/>
    </xf>
    <xf numFmtId="0" fontId="20" fillId="0" borderId="92" xfId="20" applyFont="1" applyFill="1" applyBorder="1" applyAlignment="1" applyProtection="1">
      <alignment horizontal="left" vertical="center" wrapText="1"/>
    </xf>
    <xf numFmtId="0" fontId="23" fillId="0" borderId="92" xfId="20" applyFont="1" applyFill="1" applyBorder="1" applyAlignment="1" applyProtection="1">
      <alignment horizontal="left" vertical="center" wrapText="1"/>
    </xf>
    <xf numFmtId="0" fontId="6" fillId="3" borderId="0" xfId="0" applyFont="1" applyFill="1" applyAlignment="1" applyProtection="1">
      <alignment vertical="center" wrapText="1"/>
    </xf>
    <xf numFmtId="0" fontId="20" fillId="3" borderId="62" xfId="0" applyNumberFormat="1" applyFont="1" applyFill="1" applyBorder="1" applyAlignment="1" applyProtection="1">
      <alignment horizontal="center" vertical="center" wrapText="1"/>
    </xf>
    <xf numFmtId="0" fontId="23" fillId="3" borderId="92" xfId="23" applyFont="1" applyFill="1" applyBorder="1" applyAlignment="1" applyProtection="1">
      <alignment horizontal="left" vertical="center" wrapText="1"/>
    </xf>
    <xf numFmtId="0" fontId="20" fillId="3" borderId="92" xfId="0" applyNumberFormat="1" applyFont="1" applyFill="1" applyBorder="1" applyAlignment="1" applyProtection="1">
      <alignment horizontal="center" vertical="center" wrapText="1"/>
    </xf>
    <xf numFmtId="0" fontId="20" fillId="3" borderId="92" xfId="20" applyFont="1" applyFill="1" applyBorder="1" applyAlignment="1" applyProtection="1">
      <alignment horizontal="left" vertical="center" wrapText="1"/>
    </xf>
    <xf numFmtId="0" fontId="23" fillId="3" borderId="92" xfId="20" applyFont="1" applyFill="1" applyBorder="1" applyAlignment="1" applyProtection="1">
      <alignment horizontal="left" vertical="center" wrapText="1"/>
    </xf>
    <xf numFmtId="0" fontId="6" fillId="0" borderId="0" xfId="0" applyFont="1" applyAlignment="1" applyProtection="1">
      <alignment vertical="center" wrapText="1"/>
    </xf>
    <xf numFmtId="0" fontId="0" fillId="0" borderId="0" xfId="0" applyProtection="1"/>
    <xf numFmtId="0" fontId="20" fillId="0" borderId="5" xfId="28" applyFont="1" applyBorder="1" applyAlignment="1" applyProtection="1">
      <alignment horizontal="center" vertical="center" wrapText="1"/>
    </xf>
    <xf numFmtId="0" fontId="20" fillId="2" borderId="5" xfId="1" applyFont="1" applyFill="1" applyBorder="1" applyAlignment="1" applyProtection="1">
      <alignment horizontal="center" vertical="center" wrapText="1"/>
    </xf>
    <xf numFmtId="0" fontId="20" fillId="0" borderId="5" xfId="26" applyNumberFormat="1" applyFont="1" applyBorder="1" applyAlignment="1" applyProtection="1">
      <alignment horizontal="center" vertical="center" wrapText="1"/>
    </xf>
    <xf numFmtId="0" fontId="20" fillId="0" borderId="14" xfId="26" applyFont="1" applyBorder="1" applyAlignment="1" applyProtection="1">
      <alignment horizontal="left" vertical="center" wrapText="1"/>
    </xf>
    <xf numFmtId="0" fontId="23" fillId="0" borderId="14" xfId="26" applyFont="1" applyBorder="1" applyAlignment="1" applyProtection="1">
      <alignment horizontal="left" vertical="center" wrapText="1"/>
    </xf>
    <xf numFmtId="0" fontId="20" fillId="0" borderId="5" xfId="26" applyFont="1" applyBorder="1" applyAlignment="1" applyProtection="1">
      <alignment horizontal="left" vertical="center" wrapText="1"/>
    </xf>
    <xf numFmtId="0" fontId="20" fillId="0" borderId="62" xfId="25" applyFont="1" applyBorder="1" applyAlignment="1" applyProtection="1">
      <alignment vertical="center" wrapText="1"/>
    </xf>
    <xf numFmtId="9" fontId="20" fillId="0" borderId="62" xfId="0" applyNumberFormat="1" applyFont="1" applyBorder="1" applyAlignment="1" applyProtection="1">
      <alignment horizontal="center" vertical="center" wrapText="1"/>
    </xf>
    <xf numFmtId="0" fontId="20" fillId="0" borderId="63" xfId="25" applyFont="1" applyBorder="1" applyAlignment="1" applyProtection="1">
      <alignment horizontal="justify" vertical="center" wrapText="1"/>
    </xf>
    <xf numFmtId="9" fontId="20" fillId="0" borderId="62" xfId="8" applyFont="1" applyFill="1" applyBorder="1" applyAlignment="1" applyProtection="1">
      <alignment horizontal="center" vertical="center" wrapText="1"/>
    </xf>
    <xf numFmtId="0" fontId="20" fillId="0" borderId="64" xfId="26" applyFont="1" applyBorder="1" applyAlignment="1" applyProtection="1">
      <alignment horizontal="center" vertical="center" wrapText="1"/>
    </xf>
    <xf numFmtId="0" fontId="23" fillId="0" borderId="64" xfId="26" applyFont="1" applyBorder="1" applyAlignment="1" applyProtection="1">
      <alignment horizontal="left" vertical="center" wrapText="1"/>
    </xf>
    <xf numFmtId="0" fontId="20" fillId="0" borderId="62" xfId="26" applyFont="1" applyBorder="1" applyAlignment="1" applyProtection="1">
      <alignment horizontal="left" vertical="center" wrapText="1"/>
    </xf>
    <xf numFmtId="9" fontId="41" fillId="0" borderId="62" xfId="6" applyFont="1" applyBorder="1" applyAlignment="1" applyProtection="1">
      <alignment horizontal="center" vertical="center" wrapText="1"/>
    </xf>
    <xf numFmtId="0" fontId="20" fillId="0" borderId="63" xfId="25" applyFont="1" applyBorder="1" applyAlignment="1" applyProtection="1">
      <alignment horizontal="left" vertical="center" wrapText="1"/>
    </xf>
    <xf numFmtId="0" fontId="8" fillId="0" borderId="92" xfId="40" applyFont="1" applyBorder="1" applyAlignment="1" applyProtection="1">
      <alignment vertical="center" wrapText="1"/>
    </xf>
    <xf numFmtId="9" fontId="20" fillId="18" borderId="62" xfId="8" applyFont="1" applyFill="1" applyBorder="1" applyAlignment="1" applyProtection="1">
      <alignment horizontal="center" vertical="center" wrapText="1"/>
    </xf>
    <xf numFmtId="0" fontId="23" fillId="0" borderId="64" xfId="26" applyFont="1" applyBorder="1" applyAlignment="1" applyProtection="1">
      <alignment horizontal="center" vertical="center" wrapText="1"/>
    </xf>
    <xf numFmtId="0" fontId="25" fillId="3" borderId="77" xfId="0" applyFont="1" applyFill="1" applyBorder="1" applyAlignment="1" applyProtection="1">
      <alignment horizontal="left"/>
    </xf>
    <xf numFmtId="0" fontId="28" fillId="0" borderId="76" xfId="1" applyFont="1" applyBorder="1" applyAlignment="1" applyProtection="1">
      <alignment horizontal="center" vertical="top" wrapText="1"/>
    </xf>
    <xf numFmtId="0" fontId="29" fillId="0" borderId="76" xfId="1" applyFont="1" applyBorder="1" applyAlignment="1" applyProtection="1">
      <alignment horizontal="center" vertical="top" wrapText="1"/>
    </xf>
    <xf numFmtId="0" fontId="20" fillId="0" borderId="84" xfId="0" applyFont="1" applyBorder="1" applyAlignment="1" applyProtection="1">
      <alignment horizontal="justify" vertical="center" wrapText="1"/>
    </xf>
    <xf numFmtId="0" fontId="20" fillId="0" borderId="84" xfId="0" applyFont="1" applyBorder="1" applyAlignment="1" applyProtection="1">
      <alignment horizontal="center" vertical="center" wrapText="1"/>
    </xf>
    <xf numFmtId="0" fontId="20" fillId="0" borderId="76" xfId="0" applyFont="1" applyFill="1" applyBorder="1" applyAlignment="1" applyProtection="1">
      <alignment horizontal="center" vertical="center" wrapText="1"/>
    </xf>
    <xf numFmtId="0" fontId="20" fillId="0" borderId="84" xfId="26" applyFont="1" applyBorder="1" applyAlignment="1" applyProtection="1">
      <alignment horizontal="center" vertical="center" wrapText="1"/>
    </xf>
    <xf numFmtId="0" fontId="23" fillId="0" borderId="86" xfId="26" applyFont="1" applyBorder="1" applyAlignment="1" applyProtection="1">
      <alignment horizontal="left" vertical="center" wrapText="1"/>
    </xf>
    <xf numFmtId="0" fontId="20" fillId="0" borderId="84" xfId="0" applyFont="1" applyFill="1" applyBorder="1" applyAlignment="1" applyProtection="1">
      <alignment horizontal="center" vertical="center" wrapText="1"/>
    </xf>
    <xf numFmtId="9" fontId="20" fillId="0" borderId="84" xfId="0" applyNumberFormat="1" applyFont="1" applyBorder="1" applyAlignment="1" applyProtection="1">
      <alignment horizontal="center" vertical="center" wrapText="1"/>
    </xf>
    <xf numFmtId="10" fontId="21" fillId="8" borderId="76" xfId="7" applyNumberFormat="1" applyFont="1" applyFill="1" applyBorder="1" applyAlignment="1" applyProtection="1">
      <alignment horizontal="center" vertical="center"/>
    </xf>
    <xf numFmtId="9" fontId="21" fillId="8" borderId="76" xfId="7" applyNumberFormat="1" applyFont="1" applyFill="1" applyBorder="1" applyAlignment="1" applyProtection="1">
      <alignment horizontal="center" vertical="center"/>
    </xf>
    <xf numFmtId="9" fontId="21" fillId="8" borderId="76" xfId="27" applyNumberFormat="1" applyFont="1" applyFill="1" applyBorder="1" applyAlignment="1" applyProtection="1">
      <alignment horizontal="center" vertical="center"/>
    </xf>
    <xf numFmtId="10" fontId="21" fillId="8" borderId="76" xfId="8" applyNumberFormat="1" applyFont="1" applyFill="1" applyBorder="1" applyAlignment="1" applyProtection="1">
      <alignment horizontal="center" vertical="center"/>
    </xf>
    <xf numFmtId="10" fontId="21" fillId="8" borderId="76" xfId="27" applyNumberFormat="1" applyFont="1" applyFill="1" applyBorder="1" applyAlignment="1" applyProtection="1">
      <alignment horizontal="center" vertical="center"/>
    </xf>
    <xf numFmtId="0" fontId="8" fillId="16" borderId="84" xfId="1" applyFont="1" applyFill="1" applyBorder="1" applyAlignment="1" applyProtection="1">
      <alignment horizontal="center" vertical="center"/>
    </xf>
    <xf numFmtId="0" fontId="8" fillId="0" borderId="84" xfId="0" applyFont="1" applyBorder="1" applyAlignment="1" applyProtection="1">
      <alignment horizontal="left" vertical="center" wrapText="1"/>
    </xf>
    <xf numFmtId="10" fontId="20" fillId="0" borderId="84" xfId="26" applyNumberFormat="1" applyFont="1" applyBorder="1" applyAlignment="1" applyProtection="1">
      <alignment horizontal="center" vertical="center" wrapText="1"/>
    </xf>
    <xf numFmtId="0" fontId="20" fillId="0" borderId="86" xfId="26" applyFont="1" applyBorder="1" applyAlignment="1" applyProtection="1">
      <alignment horizontal="left" vertical="center" wrapText="1"/>
    </xf>
    <xf numFmtId="0" fontId="20" fillId="0" borderId="84" xfId="26" applyFont="1" applyBorder="1" applyAlignment="1" applyProtection="1">
      <alignment horizontal="left" vertical="center" wrapText="1"/>
    </xf>
    <xf numFmtId="9" fontId="21" fillId="0" borderId="76" xfId="7" applyNumberFormat="1" applyFont="1" applyBorder="1" applyAlignment="1" applyProtection="1">
      <alignment horizontal="center" vertical="center" wrapText="1"/>
    </xf>
    <xf numFmtId="9" fontId="20" fillId="0" borderId="84" xfId="26" applyNumberFormat="1" applyFont="1" applyBorder="1" applyAlignment="1" applyProtection="1">
      <alignment horizontal="center" vertical="center" wrapText="1"/>
    </xf>
    <xf numFmtId="0" fontId="20" fillId="0" borderId="84" xfId="26" applyNumberFormat="1" applyFont="1" applyBorder="1" applyAlignment="1" applyProtection="1">
      <alignment horizontal="center" vertical="center" wrapText="1"/>
    </xf>
    <xf numFmtId="0" fontId="20" fillId="0" borderId="84" xfId="0" applyNumberFormat="1" applyFont="1" applyBorder="1" applyAlignment="1" applyProtection="1">
      <alignment horizontal="center" vertical="center" wrapText="1"/>
    </xf>
    <xf numFmtId="0" fontId="20" fillId="2" borderId="84" xfId="1" applyFont="1" applyFill="1" applyBorder="1" applyAlignment="1" applyProtection="1">
      <alignment horizontal="center" vertical="center" wrapText="1"/>
    </xf>
    <xf numFmtId="0" fontId="25" fillId="3" borderId="106" xfId="0" applyFont="1" applyFill="1" applyBorder="1" applyAlignment="1" applyProtection="1">
      <alignment horizontal="left"/>
    </xf>
    <xf numFmtId="0" fontId="20" fillId="0" borderId="92" xfId="25" applyFont="1" applyBorder="1" applyAlignment="1" applyProtection="1">
      <alignment vertical="center" wrapText="1"/>
    </xf>
    <xf numFmtId="9" fontId="20" fillId="3" borderId="92" xfId="25" applyNumberFormat="1" applyFont="1" applyFill="1" applyBorder="1" applyAlignment="1" applyProtection="1">
      <alignment horizontal="center" vertical="center" wrapText="1"/>
    </xf>
    <xf numFmtId="0" fontId="20" fillId="0" borderId="101" xfId="25" applyFont="1" applyBorder="1" applyAlignment="1" applyProtection="1">
      <alignment horizontal="left" vertical="center" wrapText="1"/>
    </xf>
    <xf numFmtId="0" fontId="20" fillId="2" borderId="92" xfId="1" applyFont="1" applyFill="1" applyBorder="1" applyAlignment="1" applyProtection="1">
      <alignment horizontal="left" vertical="center" wrapText="1"/>
    </xf>
    <xf numFmtId="3" fontId="20" fillId="3" borderId="92" xfId="26" applyNumberFormat="1" applyFont="1" applyFill="1" applyBorder="1" applyAlignment="1" applyProtection="1">
      <alignment horizontal="center" vertical="center" wrapText="1"/>
    </xf>
    <xf numFmtId="0" fontId="20" fillId="3" borderId="105" xfId="26" applyFont="1" applyFill="1" applyBorder="1" applyAlignment="1" applyProtection="1">
      <alignment horizontal="left" vertical="center" wrapText="1"/>
    </xf>
    <xf numFmtId="9" fontId="21" fillId="0" borderId="101" xfId="5" applyNumberFormat="1" applyFont="1" applyBorder="1" applyAlignment="1" applyProtection="1">
      <alignment horizontal="center" vertical="center" wrapText="1"/>
    </xf>
    <xf numFmtId="1" fontId="20" fillId="3" borderId="92" xfId="25" applyNumberFormat="1" applyFont="1" applyFill="1" applyBorder="1" applyAlignment="1" applyProtection="1">
      <alignment horizontal="center" vertical="center" wrapText="1"/>
    </xf>
    <xf numFmtId="0" fontId="20" fillId="3" borderId="101" xfId="25" applyFont="1" applyFill="1" applyBorder="1" applyAlignment="1" applyProtection="1">
      <alignment horizontal="left" vertical="center" wrapText="1"/>
    </xf>
    <xf numFmtId="0" fontId="20" fillId="3" borderId="92" xfId="1" applyFont="1" applyFill="1" applyBorder="1" applyAlignment="1" applyProtection="1">
      <alignment horizontal="left" vertical="center" wrapText="1"/>
    </xf>
    <xf numFmtId="3" fontId="20" fillId="0" borderId="92" xfId="26" applyNumberFormat="1" applyFont="1" applyBorder="1" applyAlignment="1" applyProtection="1">
      <alignment horizontal="center" vertical="center" wrapText="1"/>
    </xf>
    <xf numFmtId="0" fontId="20" fillId="0" borderId="105" xfId="26" applyFont="1" applyFill="1" applyBorder="1" applyAlignment="1" applyProtection="1">
      <alignment horizontal="left" vertical="center" wrapText="1"/>
    </xf>
    <xf numFmtId="0" fontId="23" fillId="0" borderId="105" xfId="26" applyFont="1" applyFill="1" applyBorder="1" applyAlignment="1" applyProtection="1">
      <alignment horizontal="left" vertical="center" wrapText="1"/>
    </xf>
    <xf numFmtId="0" fontId="21" fillId="0" borderId="101" xfId="5" applyNumberFormat="1" applyFont="1" applyBorder="1" applyAlignment="1" applyProtection="1">
      <alignment horizontal="center" vertical="center" wrapText="1"/>
    </xf>
    <xf numFmtId="0" fontId="21" fillId="0" borderId="101" xfId="5" applyNumberFormat="1" applyFont="1" applyFill="1" applyBorder="1" applyAlignment="1" applyProtection="1">
      <alignment horizontal="center" vertical="center" wrapText="1"/>
    </xf>
    <xf numFmtId="9" fontId="20" fillId="0" borderId="92" xfId="25" applyNumberFormat="1" applyFont="1" applyBorder="1" applyAlignment="1" applyProtection="1">
      <alignment horizontal="center" vertical="center" wrapText="1"/>
    </xf>
    <xf numFmtId="0" fontId="20" fillId="3" borderId="92" xfId="26" applyFont="1" applyFill="1" applyBorder="1" applyAlignment="1" applyProtection="1">
      <alignment horizontal="center" vertical="center" wrapText="1"/>
    </xf>
    <xf numFmtId="0" fontId="23" fillId="3" borderId="105" xfId="26" applyFont="1" applyFill="1" applyBorder="1" applyAlignment="1" applyProtection="1">
      <alignment horizontal="left" vertical="center" wrapText="1"/>
    </xf>
    <xf numFmtId="0" fontId="20" fillId="0" borderId="101" xfId="25" applyFont="1" applyBorder="1" applyAlignment="1" applyProtection="1">
      <alignment horizontal="justify" vertical="center" wrapText="1"/>
    </xf>
    <xf numFmtId="0" fontId="20" fillId="0" borderId="92" xfId="26" applyFont="1" applyBorder="1" applyAlignment="1" applyProtection="1">
      <alignment horizontal="center" vertical="center" wrapText="1"/>
    </xf>
    <xf numFmtId="0" fontId="20" fillId="0" borderId="105" xfId="26" applyFont="1" applyBorder="1" applyAlignment="1" applyProtection="1">
      <alignment horizontal="center" vertical="center" wrapText="1"/>
    </xf>
    <xf numFmtId="0" fontId="23" fillId="0" borderId="105" xfId="26" applyFont="1" applyBorder="1" applyAlignment="1" applyProtection="1">
      <alignment horizontal="center" vertical="center" wrapText="1"/>
    </xf>
    <xf numFmtId="0" fontId="8" fillId="16" borderId="108" xfId="1" applyFont="1" applyFill="1" applyBorder="1" applyAlignment="1" applyProtection="1">
      <alignment horizontal="center" vertical="center"/>
    </xf>
    <xf numFmtId="0" fontId="20" fillId="0" borderId="76" xfId="0" applyFont="1" applyBorder="1" applyAlignment="1" applyProtection="1">
      <alignment horizontal="justify" vertical="center" wrapText="1"/>
    </xf>
    <xf numFmtId="0" fontId="20" fillId="2" borderId="84" xfId="1" applyFont="1" applyFill="1" applyBorder="1" applyAlignment="1" applyProtection="1">
      <alignment horizontal="left" vertical="center" wrapText="1"/>
    </xf>
    <xf numFmtId="0" fontId="42" fillId="0" borderId="0" xfId="0" applyFont="1" applyAlignment="1" applyProtection="1">
      <alignment horizontal="justify" vertical="center" readingOrder="1"/>
    </xf>
    <xf numFmtId="0" fontId="20" fillId="0" borderId="62" xfId="26" applyNumberFormat="1" applyFont="1" applyBorder="1" applyAlignment="1" applyProtection="1">
      <alignment horizontal="center" vertical="center" wrapText="1"/>
    </xf>
    <xf numFmtId="0" fontId="20" fillId="0" borderId="62" xfId="0" applyNumberFormat="1" applyFont="1" applyBorder="1" applyAlignment="1" applyProtection="1">
      <alignment horizontal="center" vertical="center" wrapText="1"/>
    </xf>
    <xf numFmtId="0" fontId="20" fillId="0" borderId="64" xfId="26" applyFont="1" applyBorder="1" applyAlignment="1" applyProtection="1">
      <alignment horizontal="left" vertical="center" wrapText="1"/>
    </xf>
    <xf numFmtId="3" fontId="21" fillId="8" borderId="63" xfId="7" applyNumberFormat="1" applyFont="1" applyFill="1" applyBorder="1" applyAlignment="1" applyProtection="1">
      <alignment horizontal="center" vertical="center"/>
      <protection locked="0"/>
    </xf>
    <xf numFmtId="3" fontId="24" fillId="0" borderId="92" xfId="0" applyNumberFormat="1" applyFont="1" applyBorder="1" applyAlignment="1" applyProtection="1">
      <alignment horizontal="center" vertical="center" wrapText="1"/>
    </xf>
    <xf numFmtId="0" fontId="40" fillId="0" borderId="92" xfId="0" applyFont="1" applyBorder="1" applyAlignment="1" applyProtection="1">
      <alignment horizontal="left" vertical="center" wrapText="1"/>
    </xf>
    <xf numFmtId="9" fontId="21" fillId="0" borderId="63" xfId="6" applyFont="1" applyFill="1" applyBorder="1" applyAlignment="1" applyProtection="1">
      <alignment horizontal="center" vertical="center" wrapText="1"/>
      <protection locked="0"/>
    </xf>
    <xf numFmtId="9" fontId="21" fillId="0" borderId="63" xfId="6" applyFont="1" applyFill="1" applyBorder="1" applyAlignment="1" applyProtection="1">
      <alignment horizontal="center" vertical="center" wrapText="1"/>
    </xf>
    <xf numFmtId="9" fontId="21" fillId="0" borderId="76" xfId="6" applyFont="1" applyBorder="1" applyAlignment="1" applyProtection="1">
      <alignment horizontal="center" vertical="center" wrapText="1"/>
    </xf>
    <xf numFmtId="9" fontId="21" fillId="0" borderId="76" xfId="6" applyFont="1" applyBorder="1" applyAlignment="1" applyProtection="1">
      <alignment horizontal="center" vertical="center" wrapText="1"/>
      <protection locked="0"/>
    </xf>
    <xf numFmtId="9" fontId="21" fillId="0" borderId="76" xfId="6" applyFont="1" applyFill="1" applyBorder="1" applyAlignment="1" applyProtection="1">
      <alignment horizontal="center" vertical="center" wrapText="1"/>
    </xf>
    <xf numFmtId="9" fontId="21" fillId="0" borderId="63" xfId="6" applyFont="1" applyBorder="1" applyAlignment="1" applyProtection="1">
      <alignment horizontal="center" vertical="center" wrapText="1"/>
    </xf>
    <xf numFmtId="9" fontId="21" fillId="0" borderId="63" xfId="6" applyFont="1" applyBorder="1" applyAlignment="1" applyProtection="1">
      <alignment horizontal="center" vertical="center" wrapText="1"/>
      <protection locked="0"/>
    </xf>
    <xf numFmtId="9" fontId="21" fillId="8" borderId="92" xfId="6" applyFont="1" applyFill="1" applyBorder="1" applyAlignment="1" applyProtection="1">
      <alignment horizontal="center" vertical="center"/>
    </xf>
    <xf numFmtId="1" fontId="21" fillId="0" borderId="63" xfId="7" applyNumberFormat="1" applyFont="1" applyFill="1" applyBorder="1" applyAlignment="1" applyProtection="1">
      <alignment horizontal="center" vertical="center" wrapText="1"/>
      <protection locked="0"/>
    </xf>
    <xf numFmtId="164" fontId="24" fillId="0" borderId="1" xfId="0" applyNumberFormat="1" applyFont="1" applyFill="1" applyBorder="1" applyAlignment="1" applyProtection="1">
      <alignment horizontal="center" vertical="center" wrapText="1"/>
    </xf>
    <xf numFmtId="164" fontId="25" fillId="0" borderId="1" xfId="0" applyNumberFormat="1" applyFont="1" applyFill="1" applyBorder="1" applyAlignment="1" applyProtection="1">
      <alignment horizontal="center" vertical="center" wrapText="1"/>
    </xf>
    <xf numFmtId="9" fontId="24" fillId="0" borderId="108" xfId="0" applyNumberFormat="1" applyFont="1" applyFill="1" applyBorder="1" applyAlignment="1" applyProtection="1">
      <alignment horizontal="center" vertical="center" wrapText="1"/>
    </xf>
    <xf numFmtId="9" fontId="25" fillId="0" borderId="108" xfId="0" applyNumberFormat="1" applyFont="1" applyFill="1" applyBorder="1" applyAlignment="1" applyProtection="1">
      <alignment horizontal="center" vertical="center" wrapText="1"/>
    </xf>
    <xf numFmtId="9" fontId="24" fillId="0" borderId="92" xfId="0" applyNumberFormat="1" applyFont="1" applyFill="1" applyBorder="1" applyAlignment="1" applyProtection="1">
      <alignment horizontal="center" vertical="center" wrapText="1"/>
    </xf>
    <xf numFmtId="0" fontId="8" fillId="0" borderId="5" xfId="0" applyFont="1" applyBorder="1" applyAlignment="1" applyProtection="1">
      <alignment vertical="center" wrapText="1"/>
    </xf>
    <xf numFmtId="9" fontId="25" fillId="0" borderId="45" xfId="0" applyNumberFormat="1" applyFont="1" applyFill="1" applyBorder="1" applyAlignment="1" applyProtection="1">
      <alignment horizontal="center" vertical="center" wrapText="1"/>
    </xf>
    <xf numFmtId="164" fontId="24" fillId="0" borderId="117" xfId="0" applyNumberFormat="1" applyFont="1" applyFill="1" applyBorder="1" applyAlignment="1" applyProtection="1">
      <alignment horizontal="center" vertical="center" wrapText="1"/>
    </xf>
    <xf numFmtId="164" fontId="47" fillId="0" borderId="117" xfId="0" applyNumberFormat="1" applyFont="1" applyFill="1" applyBorder="1" applyAlignment="1" applyProtection="1">
      <alignment horizontal="center" vertical="center" wrapText="1"/>
    </xf>
    <xf numFmtId="164" fontId="25" fillId="0" borderId="117" xfId="0" applyNumberFormat="1" applyFont="1" applyFill="1" applyBorder="1" applyAlignment="1" applyProtection="1">
      <alignment horizontal="center" vertical="center" wrapText="1"/>
    </xf>
    <xf numFmtId="0" fontId="25" fillId="3" borderId="113" xfId="0" applyFont="1" applyFill="1" applyBorder="1" applyAlignment="1" applyProtection="1">
      <alignment horizontal="left"/>
    </xf>
    <xf numFmtId="0" fontId="24" fillId="3" borderId="112" xfId="0" applyFont="1" applyFill="1" applyBorder="1" applyAlignment="1" applyProtection="1">
      <alignment horizontal="left"/>
    </xf>
    <xf numFmtId="0" fontId="28" fillId="0" borderId="113" xfId="1" applyFont="1" applyFill="1" applyBorder="1" applyAlignment="1" applyProtection="1">
      <alignment horizontal="center" vertical="top" wrapText="1"/>
    </xf>
    <xf numFmtId="0" fontId="29" fillId="0" borderId="113" xfId="1" applyFont="1" applyFill="1" applyBorder="1" applyAlignment="1" applyProtection="1">
      <alignment horizontal="center" vertical="top" wrapText="1"/>
    </xf>
    <xf numFmtId="0" fontId="28" fillId="8" borderId="113" xfId="1" applyFont="1" applyFill="1" applyBorder="1" applyAlignment="1" applyProtection="1">
      <alignment horizontal="center" vertical="top" wrapText="1"/>
    </xf>
    <xf numFmtId="0" fontId="20" fillId="0" borderId="117" xfId="0" applyFont="1" applyBorder="1" applyAlignment="1" applyProtection="1">
      <alignment horizontal="left" vertical="center" wrapText="1"/>
    </xf>
    <xf numFmtId="0" fontId="20" fillId="0" borderId="117" xfId="0" applyFont="1" applyFill="1" applyBorder="1" applyAlignment="1" applyProtection="1">
      <alignment horizontal="left" vertical="center" wrapText="1"/>
    </xf>
    <xf numFmtId="9" fontId="20" fillId="0" borderId="117" xfId="0" applyNumberFormat="1" applyFont="1" applyBorder="1" applyAlignment="1" applyProtection="1">
      <alignment horizontal="center" vertical="center" wrapText="1"/>
    </xf>
    <xf numFmtId="0" fontId="20" fillId="0" borderId="117" xfId="0" applyFont="1" applyBorder="1" applyAlignment="1" applyProtection="1">
      <alignment horizontal="center" vertical="center" wrapText="1"/>
    </xf>
    <xf numFmtId="0" fontId="20" fillId="2" borderId="117" xfId="1" applyFont="1" applyFill="1" applyBorder="1" applyAlignment="1" applyProtection="1">
      <alignment horizontal="center" vertical="center" wrapText="1"/>
    </xf>
    <xf numFmtId="0" fontId="20" fillId="0" borderId="117" xfId="26" applyNumberFormat="1" applyFont="1" applyBorder="1" applyAlignment="1" applyProtection="1">
      <alignment horizontal="center" vertical="center" wrapText="1"/>
    </xf>
    <xf numFmtId="0" fontId="20" fillId="0" borderId="120" xfId="26" applyFont="1" applyBorder="1" applyAlignment="1" applyProtection="1">
      <alignment horizontal="left" vertical="center" wrapText="1"/>
    </xf>
    <xf numFmtId="0" fontId="23" fillId="0" borderId="120" xfId="26" applyFont="1" applyBorder="1" applyAlignment="1" applyProtection="1">
      <alignment horizontal="left" vertical="center" wrapText="1"/>
    </xf>
    <xf numFmtId="0" fontId="20" fillId="0" borderId="117" xfId="26" applyFont="1" applyBorder="1" applyAlignment="1" applyProtection="1">
      <alignment horizontal="left" vertical="center" wrapText="1"/>
    </xf>
    <xf numFmtId="9" fontId="21" fillId="0" borderId="117" xfId="7" applyNumberFormat="1" applyFont="1" applyBorder="1" applyAlignment="1" applyProtection="1">
      <alignment horizontal="center" vertical="center" wrapText="1"/>
    </xf>
    <xf numFmtId="9" fontId="21" fillId="8" borderId="117" xfId="8" applyFont="1" applyFill="1" applyBorder="1" applyAlignment="1" applyProtection="1">
      <alignment horizontal="center" vertical="center"/>
    </xf>
    <xf numFmtId="9" fontId="21" fillId="8" borderId="117" xfId="8" applyNumberFormat="1" applyFont="1" applyFill="1" applyBorder="1" applyAlignment="1" applyProtection="1">
      <alignment horizontal="center" vertical="center"/>
    </xf>
    <xf numFmtId="9" fontId="24" fillId="0" borderId="117" xfId="0" applyNumberFormat="1" applyFont="1" applyFill="1" applyBorder="1" applyAlignment="1" applyProtection="1">
      <alignment horizontal="center" vertical="center" wrapText="1"/>
    </xf>
    <xf numFmtId="9" fontId="24" fillId="0" borderId="112" xfId="0" applyNumberFormat="1" applyFont="1" applyFill="1" applyBorder="1" applyAlignment="1" applyProtection="1">
      <alignment horizontal="center" vertical="center" wrapText="1"/>
    </xf>
    <xf numFmtId="9" fontId="25" fillId="0" borderId="117" xfId="0" applyNumberFormat="1" applyFont="1" applyFill="1" applyBorder="1" applyAlignment="1" applyProtection="1">
      <alignment horizontal="center" vertical="center" wrapText="1"/>
    </xf>
    <xf numFmtId="0" fontId="24" fillId="0" borderId="62" xfId="0" applyFont="1" applyFill="1" applyBorder="1" applyAlignment="1" applyProtection="1">
      <alignment horizontal="center" vertical="center" wrapText="1"/>
    </xf>
    <xf numFmtId="164" fontId="47" fillId="0" borderId="1" xfId="0" applyNumberFormat="1" applyFont="1" applyFill="1" applyBorder="1" applyAlignment="1" applyProtection="1">
      <alignment horizontal="center" vertical="center" wrapText="1"/>
    </xf>
    <xf numFmtId="164" fontId="47" fillId="0" borderId="120" xfId="0" applyNumberFormat="1" applyFont="1" applyFill="1" applyBorder="1" applyAlignment="1" applyProtection="1">
      <alignment horizontal="center" vertical="center" wrapText="1"/>
    </xf>
    <xf numFmtId="9" fontId="24" fillId="0" borderId="121" xfId="0" applyNumberFormat="1" applyFont="1" applyFill="1" applyBorder="1" applyAlignment="1" applyProtection="1">
      <alignment horizontal="center" vertical="center" wrapText="1"/>
    </xf>
    <xf numFmtId="164" fontId="25" fillId="0" borderId="121" xfId="0" applyNumberFormat="1" applyFont="1" applyFill="1" applyBorder="1" applyAlignment="1" applyProtection="1">
      <alignment horizontal="center" vertical="center" wrapText="1"/>
    </xf>
    <xf numFmtId="9" fontId="25" fillId="0" borderId="121" xfId="0" applyNumberFormat="1" applyFont="1" applyFill="1" applyBorder="1" applyAlignment="1" applyProtection="1">
      <alignment horizontal="center" vertical="center" wrapText="1"/>
    </xf>
    <xf numFmtId="0" fontId="24" fillId="0" borderId="0" xfId="0" applyFont="1" applyFill="1" applyProtection="1"/>
    <xf numFmtId="0" fontId="24" fillId="0" borderId="1" xfId="0" applyFont="1" applyFill="1" applyBorder="1" applyAlignment="1" applyProtection="1">
      <alignment horizontal="center" vertical="center"/>
    </xf>
    <xf numFmtId="0" fontId="24" fillId="0" borderId="1" xfId="0" applyFont="1" applyFill="1" applyBorder="1" applyProtection="1"/>
    <xf numFmtId="0" fontId="24" fillId="0" borderId="0" xfId="0" applyFont="1" applyFill="1" applyAlignment="1" applyProtection="1">
      <alignment horizontal="center" vertical="center"/>
    </xf>
    <xf numFmtId="0" fontId="24" fillId="0" borderId="58" xfId="0" applyFont="1" applyFill="1" applyBorder="1" applyProtection="1"/>
    <xf numFmtId="0" fontId="24" fillId="0" borderId="112" xfId="0" applyFont="1" applyFill="1" applyBorder="1" applyAlignment="1" applyProtection="1">
      <alignment horizontal="center" vertical="center"/>
    </xf>
    <xf numFmtId="0" fontId="24" fillId="0" borderId="116" xfId="0" applyFont="1" applyFill="1" applyBorder="1" applyProtection="1"/>
    <xf numFmtId="0" fontId="25" fillId="0" borderId="23" xfId="0" applyFont="1" applyFill="1" applyBorder="1" applyProtection="1"/>
    <xf numFmtId="0" fontId="25" fillId="0" borderId="45" xfId="0" applyFont="1" applyFill="1" applyBorder="1" applyAlignment="1" applyProtection="1">
      <alignment horizontal="center" vertical="center"/>
    </xf>
    <xf numFmtId="0" fontId="20" fillId="0" borderId="0" xfId="0" applyFont="1" applyFill="1" applyProtection="1"/>
    <xf numFmtId="0" fontId="20" fillId="0" borderId="0" xfId="0" applyFont="1" applyFill="1" applyAlignment="1" applyProtection="1">
      <alignment horizontal="center" vertical="center"/>
    </xf>
    <xf numFmtId="0" fontId="8" fillId="20" borderId="0" xfId="0" applyFont="1" applyFill="1" applyProtection="1"/>
    <xf numFmtId="0" fontId="24" fillId="0" borderId="108" xfId="0" applyFont="1" applyFill="1" applyBorder="1" applyAlignment="1" applyProtection="1">
      <alignment horizontal="center" vertical="center" wrapText="1"/>
    </xf>
    <xf numFmtId="3" fontId="24" fillId="0" borderId="108" xfId="0" applyNumberFormat="1" applyFont="1" applyFill="1" applyBorder="1" applyAlignment="1" applyProtection="1">
      <alignment horizontal="center" vertical="center"/>
    </xf>
    <xf numFmtId="0" fontId="25" fillId="20" borderId="0" xfId="0" applyFont="1" applyFill="1" applyProtection="1"/>
    <xf numFmtId="0" fontId="25" fillId="0" borderId="0" xfId="0" applyFont="1" applyFill="1" applyAlignment="1" applyProtection="1">
      <alignment horizontal="center" vertical="center"/>
    </xf>
    <xf numFmtId="0" fontId="24" fillId="0" borderId="117" xfId="0" applyFont="1" applyFill="1" applyBorder="1" applyAlignment="1" applyProtection="1">
      <alignment horizontal="center" vertical="center" wrapText="1"/>
    </xf>
    <xf numFmtId="9" fontId="24" fillId="0" borderId="117" xfId="6" applyFont="1" applyFill="1" applyBorder="1" applyAlignment="1" applyProtection="1">
      <alignment horizontal="center" vertical="center"/>
    </xf>
    <xf numFmtId="3" fontId="24" fillId="0" borderId="117" xfId="0" applyNumberFormat="1" applyFont="1" applyFill="1" applyBorder="1" applyAlignment="1" applyProtection="1">
      <alignment horizontal="center" vertical="center"/>
    </xf>
    <xf numFmtId="0" fontId="8" fillId="0" borderId="0" xfId="0" applyFont="1" applyFill="1" applyProtection="1"/>
    <xf numFmtId="0" fontId="8" fillId="0" borderId="0" xfId="0" applyFont="1" applyFill="1" applyAlignment="1" applyProtection="1">
      <alignment horizontal="center" vertical="center"/>
    </xf>
    <xf numFmtId="3" fontId="24" fillId="0" borderId="117" xfId="41" applyNumberFormat="1" applyFont="1" applyFill="1" applyBorder="1" applyAlignment="1" applyProtection="1">
      <alignment horizontal="center" vertical="center"/>
    </xf>
    <xf numFmtId="0" fontId="49" fillId="0" borderId="0" xfId="0" applyFont="1" applyProtection="1"/>
    <xf numFmtId="0" fontId="24" fillId="0" borderId="117" xfId="6" applyNumberFormat="1" applyFont="1" applyFill="1" applyBorder="1" applyAlignment="1" applyProtection="1">
      <alignment horizontal="center" vertical="center"/>
    </xf>
    <xf numFmtId="0" fontId="24" fillId="0" borderId="121" xfId="0" applyFont="1" applyFill="1" applyBorder="1" applyAlignment="1" applyProtection="1">
      <alignment horizontal="center" vertical="center" wrapText="1"/>
    </xf>
    <xf numFmtId="9" fontId="24" fillId="0" borderId="121" xfId="6" applyFont="1" applyFill="1" applyBorder="1" applyAlignment="1" applyProtection="1">
      <alignment horizontal="center" vertical="center"/>
    </xf>
    <xf numFmtId="0" fontId="24" fillId="0" borderId="121" xfId="6" applyNumberFormat="1" applyFont="1" applyFill="1" applyBorder="1" applyAlignment="1" applyProtection="1">
      <alignment horizontal="center" vertical="center"/>
    </xf>
    <xf numFmtId="3" fontId="24" fillId="0" borderId="121" xfId="41" applyNumberFormat="1" applyFont="1" applyFill="1" applyBorder="1" applyAlignment="1" applyProtection="1">
      <alignment horizontal="center" vertical="center"/>
    </xf>
    <xf numFmtId="0" fontId="8" fillId="0" borderId="1" xfId="0" applyFont="1" applyFill="1" applyBorder="1" applyAlignment="1" applyProtection="1">
      <alignment vertical="center"/>
    </xf>
    <xf numFmtId="0" fontId="48" fillId="0" borderId="1" xfId="0" applyFont="1" applyFill="1" applyBorder="1" applyAlignment="1" applyProtection="1"/>
    <xf numFmtId="0" fontId="25" fillId="21" borderId="60" xfId="0" applyFont="1" applyFill="1" applyBorder="1" applyAlignment="1" applyProtection="1">
      <alignment horizontal="center" vertical="center"/>
    </xf>
    <xf numFmtId="0" fontId="25" fillId="21" borderId="61" xfId="0" applyFont="1" applyFill="1" applyBorder="1" applyAlignment="1" applyProtection="1">
      <alignment horizontal="center" vertical="center"/>
    </xf>
    <xf numFmtId="9" fontId="6" fillId="0" borderId="0" xfId="6" applyFont="1" applyAlignment="1" applyProtection="1">
      <alignment vertical="center"/>
    </xf>
    <xf numFmtId="0" fontId="20" fillId="0" borderId="63" xfId="0" applyFont="1" applyFill="1" applyBorder="1" applyAlignment="1" applyProtection="1">
      <alignment horizontal="justify" vertical="center" wrapText="1"/>
    </xf>
    <xf numFmtId="0" fontId="24" fillId="0" borderId="92" xfId="0" applyFont="1" applyFill="1" applyBorder="1" applyAlignment="1" applyProtection="1">
      <alignment vertical="center" wrapText="1"/>
    </xf>
    <xf numFmtId="0" fontId="24" fillId="0" borderId="62" xfId="0" applyFont="1" applyFill="1" applyBorder="1" applyAlignment="1" applyProtection="1">
      <alignment vertical="center" wrapText="1"/>
    </xf>
    <xf numFmtId="0" fontId="20" fillId="0" borderId="62" xfId="0" applyFont="1" applyFill="1" applyBorder="1" applyAlignment="1" applyProtection="1">
      <alignment horizontal="justify" vertical="center" wrapText="1"/>
    </xf>
    <xf numFmtId="0" fontId="45" fillId="0" borderId="0" xfId="0" applyFont="1" applyFill="1" applyAlignment="1" applyProtection="1">
      <alignment horizontal="justify" vertical="center" wrapText="1"/>
    </xf>
    <xf numFmtId="9" fontId="21" fillId="0" borderId="63" xfId="6" applyNumberFormat="1" applyFont="1" applyFill="1" applyBorder="1" applyAlignment="1" applyProtection="1">
      <alignment horizontal="center" vertical="center" wrapText="1"/>
      <protection locked="0"/>
    </xf>
    <xf numFmtId="0" fontId="24" fillId="0" borderId="55" xfId="0" applyFont="1" applyFill="1" applyBorder="1" applyProtection="1"/>
    <xf numFmtId="0" fontId="24" fillId="0" borderId="125" xfId="0" applyFont="1" applyFill="1" applyBorder="1" applyAlignment="1" applyProtection="1">
      <alignment horizontal="center" vertical="center"/>
    </xf>
    <xf numFmtId="0" fontId="51" fillId="0" borderId="0" xfId="0" applyFont="1" applyFill="1" applyProtection="1"/>
    <xf numFmtId="0" fontId="20" fillId="0" borderId="62" xfId="0" applyFont="1" applyFill="1" applyBorder="1" applyAlignment="1" applyProtection="1">
      <alignment vertical="center" wrapText="1"/>
    </xf>
    <xf numFmtId="0" fontId="20" fillId="0" borderId="63" xfId="0" applyFont="1" applyFill="1" applyBorder="1" applyAlignment="1" applyProtection="1">
      <alignment vertical="center" wrapText="1"/>
    </xf>
    <xf numFmtId="0" fontId="24" fillId="0" borderId="117" xfId="0" applyFont="1" applyFill="1" applyBorder="1" applyAlignment="1" applyProtection="1">
      <alignment horizontal="justify" vertical="center" wrapText="1"/>
    </xf>
    <xf numFmtId="9" fontId="24" fillId="23" borderId="117" xfId="0" applyNumberFormat="1" applyFont="1" applyFill="1" applyBorder="1" applyAlignment="1" applyProtection="1">
      <alignment horizontal="center" vertical="center" wrapText="1"/>
    </xf>
    <xf numFmtId="164" fontId="24" fillId="23" borderId="117" xfId="0" applyNumberFormat="1" applyFont="1" applyFill="1" applyBorder="1" applyAlignment="1" applyProtection="1">
      <alignment horizontal="center" vertical="center" wrapText="1"/>
    </xf>
    <xf numFmtId="9" fontId="24" fillId="18" borderId="117" xfId="0" applyNumberFormat="1" applyFont="1" applyFill="1" applyBorder="1" applyAlignment="1" applyProtection="1">
      <alignment horizontal="center" vertical="center" wrapText="1"/>
    </xf>
    <xf numFmtId="9" fontId="24" fillId="24" borderId="117" xfId="0" applyNumberFormat="1" applyFont="1" applyFill="1" applyBorder="1" applyAlignment="1" applyProtection="1">
      <alignment horizontal="center" vertical="center" wrapText="1"/>
    </xf>
    <xf numFmtId="3" fontId="24" fillId="0" borderId="117" xfId="6" applyNumberFormat="1" applyFont="1" applyFill="1" applyBorder="1" applyAlignment="1" applyProtection="1">
      <alignment horizontal="center" vertical="center"/>
    </xf>
    <xf numFmtId="9" fontId="24" fillId="19" borderId="108" xfId="0" applyNumberFormat="1" applyFont="1" applyFill="1" applyBorder="1" applyAlignment="1" applyProtection="1">
      <alignment horizontal="center" vertical="center" wrapText="1"/>
    </xf>
    <xf numFmtId="9" fontId="24" fillId="18" borderId="92" xfId="0" applyNumberFormat="1" applyFont="1" applyFill="1" applyBorder="1" applyAlignment="1" applyProtection="1">
      <alignment horizontal="center" vertical="center" wrapText="1"/>
    </xf>
    <xf numFmtId="9" fontId="24" fillId="18" borderId="112" xfId="0" applyNumberFormat="1" applyFont="1" applyFill="1" applyBorder="1" applyAlignment="1" applyProtection="1">
      <alignment horizontal="center" vertical="center" wrapText="1"/>
    </xf>
    <xf numFmtId="9" fontId="25" fillId="18" borderId="45" xfId="0" applyNumberFormat="1" applyFont="1" applyFill="1" applyBorder="1" applyAlignment="1" applyProtection="1">
      <alignment horizontal="center" vertical="center" wrapText="1"/>
    </xf>
    <xf numFmtId="0" fontId="20" fillId="0" borderId="88" xfId="0" applyFont="1" applyFill="1" applyBorder="1" applyAlignment="1" applyProtection="1">
      <alignment horizontal="left" vertical="center" wrapText="1"/>
    </xf>
    <xf numFmtId="9" fontId="22" fillId="4" borderId="19" xfId="3" applyFont="1" applyFill="1" applyBorder="1" applyAlignment="1" applyProtection="1">
      <alignment horizontal="center" vertical="center"/>
    </xf>
    <xf numFmtId="9" fontId="21" fillId="8" borderId="126" xfId="6" applyFont="1" applyFill="1" applyBorder="1" applyAlignment="1" applyProtection="1">
      <alignment horizontal="center" vertical="center"/>
    </xf>
    <xf numFmtId="9" fontId="21" fillId="0" borderId="126" xfId="33" applyNumberFormat="1" applyFont="1" applyBorder="1" applyAlignment="1" applyProtection="1">
      <alignment horizontal="center" vertical="center" wrapText="1"/>
    </xf>
    <xf numFmtId="9" fontId="21" fillId="0" borderId="126" xfId="33" applyNumberFormat="1" applyFont="1" applyBorder="1" applyAlignment="1" applyProtection="1">
      <alignment horizontal="center" vertical="center" wrapText="1"/>
      <protection locked="0"/>
    </xf>
    <xf numFmtId="9" fontId="21" fillId="8" borderId="126" xfId="8" applyFont="1" applyFill="1" applyBorder="1" applyAlignment="1" applyProtection="1">
      <alignment horizontal="center" vertical="center"/>
    </xf>
    <xf numFmtId="164" fontId="24" fillId="19" borderId="117" xfId="0" applyNumberFormat="1" applyFont="1" applyFill="1" applyBorder="1" applyAlignment="1" applyProtection="1">
      <alignment horizontal="center" vertical="center" wrapText="1"/>
    </xf>
    <xf numFmtId="9" fontId="24" fillId="25" borderId="108" xfId="0" applyNumberFormat="1" applyFont="1" applyFill="1" applyBorder="1" applyAlignment="1" applyProtection="1">
      <alignment horizontal="center" vertical="center" wrapText="1"/>
    </xf>
    <xf numFmtId="9" fontId="24" fillId="19" borderId="117" xfId="0" applyNumberFormat="1" applyFont="1" applyFill="1" applyBorder="1" applyAlignment="1" applyProtection="1">
      <alignment horizontal="center" vertical="center" wrapText="1"/>
    </xf>
    <xf numFmtId="9" fontId="24" fillId="25" borderId="92" xfId="0" applyNumberFormat="1" applyFont="1" applyFill="1" applyBorder="1" applyAlignment="1" applyProtection="1">
      <alignment horizontal="center" vertical="center" wrapText="1"/>
    </xf>
    <xf numFmtId="9" fontId="24" fillId="25" borderId="112" xfId="0" applyNumberFormat="1" applyFont="1" applyFill="1" applyBorder="1" applyAlignment="1" applyProtection="1">
      <alignment horizontal="center" vertical="center" wrapText="1"/>
    </xf>
    <xf numFmtId="9" fontId="24" fillId="25" borderId="117" xfId="0" applyNumberFormat="1" applyFont="1" applyFill="1" applyBorder="1" applyAlignment="1" applyProtection="1">
      <alignment horizontal="center" vertical="center" wrapText="1"/>
    </xf>
    <xf numFmtId="0" fontId="25" fillId="0" borderId="1" xfId="0" applyFont="1" applyFill="1" applyBorder="1" applyAlignment="1" applyProtection="1">
      <alignment horizontal="center"/>
    </xf>
    <xf numFmtId="9" fontId="25" fillId="0" borderId="1" xfId="0" applyNumberFormat="1" applyFont="1" applyFill="1" applyBorder="1" applyAlignment="1" applyProtection="1">
      <alignment horizontal="center" vertical="center" wrapText="1"/>
    </xf>
    <xf numFmtId="0" fontId="25" fillId="22" borderId="121" xfId="0" applyFont="1" applyFill="1" applyBorder="1" applyAlignment="1" applyProtection="1">
      <alignment horizontal="center" vertical="center" wrapText="1"/>
    </xf>
    <xf numFmtId="0" fontId="25" fillId="22" borderId="121" xfId="0" applyFont="1" applyFill="1" applyBorder="1" applyAlignment="1" applyProtection="1">
      <alignment horizontal="center" vertical="center"/>
    </xf>
    <xf numFmtId="0" fontId="25" fillId="22" borderId="117" xfId="0" applyFont="1" applyFill="1" applyBorder="1" applyAlignment="1" applyProtection="1">
      <alignment horizontal="center" vertical="center"/>
    </xf>
    <xf numFmtId="0" fontId="25" fillId="22" borderId="108" xfId="0" applyFont="1" applyFill="1" applyBorder="1" applyAlignment="1" applyProtection="1">
      <alignment horizontal="center" vertical="center" wrapText="1"/>
    </xf>
    <xf numFmtId="0" fontId="25" fillId="22" borderId="117" xfId="0" applyFont="1" applyFill="1" applyBorder="1" applyAlignment="1" applyProtection="1">
      <alignment horizontal="center" vertical="center" wrapText="1"/>
    </xf>
    <xf numFmtId="0" fontId="25" fillId="22" borderId="108" xfId="0" applyFont="1" applyFill="1" applyBorder="1" applyAlignment="1" applyProtection="1">
      <alignment horizontal="center" vertical="center"/>
    </xf>
    <xf numFmtId="0" fontId="6" fillId="0" borderId="1" xfId="1" applyFont="1" applyBorder="1" applyAlignment="1" applyProtection="1">
      <alignment horizontal="left" vertical="center"/>
    </xf>
    <xf numFmtId="9" fontId="24" fillId="26" borderId="117" xfId="0" applyNumberFormat="1" applyFont="1" applyFill="1" applyBorder="1" applyAlignment="1" applyProtection="1">
      <alignment horizontal="center" vertical="center" wrapText="1"/>
    </xf>
    <xf numFmtId="9" fontId="25" fillId="19" borderId="117" xfId="0" applyNumberFormat="1" applyFont="1" applyFill="1" applyBorder="1" applyAlignment="1" applyProtection="1">
      <alignment horizontal="center" vertical="center" wrapText="1"/>
    </xf>
    <xf numFmtId="164" fontId="47" fillId="0" borderId="117" xfId="0" applyNumberFormat="1" applyFont="1" applyFill="1" applyBorder="1" applyAlignment="1" applyProtection="1">
      <alignment horizontal="justify" vertical="center" wrapText="1"/>
    </xf>
    <xf numFmtId="9" fontId="24" fillId="19" borderId="121" xfId="0" applyNumberFormat="1" applyFont="1" applyFill="1" applyBorder="1" applyAlignment="1" applyProtection="1">
      <alignment horizontal="center" vertical="center" wrapText="1"/>
    </xf>
    <xf numFmtId="9" fontId="24" fillId="25" borderId="121" xfId="0" applyNumberFormat="1" applyFont="1" applyFill="1" applyBorder="1" applyAlignment="1" applyProtection="1">
      <alignment horizontal="center" vertical="center" wrapText="1"/>
    </xf>
    <xf numFmtId="9" fontId="24" fillId="26" borderId="121" xfId="0" applyNumberFormat="1" applyFont="1" applyFill="1" applyBorder="1" applyAlignment="1" applyProtection="1">
      <alignment horizontal="center" vertical="center" wrapText="1"/>
    </xf>
    <xf numFmtId="9" fontId="24" fillId="23" borderId="121" xfId="0" applyNumberFormat="1" applyFont="1" applyFill="1" applyBorder="1" applyAlignment="1" applyProtection="1">
      <alignment horizontal="center" vertical="center" wrapText="1"/>
    </xf>
    <xf numFmtId="9" fontId="24" fillId="23" borderId="92" xfId="0" applyNumberFormat="1" applyFont="1" applyFill="1" applyBorder="1" applyAlignment="1" applyProtection="1">
      <alignment horizontal="center" vertical="center" wrapText="1"/>
    </xf>
    <xf numFmtId="164" fontId="24" fillId="0" borderId="128" xfId="0" applyNumberFormat="1" applyFont="1" applyFill="1" applyBorder="1" applyAlignment="1" applyProtection="1">
      <alignment horizontal="center" vertical="center" wrapText="1"/>
    </xf>
    <xf numFmtId="164" fontId="24" fillId="27" borderId="128" xfId="0" applyNumberFormat="1" applyFont="1" applyFill="1" applyBorder="1" applyAlignment="1" applyProtection="1">
      <alignment horizontal="center" vertical="center" wrapText="1"/>
    </xf>
    <xf numFmtId="0" fontId="25" fillId="0" borderId="51" xfId="0" applyFont="1" applyFill="1" applyBorder="1" applyProtection="1"/>
    <xf numFmtId="0" fontId="25" fillId="0" borderId="34" xfId="0" applyFont="1" applyFill="1" applyBorder="1" applyAlignment="1" applyProtection="1">
      <alignment horizontal="center" vertical="center"/>
    </xf>
    <xf numFmtId="9" fontId="25" fillId="0" borderId="34" xfId="0" applyNumberFormat="1" applyFont="1" applyFill="1" applyBorder="1" applyAlignment="1" applyProtection="1">
      <alignment horizontal="center" vertical="center" wrapText="1"/>
    </xf>
    <xf numFmtId="9" fontId="25" fillId="0" borderId="52" xfId="0" applyNumberFormat="1" applyFont="1" applyFill="1" applyBorder="1" applyAlignment="1" applyProtection="1">
      <alignment horizontal="center" vertical="center" wrapText="1"/>
    </xf>
    <xf numFmtId="9" fontId="24" fillId="0" borderId="128" xfId="0" applyNumberFormat="1" applyFont="1" applyFill="1" applyBorder="1" applyAlignment="1" applyProtection="1">
      <alignment horizontal="center" vertical="center" wrapText="1"/>
    </xf>
    <xf numFmtId="9" fontId="24" fillId="18" borderId="128" xfId="0" applyNumberFormat="1" applyFont="1" applyFill="1" applyBorder="1" applyAlignment="1" applyProtection="1">
      <alignment horizontal="center" vertical="center" wrapText="1"/>
    </xf>
    <xf numFmtId="9" fontId="24" fillId="25" borderId="128" xfId="0" applyNumberFormat="1" applyFont="1" applyFill="1" applyBorder="1" applyAlignment="1" applyProtection="1">
      <alignment horizontal="center" vertical="center" wrapText="1"/>
    </xf>
    <xf numFmtId="0" fontId="25" fillId="0" borderId="51" xfId="0" applyFont="1" applyFill="1" applyBorder="1" applyAlignment="1" applyProtection="1">
      <alignment vertical="center" wrapText="1"/>
    </xf>
    <xf numFmtId="9" fontId="24" fillId="19" borderId="92" xfId="0" applyNumberFormat="1" applyFont="1" applyFill="1" applyBorder="1" applyAlignment="1" applyProtection="1">
      <alignment horizontal="center" vertical="center" wrapText="1"/>
    </xf>
    <xf numFmtId="0" fontId="25" fillId="22" borderId="117" xfId="0" applyFont="1" applyFill="1" applyBorder="1" applyAlignment="1" applyProtection="1">
      <alignment horizontal="center" vertical="center" wrapText="1"/>
    </xf>
    <xf numFmtId="0" fontId="25" fillId="22" borderId="120" xfId="0" applyFont="1" applyFill="1" applyBorder="1" applyAlignment="1" applyProtection="1">
      <alignment horizontal="center" vertical="center" wrapText="1"/>
    </xf>
    <xf numFmtId="0" fontId="25" fillId="22" borderId="108" xfId="0" applyFont="1" applyFill="1" applyBorder="1" applyAlignment="1" applyProtection="1">
      <alignment horizontal="center" vertical="center" wrapText="1"/>
    </xf>
    <xf numFmtId="0" fontId="25" fillId="21" borderId="26" xfId="0" applyFont="1" applyFill="1" applyBorder="1" applyAlignment="1" applyProtection="1">
      <alignment horizontal="center" vertical="center"/>
    </xf>
    <xf numFmtId="0" fontId="25" fillId="21" borderId="27" xfId="0" applyFont="1" applyFill="1" applyBorder="1" applyAlignment="1" applyProtection="1">
      <alignment horizontal="center" vertical="center"/>
    </xf>
    <xf numFmtId="0" fontId="25" fillId="22" borderId="117" xfId="0" applyFont="1" applyFill="1" applyBorder="1" applyAlignment="1" applyProtection="1">
      <alignment horizontal="center" vertical="center"/>
    </xf>
    <xf numFmtId="0" fontId="25" fillId="0" borderId="117" xfId="0" applyFont="1" applyFill="1" applyBorder="1" applyAlignment="1" applyProtection="1">
      <alignment horizontal="center"/>
    </xf>
    <xf numFmtId="0" fontId="25" fillId="21" borderId="115" xfId="0" applyFont="1" applyFill="1" applyBorder="1" applyAlignment="1" applyProtection="1">
      <alignment horizontal="center" vertical="center"/>
    </xf>
    <xf numFmtId="0" fontId="25" fillId="21" borderId="59" xfId="0" applyFont="1" applyFill="1" applyBorder="1" applyAlignment="1" applyProtection="1">
      <alignment horizontal="center" vertical="center"/>
    </xf>
    <xf numFmtId="0" fontId="25" fillId="21" borderId="53" xfId="0" applyFont="1" applyFill="1" applyBorder="1" applyAlignment="1" applyProtection="1">
      <alignment horizontal="center" vertical="center" wrapText="1"/>
    </xf>
    <xf numFmtId="0" fontId="25" fillId="21" borderId="60" xfId="0" applyFont="1" applyFill="1" applyBorder="1" applyAlignment="1" applyProtection="1">
      <alignment horizontal="center" vertical="center" wrapText="1"/>
    </xf>
    <xf numFmtId="0" fontId="25" fillId="22" borderId="108" xfId="0" applyFont="1" applyFill="1" applyBorder="1" applyAlignment="1" applyProtection="1">
      <alignment horizontal="center" vertical="center"/>
    </xf>
    <xf numFmtId="0" fontId="25" fillId="22" borderId="118" xfId="0" applyFont="1" applyFill="1" applyBorder="1" applyAlignment="1" applyProtection="1">
      <alignment horizontal="center" vertical="center" wrapText="1"/>
    </xf>
    <xf numFmtId="0" fontId="25" fillId="0" borderId="118" xfId="0" applyFont="1" applyFill="1" applyBorder="1" applyAlignment="1" applyProtection="1">
      <alignment horizontal="center"/>
    </xf>
    <xf numFmtId="0" fontId="25" fillId="0" borderId="119" xfId="0" applyFont="1" applyFill="1" applyBorder="1" applyAlignment="1" applyProtection="1">
      <alignment horizontal="center"/>
    </xf>
    <xf numFmtId="0" fontId="25" fillId="0" borderId="120" xfId="0" applyFont="1" applyFill="1" applyBorder="1" applyAlignment="1" applyProtection="1">
      <alignment horizontal="center"/>
    </xf>
    <xf numFmtId="0" fontId="25" fillId="22" borderId="121" xfId="0" applyFont="1" applyFill="1" applyBorder="1" applyAlignment="1" applyProtection="1">
      <alignment horizontal="center" vertical="center" wrapText="1"/>
    </xf>
    <xf numFmtId="0" fontId="24" fillId="0" borderId="124" xfId="0" applyFont="1" applyFill="1" applyBorder="1" applyAlignment="1" applyProtection="1">
      <alignment horizontal="left" vertical="center" wrapText="1"/>
    </xf>
    <xf numFmtId="0" fontId="24" fillId="0" borderId="112" xfId="0" applyFont="1" applyFill="1" applyBorder="1" applyAlignment="1" applyProtection="1">
      <alignment horizontal="left" vertical="center" wrapText="1"/>
    </xf>
    <xf numFmtId="0" fontId="25" fillId="22" borderId="12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48" fillId="0" borderId="1" xfId="0" applyFont="1" applyFill="1" applyBorder="1" applyAlignment="1" applyProtection="1">
      <alignment horizontal="center"/>
    </xf>
    <xf numFmtId="0" fontId="9" fillId="0" borderId="117" xfId="1" applyFont="1" applyFill="1" applyBorder="1" applyAlignment="1" applyProtection="1">
      <alignment horizontal="center" vertical="center" wrapText="1"/>
    </xf>
    <xf numFmtId="0" fontId="9" fillId="7" borderId="118" xfId="1" applyFont="1" applyFill="1" applyBorder="1" applyAlignment="1" applyProtection="1">
      <alignment horizontal="center" vertical="center" wrapText="1"/>
    </xf>
    <xf numFmtId="0" fontId="9" fillId="7" borderId="120" xfId="1" applyFont="1" applyFill="1" applyBorder="1" applyAlignment="1" applyProtection="1">
      <alignment horizontal="center" vertical="center" wrapText="1"/>
    </xf>
    <xf numFmtId="0" fontId="9" fillId="0" borderId="118" xfId="1" applyFont="1" applyFill="1" applyBorder="1" applyAlignment="1" applyProtection="1">
      <alignment horizontal="center" vertical="center" wrapText="1"/>
    </xf>
    <xf numFmtId="0" fontId="9" fillId="0" borderId="120" xfId="1" applyFont="1" applyFill="1" applyBorder="1" applyAlignment="1" applyProtection="1">
      <alignment horizontal="center" vertical="center" wrapText="1"/>
    </xf>
    <xf numFmtId="0" fontId="5" fillId="5" borderId="16"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5" fillId="5" borderId="18" xfId="0" applyFont="1" applyFill="1" applyBorder="1" applyAlignment="1" applyProtection="1">
      <alignment horizontal="center" vertical="center"/>
    </xf>
    <xf numFmtId="0" fontId="8" fillId="6" borderId="88" xfId="0" applyFont="1" applyFill="1" applyBorder="1" applyAlignment="1" applyProtection="1">
      <alignment horizontal="center" vertical="center" wrapText="1"/>
    </xf>
    <xf numFmtId="0" fontId="8" fillId="6" borderId="112" xfId="0" applyFont="1" applyFill="1" applyBorder="1" applyAlignment="1" applyProtection="1">
      <alignment horizontal="center" vertical="center" wrapText="1"/>
    </xf>
    <xf numFmtId="0" fontId="9" fillId="7" borderId="112" xfId="1" applyFont="1" applyFill="1" applyBorder="1" applyAlignment="1" applyProtection="1">
      <alignment horizontal="center" vertical="center" wrapText="1"/>
    </xf>
    <xf numFmtId="0" fontId="28" fillId="9" borderId="90" xfId="1" applyFont="1" applyFill="1" applyBorder="1" applyAlignment="1" applyProtection="1">
      <alignment horizontal="center" vertical="center" wrapText="1"/>
    </xf>
    <xf numFmtId="0" fontId="27" fillId="9" borderId="89" xfId="1" applyFont="1" applyFill="1" applyBorder="1" applyAlignment="1" applyProtection="1">
      <alignment horizontal="center" vertical="center" wrapText="1"/>
    </xf>
    <xf numFmtId="0" fontId="20" fillId="0" borderId="96" xfId="1" applyFont="1" applyBorder="1" applyAlignment="1" applyProtection="1">
      <alignment horizontal="left" vertical="center"/>
    </xf>
    <xf numFmtId="0" fontId="20" fillId="0" borderId="97" xfId="1" applyFont="1" applyBorder="1" applyAlignment="1" applyProtection="1">
      <alignment horizontal="left"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30" fillId="0" borderId="35" xfId="0" applyFont="1" applyBorder="1" applyAlignment="1" applyProtection="1">
      <alignment horizontal="center" vertical="center"/>
    </xf>
    <xf numFmtId="0" fontId="30" fillId="0" borderId="36" xfId="0" applyFont="1" applyBorder="1" applyAlignment="1" applyProtection="1">
      <alignment horizontal="center" vertical="center"/>
    </xf>
    <xf numFmtId="0" fontId="30" fillId="0" borderId="37" xfId="0" applyFont="1" applyBorder="1" applyAlignment="1" applyProtection="1">
      <alignment horizontal="center" vertical="center"/>
    </xf>
    <xf numFmtId="0" fontId="30" fillId="0" borderId="99"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114" xfId="0" applyFont="1" applyBorder="1" applyAlignment="1" applyProtection="1">
      <alignment horizontal="center" vertical="center"/>
    </xf>
    <xf numFmtId="0" fontId="30" fillId="0" borderId="32" xfId="0" applyFont="1" applyBorder="1" applyAlignment="1" applyProtection="1">
      <alignment horizontal="center" vertical="center"/>
    </xf>
    <xf numFmtId="0" fontId="30" fillId="0" borderId="38" xfId="0" applyFont="1" applyBorder="1" applyAlignment="1" applyProtection="1">
      <alignment horizontal="center" vertical="center"/>
    </xf>
    <xf numFmtId="0" fontId="30" fillId="0" borderId="39" xfId="0" applyFont="1" applyBorder="1" applyAlignment="1" applyProtection="1">
      <alignment horizontal="center" vertical="center"/>
    </xf>
    <xf numFmtId="0" fontId="25" fillId="3" borderId="26" xfId="0" applyFont="1" applyFill="1" applyBorder="1" applyAlignment="1" applyProtection="1">
      <alignment horizontal="left"/>
    </xf>
    <xf numFmtId="0" fontId="24" fillId="3" borderId="27" xfId="0" applyFont="1" applyFill="1" applyBorder="1" applyAlignment="1" applyProtection="1">
      <alignment horizontal="left"/>
    </xf>
    <xf numFmtId="0" fontId="25" fillId="3" borderId="102" xfId="0" applyFont="1" applyFill="1" applyBorder="1" applyAlignment="1" applyProtection="1">
      <alignment horizontal="left"/>
    </xf>
    <xf numFmtId="0" fontId="24" fillId="3" borderId="103" xfId="0" applyFont="1" applyFill="1" applyBorder="1" applyAlignment="1" applyProtection="1">
      <alignment horizontal="left"/>
    </xf>
    <xf numFmtId="15" fontId="24" fillId="3" borderId="32" xfId="0" quotePrefix="1" applyNumberFormat="1" applyFont="1" applyFill="1" applyBorder="1" applyAlignment="1" applyProtection="1">
      <alignment horizontal="left"/>
    </xf>
    <xf numFmtId="0" fontId="24" fillId="3" borderId="33" xfId="0" applyFont="1" applyFill="1" applyBorder="1" applyAlignment="1" applyProtection="1">
      <alignment horizontal="left"/>
    </xf>
    <xf numFmtId="0" fontId="20" fillId="0" borderId="122" xfId="0" applyFont="1" applyBorder="1" applyAlignment="1" applyProtection="1">
      <alignment horizontal="center" vertical="center" wrapText="1"/>
    </xf>
    <xf numFmtId="0" fontId="20" fillId="0" borderId="88" xfId="0" applyFont="1" applyBorder="1" applyAlignment="1" applyProtection="1">
      <alignment horizontal="center" vertical="center" wrapText="1"/>
    </xf>
    <xf numFmtId="0" fontId="20" fillId="0" borderId="112" xfId="0" applyFont="1" applyBorder="1" applyAlignment="1" applyProtection="1">
      <alignment horizontal="center" vertical="center" wrapText="1"/>
    </xf>
    <xf numFmtId="0" fontId="30" fillId="0" borderId="20" xfId="0" applyFont="1" applyBorder="1" applyAlignment="1" applyProtection="1">
      <alignment horizontal="center" vertical="center"/>
    </xf>
    <xf numFmtId="0" fontId="25" fillId="3" borderId="78" xfId="0" applyFont="1" applyFill="1" applyBorder="1" applyAlignment="1" applyProtection="1">
      <alignment horizontal="left"/>
    </xf>
    <xf numFmtId="0" fontId="24" fillId="3" borderId="79" xfId="0" applyFont="1" applyFill="1" applyBorder="1" applyAlignment="1" applyProtection="1">
      <alignment horizontal="left"/>
    </xf>
    <xf numFmtId="0" fontId="8" fillId="6" borderId="5" xfId="0"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9" fillId="0" borderId="92" xfId="1" applyFont="1" applyFill="1" applyBorder="1" applyAlignment="1" applyProtection="1">
      <alignment horizontal="center" vertical="center" wrapText="1"/>
    </xf>
    <xf numFmtId="0" fontId="9" fillId="7" borderId="93" xfId="1" applyFont="1" applyFill="1" applyBorder="1" applyAlignment="1" applyProtection="1">
      <alignment horizontal="center" vertical="center" wrapText="1"/>
    </xf>
    <xf numFmtId="0" fontId="9" fillId="7" borderId="95" xfId="1" applyFont="1" applyFill="1" applyBorder="1" applyAlignment="1" applyProtection="1">
      <alignment horizontal="center" vertical="center" wrapText="1"/>
    </xf>
    <xf numFmtId="0" fontId="6" fillId="0" borderId="1" xfId="1" applyFont="1" applyAlignment="1" applyProtection="1">
      <alignment vertical="center"/>
    </xf>
    <xf numFmtId="0" fontId="9" fillId="0" borderId="93" xfId="1" applyFont="1" applyFill="1" applyBorder="1" applyAlignment="1" applyProtection="1">
      <alignment horizontal="center" vertical="center" wrapText="1"/>
    </xf>
    <xf numFmtId="0" fontId="9" fillId="0" borderId="95" xfId="1" applyFont="1" applyFill="1" applyBorder="1" applyAlignment="1" applyProtection="1">
      <alignment horizontal="center" vertical="center" wrapText="1"/>
    </xf>
    <xf numFmtId="0" fontId="11" fillId="10" borderId="93" xfId="1" applyFont="1" applyFill="1" applyBorder="1" applyAlignment="1" applyProtection="1">
      <alignment horizontal="right" vertical="center"/>
    </xf>
    <xf numFmtId="0" fontId="11" fillId="10" borderId="94" xfId="1" applyFont="1" applyFill="1" applyBorder="1" applyAlignment="1" applyProtection="1">
      <alignment horizontal="right" vertical="center"/>
    </xf>
    <xf numFmtId="0" fontId="11" fillId="10" borderId="95" xfId="1" applyFont="1" applyFill="1" applyBorder="1" applyAlignment="1" applyProtection="1">
      <alignment horizontal="right" vertical="center"/>
    </xf>
    <xf numFmtId="0" fontId="4" fillId="0" borderId="93" xfId="1" applyFont="1" applyBorder="1" applyAlignment="1" applyProtection="1">
      <alignment horizontal="left" vertical="top"/>
    </xf>
    <xf numFmtId="0" fontId="4" fillId="0" borderId="94" xfId="1" applyFont="1" applyBorder="1" applyAlignment="1" applyProtection="1">
      <alignment horizontal="left" vertical="top"/>
    </xf>
    <xf numFmtId="0" fontId="4" fillId="0" borderId="95" xfId="1" applyFont="1" applyBorder="1" applyAlignment="1" applyProtection="1">
      <alignment horizontal="left" vertical="top"/>
    </xf>
    <xf numFmtId="14" fontId="20" fillId="0" borderId="93" xfId="1" applyNumberFormat="1" applyFont="1" applyBorder="1" applyAlignment="1" applyProtection="1">
      <alignment horizontal="center" vertical="center"/>
    </xf>
    <xf numFmtId="14" fontId="20" fillId="0" borderId="95" xfId="1" applyNumberFormat="1" applyFont="1" applyBorder="1" applyAlignment="1" applyProtection="1">
      <alignment horizontal="center" vertical="center"/>
    </xf>
    <xf numFmtId="0" fontId="20" fillId="0" borderId="92" xfId="1" applyFont="1" applyBorder="1" applyAlignment="1" applyProtection="1">
      <alignment horizontal="left" vertical="center"/>
    </xf>
    <xf numFmtId="0" fontId="8" fillId="0" borderId="92" xfId="1" applyFont="1" applyBorder="1" applyAlignment="1" applyProtection="1">
      <alignment horizontal="left" vertical="center"/>
    </xf>
    <xf numFmtId="0" fontId="6" fillId="0" borderId="1" xfId="1" applyFont="1" applyBorder="1" applyAlignment="1" applyProtection="1">
      <alignment horizontal="left" vertical="center"/>
    </xf>
    <xf numFmtId="0" fontId="8" fillId="0" borderId="76" xfId="0" applyFont="1" applyBorder="1" applyAlignment="1" applyProtection="1">
      <alignment horizontal="center" vertical="center" wrapText="1"/>
    </xf>
    <xf numFmtId="0" fontId="8" fillId="0" borderId="8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9" fillId="0" borderId="2" xfId="1"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7" borderId="7" xfId="1" applyFont="1" applyFill="1" applyBorder="1" applyAlignment="1" applyProtection="1">
      <alignment horizontal="center" vertical="center" wrapText="1"/>
    </xf>
    <xf numFmtId="0" fontId="9" fillId="7" borderId="6" xfId="1" applyFont="1" applyFill="1" applyBorder="1" applyAlignment="1" applyProtection="1">
      <alignment horizontal="center" vertical="center" wrapText="1"/>
    </xf>
    <xf numFmtId="0" fontId="25" fillId="3" borderId="30" xfId="0" applyFont="1" applyFill="1" applyBorder="1" applyAlignment="1" applyProtection="1">
      <alignment horizontal="left"/>
    </xf>
    <xf numFmtId="0" fontId="24" fillId="3" borderId="31" xfId="0" applyFont="1" applyFill="1" applyBorder="1" applyAlignment="1" applyProtection="1">
      <alignment horizontal="left"/>
    </xf>
    <xf numFmtId="0" fontId="30" fillId="0" borderId="8" xfId="0" applyFont="1" applyBorder="1" applyAlignment="1" applyProtection="1">
      <alignment horizontal="center" vertical="center"/>
    </xf>
    <xf numFmtId="0" fontId="4" fillId="0" borderId="7" xfId="1" applyFont="1" applyBorder="1" applyAlignment="1" applyProtection="1">
      <alignment horizontal="left" vertical="top"/>
    </xf>
    <xf numFmtId="0" fontId="4" fillId="0" borderId="15" xfId="1" applyFont="1" applyBorder="1" applyAlignment="1" applyProtection="1">
      <alignment horizontal="left" vertical="top"/>
    </xf>
    <xf numFmtId="0" fontId="4" fillId="0" borderId="6" xfId="1" applyFont="1" applyBorder="1" applyAlignment="1" applyProtection="1">
      <alignment horizontal="left" vertical="top"/>
    </xf>
    <xf numFmtId="0" fontId="20" fillId="0" borderId="24" xfId="1" applyFont="1" applyBorder="1" applyAlignment="1" applyProtection="1">
      <alignment horizontal="left" vertical="center"/>
    </xf>
    <xf numFmtId="0" fontId="20" fillId="0" borderId="25" xfId="1" applyFont="1" applyBorder="1" applyAlignment="1" applyProtection="1">
      <alignment horizontal="left" vertical="center"/>
    </xf>
    <xf numFmtId="0" fontId="9" fillId="7" borderId="109" xfId="1" applyFont="1" applyFill="1" applyBorder="1" applyAlignment="1" applyProtection="1">
      <alignment horizontal="center" vertical="center" wrapText="1"/>
    </xf>
    <xf numFmtId="0" fontId="9" fillId="7" borderId="111" xfId="1" applyFont="1" applyFill="1" applyBorder="1" applyAlignment="1" applyProtection="1">
      <alignment horizontal="center" vertical="center" wrapText="1"/>
    </xf>
    <xf numFmtId="0" fontId="20" fillId="0" borderId="2" xfId="1" applyFont="1" applyBorder="1" applyAlignment="1" applyProtection="1">
      <alignment horizontal="left" vertical="center"/>
    </xf>
    <xf numFmtId="0" fontId="8" fillId="0" borderId="2" xfId="1" applyFont="1" applyBorder="1" applyAlignment="1" applyProtection="1">
      <alignment horizontal="left" vertical="center"/>
    </xf>
    <xf numFmtId="14" fontId="20" fillId="0" borderId="7" xfId="1" applyNumberFormat="1" applyFont="1" applyBorder="1" applyAlignment="1" applyProtection="1">
      <alignment horizontal="center" vertical="center"/>
    </xf>
    <xf numFmtId="14" fontId="20" fillId="0" borderId="6" xfId="1" applyNumberFormat="1" applyFont="1" applyBorder="1" applyAlignment="1" applyProtection="1">
      <alignment horizontal="center" vertical="center"/>
    </xf>
    <xf numFmtId="0" fontId="8" fillId="3" borderId="63" xfId="0" applyFont="1" applyFill="1" applyBorder="1" applyAlignment="1" applyProtection="1">
      <alignment horizontal="center" vertical="center" wrapText="1"/>
    </xf>
    <xf numFmtId="0" fontId="8" fillId="3" borderId="68"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11" fillId="10" borderId="7" xfId="1" applyFont="1" applyFill="1" applyBorder="1" applyAlignment="1" applyProtection="1">
      <alignment horizontal="right" vertical="center"/>
    </xf>
    <xf numFmtId="0" fontId="11" fillId="10" borderId="15" xfId="1" applyFont="1" applyFill="1" applyBorder="1" applyAlignment="1" applyProtection="1">
      <alignment horizontal="right" vertical="center"/>
    </xf>
    <xf numFmtId="0" fontId="11" fillId="10" borderId="6" xfId="1" applyFont="1" applyFill="1" applyBorder="1" applyAlignment="1" applyProtection="1">
      <alignment horizontal="right" vertical="center"/>
    </xf>
    <xf numFmtId="0" fontId="28" fillId="9" borderId="10" xfId="1" applyFont="1" applyFill="1" applyBorder="1" applyAlignment="1" applyProtection="1">
      <alignment horizontal="center" vertical="center" wrapText="1"/>
    </xf>
    <xf numFmtId="0" fontId="28" fillId="9" borderId="65" xfId="1" applyFont="1" applyFill="1" applyBorder="1" applyAlignment="1" applyProtection="1">
      <alignment horizontal="center" vertical="center" wrapText="1"/>
    </xf>
    <xf numFmtId="0" fontId="27" fillId="9" borderId="9" xfId="1" applyFont="1" applyFill="1" applyBorder="1" applyAlignment="1" applyProtection="1">
      <alignment horizontal="center" vertical="center" wrapText="1"/>
    </xf>
    <xf numFmtId="0" fontId="26" fillId="0" borderId="113" xfId="0" applyFont="1" applyFill="1" applyBorder="1" applyAlignment="1" applyProtection="1">
      <alignment horizontal="center" vertical="center" wrapText="1"/>
    </xf>
    <xf numFmtId="0" fontId="26" fillId="0" borderId="88" xfId="0" applyFont="1" applyFill="1" applyBorder="1" applyAlignment="1" applyProtection="1">
      <alignment horizontal="center" vertical="center" wrapText="1"/>
    </xf>
    <xf numFmtId="0" fontId="26" fillId="0" borderId="5" xfId="0" applyFont="1" applyFill="1" applyBorder="1" applyAlignment="1" applyProtection="1">
      <alignment horizontal="center" vertical="center" wrapText="1"/>
    </xf>
    <xf numFmtId="0" fontId="8" fillId="6" borderId="67" xfId="0" applyFont="1" applyFill="1" applyBorder="1" applyAlignment="1" applyProtection="1">
      <alignment horizontal="center" vertical="center" wrapText="1"/>
    </xf>
    <xf numFmtId="0" fontId="8" fillId="6" borderId="62" xfId="0" applyFont="1" applyFill="1" applyBorder="1" applyAlignment="1" applyProtection="1">
      <alignment horizontal="center" vertical="center" wrapText="1"/>
    </xf>
    <xf numFmtId="0" fontId="10" fillId="9" borderId="10" xfId="1" applyFont="1" applyFill="1" applyBorder="1" applyAlignment="1" applyProtection="1">
      <alignment horizontal="center" vertical="center" wrapText="1"/>
    </xf>
    <xf numFmtId="0" fontId="8" fillId="9" borderId="9" xfId="1" applyFont="1" applyFill="1" applyBorder="1" applyAlignment="1" applyProtection="1">
      <alignment horizontal="center" vertical="center" wrapText="1"/>
    </xf>
    <xf numFmtId="0" fontId="9" fillId="0" borderId="62" xfId="1" applyFont="1" applyFill="1" applyBorder="1" applyAlignment="1" applyProtection="1">
      <alignment horizontal="center" vertical="center" wrapText="1"/>
    </xf>
    <xf numFmtId="0" fontId="4" fillId="0" borderId="64" xfId="1" applyFont="1" applyBorder="1" applyAlignment="1" applyProtection="1">
      <alignment horizontal="left" vertical="top"/>
    </xf>
    <xf numFmtId="0" fontId="9" fillId="7" borderId="64" xfId="1" applyFont="1" applyFill="1" applyBorder="1" applyAlignment="1" applyProtection="1">
      <alignment horizontal="center" vertical="center" wrapText="1"/>
    </xf>
    <xf numFmtId="0" fontId="9" fillId="0" borderId="64" xfId="1" applyFont="1" applyFill="1" applyBorder="1" applyAlignment="1" applyProtection="1">
      <alignment horizontal="center" vertical="center" wrapText="1"/>
    </xf>
    <xf numFmtId="0" fontId="20" fillId="0" borderId="4" xfId="0" applyFont="1" applyBorder="1" applyAlignment="1" applyProtection="1">
      <alignment horizontal="left" vertical="center" wrapText="1"/>
    </xf>
    <xf numFmtId="0" fontId="11" fillId="10" borderId="64" xfId="1" applyFont="1" applyFill="1" applyBorder="1" applyAlignment="1" applyProtection="1">
      <alignment horizontal="right" vertical="center"/>
    </xf>
    <xf numFmtId="0" fontId="35" fillId="0" borderId="113" xfId="0" applyFont="1" applyBorder="1" applyAlignment="1" applyProtection="1">
      <alignment horizontal="center" vertical="center" wrapText="1"/>
    </xf>
    <xf numFmtId="0" fontId="35" fillId="0" borderId="88" xfId="0" applyFont="1" applyBorder="1" applyAlignment="1" applyProtection="1">
      <alignment horizontal="center" vertical="center" wrapText="1"/>
    </xf>
    <xf numFmtId="0" fontId="35" fillId="0" borderId="5" xfId="0" applyFont="1" applyBorder="1" applyAlignment="1" applyProtection="1">
      <alignment horizontal="center" vertical="center" wrapText="1"/>
    </xf>
    <xf numFmtId="0" fontId="20" fillId="0" borderId="113" xfId="20" applyFont="1" applyFill="1" applyBorder="1" applyAlignment="1" applyProtection="1">
      <alignment horizontal="left" vertical="center" wrapText="1"/>
    </xf>
    <xf numFmtId="0" fontId="20" fillId="0" borderId="112" xfId="20" applyFont="1" applyFill="1" applyBorder="1" applyAlignment="1" applyProtection="1">
      <alignment horizontal="left" vertical="center" wrapText="1"/>
    </xf>
    <xf numFmtId="0" fontId="20" fillId="0" borderId="113" xfId="20" applyFont="1" applyBorder="1" applyAlignment="1" applyProtection="1">
      <alignment horizontal="center" vertical="center" wrapText="1"/>
    </xf>
    <xf numFmtId="0" fontId="20" fillId="0" borderId="112" xfId="20" applyFont="1" applyBorder="1" applyAlignment="1" applyProtection="1">
      <alignment horizontal="center" vertical="center" wrapText="1"/>
    </xf>
    <xf numFmtId="9" fontId="21" fillId="8" borderId="127" xfId="8" applyNumberFormat="1" applyFont="1" applyFill="1" applyBorder="1" applyAlignment="1" applyProtection="1">
      <alignment horizontal="center" vertical="center"/>
    </xf>
    <xf numFmtId="9" fontId="21" fillId="8" borderId="112" xfId="8" applyNumberFormat="1" applyFont="1" applyFill="1" applyBorder="1" applyAlignment="1" applyProtection="1">
      <alignment horizontal="center" vertical="center"/>
    </xf>
    <xf numFmtId="14" fontId="20" fillId="0" borderId="64" xfId="1" applyNumberFormat="1" applyFont="1" applyBorder="1" applyAlignment="1" applyProtection="1">
      <alignment horizontal="center" vertical="center"/>
    </xf>
    <xf numFmtId="0" fontId="20" fillId="0" borderId="62" xfId="1" applyFont="1" applyBorder="1" applyAlignment="1" applyProtection="1">
      <alignment horizontal="left" vertical="center" wrapText="1"/>
    </xf>
    <xf numFmtId="0" fontId="8" fillId="0" borderId="62" xfId="1" applyFont="1" applyBorder="1" applyAlignment="1" applyProtection="1">
      <alignment horizontal="left" vertical="center" wrapText="1"/>
    </xf>
    <xf numFmtId="0" fontId="4" fillId="0" borderId="1" xfId="1" applyFont="1" applyBorder="1" applyAlignment="1" applyProtection="1">
      <alignment horizontal="left" vertical="center"/>
    </xf>
    <xf numFmtId="0" fontId="8" fillId="6" borderId="68" xfId="0" applyFont="1" applyFill="1" applyBorder="1" applyAlignment="1" applyProtection="1">
      <alignment horizontal="center" vertical="center" wrapText="1"/>
    </xf>
    <xf numFmtId="0" fontId="30" fillId="0" borderId="69" xfId="0" applyFont="1" applyBorder="1" applyAlignment="1" applyProtection="1">
      <alignment horizontal="center" vertical="center"/>
    </xf>
    <xf numFmtId="0" fontId="20" fillId="0" borderId="113"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8" fillId="16" borderId="1" xfId="1" applyFont="1" applyFill="1" applyBorder="1" applyAlignment="1" applyProtection="1">
      <alignment horizontal="center" vertical="center"/>
    </xf>
    <xf numFmtId="0" fontId="8" fillId="16" borderId="20" xfId="1" applyFont="1" applyFill="1" applyBorder="1" applyAlignment="1" applyProtection="1">
      <alignment horizontal="center" vertical="center"/>
    </xf>
    <xf numFmtId="0" fontId="8" fillId="0" borderId="62" xfId="1" applyFont="1" applyBorder="1" applyAlignment="1" applyProtection="1">
      <alignment horizontal="left" vertical="center"/>
    </xf>
    <xf numFmtId="0" fontId="24" fillId="0" borderId="123" xfId="0" applyFont="1" applyFill="1" applyBorder="1" applyAlignment="1" applyProtection="1">
      <alignment horizontal="center" vertical="center" wrapText="1"/>
    </xf>
    <xf numFmtId="0" fontId="24" fillId="0" borderId="112" xfId="0" applyFont="1" applyFill="1" applyBorder="1" applyAlignment="1" applyProtection="1">
      <alignment horizontal="center" vertical="center" wrapText="1"/>
    </xf>
    <xf numFmtId="0" fontId="8" fillId="0" borderId="21"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23" xfId="0" applyFont="1" applyBorder="1" applyAlignment="1" applyProtection="1">
      <alignment horizontal="center" vertical="center"/>
    </xf>
    <xf numFmtId="0" fontId="30" fillId="0" borderId="35"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37" xfId="0" applyFont="1" applyBorder="1" applyAlignment="1" applyProtection="1">
      <alignment horizontal="center" vertical="center" wrapText="1"/>
    </xf>
    <xf numFmtId="0" fontId="30" fillId="0" borderId="69"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20" xfId="0" applyFont="1" applyBorder="1" applyAlignment="1" applyProtection="1">
      <alignment horizontal="center" vertical="center" wrapText="1"/>
    </xf>
    <xf numFmtId="0" fontId="30" fillId="0" borderId="32" xfId="0" applyFont="1" applyBorder="1" applyAlignment="1" applyProtection="1">
      <alignment horizontal="center" vertical="center" wrapText="1"/>
    </xf>
    <xf numFmtId="0" fontId="30" fillId="0" borderId="38" xfId="0" applyFont="1" applyBorder="1" applyAlignment="1" applyProtection="1">
      <alignment horizontal="center" vertical="center" wrapText="1"/>
    </xf>
    <xf numFmtId="0" fontId="30" fillId="0" borderId="39" xfId="0" applyFont="1" applyBorder="1" applyAlignment="1" applyProtection="1">
      <alignment horizontal="center" vertical="center" wrapText="1"/>
    </xf>
    <xf numFmtId="0" fontId="27" fillId="9" borderId="70" xfId="1" applyFont="1" applyFill="1" applyBorder="1" applyAlignment="1" applyProtection="1">
      <alignment horizontal="center" vertical="center" wrapText="1"/>
    </xf>
    <xf numFmtId="0" fontId="9" fillId="0" borderId="62" xfId="1" applyFont="1" applyBorder="1" applyAlignment="1" applyProtection="1">
      <alignment horizontal="center" vertical="center" wrapText="1"/>
    </xf>
    <xf numFmtId="0" fontId="6" fillId="0" borderId="1" xfId="1" applyFont="1" applyAlignment="1" applyProtection="1">
      <alignment horizontal="left" vertical="center"/>
    </xf>
    <xf numFmtId="0" fontId="20" fillId="0" borderId="62" xfId="1" applyFont="1" applyBorder="1" applyAlignment="1" applyProtection="1">
      <alignment horizontal="left" vertical="center"/>
      <protection locked="0"/>
    </xf>
    <xf numFmtId="0" fontId="8" fillId="0" borderId="62" xfId="1" applyFont="1" applyBorder="1" applyAlignment="1" applyProtection="1">
      <alignment horizontal="left" vertical="center"/>
      <protection locked="0"/>
    </xf>
    <xf numFmtId="0" fontId="20" fillId="0" borderId="63" xfId="0" applyFont="1" applyBorder="1" applyAlignment="1" applyProtection="1">
      <alignment horizontal="center" vertical="center" wrapText="1"/>
    </xf>
    <xf numFmtId="0" fontId="4" fillId="0" borderId="7" xfId="1" applyBorder="1" applyAlignment="1" applyProtection="1">
      <alignment horizontal="left" vertical="top"/>
    </xf>
    <xf numFmtId="0" fontId="4" fillId="0" borderId="15" xfId="1" applyBorder="1" applyAlignment="1" applyProtection="1">
      <alignment horizontal="left" vertical="top"/>
    </xf>
    <xf numFmtId="0" fontId="4" fillId="0" borderId="64" xfId="1" applyBorder="1" applyAlignment="1" applyProtection="1">
      <alignment horizontal="left" vertical="top"/>
    </xf>
    <xf numFmtId="0" fontId="9" fillId="0" borderId="7" xfId="1" applyFont="1" applyBorder="1" applyAlignment="1" applyProtection="1">
      <alignment horizontal="center" vertical="center" wrapText="1"/>
    </xf>
    <xf numFmtId="0" fontId="9" fillId="0" borderId="64" xfId="1" applyFont="1" applyBorder="1" applyAlignment="1" applyProtection="1">
      <alignment horizontal="center" vertical="center" wrapText="1"/>
    </xf>
    <xf numFmtId="0" fontId="8" fillId="0" borderId="113" xfId="0" applyFont="1" applyBorder="1" applyAlignment="1" applyProtection="1">
      <alignment horizontal="center" vertical="center" wrapText="1"/>
    </xf>
    <xf numFmtId="0" fontId="20" fillId="0" borderId="62" xfId="1" applyFont="1" applyBorder="1" applyAlignment="1" applyProtection="1">
      <alignment horizontal="left" vertical="center"/>
    </xf>
    <xf numFmtId="9" fontId="11" fillId="10" borderId="7" xfId="8" applyFont="1" applyFill="1" applyBorder="1" applyAlignment="1" applyProtection="1">
      <alignment horizontal="right" vertical="center"/>
    </xf>
    <xf numFmtId="9" fontId="11" fillId="10" borderId="15" xfId="8" applyFont="1" applyFill="1" applyBorder="1" applyAlignment="1" applyProtection="1">
      <alignment horizontal="right" vertical="center"/>
    </xf>
    <xf numFmtId="9" fontId="11" fillId="10" borderId="64" xfId="8" applyFont="1" applyFill="1" applyBorder="1" applyAlignment="1" applyProtection="1">
      <alignment horizontal="right" vertical="center"/>
    </xf>
    <xf numFmtId="0" fontId="8" fillId="0" borderId="113" xfId="0" applyFont="1" applyFill="1" applyBorder="1" applyAlignment="1" applyProtection="1">
      <alignment horizontal="center" vertical="center" wrapText="1"/>
    </xf>
    <xf numFmtId="0" fontId="8" fillId="0" borderId="88" xfId="0" applyFont="1" applyFill="1" applyBorder="1" applyAlignment="1" applyProtection="1">
      <alignment horizontal="center" vertical="center" wrapText="1"/>
    </xf>
    <xf numFmtId="0" fontId="8" fillId="0" borderId="113" xfId="25" applyFont="1" applyBorder="1" applyAlignment="1" applyProtection="1">
      <alignment horizontal="left" vertical="center" wrapText="1"/>
    </xf>
    <xf numFmtId="0" fontId="8" fillId="0" borderId="5" xfId="25" applyFont="1" applyBorder="1" applyAlignment="1" applyProtection="1">
      <alignment horizontal="left" vertical="center" wrapText="1"/>
    </xf>
    <xf numFmtId="0" fontId="8" fillId="6" borderId="74" xfId="0" applyFont="1" applyFill="1" applyBorder="1" applyAlignment="1" applyProtection="1">
      <alignment horizontal="center" vertical="center" wrapText="1"/>
    </xf>
    <xf numFmtId="0" fontId="28" fillId="9" borderId="73" xfId="1" applyFont="1" applyFill="1" applyBorder="1" applyAlignment="1" applyProtection="1">
      <alignment horizontal="center" vertical="center" wrapText="1"/>
    </xf>
    <xf numFmtId="0" fontId="20" fillId="0" borderId="84" xfId="1" applyFont="1" applyBorder="1" applyAlignment="1" applyProtection="1">
      <alignment horizontal="left" vertical="center"/>
    </xf>
    <xf numFmtId="0" fontId="8" fillId="0" borderId="84" xfId="1" applyFont="1" applyBorder="1" applyAlignment="1" applyProtection="1">
      <alignment horizontal="left" vertical="center"/>
    </xf>
    <xf numFmtId="0" fontId="9" fillId="7" borderId="85" xfId="1" applyFont="1" applyFill="1" applyBorder="1" applyAlignment="1" applyProtection="1">
      <alignment horizontal="center" vertical="center" wrapText="1"/>
    </xf>
    <xf numFmtId="0" fontId="9" fillId="7" borderId="86" xfId="1" applyFont="1" applyFill="1" applyBorder="1" applyAlignment="1" applyProtection="1">
      <alignment horizontal="center" vertical="center" wrapText="1"/>
    </xf>
    <xf numFmtId="0" fontId="20" fillId="0" borderId="76" xfId="0" applyFont="1" applyBorder="1" applyAlignment="1" applyProtection="1">
      <alignment horizontal="center" vertical="center" wrapText="1"/>
    </xf>
    <xf numFmtId="0" fontId="20" fillId="0" borderId="82" xfId="0" applyFont="1" applyBorder="1" applyAlignment="1" applyProtection="1">
      <alignment horizontal="center" vertical="center" wrapText="1"/>
    </xf>
    <xf numFmtId="0" fontId="11" fillId="10" borderId="85" xfId="1" applyFont="1" applyFill="1" applyBorder="1" applyAlignment="1" applyProtection="1">
      <alignment horizontal="right" vertical="center"/>
    </xf>
    <xf numFmtId="0" fontId="11" fillId="10" borderId="87" xfId="1" applyFont="1" applyFill="1" applyBorder="1" applyAlignment="1" applyProtection="1">
      <alignment horizontal="right" vertical="center"/>
    </xf>
    <xf numFmtId="0" fontId="11" fillId="10" borderId="86" xfId="1" applyFont="1" applyFill="1" applyBorder="1" applyAlignment="1" applyProtection="1">
      <alignment horizontal="right" vertical="center"/>
    </xf>
    <xf numFmtId="0" fontId="27" fillId="0" borderId="85" xfId="1" applyFont="1" applyBorder="1" applyAlignment="1" applyProtection="1">
      <alignment horizontal="left" vertical="top"/>
    </xf>
    <xf numFmtId="0" fontId="27" fillId="0" borderId="87" xfId="1" applyFont="1" applyBorder="1" applyAlignment="1" applyProtection="1">
      <alignment horizontal="left" vertical="top"/>
    </xf>
    <xf numFmtId="0" fontId="27" fillId="0" borderId="86" xfId="1" applyFont="1" applyBorder="1" applyAlignment="1" applyProtection="1">
      <alignment horizontal="left" vertical="top"/>
    </xf>
    <xf numFmtId="0" fontId="9" fillId="0" borderId="84" xfId="1" applyFont="1" applyBorder="1" applyAlignment="1" applyProtection="1">
      <alignment horizontal="center" vertical="center" wrapText="1"/>
    </xf>
    <xf numFmtId="0" fontId="9" fillId="0" borderId="85" xfId="1" applyFont="1" applyBorder="1" applyAlignment="1" applyProtection="1">
      <alignment horizontal="center" vertical="center" wrapText="1"/>
    </xf>
    <xf numFmtId="0" fontId="9" fillId="0" borderId="86" xfId="1" applyFont="1" applyBorder="1" applyAlignment="1" applyProtection="1">
      <alignment horizontal="center" vertical="center" wrapText="1"/>
    </xf>
    <xf numFmtId="0" fontId="8" fillId="6" borderId="82" xfId="0" applyFont="1" applyFill="1" applyBorder="1" applyAlignment="1" applyProtection="1">
      <alignment horizontal="center" vertical="center" wrapText="1"/>
    </xf>
    <xf numFmtId="0" fontId="28" fillId="9" borderId="83" xfId="1" applyFont="1" applyFill="1" applyBorder="1" applyAlignment="1" applyProtection="1">
      <alignment horizontal="center" vertical="center" wrapText="1"/>
    </xf>
    <xf numFmtId="0" fontId="20" fillId="0" borderId="80" xfId="1" applyFont="1" applyBorder="1" applyAlignment="1" applyProtection="1">
      <alignment horizontal="left" vertical="center"/>
    </xf>
    <xf numFmtId="0" fontId="20" fillId="0" borderId="81" xfId="1" applyFont="1" applyBorder="1" applyAlignment="1" applyProtection="1">
      <alignment horizontal="left" vertical="center"/>
    </xf>
    <xf numFmtId="0" fontId="30" fillId="0" borderId="75" xfId="0" applyFont="1" applyBorder="1" applyAlignment="1" applyProtection="1">
      <alignment horizontal="center" vertical="center"/>
    </xf>
    <xf numFmtId="0" fontId="30" fillId="0" borderId="0" xfId="0" applyFont="1" applyAlignment="1" applyProtection="1">
      <alignment horizontal="center" vertical="center"/>
    </xf>
    <xf numFmtId="0" fontId="9" fillId="0" borderId="84" xfId="1" applyFont="1" applyFill="1" applyBorder="1" applyAlignment="1" applyProtection="1">
      <alignment horizontal="center" vertical="center" wrapText="1"/>
    </xf>
    <xf numFmtId="0" fontId="8" fillId="16" borderId="114" xfId="1" applyFont="1" applyFill="1" applyBorder="1" applyAlignment="1" applyProtection="1">
      <alignment horizontal="center" vertical="center"/>
    </xf>
    <xf numFmtId="0" fontId="4" fillId="0" borderId="85" xfId="1" applyFont="1" applyBorder="1" applyAlignment="1" applyProtection="1">
      <alignment horizontal="left" vertical="top"/>
    </xf>
    <xf numFmtId="0" fontId="4" fillId="0" borderId="87" xfId="1" applyFont="1" applyBorder="1" applyAlignment="1" applyProtection="1">
      <alignment horizontal="left" vertical="top"/>
    </xf>
    <xf numFmtId="0" fontId="4" fillId="0" borderId="86" xfId="1" applyFont="1" applyBorder="1" applyAlignment="1" applyProtection="1">
      <alignment horizontal="left" vertical="top"/>
    </xf>
    <xf numFmtId="0" fontId="9" fillId="0" borderId="85" xfId="1" applyFont="1" applyFill="1" applyBorder="1" applyAlignment="1" applyProtection="1">
      <alignment horizontal="center" vertical="center" wrapText="1"/>
    </xf>
    <xf numFmtId="0" fontId="9" fillId="0" borderId="86" xfId="1" applyFont="1" applyFill="1" applyBorder="1" applyAlignment="1" applyProtection="1">
      <alignment horizontal="center" vertical="center" wrapText="1"/>
    </xf>
    <xf numFmtId="0" fontId="11" fillId="10" borderId="104" xfId="1" applyFont="1" applyFill="1" applyBorder="1" applyAlignment="1" applyProtection="1">
      <alignment horizontal="right" vertical="center"/>
    </xf>
    <xf numFmtId="0" fontId="11" fillId="10" borderId="105" xfId="1" applyFont="1" applyFill="1" applyBorder="1" applyAlignment="1" applyProtection="1">
      <alignment horizontal="right" vertical="center"/>
    </xf>
    <xf numFmtId="14" fontId="20" fillId="0" borderId="109" xfId="1" applyNumberFormat="1" applyFont="1" applyBorder="1" applyAlignment="1" applyProtection="1">
      <alignment horizontal="center" vertical="center"/>
    </xf>
    <xf numFmtId="14" fontId="20" fillId="0" borderId="111" xfId="1" applyNumberFormat="1" applyFont="1" applyBorder="1" applyAlignment="1" applyProtection="1">
      <alignment horizontal="center" vertical="center"/>
    </xf>
    <xf numFmtId="0" fontId="20" fillId="0" borderId="108" xfId="1" applyFont="1" applyBorder="1" applyAlignment="1" applyProtection="1">
      <alignment horizontal="left" vertical="center"/>
    </xf>
    <xf numFmtId="0" fontId="8" fillId="0" borderId="108" xfId="1" applyFont="1" applyBorder="1" applyAlignment="1" applyProtection="1">
      <alignment horizontal="left" vertical="center"/>
    </xf>
    <xf numFmtId="0" fontId="8" fillId="0" borderId="113" xfId="25" applyFont="1" applyFill="1" applyBorder="1" applyAlignment="1" applyProtection="1">
      <alignment horizontal="center" vertical="center" wrapText="1"/>
    </xf>
    <xf numFmtId="0" fontId="8" fillId="0" borderId="88" xfId="25" applyFont="1" applyFill="1" applyBorder="1" applyAlignment="1" applyProtection="1">
      <alignment horizontal="center" vertical="center" wrapText="1"/>
    </xf>
    <xf numFmtId="0" fontId="8" fillId="0" borderId="5" xfId="25" applyFont="1" applyFill="1" applyBorder="1" applyAlignment="1" applyProtection="1">
      <alignment horizontal="center" vertical="center" wrapText="1"/>
    </xf>
    <xf numFmtId="0" fontId="4" fillId="0" borderId="109" xfId="1" applyFont="1" applyBorder="1" applyAlignment="1" applyProtection="1">
      <alignment horizontal="left" vertical="top"/>
    </xf>
    <xf numFmtId="0" fontId="4" fillId="0" borderId="110" xfId="1" applyFont="1" applyBorder="1" applyAlignment="1" applyProtection="1">
      <alignment horizontal="left" vertical="top"/>
    </xf>
    <xf numFmtId="0" fontId="4" fillId="0" borderId="111" xfId="1" applyFont="1" applyBorder="1" applyAlignment="1" applyProtection="1">
      <alignment horizontal="left" vertical="top"/>
    </xf>
    <xf numFmtId="0" fontId="9" fillId="0" borderId="105" xfId="1" applyFont="1" applyFill="1" applyBorder="1" applyAlignment="1" applyProtection="1">
      <alignment horizontal="center" vertical="center" wrapText="1"/>
    </xf>
    <xf numFmtId="0" fontId="9" fillId="7" borderId="105" xfId="1" applyFont="1" applyFill="1" applyBorder="1" applyAlignment="1" applyProtection="1">
      <alignment horizontal="center" vertical="center" wrapText="1"/>
    </xf>
    <xf numFmtId="0" fontId="11" fillId="10" borderId="13" xfId="1" applyFont="1" applyFill="1" applyBorder="1" applyAlignment="1" applyProtection="1">
      <alignment horizontal="right" vertical="center"/>
    </xf>
    <xf numFmtId="0" fontId="11" fillId="10" borderId="14" xfId="1" applyFont="1" applyFill="1" applyBorder="1" applyAlignment="1" applyProtection="1">
      <alignment horizontal="right" vertical="center"/>
    </xf>
    <xf numFmtId="0" fontId="20" fillId="0" borderId="63" xfId="0" applyNumberFormat="1" applyFont="1" applyBorder="1" applyAlignment="1" applyProtection="1">
      <alignment horizontal="center" vertical="center" wrapText="1"/>
    </xf>
    <xf numFmtId="0" fontId="20" fillId="0" borderId="5" xfId="0" applyNumberFormat="1" applyFont="1" applyBorder="1" applyAlignment="1" applyProtection="1">
      <alignment horizontal="center" vertical="center" wrapText="1"/>
    </xf>
    <xf numFmtId="0" fontId="4" fillId="0" borderId="93" xfId="1" applyFont="1" applyBorder="1" applyAlignment="1" applyProtection="1">
      <alignment horizontal="left" vertical="top" wrapText="1"/>
    </xf>
    <xf numFmtId="0" fontId="8" fillId="0" borderId="98" xfId="0" applyFont="1" applyBorder="1" applyAlignment="1" applyProtection="1">
      <alignment horizontal="center" vertical="center" wrapText="1"/>
    </xf>
    <xf numFmtId="0" fontId="20" fillId="0" borderId="5" xfId="23" applyFont="1" applyFill="1" applyBorder="1" applyAlignment="1">
      <alignment horizontal="left" vertical="center" wrapText="1"/>
    </xf>
    <xf numFmtId="0" fontId="20" fillId="0" borderId="29" xfId="23" applyFont="1" applyFill="1" applyBorder="1" applyAlignment="1">
      <alignment horizontal="left" vertical="center" wrapText="1"/>
    </xf>
    <xf numFmtId="0" fontId="20" fillId="0" borderId="2" xfId="23" applyFont="1" applyFill="1" applyBorder="1" applyAlignment="1">
      <alignment horizontal="left" vertical="center" wrapText="1"/>
    </xf>
    <xf numFmtId="0" fontId="20" fillId="0" borderId="56" xfId="23" applyFont="1" applyFill="1" applyBorder="1" applyAlignment="1">
      <alignment horizontal="left" vertical="center" wrapText="1"/>
    </xf>
    <xf numFmtId="0" fontId="20" fillId="0" borderId="60" xfId="23" applyFont="1" applyFill="1" applyBorder="1" applyAlignment="1">
      <alignment horizontal="left" vertical="center" wrapText="1"/>
    </xf>
    <xf numFmtId="0" fontId="20" fillId="0" borderId="61" xfId="23" applyFont="1" applyFill="1" applyBorder="1" applyAlignment="1">
      <alignment horizontal="left" vertical="center" wrapText="1"/>
    </xf>
    <xf numFmtId="0" fontId="31" fillId="11" borderId="48" xfId="23" applyFont="1" applyFill="1" applyBorder="1" applyAlignment="1">
      <alignment horizontal="center" vertical="center"/>
    </xf>
    <xf numFmtId="0" fontId="31" fillId="11" borderId="36" xfId="23" applyFont="1" applyFill="1" applyBorder="1" applyAlignment="1">
      <alignment horizontal="center" vertical="center"/>
    </xf>
    <xf numFmtId="0" fontId="31" fillId="11" borderId="49" xfId="23" applyFont="1" applyFill="1" applyBorder="1" applyAlignment="1">
      <alignment horizontal="center" vertical="center"/>
    </xf>
    <xf numFmtId="0" fontId="33" fillId="0" borderId="2" xfId="23" applyFont="1" applyFill="1" applyBorder="1" applyAlignment="1">
      <alignment horizontal="left" vertical="center" wrapText="1"/>
    </xf>
    <xf numFmtId="0" fontId="33" fillId="0" borderId="56" xfId="23" applyFont="1" applyFill="1" applyBorder="1" applyAlignment="1">
      <alignment horizontal="left" vertical="center" wrapText="1"/>
    </xf>
    <xf numFmtId="0" fontId="8" fillId="0" borderId="21" xfId="23" applyFont="1" applyFill="1" applyBorder="1" applyAlignment="1">
      <alignment horizontal="center" vertical="center"/>
    </xf>
    <xf numFmtId="0" fontId="8" fillId="0" borderId="22" xfId="23" applyFont="1" applyFill="1" applyBorder="1" applyAlignment="1">
      <alignment horizontal="center" vertical="center"/>
    </xf>
    <xf numFmtId="0" fontId="8" fillId="0" borderId="23" xfId="23" applyFont="1" applyFill="1" applyBorder="1" applyAlignment="1">
      <alignment horizontal="center" vertical="center"/>
    </xf>
    <xf numFmtId="0" fontId="8" fillId="0" borderId="35" xfId="23" applyFont="1" applyFill="1" applyBorder="1" applyAlignment="1">
      <alignment horizontal="center" vertical="center"/>
    </xf>
    <xf numFmtId="0" fontId="8" fillId="0" borderId="36" xfId="23" applyFont="1" applyFill="1" applyBorder="1" applyAlignment="1">
      <alignment horizontal="center" vertical="center"/>
    </xf>
    <xf numFmtId="0" fontId="8" fillId="0" borderId="8" xfId="23" applyFont="1" applyFill="1" applyBorder="1" applyAlignment="1">
      <alignment horizontal="center" vertical="center"/>
    </xf>
    <xf numFmtId="0" fontId="8" fillId="0" borderId="1" xfId="23" applyFont="1" applyFill="1" applyBorder="1" applyAlignment="1">
      <alignment horizontal="center" vertical="center"/>
    </xf>
    <xf numFmtId="0" fontId="8" fillId="0" borderId="32" xfId="23" applyFont="1" applyFill="1" applyBorder="1" applyAlignment="1">
      <alignment horizontal="center" vertical="center"/>
    </xf>
    <xf numFmtId="0" fontId="8" fillId="0" borderId="38" xfId="23" applyFont="1" applyFill="1" applyBorder="1" applyAlignment="1">
      <alignment horizontal="center" vertical="center"/>
    </xf>
    <xf numFmtId="0" fontId="25" fillId="3" borderId="26" xfId="23" applyFont="1" applyFill="1" applyBorder="1" applyAlignment="1">
      <alignment horizontal="left"/>
    </xf>
    <xf numFmtId="0" fontId="24" fillId="3" borderId="27" xfId="23" applyFont="1" applyFill="1" applyBorder="1" applyAlignment="1">
      <alignment horizontal="left"/>
    </xf>
    <xf numFmtId="0" fontId="25" fillId="3" borderId="30" xfId="23" applyFont="1" applyFill="1" applyBorder="1" applyAlignment="1">
      <alignment horizontal="left"/>
    </xf>
    <xf numFmtId="0" fontId="24" fillId="3" borderId="31" xfId="23" applyFont="1" applyFill="1" applyBorder="1" applyAlignment="1">
      <alignment horizontal="left"/>
    </xf>
    <xf numFmtId="15" fontId="24" fillId="3" borderId="32" xfId="23" quotePrefix="1" applyNumberFormat="1" applyFont="1" applyFill="1" applyBorder="1" applyAlignment="1">
      <alignment horizontal="left"/>
    </xf>
    <xf numFmtId="0" fontId="24" fillId="3" borderId="33" xfId="23" applyFont="1" applyFill="1" applyBorder="1" applyAlignment="1">
      <alignment horizontal="left"/>
    </xf>
    <xf numFmtId="0" fontId="20" fillId="0" borderId="50" xfId="23" applyFont="1" applyBorder="1" applyAlignment="1">
      <alignment horizontal="center" vertical="center" wrapText="1"/>
    </xf>
    <xf numFmtId="0" fontId="20" fillId="0" borderId="38" xfId="23" applyFont="1" applyBorder="1" applyAlignment="1">
      <alignment horizontal="center" vertical="center" wrapText="1"/>
    </xf>
    <xf numFmtId="0" fontId="20" fillId="0" borderId="33" xfId="23" applyFont="1" applyBorder="1" applyAlignment="1">
      <alignment horizontal="center" vertical="center" wrapText="1"/>
    </xf>
    <xf numFmtId="0" fontId="31" fillId="11" borderId="34" xfId="23" applyFont="1" applyFill="1" applyBorder="1" applyAlignment="1">
      <alignment horizontal="center" vertical="center"/>
    </xf>
    <xf numFmtId="0" fontId="31" fillId="11" borderId="52" xfId="23" applyFont="1" applyFill="1" applyBorder="1" applyAlignment="1">
      <alignment horizontal="center" vertical="center"/>
    </xf>
    <xf numFmtId="0" fontId="20" fillId="0" borderId="53" xfId="23" applyFont="1" applyFill="1" applyBorder="1" applyAlignment="1">
      <alignment horizontal="left" vertical="center" wrapText="1"/>
    </xf>
    <xf numFmtId="0" fontId="20" fillId="0" borderId="54" xfId="23" applyFont="1" applyFill="1" applyBorder="1" applyAlignment="1">
      <alignment horizontal="left" vertical="center" wrapText="1"/>
    </xf>
    <xf numFmtId="0" fontId="20" fillId="0" borderId="21" xfId="9" applyFont="1" applyBorder="1" applyAlignment="1">
      <alignment horizontal="center"/>
    </xf>
    <xf numFmtId="0" fontId="20" fillId="0" borderId="40" xfId="9" applyFont="1" applyBorder="1" applyAlignment="1">
      <alignment horizontal="center"/>
    </xf>
    <xf numFmtId="0" fontId="20" fillId="0" borderId="22" xfId="9" applyFont="1" applyBorder="1" applyAlignment="1">
      <alignment horizontal="center"/>
    </xf>
    <xf numFmtId="0" fontId="20" fillId="0" borderId="4" xfId="9" applyFont="1" applyBorder="1" applyAlignment="1">
      <alignment horizontal="center"/>
    </xf>
    <xf numFmtId="0" fontId="20" fillId="0" borderId="23" xfId="9" applyFont="1" applyBorder="1" applyAlignment="1">
      <alignment horizontal="center"/>
    </xf>
    <xf numFmtId="0" fontId="20" fillId="0" borderId="45" xfId="9" applyFont="1" applyBorder="1" applyAlignment="1">
      <alignment horizontal="center"/>
    </xf>
    <xf numFmtId="0" fontId="8" fillId="0" borderId="40" xfId="9" applyFont="1" applyBorder="1" applyAlignment="1">
      <alignment horizontal="center" vertical="center" wrapText="1"/>
    </xf>
    <xf numFmtId="0" fontId="8" fillId="0" borderId="4" xfId="9" applyFont="1" applyBorder="1" applyAlignment="1">
      <alignment horizontal="center" vertical="center" wrapText="1"/>
    </xf>
    <xf numFmtId="0" fontId="8" fillId="0" borderId="45" xfId="9" applyFont="1" applyBorder="1" applyAlignment="1">
      <alignment horizontal="center" vertical="center" wrapText="1"/>
    </xf>
    <xf numFmtId="0" fontId="25" fillId="3" borderId="26" xfId="9" applyFont="1" applyFill="1" applyBorder="1" applyAlignment="1">
      <alignment horizontal="left"/>
    </xf>
    <xf numFmtId="0" fontId="25" fillId="3" borderId="41" xfId="9" applyFont="1" applyFill="1" applyBorder="1" applyAlignment="1">
      <alignment horizontal="left"/>
    </xf>
    <xf numFmtId="0" fontId="24" fillId="3" borderId="27" xfId="9" applyFont="1" applyFill="1" applyBorder="1" applyAlignment="1">
      <alignment horizontal="left"/>
    </xf>
    <xf numFmtId="0" fontId="25" fillId="3" borderId="30" xfId="9" applyFont="1" applyFill="1" applyBorder="1" applyAlignment="1">
      <alignment horizontal="left"/>
    </xf>
    <xf numFmtId="0" fontId="25" fillId="3" borderId="42" xfId="9" applyFont="1" applyFill="1" applyBorder="1" applyAlignment="1">
      <alignment horizontal="left"/>
    </xf>
    <xf numFmtId="0" fontId="25" fillId="3" borderId="31" xfId="9" applyFont="1" applyFill="1" applyBorder="1" applyAlignment="1">
      <alignment horizontal="left"/>
    </xf>
    <xf numFmtId="0" fontId="24" fillId="3" borderId="12" xfId="9" applyFont="1" applyFill="1" applyBorder="1" applyAlignment="1">
      <alignment horizontal="left"/>
    </xf>
    <xf numFmtId="0" fontId="24" fillId="3" borderId="14" xfId="9" applyFont="1" applyFill="1" applyBorder="1" applyAlignment="1">
      <alignment horizontal="left"/>
    </xf>
    <xf numFmtId="0" fontId="24" fillId="3" borderId="12" xfId="9" applyFont="1" applyFill="1" applyBorder="1" applyAlignment="1">
      <alignment horizontal="center"/>
    </xf>
    <xf numFmtId="0" fontId="24" fillId="3" borderId="43" xfId="9" applyFont="1" applyFill="1" applyBorder="1" applyAlignment="1">
      <alignment horizontal="center"/>
    </xf>
    <xf numFmtId="0" fontId="25" fillId="3" borderId="44" xfId="9" applyFont="1" applyFill="1" applyBorder="1" applyAlignment="1">
      <alignment horizontal="left"/>
    </xf>
    <xf numFmtId="0" fontId="24" fillId="3" borderId="31" xfId="9" applyFont="1" applyFill="1" applyBorder="1" applyAlignment="1">
      <alignment horizontal="left"/>
    </xf>
    <xf numFmtId="15" fontId="24" fillId="3" borderId="32" xfId="9" quotePrefix="1" applyNumberFormat="1" applyFont="1" applyFill="1" applyBorder="1" applyAlignment="1">
      <alignment horizontal="left"/>
    </xf>
    <xf numFmtId="15" fontId="24" fillId="3" borderId="38" xfId="9" quotePrefix="1" applyNumberFormat="1" applyFont="1" applyFill="1" applyBorder="1" applyAlignment="1">
      <alignment horizontal="left"/>
    </xf>
    <xf numFmtId="0" fontId="24" fillId="3" borderId="33" xfId="9" applyFont="1" applyFill="1" applyBorder="1" applyAlignment="1">
      <alignment horizontal="left"/>
    </xf>
    <xf numFmtId="0" fontId="31" fillId="11" borderId="2" xfId="9" applyFont="1" applyFill="1" applyBorder="1" applyAlignment="1">
      <alignment horizontal="center" vertical="center" wrapText="1"/>
    </xf>
    <xf numFmtId="0" fontId="26" fillId="12" borderId="2" xfId="9" applyFont="1" applyFill="1" applyBorder="1" applyAlignment="1">
      <alignment horizontal="center" vertical="center" wrapText="1"/>
    </xf>
    <xf numFmtId="0" fontId="26" fillId="0" borderId="2" xfId="9" applyFont="1" applyBorder="1" applyAlignment="1">
      <alignment horizontal="center" vertical="center" wrapText="1"/>
    </xf>
    <xf numFmtId="0" fontId="20" fillId="12" borderId="2" xfId="9" applyFont="1" applyFill="1" applyBorder="1" applyAlignment="1">
      <alignment horizontal="center" vertical="center" wrapText="1"/>
    </xf>
    <xf numFmtId="14" fontId="20" fillId="0" borderId="2" xfId="9" applyNumberFormat="1" applyFont="1" applyBorder="1" applyAlignment="1">
      <alignment horizontal="center" vertical="center" wrapText="1"/>
    </xf>
    <xf numFmtId="0" fontId="20" fillId="0" borderId="2" xfId="9" applyFont="1" applyBorder="1" applyAlignment="1">
      <alignment horizontal="center" vertical="center" wrapText="1"/>
    </xf>
    <xf numFmtId="0" fontId="4" fillId="0" borderId="7" xfId="9" applyFont="1" applyBorder="1" applyAlignment="1">
      <alignment horizontal="left" vertical="center" wrapText="1"/>
    </xf>
    <xf numFmtId="0" fontId="4" fillId="0" borderId="15" xfId="9" applyFont="1" applyBorder="1" applyAlignment="1">
      <alignment horizontal="left" vertical="center" wrapText="1"/>
    </xf>
    <xf numFmtId="0" fontId="4" fillId="0" borderId="6" xfId="9" applyFont="1" applyBorder="1" applyAlignment="1">
      <alignment horizontal="left" vertical="center" wrapText="1"/>
    </xf>
    <xf numFmtId="0" fontId="4" fillId="0" borderId="2" xfId="9" applyFont="1" applyBorder="1" applyAlignment="1">
      <alignment horizontal="center" vertical="center"/>
    </xf>
    <xf numFmtId="0" fontId="4" fillId="0" borderId="7" xfId="9" applyFont="1" applyBorder="1" applyAlignment="1">
      <alignment horizontal="center" vertical="center"/>
    </xf>
    <xf numFmtId="0" fontId="4" fillId="0" borderId="15" xfId="9" applyFont="1" applyBorder="1" applyAlignment="1">
      <alignment horizontal="center" vertical="center"/>
    </xf>
    <xf numFmtId="0" fontId="4" fillId="0" borderId="6" xfId="9" applyFont="1" applyBorder="1" applyAlignment="1">
      <alignment horizontal="center" vertical="center"/>
    </xf>
    <xf numFmtId="0" fontId="8" fillId="13" borderId="2" xfId="9" applyFont="1" applyFill="1" applyBorder="1" applyAlignment="1">
      <alignment horizontal="center" vertical="center" wrapText="1"/>
    </xf>
    <xf numFmtId="0" fontId="4" fillId="0" borderId="2" xfId="9" applyFont="1" applyBorder="1" applyAlignment="1">
      <alignment horizontal="left" vertical="center" wrapText="1"/>
    </xf>
    <xf numFmtId="0" fontId="26" fillId="12" borderId="30" xfId="9" applyFont="1" applyFill="1" applyBorder="1" applyAlignment="1">
      <alignment horizontal="center" vertical="center" wrapText="1"/>
    </xf>
    <xf numFmtId="0" fontId="26" fillId="12" borderId="44" xfId="9" applyFont="1" applyFill="1" applyBorder="1" applyAlignment="1">
      <alignment horizontal="center" vertical="center" wrapText="1"/>
    </xf>
    <xf numFmtId="0" fontId="26" fillId="12" borderId="42" xfId="9" applyFont="1" applyFill="1" applyBorder="1" applyAlignment="1">
      <alignment horizontal="center" vertical="center" wrapText="1"/>
    </xf>
    <xf numFmtId="0" fontId="26" fillId="12" borderId="12" xfId="9" applyFont="1" applyFill="1" applyBorder="1" applyAlignment="1">
      <alignment horizontal="center" vertical="center" wrapText="1"/>
    </xf>
    <xf numFmtId="0" fontId="26" fillId="12" borderId="13" xfId="9" applyFont="1" applyFill="1" applyBorder="1" applyAlignment="1">
      <alignment horizontal="center" vertical="center" wrapText="1"/>
    </xf>
    <xf numFmtId="0" fontId="26" fillId="12" borderId="14" xfId="9" applyFont="1" applyFill="1" applyBorder="1" applyAlignment="1">
      <alignment horizontal="center" vertical="center" wrapText="1"/>
    </xf>
    <xf numFmtId="0" fontId="26" fillId="12" borderId="2" xfId="9" applyFont="1" applyFill="1" applyBorder="1" applyAlignment="1">
      <alignment horizontal="center" vertical="center"/>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2" xfId="9" applyFont="1" applyBorder="1" applyAlignment="1">
      <alignment horizontal="left"/>
    </xf>
    <xf numFmtId="0" fontId="4" fillId="0" borderId="7" xfId="9" applyFont="1" applyBorder="1" applyAlignment="1">
      <alignment horizontal="left"/>
    </xf>
    <xf numFmtId="0" fontId="4" fillId="0" borderId="15" xfId="9" applyFont="1" applyBorder="1" applyAlignment="1">
      <alignment horizontal="left"/>
    </xf>
    <xf numFmtId="0" fontId="4" fillId="0" borderId="6" xfId="9" applyFont="1" applyBorder="1" applyAlignment="1">
      <alignment horizontal="left"/>
    </xf>
    <xf numFmtId="0" fontId="8" fillId="14" borderId="21" xfId="9" applyFont="1" applyFill="1" applyBorder="1" applyAlignment="1">
      <alignment horizontal="left" vertical="center"/>
    </xf>
    <xf numFmtId="0" fontId="8" fillId="14" borderId="40" xfId="9" applyFont="1" applyFill="1" applyBorder="1" applyAlignment="1">
      <alignment horizontal="left" vertical="center"/>
    </xf>
    <xf numFmtId="0" fontId="8" fillId="14" borderId="46" xfId="9" applyFont="1" applyFill="1" applyBorder="1" applyAlignment="1">
      <alignment horizontal="left" vertical="center"/>
    </xf>
    <xf numFmtId="0" fontId="4" fillId="0" borderId="23" xfId="9" applyFont="1" applyBorder="1" applyAlignment="1">
      <alignment horizontal="left" vertical="center" wrapText="1"/>
    </xf>
    <xf numFmtId="0" fontId="4" fillId="0" borderId="45" xfId="9" applyFont="1" applyBorder="1" applyAlignment="1">
      <alignment horizontal="left" vertical="center" wrapText="1"/>
    </xf>
    <xf numFmtId="0" fontId="4" fillId="0" borderId="45" xfId="9" applyFont="1" applyBorder="1" applyAlignment="1">
      <alignment horizontal="left" vertical="center"/>
    </xf>
    <xf numFmtId="0" fontId="4" fillId="0" borderId="47" xfId="9" applyFont="1" applyBorder="1" applyAlignment="1">
      <alignment horizontal="left" vertical="center"/>
    </xf>
  </cellXfs>
  <cellStyles count="42">
    <cellStyle name="Excel_BuiltIn_Percent" xfId="16" xr:uid="{00000000-0005-0000-0000-000000000000}"/>
    <cellStyle name="Millares" xfId="5" builtinId="3"/>
    <cellStyle name="Millares [0]" xfId="41" builtinId="6"/>
    <cellStyle name="Millares 2" xfId="7" xr:uid="{00000000-0005-0000-0000-000003000000}"/>
    <cellStyle name="Millares 2 2" xfId="33" xr:uid="{00000000-0005-0000-0000-000004000000}"/>
    <cellStyle name="Millares 3" xfId="22" xr:uid="{00000000-0005-0000-0000-000005000000}"/>
    <cellStyle name="Millares 3 2" xfId="39" xr:uid="{00000000-0005-0000-0000-000006000000}"/>
    <cellStyle name="Millares 4" xfId="32" xr:uid="{00000000-0005-0000-0000-000007000000}"/>
    <cellStyle name="Normal" xfId="0" builtinId="0"/>
    <cellStyle name="Normal 10" xfId="9" xr:uid="{00000000-0005-0000-0000-000009000000}"/>
    <cellStyle name="Normal 11" xfId="15" xr:uid="{00000000-0005-0000-0000-00000A000000}"/>
    <cellStyle name="Normal 11 2" xfId="35" xr:uid="{00000000-0005-0000-0000-00000B000000}"/>
    <cellStyle name="Normal 12" xfId="20" xr:uid="{00000000-0005-0000-0000-00000C000000}"/>
    <cellStyle name="Normal 12 2" xfId="26" xr:uid="{00000000-0005-0000-0000-00000D000000}"/>
    <cellStyle name="Normal 13" xfId="21" xr:uid="{00000000-0005-0000-0000-00000E000000}"/>
    <cellStyle name="Normal 13 2" xfId="38" xr:uid="{00000000-0005-0000-0000-00000F000000}"/>
    <cellStyle name="Normal 14" xfId="25" xr:uid="{00000000-0005-0000-0000-000010000000}"/>
    <cellStyle name="Normal 15" xfId="28" xr:uid="{00000000-0005-0000-0000-000011000000}"/>
    <cellStyle name="Normal 15 2" xfId="27" xr:uid="{00000000-0005-0000-0000-000012000000}"/>
    <cellStyle name="Normal 16" xfId="34" xr:uid="{00000000-0005-0000-0000-000013000000}"/>
    <cellStyle name="Normal 17" xfId="31" xr:uid="{00000000-0005-0000-0000-000014000000}"/>
    <cellStyle name="Normal 18" xfId="29" xr:uid="{00000000-0005-0000-0000-000015000000}"/>
    <cellStyle name="Normal 19" xfId="30" xr:uid="{00000000-0005-0000-0000-000016000000}"/>
    <cellStyle name="Normal 2" xfId="2" xr:uid="{00000000-0005-0000-0000-000017000000}"/>
    <cellStyle name="Normal 2 2" xfId="17" xr:uid="{00000000-0005-0000-0000-000018000000}"/>
    <cellStyle name="Normal 2 3" xfId="23" xr:uid="{00000000-0005-0000-0000-000019000000}"/>
    <cellStyle name="Normal 20" xfId="40" xr:uid="{00000000-0005-0000-0000-00001A000000}"/>
    <cellStyle name="Normal 3" xfId="1" xr:uid="{00000000-0005-0000-0000-00001B000000}"/>
    <cellStyle name="Normal 3 2" xfId="18" xr:uid="{00000000-0005-0000-0000-00001C000000}"/>
    <cellStyle name="Normal 3 2 2" xfId="36" xr:uid="{00000000-0005-0000-0000-00001D000000}"/>
    <cellStyle name="Normal 4" xfId="4" xr:uid="{00000000-0005-0000-0000-00001E000000}"/>
    <cellStyle name="Normal 4 2" xfId="19" xr:uid="{00000000-0005-0000-0000-00001F000000}"/>
    <cellStyle name="Normal 4 2 2" xfId="37" xr:uid="{00000000-0005-0000-0000-000020000000}"/>
    <cellStyle name="Normal 5" xfId="10" xr:uid="{00000000-0005-0000-0000-000021000000}"/>
    <cellStyle name="Normal 6" xfId="11" xr:uid="{00000000-0005-0000-0000-000022000000}"/>
    <cellStyle name="Normal 7" xfId="12" xr:uid="{00000000-0005-0000-0000-000023000000}"/>
    <cellStyle name="Normal 8" xfId="13" xr:uid="{00000000-0005-0000-0000-000024000000}"/>
    <cellStyle name="Normal 9" xfId="14" xr:uid="{00000000-0005-0000-0000-000025000000}"/>
    <cellStyle name="Normal_PLAN%20DE%20%20%20%20%20%20%20ACCI%D3N%202009(1)_M.P. ALCALDIA" xfId="24" xr:uid="{00000000-0005-0000-0000-000026000000}"/>
    <cellStyle name="Porcentaje" xfId="6" builtinId="5"/>
    <cellStyle name="Porcentaje 2" xfId="3" xr:uid="{00000000-0005-0000-0000-000028000000}"/>
    <cellStyle name="Porcentaje 3" xfId="8" xr:uid="{00000000-0005-0000-0000-000029000000}"/>
  </cellStyles>
  <dxfs count="171">
    <dxf>
      <font>
        <color auto="1"/>
      </font>
      <fill>
        <patternFill>
          <bgColor rgb="FFFF0000"/>
        </patternFill>
      </fill>
    </dxf>
    <dxf>
      <fill>
        <patternFill>
          <bgColor rgb="FFFFFF00"/>
        </patternFill>
      </fill>
    </dxf>
    <dxf>
      <fill>
        <patternFill>
          <bgColor rgb="FF00B050"/>
        </patternFill>
      </fill>
    </dxf>
    <dxf>
      <numFmt numFmtId="164" formatCode="0.0%"/>
    </dxf>
    <dxf>
      <numFmt numFmtId="3" formatCode="#,##0"/>
    </dxf>
    <dxf>
      <numFmt numFmtId="166" formatCode="&quot;$&quot;\ #,##0"/>
    </dxf>
    <dxf>
      <font>
        <color auto="1"/>
      </font>
      <fill>
        <patternFill>
          <bgColor rgb="FFFF0000"/>
        </patternFill>
      </fill>
    </dxf>
    <dxf>
      <fill>
        <patternFill>
          <bgColor rgb="FFFFFF00"/>
        </patternFill>
      </fill>
    </dxf>
    <dxf>
      <fill>
        <patternFill>
          <bgColor rgb="FF00B050"/>
        </patternFill>
      </fill>
    </dxf>
    <dxf>
      <numFmt numFmtId="164" formatCode="0.0%"/>
    </dxf>
    <dxf>
      <numFmt numFmtId="3" formatCode="#,##0"/>
    </dxf>
    <dxf>
      <numFmt numFmtId="166" formatCode="&quot;$&quot;\ #,##0"/>
    </dxf>
    <dxf>
      <numFmt numFmtId="164" formatCode="0.0%"/>
    </dxf>
    <dxf>
      <numFmt numFmtId="3" formatCode="#,##0"/>
    </dxf>
    <dxf>
      <numFmt numFmtId="166" formatCode="&quot;$&quot;\ #,##0"/>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numFmt numFmtId="164" formatCode="0.0%"/>
    </dxf>
    <dxf>
      <numFmt numFmtId="3" formatCode="#,##0"/>
    </dxf>
    <dxf>
      <numFmt numFmtId="166" formatCode="&quot;$&quot;\ #,##0"/>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s>
  <tableStyles count="0" defaultTableStyle="TableStyleMedium9" defaultPivotStyle="PivotStyleMedium4"/>
  <colors>
    <mruColors>
      <color rgb="FFFFFF66"/>
      <color rgb="FFED720D"/>
      <color rgb="FFE67300"/>
      <color rgb="FF99FF33"/>
      <color rgb="FFF67B00"/>
      <color rgb="FFFF7D00"/>
      <color rgb="FFFA7D00"/>
      <color rgb="FFFF6600"/>
      <color rgb="FFFF99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00000000-0008-0000-0F00-000002000000}"/>
            </a:ext>
          </a:extLst>
        </xdr:cNvPr>
        <xdr:cNvSpPr>
          <a:spLocks noChangeArrowheads="1"/>
        </xdr:cNvSpPr>
      </xdr:nvSpPr>
      <xdr:spPr bwMode="auto">
        <a:xfrm>
          <a:off x="285750" y="1419225"/>
          <a:ext cx="17564100" cy="61531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220127</xdr:colOff>
      <xdr:row>1</xdr:row>
      <xdr:rowOff>75056</xdr:rowOff>
    </xdr:from>
    <xdr:to>
      <xdr:col>2</xdr:col>
      <xdr:colOff>1316182</xdr:colOff>
      <xdr:row>5</xdr:row>
      <xdr:rowOff>34637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0F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14536" y="300192"/>
          <a:ext cx="2983737" cy="773536"/>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4" name="AutoShape 23">
          <a:extLst>
            <a:ext uri="{FF2B5EF4-FFF2-40B4-BE49-F238E27FC236}">
              <a16:creationId xmlns:a16="http://schemas.microsoft.com/office/drawing/2014/main" id="{00000000-0008-0000-1800-000004000000}"/>
            </a:ext>
          </a:extLst>
        </xdr:cNvPr>
        <xdr:cNvSpPr>
          <a:spLocks noChangeArrowheads="1"/>
        </xdr:cNvSpPr>
      </xdr:nvSpPr>
      <xdr:spPr bwMode="auto">
        <a:xfrm>
          <a:off x="200025" y="1419225"/>
          <a:ext cx="17125950" cy="127063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0</xdr:colOff>
      <xdr:row>4</xdr:row>
      <xdr:rowOff>183015</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00000000-0008-0000-18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58535" y="409915"/>
          <a:ext cx="1836965" cy="60313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00000000-0008-0000-1900-000002000000}"/>
            </a:ext>
          </a:extLst>
        </xdr:cNvPr>
        <xdr:cNvSpPr>
          <a:spLocks noChangeArrowheads="1"/>
        </xdr:cNvSpPr>
      </xdr:nvSpPr>
      <xdr:spPr bwMode="auto">
        <a:xfrm>
          <a:off x="304800" y="1438275"/>
          <a:ext cx="19278600" cy="93249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2247900</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9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59229" y="407194"/>
          <a:ext cx="2193471" cy="586807"/>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1A00-000002000000}"/>
            </a:ext>
          </a:extLst>
        </xdr:cNvPr>
        <xdr:cNvSpPr>
          <a:spLocks noChangeArrowheads="1"/>
        </xdr:cNvSpPr>
      </xdr:nvSpPr>
      <xdr:spPr bwMode="auto">
        <a:xfrm>
          <a:off x="285750" y="1419225"/>
          <a:ext cx="16630650" cy="112299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1809751</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A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755322" cy="624907"/>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1B00-000002000000}"/>
            </a:ext>
          </a:extLst>
        </xdr:cNvPr>
        <xdr:cNvSpPr>
          <a:spLocks noChangeArrowheads="1"/>
        </xdr:cNvSpPr>
      </xdr:nvSpPr>
      <xdr:spPr bwMode="auto">
        <a:xfrm>
          <a:off x="285750" y="1419225"/>
          <a:ext cx="17659350" cy="108775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1724025</xdr:colOff>
      <xdr:row>5</xdr:row>
      <xdr:rowOff>12927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B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4"/>
          <a:ext cx="1669597" cy="624907"/>
        </a:xfrm>
        <a:prstGeom prst="rect">
          <a:avLst/>
        </a:prstGeom>
        <a:noFill/>
        <a:ln>
          <a:noFill/>
        </a:ln>
      </xdr:spPr>
    </xdr:pic>
    <xdr:clientData/>
  </xdr:twoCellAnchor>
  <xdr:twoCellAnchor>
    <xdr:from>
      <xdr:col>1</xdr:col>
      <xdr:colOff>0</xdr:colOff>
      <xdr:row>8</xdr:row>
      <xdr:rowOff>0</xdr:rowOff>
    </xdr:from>
    <xdr:to>
      <xdr:col>10</xdr:col>
      <xdr:colOff>0</xdr:colOff>
      <xdr:row>18</xdr:row>
      <xdr:rowOff>0</xdr:rowOff>
    </xdr:to>
    <xdr:sp macro="" textlink="">
      <xdr:nvSpPr>
        <xdr:cNvPr id="4" name="AutoShape 23">
          <a:extLst>
            <a:ext uri="{FF2B5EF4-FFF2-40B4-BE49-F238E27FC236}">
              <a16:creationId xmlns:a16="http://schemas.microsoft.com/office/drawing/2014/main" id="{00000000-0008-0000-1B00-000004000000}"/>
            </a:ext>
          </a:extLst>
        </xdr:cNvPr>
        <xdr:cNvSpPr>
          <a:spLocks noChangeArrowheads="1"/>
        </xdr:cNvSpPr>
      </xdr:nvSpPr>
      <xdr:spPr bwMode="auto">
        <a:xfrm>
          <a:off x="257175" y="1647825"/>
          <a:ext cx="17716500" cy="9305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2</xdr:row>
      <xdr:rowOff>178594</xdr:rowOff>
    </xdr:from>
    <xdr:to>
      <xdr:col>2</xdr:col>
      <xdr:colOff>2722</xdr:colOff>
      <xdr:row>6</xdr:row>
      <xdr:rowOff>51026</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00000000-0008-0000-1B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11603" y="597694"/>
          <a:ext cx="1812472" cy="663007"/>
        </a:xfrm>
        <a:prstGeom prst="rect">
          <a:avLst/>
        </a:prstGeom>
        <a:noFill/>
        <a:ln>
          <a:noFill/>
        </a:ln>
      </xdr:spPr>
    </xdr:pic>
    <xdr:clientData/>
  </xdr:twoCellAnchor>
  <xdr:twoCellAnchor>
    <xdr:from>
      <xdr:col>1</xdr:col>
      <xdr:colOff>0</xdr:colOff>
      <xdr:row>8</xdr:row>
      <xdr:rowOff>0</xdr:rowOff>
    </xdr:from>
    <xdr:to>
      <xdr:col>10</xdr:col>
      <xdr:colOff>0</xdr:colOff>
      <xdr:row>18</xdr:row>
      <xdr:rowOff>0</xdr:rowOff>
    </xdr:to>
    <xdr:sp macro="" textlink="">
      <xdr:nvSpPr>
        <xdr:cNvPr id="6" name="AutoShape 23">
          <a:extLst>
            <a:ext uri="{FF2B5EF4-FFF2-40B4-BE49-F238E27FC236}">
              <a16:creationId xmlns:a16="http://schemas.microsoft.com/office/drawing/2014/main" id="{00000000-0008-0000-1B00-000006000000}"/>
            </a:ext>
          </a:extLst>
        </xdr:cNvPr>
        <xdr:cNvSpPr>
          <a:spLocks noChangeArrowheads="1"/>
        </xdr:cNvSpPr>
      </xdr:nvSpPr>
      <xdr:spPr bwMode="auto">
        <a:xfrm>
          <a:off x="257175" y="1647825"/>
          <a:ext cx="17716500" cy="9305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2</xdr:row>
      <xdr:rowOff>178594</xdr:rowOff>
    </xdr:from>
    <xdr:to>
      <xdr:col>2</xdr:col>
      <xdr:colOff>0</xdr:colOff>
      <xdr:row>6</xdr:row>
      <xdr:rowOff>51026</xdr:rowOff>
    </xdr:to>
    <xdr:pic>
      <xdr:nvPicPr>
        <xdr:cNvPr id="7" name="Picture 4" descr="Macintosh HD:Users:personeriabogota:Documents:Personeria:2016:Julio:Propuesta logo:Logo Nuevo Personeria cuadricula-02.png">
          <a:extLst>
            <a:ext uri="{FF2B5EF4-FFF2-40B4-BE49-F238E27FC236}">
              <a16:creationId xmlns:a16="http://schemas.microsoft.com/office/drawing/2014/main" id="{00000000-0008-0000-1B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11603" y="597694"/>
          <a:ext cx="1812472" cy="663007"/>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00000000-0008-0000-1C00-000002000000}"/>
            </a:ext>
          </a:extLst>
        </xdr:cNvPr>
        <xdr:cNvSpPr>
          <a:spLocks noChangeArrowheads="1"/>
        </xdr:cNvSpPr>
      </xdr:nvSpPr>
      <xdr:spPr bwMode="auto">
        <a:xfrm>
          <a:off x="285750" y="1419225"/>
          <a:ext cx="17449800" cy="114776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123826</xdr:rowOff>
    </xdr:from>
    <xdr:to>
      <xdr:col>1</xdr:col>
      <xdr:colOff>2219325</xdr:colOff>
      <xdr:row>5</xdr:row>
      <xdr:rowOff>12927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C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52426"/>
          <a:ext cx="2164897" cy="679676"/>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00000000-0008-0000-1D00-000002000000}"/>
            </a:ext>
          </a:extLst>
        </xdr:cNvPr>
        <xdr:cNvSpPr>
          <a:spLocks noChangeArrowheads="1"/>
        </xdr:cNvSpPr>
      </xdr:nvSpPr>
      <xdr:spPr bwMode="auto">
        <a:xfrm>
          <a:off x="285750" y="1438275"/>
          <a:ext cx="19154775" cy="39433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187778</xdr:colOff>
      <xdr:row>1</xdr:row>
      <xdr:rowOff>64294</xdr:rowOff>
    </xdr:from>
    <xdr:to>
      <xdr:col>1</xdr:col>
      <xdr:colOff>2981325</xdr:colOff>
      <xdr:row>5</xdr:row>
      <xdr:rowOff>22451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D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473528" y="292894"/>
          <a:ext cx="2793547" cy="748732"/>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00000000-0008-0000-1E00-000002000000}"/>
            </a:ext>
          </a:extLst>
        </xdr:cNvPr>
        <xdr:cNvSpPr>
          <a:spLocks noChangeArrowheads="1"/>
        </xdr:cNvSpPr>
      </xdr:nvSpPr>
      <xdr:spPr bwMode="auto">
        <a:xfrm>
          <a:off x="285750" y="1419225"/>
          <a:ext cx="16925925" cy="12382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749754</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E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809751" cy="624907"/>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23</xdr:row>
      <xdr:rowOff>0</xdr:rowOff>
    </xdr:to>
    <xdr:sp macro="" textlink="">
      <xdr:nvSpPr>
        <xdr:cNvPr id="2" name="AutoShape 23">
          <a:extLst>
            <a:ext uri="{FF2B5EF4-FFF2-40B4-BE49-F238E27FC236}">
              <a16:creationId xmlns:a16="http://schemas.microsoft.com/office/drawing/2014/main" id="{00000000-0008-0000-1F00-000002000000}"/>
            </a:ext>
          </a:extLst>
        </xdr:cNvPr>
        <xdr:cNvSpPr>
          <a:spLocks noChangeArrowheads="1"/>
        </xdr:cNvSpPr>
      </xdr:nvSpPr>
      <xdr:spPr bwMode="auto">
        <a:xfrm>
          <a:off x="285750" y="1419225"/>
          <a:ext cx="16659225" cy="16421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1847851</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F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793422" cy="624907"/>
        </a:xfrm>
        <a:prstGeom prst="rect">
          <a:avLst/>
        </a:prstGeom>
        <a:noFill/>
        <a:ln>
          <a:noFill/>
        </a:ln>
      </xdr:spPr>
    </xdr:pic>
    <xdr:clientData/>
  </xdr:twoCellAnchor>
  <xdr:twoCellAnchor>
    <xdr:from>
      <xdr:col>1</xdr:col>
      <xdr:colOff>0</xdr:colOff>
      <xdr:row>7</xdr:row>
      <xdr:rowOff>0</xdr:rowOff>
    </xdr:from>
    <xdr:to>
      <xdr:col>10</xdr:col>
      <xdr:colOff>0</xdr:colOff>
      <xdr:row>23</xdr:row>
      <xdr:rowOff>0</xdr:rowOff>
    </xdr:to>
    <xdr:sp macro="" textlink="">
      <xdr:nvSpPr>
        <xdr:cNvPr id="4" name="AutoShape 23">
          <a:extLst>
            <a:ext uri="{FF2B5EF4-FFF2-40B4-BE49-F238E27FC236}">
              <a16:creationId xmlns:a16="http://schemas.microsoft.com/office/drawing/2014/main" id="{00000000-0008-0000-1F00-000004000000}"/>
            </a:ext>
          </a:extLst>
        </xdr:cNvPr>
        <xdr:cNvSpPr>
          <a:spLocks noChangeArrowheads="1"/>
        </xdr:cNvSpPr>
      </xdr:nvSpPr>
      <xdr:spPr bwMode="auto">
        <a:xfrm>
          <a:off x="285750" y="1419225"/>
          <a:ext cx="16659225" cy="1684972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2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57150</xdr:colOff>
      <xdr:row>1</xdr:row>
      <xdr:rowOff>190500</xdr:rowOff>
    </xdr:from>
    <xdr:to>
      <xdr:col>2</xdr:col>
      <xdr:colOff>914401</xdr:colOff>
      <xdr:row>5</xdr:row>
      <xdr:rowOff>15307</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2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85750"/>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00000000-0008-0000-1000-000002000000}"/>
            </a:ext>
          </a:extLst>
        </xdr:cNvPr>
        <xdr:cNvSpPr>
          <a:spLocks noChangeArrowheads="1"/>
        </xdr:cNvSpPr>
      </xdr:nvSpPr>
      <xdr:spPr bwMode="auto">
        <a:xfrm>
          <a:off x="285750" y="1419225"/>
          <a:ext cx="17564100" cy="6896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1847851</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793422" cy="62490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00000000-0008-0000-1100-000002000000}"/>
            </a:ext>
          </a:extLst>
        </xdr:cNvPr>
        <xdr:cNvSpPr>
          <a:spLocks noChangeArrowheads="1"/>
        </xdr:cNvSpPr>
      </xdr:nvSpPr>
      <xdr:spPr bwMode="auto">
        <a:xfrm>
          <a:off x="285750" y="1419225"/>
          <a:ext cx="19154775" cy="5905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2645229</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809751" cy="62490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20</xdr:row>
      <xdr:rowOff>0</xdr:rowOff>
    </xdr:to>
    <xdr:sp macro="" textlink="">
      <xdr:nvSpPr>
        <xdr:cNvPr id="2071" name="Rectangle 23" hidden="1">
          <a:extLst>
            <a:ext uri="{FF2B5EF4-FFF2-40B4-BE49-F238E27FC236}">
              <a16:creationId xmlns:a16="http://schemas.microsoft.com/office/drawing/2014/main" id="{00000000-0008-0000-1200-000017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7</xdr:row>
      <xdr:rowOff>0</xdr:rowOff>
    </xdr:from>
    <xdr:to>
      <xdr:col>10</xdr:col>
      <xdr:colOff>0</xdr:colOff>
      <xdr:row>20</xdr:row>
      <xdr:rowOff>0</xdr:rowOff>
    </xdr:to>
    <xdr:sp macro="" textlink="">
      <xdr:nvSpPr>
        <xdr:cNvPr id="2" name="AutoShape 23">
          <a:extLst>
            <a:ext uri="{FF2B5EF4-FFF2-40B4-BE49-F238E27FC236}">
              <a16:creationId xmlns:a16="http://schemas.microsoft.com/office/drawing/2014/main" id="{00000000-0008-0000-1200-000002000000}"/>
            </a:ext>
          </a:extLst>
        </xdr:cNvPr>
        <xdr:cNvSpPr>
          <a:spLocks noChangeArrowheads="1"/>
        </xdr:cNvSpPr>
      </xdr:nvSpPr>
      <xdr:spPr bwMode="auto">
        <a:xfrm>
          <a:off x="0" y="0"/>
          <a:ext cx="27327225" cy="65627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4</xdr:row>
      <xdr:rowOff>174851</xdr:rowOff>
    </xdr:to>
    <xdr:pic>
      <xdr:nvPicPr>
        <xdr:cNvPr id="6" name="Picture 4" descr="Macintosh HD:Users:personeriabogota:Documents:Personeria:2016:Julio:Propuesta logo:Logo Nuevo Personeria cuadricula-02.png">
          <a:extLst>
            <a:ext uri="{FF2B5EF4-FFF2-40B4-BE49-F238E27FC236}">
              <a16:creationId xmlns:a16="http://schemas.microsoft.com/office/drawing/2014/main" id="{00000000-0008-0000-12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1300-000002000000}"/>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2</xdr:col>
      <xdr:colOff>28576</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869622" cy="6249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25</xdr:row>
      <xdr:rowOff>0</xdr:rowOff>
    </xdr:to>
    <xdr:sp macro="" textlink="">
      <xdr:nvSpPr>
        <xdr:cNvPr id="2" name="AutoShape 23">
          <a:extLst>
            <a:ext uri="{FF2B5EF4-FFF2-40B4-BE49-F238E27FC236}">
              <a16:creationId xmlns:a16="http://schemas.microsoft.com/office/drawing/2014/main" id="{00000000-0008-0000-1400-000002000000}"/>
            </a:ext>
          </a:extLst>
        </xdr:cNvPr>
        <xdr:cNvSpPr>
          <a:spLocks noChangeArrowheads="1"/>
        </xdr:cNvSpPr>
      </xdr:nvSpPr>
      <xdr:spPr bwMode="auto">
        <a:xfrm>
          <a:off x="447675" y="1419225"/>
          <a:ext cx="21126450" cy="247459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2181225</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02103" y="407194"/>
          <a:ext cx="2126797" cy="62490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1500-000002000000}"/>
            </a:ext>
          </a:extLst>
        </xdr:cNvPr>
        <xdr:cNvSpPr>
          <a:spLocks noChangeArrowheads="1"/>
        </xdr:cNvSpPr>
      </xdr:nvSpPr>
      <xdr:spPr bwMode="auto">
        <a:xfrm>
          <a:off x="285750" y="1419225"/>
          <a:ext cx="12392025" cy="139255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0</xdr:colOff>
      <xdr:row>1</xdr:row>
      <xdr:rowOff>178594</xdr:rowOff>
    </xdr:from>
    <xdr:to>
      <xdr:col>2</xdr:col>
      <xdr:colOff>760639</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85750" y="407194"/>
          <a:ext cx="2238375" cy="62490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54429</xdr:colOff>
      <xdr:row>1</xdr:row>
      <xdr:rowOff>178594</xdr:rowOff>
    </xdr:from>
    <xdr:to>
      <xdr:col>1</xdr:col>
      <xdr:colOff>1752601</xdr:colOff>
      <xdr:row>5</xdr:row>
      <xdr:rowOff>12926</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16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698172" cy="62490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22</xdr:row>
      <xdr:rowOff>0</xdr:rowOff>
    </xdr:to>
    <xdr:sp macro="" textlink="">
      <xdr:nvSpPr>
        <xdr:cNvPr id="2" name="AutoShape 23">
          <a:extLst>
            <a:ext uri="{FF2B5EF4-FFF2-40B4-BE49-F238E27FC236}">
              <a16:creationId xmlns:a16="http://schemas.microsoft.com/office/drawing/2014/main" id="{00000000-0008-0000-1700-000002000000}"/>
            </a:ext>
          </a:extLst>
        </xdr:cNvPr>
        <xdr:cNvSpPr>
          <a:spLocks noChangeArrowheads="1"/>
        </xdr:cNvSpPr>
      </xdr:nvSpPr>
      <xdr:spPr bwMode="auto">
        <a:xfrm>
          <a:off x="228600" y="1438275"/>
          <a:ext cx="17449800" cy="411099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5</xdr:row>
      <xdr:rowOff>136751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7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83028" y="407194"/>
          <a:ext cx="1809751" cy="74873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morales\Downloads\Users\DANIEL\Desktop\CESAR\temporal\2.%20documentos%201%20(FORMATO%20PO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reccionPlaneacion/1-POA/POA2019/SeguimientoPOATrimestre1-2019/Seguimiento%20Plan%20Operativo%20AnualTrimestre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omorales\Personeria%20de%20Bogota\Personer&#237;a%20Indicadores%202019%20-%20Documentos\Indicadores%202019\16%20Evaluaci&#243;n%20y%20Seguimiento\Indicadores%20POA%202019\16-RI-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 Y PLANEACIÓN ESTRATÉGICA"/>
      <sheetName val="COMUNICACIONES"/>
      <sheetName val="ATENCIÓN REQUERIMIENTOS CDANOS"/>
      <sheetName val="GARANTÍA Y MATERIALIZACIÓN DD"/>
      <sheetName val="REVISIÓN GESTIÓN PÚBLICA"/>
      <sheetName val="DISCIPLINARIO"/>
      <sheetName val="GESTIÓN DEL TALENTO HUMANO"/>
      <sheetName val="GESTIÓN JURÍDICA"/>
      <sheetName val="GESTIÓN DE ADQUISICIÓN BYS"/>
      <sheetName val="GESTIÓN TECNOLOGÍAS INFORMACIÓN"/>
      <sheetName val="GESTIÓN DOCUMENTAL"/>
      <sheetName val="CONTROL INTERNO"/>
      <sheetName val="MEJORA CONTÍNUA"/>
      <sheetName val="CONTROL CAMBIOS PL (Pág 1 de 3)"/>
      <sheetName val="Meta Transversal Consolidada"/>
      <sheetName val="01 DIRECCIONAMIENTO ES POA 2019"/>
      <sheetName val="COD 02 INVEST DESARROL POA 2019"/>
      <sheetName val="COD 03 DIR TIC POA 2019"/>
      <sheetName val="COD 04 COMUNICACIÓN E POA 2019"/>
      <sheetName val="COD 05 PROMOCIÓN DEFEN POA 2019"/>
      <sheetName val="COD 06 PREVEN FUN PUB POA 2019"/>
      <sheetName val="COD 07 POTESTAD DISCIP POA 2019"/>
      <sheetName val="COD 08 GESTIÓN TALENTO POA 2018"/>
      <sheetName val="COD 09 GESTIÓN ADMIN POA 2019"/>
      <sheetName val="COD 10 GESTIÓN FINANC POA 2019"/>
      <sheetName val="COD 11 GESTIÓN CONTRAC POA 2019"/>
      <sheetName val="INFORME CONSOLIDADO"/>
      <sheetName val="COD 12 GESTIÓN DOCUMEN POA 2019"/>
      <sheetName val="COD13 GESTIÓN JURIDICA POA 2019"/>
      <sheetName val="COD14 CONTROL  GESTIÓN POA 2019"/>
      <sheetName val="COD 15 DISC INTER POA 2019"/>
      <sheetName val="COD 16 EVAL SGTO POA 2019"/>
      <sheetName val="INSTRUCTIVO PL (Pág 3 de 3)"/>
      <sheetName val="CONTROL CAMBIOS F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4">
          <cell r="L14">
            <v>2.5757575757575757E-2</v>
          </cell>
          <cell r="N14">
            <v>0.17909090909090911</v>
          </cell>
          <cell r="P14">
            <v>0.10242424242424242</v>
          </cell>
        </row>
      </sheetData>
      <sheetData sheetId="16">
        <row r="16">
          <cell r="L16">
            <v>2.5757575757575799E-2</v>
          </cell>
          <cell r="N16">
            <v>0.17</v>
          </cell>
          <cell r="P16">
            <v>0.06</v>
          </cell>
        </row>
      </sheetData>
      <sheetData sheetId="17">
        <row r="20">
          <cell r="L20">
            <v>2.5757575757575799E-2</v>
          </cell>
          <cell r="N20">
            <v>0.15</v>
          </cell>
          <cell r="P20">
            <v>0.09</v>
          </cell>
        </row>
      </sheetData>
      <sheetData sheetId="18">
        <row r="16">
          <cell r="L16">
            <v>2.5757575757575799E-2</v>
          </cell>
          <cell r="N16">
            <v>0.235757575757576</v>
          </cell>
          <cell r="P16">
            <v>0.16909090909090899</v>
          </cell>
        </row>
      </sheetData>
      <sheetData sheetId="19">
        <row r="34">
          <cell r="L34">
            <v>2.5757575757575799E-2</v>
          </cell>
          <cell r="N34">
            <v>0.23</v>
          </cell>
          <cell r="P34">
            <v>0.16</v>
          </cell>
        </row>
      </sheetData>
      <sheetData sheetId="20">
        <row r="20">
          <cell r="L20">
            <v>2.5757575757575799E-2</v>
          </cell>
          <cell r="N20">
            <v>0.17</v>
          </cell>
          <cell r="P20">
            <v>0.1</v>
          </cell>
        </row>
      </sheetData>
      <sheetData sheetId="21">
        <row r="17">
          <cell r="L17">
            <v>2.5757575757575757E-2</v>
          </cell>
          <cell r="N17">
            <v>0.2</v>
          </cell>
          <cell r="P17">
            <v>0.15</v>
          </cell>
        </row>
      </sheetData>
      <sheetData sheetId="22">
        <row r="24">
          <cell r="L24">
            <v>0.02</v>
          </cell>
          <cell r="N24">
            <v>0.15</v>
          </cell>
          <cell r="P24">
            <v>0.13</v>
          </cell>
        </row>
      </sheetData>
      <sheetData sheetId="23">
        <row r="15">
          <cell r="L15">
            <v>2.5757575757575757E-2</v>
          </cell>
          <cell r="N15">
            <v>0.16</v>
          </cell>
          <cell r="P15">
            <v>0.09</v>
          </cell>
        </row>
      </sheetData>
      <sheetData sheetId="24">
        <row r="17">
          <cell r="L17">
            <v>2.5757575757575757E-2</v>
          </cell>
          <cell r="N17">
            <v>0.2</v>
          </cell>
          <cell r="P17">
            <v>0.1</v>
          </cell>
        </row>
      </sheetData>
      <sheetData sheetId="25">
        <row r="16">
          <cell r="L16">
            <v>2.5757575757575757E-2</v>
          </cell>
          <cell r="N16">
            <v>0.17</v>
          </cell>
          <cell r="P16">
            <v>0.1</v>
          </cell>
        </row>
      </sheetData>
      <sheetData sheetId="26"/>
      <sheetData sheetId="27">
        <row r="17">
          <cell r="L17">
            <v>2.5757575757575757E-2</v>
          </cell>
          <cell r="N17">
            <v>0.17</v>
          </cell>
          <cell r="P17">
            <v>0.14000000000000001</v>
          </cell>
        </row>
      </sheetData>
      <sheetData sheetId="28">
        <row r="18">
          <cell r="L18">
            <v>2.5757575757575757E-2</v>
          </cell>
          <cell r="N18">
            <v>0.22</v>
          </cell>
          <cell r="P18">
            <v>0.16</v>
          </cell>
        </row>
      </sheetData>
      <sheetData sheetId="29">
        <row r="15">
          <cell r="L15">
            <v>2.5757575757575757E-2</v>
          </cell>
          <cell r="N15">
            <v>0.15075757575757576</v>
          </cell>
          <cell r="P15">
            <v>9.2424242424242423E-2</v>
          </cell>
        </row>
      </sheetData>
      <sheetData sheetId="30">
        <row r="17">
          <cell r="L17">
            <v>2.5757575757575757E-2</v>
          </cell>
          <cell r="N17">
            <v>0.1</v>
          </cell>
          <cell r="P17">
            <v>0.1</v>
          </cell>
        </row>
      </sheetData>
      <sheetData sheetId="31">
        <row r="21">
          <cell r="L21">
            <v>2.5757575757575757E-2</v>
          </cell>
          <cell r="N21">
            <v>0.22</v>
          </cell>
          <cell r="P21">
            <v>0.13</v>
          </cell>
        </row>
      </sheetData>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CAMBIOS FR (Pág 1 de 3)"/>
      <sheetName val="RI (Pág 2 de 3)"/>
      <sheetName val="INSTRUCTIVO FR (Pág 3 de 3)"/>
      <sheetName val="Hoja3"/>
    </sheetNames>
    <sheetDataSet>
      <sheetData sheetId="0"/>
      <sheetData sheetId="1">
        <row r="42">
          <cell r="D42">
            <v>0</v>
          </cell>
          <cell r="E42">
            <v>0</v>
          </cell>
          <cell r="F42">
            <v>0</v>
          </cell>
          <cell r="G42">
            <v>1</v>
          </cell>
          <cell r="H42">
            <v>1</v>
          </cell>
          <cell r="I42">
            <v>0</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J230"/>
  <sheetViews>
    <sheetView showGridLines="0" tabSelected="1" zoomScale="80" zoomScaleNormal="80" workbookViewId="0">
      <selection activeCell="E19" sqref="E19"/>
    </sheetView>
  </sheetViews>
  <sheetFormatPr baseColWidth="10" defaultColWidth="11.42578125" defaultRowHeight="15" zeroHeight="1"/>
  <cols>
    <col min="1" max="1" width="3.7109375" style="398" customWidth="1"/>
    <col min="2" max="2" width="63.28515625" style="398" customWidth="1"/>
    <col min="3" max="3" width="15.140625" style="401" customWidth="1"/>
    <col min="4" max="4" width="21.5703125" style="401" customWidth="1"/>
    <col min="5" max="5" width="20.28515625" style="398" customWidth="1"/>
    <col min="6" max="6" width="18.42578125" style="398" customWidth="1"/>
    <col min="7" max="7" width="18.5703125" style="398" customWidth="1"/>
    <col min="8" max="8" width="19.42578125" style="398" customWidth="1"/>
    <col min="9" max="9" width="47" style="398" customWidth="1"/>
    <col min="10" max="16357" width="11.42578125" style="398"/>
    <col min="16358" max="16358" width="1.42578125" style="398" customWidth="1"/>
    <col min="16359" max="16384" width="2.85546875" style="398" customWidth="1"/>
  </cols>
  <sheetData>
    <row r="1" spans="2:9">
      <c r="C1" s="399"/>
      <c r="D1" s="399"/>
      <c r="E1" s="400"/>
      <c r="F1" s="400"/>
      <c r="G1" s="400"/>
    </row>
    <row r="2" spans="2:9" ht="15.75">
      <c r="B2" s="512" t="s">
        <v>646</v>
      </c>
      <c r="C2" s="512"/>
      <c r="D2" s="512"/>
      <c r="E2" s="512"/>
      <c r="F2" s="512"/>
      <c r="G2" s="512"/>
      <c r="H2" s="512"/>
      <c r="I2" s="426"/>
    </row>
    <row r="3" spans="2:9" ht="15.75">
      <c r="B3" s="512" t="s">
        <v>647</v>
      </c>
      <c r="C3" s="512"/>
      <c r="D3" s="512"/>
      <c r="E3" s="512"/>
      <c r="F3" s="512"/>
      <c r="G3" s="512"/>
      <c r="H3" s="512"/>
      <c r="I3" s="426"/>
    </row>
    <row r="4" spans="2:9" ht="20.25">
      <c r="B4" s="513" t="s">
        <v>689</v>
      </c>
      <c r="C4" s="513"/>
      <c r="D4" s="513"/>
      <c r="E4" s="513"/>
      <c r="F4" s="513"/>
      <c r="G4" s="513"/>
      <c r="H4" s="513"/>
      <c r="I4" s="427"/>
    </row>
    <row r="5" spans="2:9" ht="19.5" customHeight="1" thickBot="1">
      <c r="B5" s="439" t="s">
        <v>716</v>
      </c>
    </row>
    <row r="6" spans="2:9" ht="15.75">
      <c r="B6" s="499" t="s">
        <v>549</v>
      </c>
      <c r="C6" s="501" t="s">
        <v>550</v>
      </c>
      <c r="D6" s="495" t="s">
        <v>551</v>
      </c>
      <c r="E6" s="496"/>
      <c r="F6" s="399"/>
    </row>
    <row r="7" spans="2:9" ht="16.5" thickBot="1">
      <c r="B7" s="500"/>
      <c r="C7" s="502"/>
      <c r="D7" s="428" t="str">
        <f>$B$4</f>
        <v>Trimestre 3</v>
      </c>
      <c r="E7" s="429" t="s">
        <v>552</v>
      </c>
      <c r="F7" s="399"/>
    </row>
    <row r="8" spans="2:9">
      <c r="B8" s="402" t="s">
        <v>553</v>
      </c>
      <c r="C8" s="403">
        <v>4</v>
      </c>
      <c r="D8" s="366">
        <f>G37</f>
        <v>1.1424983943481053</v>
      </c>
      <c r="E8" s="461">
        <f>H37</f>
        <v>0.86947353219696977</v>
      </c>
      <c r="F8" s="362"/>
    </row>
    <row r="9" spans="2:9">
      <c r="B9" s="404" t="s">
        <v>698</v>
      </c>
      <c r="C9" s="403">
        <v>3</v>
      </c>
      <c r="D9" s="366">
        <f>G45</f>
        <v>1.3333333333333333</v>
      </c>
      <c r="E9" s="449">
        <f>H45</f>
        <v>0.66666666666666663</v>
      </c>
      <c r="F9" s="362"/>
    </row>
    <row r="10" spans="2:9">
      <c r="B10" s="404" t="s">
        <v>554</v>
      </c>
      <c r="C10" s="403">
        <v>7</v>
      </c>
      <c r="D10" s="366">
        <f>G57</f>
        <v>1.0094662469063127</v>
      </c>
      <c r="E10" s="461">
        <f>H57</f>
        <v>0.76183380714509197</v>
      </c>
      <c r="F10" s="362"/>
    </row>
    <row r="11" spans="2:9">
      <c r="B11" s="404" t="s">
        <v>555</v>
      </c>
      <c r="C11" s="403">
        <v>3</v>
      </c>
      <c r="D11" s="366">
        <f>G65</f>
        <v>1</v>
      </c>
      <c r="E11" s="461">
        <f>H65</f>
        <v>0.75</v>
      </c>
      <c r="F11" s="362"/>
    </row>
    <row r="12" spans="2:9" ht="15.75" thickBot="1">
      <c r="B12" s="437" t="s">
        <v>699</v>
      </c>
      <c r="C12" s="438">
        <v>0</v>
      </c>
      <c r="D12" s="481" t="s">
        <v>585</v>
      </c>
      <c r="E12" s="482" t="s">
        <v>585</v>
      </c>
      <c r="F12" s="362"/>
    </row>
    <row r="13" spans="2:9" ht="16.5" thickBot="1">
      <c r="B13" s="483" t="s">
        <v>605</v>
      </c>
      <c r="C13" s="484">
        <f>SUM(C8:C12)</f>
        <v>17</v>
      </c>
      <c r="D13" s="485">
        <f>AVERAGE(D8:D11)</f>
        <v>1.1213244936469378</v>
      </c>
      <c r="E13" s="486">
        <f>AVERAGE(E8:E11)</f>
        <v>0.76199350150218204</v>
      </c>
      <c r="F13" s="362"/>
    </row>
    <row r="14" spans="2:9">
      <c r="B14" s="402" t="s">
        <v>556</v>
      </c>
      <c r="C14" s="403">
        <v>20</v>
      </c>
      <c r="D14" s="390">
        <f>+G98</f>
        <v>1.2354681817623641</v>
      </c>
      <c r="E14" s="462">
        <f>+H98</f>
        <v>0.86788574610841196</v>
      </c>
      <c r="F14" s="362"/>
    </row>
    <row r="15" spans="2:9">
      <c r="B15" s="404" t="s">
        <v>557</v>
      </c>
      <c r="C15" s="403">
        <v>6</v>
      </c>
      <c r="D15" s="366">
        <f>+G110</f>
        <v>0.98579931972789114</v>
      </c>
      <c r="E15" s="461">
        <f>+H110</f>
        <v>0.85052764326069419</v>
      </c>
      <c r="F15" s="362"/>
    </row>
    <row r="16" spans="2:9" ht="15.75" thickBot="1">
      <c r="B16" s="437" t="s">
        <v>558</v>
      </c>
      <c r="C16" s="438">
        <v>4</v>
      </c>
      <c r="D16" s="487">
        <f>+G119</f>
        <v>0.99052183340109035</v>
      </c>
      <c r="E16" s="488">
        <f>+H119</f>
        <v>0.66426587301587303</v>
      </c>
      <c r="F16" s="362"/>
    </row>
    <row r="17" spans="2:9" ht="16.5" thickBot="1">
      <c r="B17" s="483" t="s">
        <v>606</v>
      </c>
      <c r="C17" s="484">
        <f>SUM(C14:C16)</f>
        <v>30</v>
      </c>
      <c r="D17" s="485">
        <f>AVERAGE(D14:D16)</f>
        <v>1.0705964449637817</v>
      </c>
      <c r="E17" s="486">
        <f>AVERAGE(E14:E16)</f>
        <v>0.79422642079499306</v>
      </c>
      <c r="F17" s="362"/>
    </row>
    <row r="18" spans="2:9">
      <c r="B18" s="402" t="s">
        <v>559</v>
      </c>
      <c r="C18" s="403">
        <v>11</v>
      </c>
      <c r="D18" s="390">
        <f>+G134</f>
        <v>1</v>
      </c>
      <c r="E18" s="450">
        <f>+H134</f>
        <v>0.71110402799112471</v>
      </c>
      <c r="F18" s="362"/>
    </row>
    <row r="19" spans="2:9">
      <c r="B19" s="404" t="s">
        <v>560</v>
      </c>
      <c r="C19" s="403">
        <v>2</v>
      </c>
      <c r="D19" s="366">
        <f>+G141</f>
        <v>1.0542324127953875</v>
      </c>
      <c r="E19" s="461">
        <f>+H141</f>
        <v>0.77087505561341385</v>
      </c>
      <c r="F19" s="362"/>
    </row>
    <row r="20" spans="2:9">
      <c r="B20" s="404" t="s">
        <v>561</v>
      </c>
      <c r="C20" s="403">
        <v>4</v>
      </c>
      <c r="D20" s="366">
        <f>+G150</f>
        <v>0.99308841896008493</v>
      </c>
      <c r="E20" s="461">
        <f>+H150</f>
        <v>0.73773273394773975</v>
      </c>
      <c r="F20" s="362"/>
    </row>
    <row r="21" spans="2:9">
      <c r="B21" s="404" t="s">
        <v>562</v>
      </c>
      <c r="C21" s="403">
        <v>3</v>
      </c>
      <c r="D21" s="366">
        <f>+G158</f>
        <v>1.1555699002738897</v>
      </c>
      <c r="E21" s="461">
        <f>+H158</f>
        <v>0.93209442714385238</v>
      </c>
      <c r="F21" s="362"/>
    </row>
    <row r="22" spans="2:9">
      <c r="B22" s="404" t="s">
        <v>563</v>
      </c>
      <c r="C22" s="403">
        <v>3</v>
      </c>
      <c r="D22" s="366">
        <f>+G166</f>
        <v>1.7943869556469574</v>
      </c>
      <c r="E22" s="491">
        <f>+H166</f>
        <v>1.0929330738780751</v>
      </c>
      <c r="F22" s="362"/>
    </row>
    <row r="23" spans="2:9" ht="15.75" thickBot="1">
      <c r="B23" s="437" t="s">
        <v>564</v>
      </c>
      <c r="C23" s="438">
        <v>5</v>
      </c>
      <c r="D23" s="487">
        <f>+G176</f>
        <v>1</v>
      </c>
      <c r="E23" s="489">
        <f>+H176</f>
        <v>0.75</v>
      </c>
      <c r="F23" s="362"/>
    </row>
    <row r="24" spans="2:9" ht="16.5" thickBot="1">
      <c r="B24" s="483" t="s">
        <v>607</v>
      </c>
      <c r="C24" s="484">
        <f>SUM(C18:C23)</f>
        <v>28</v>
      </c>
      <c r="D24" s="485">
        <f>AVERAGE(D18:D23)</f>
        <v>1.1662129479460532</v>
      </c>
      <c r="E24" s="486">
        <f>AVERAGE(E18:E23)</f>
        <v>0.83245655309570099</v>
      </c>
      <c r="F24" s="362"/>
    </row>
    <row r="25" spans="2:9">
      <c r="B25" s="404" t="s">
        <v>565</v>
      </c>
      <c r="C25" s="403">
        <v>4</v>
      </c>
      <c r="D25" s="366">
        <f>G185</f>
        <v>0.52173913043478259</v>
      </c>
      <c r="E25" s="480">
        <f>H185</f>
        <v>0.56630434782608696</v>
      </c>
      <c r="F25" s="362"/>
    </row>
    <row r="26" spans="2:9" ht="15.75" thickBot="1">
      <c r="B26" s="437" t="s">
        <v>566</v>
      </c>
      <c r="C26" s="438">
        <v>8</v>
      </c>
      <c r="D26" s="487">
        <f>G198</f>
        <v>1</v>
      </c>
      <c r="E26" s="489">
        <f>H198</f>
        <v>0.93939393939393934</v>
      </c>
      <c r="F26" s="362"/>
    </row>
    <row r="27" spans="2:9" ht="30" customHeight="1" thickBot="1">
      <c r="B27" s="490" t="s">
        <v>608</v>
      </c>
      <c r="C27" s="484">
        <f>SUM(C25:C26)</f>
        <v>12</v>
      </c>
      <c r="D27" s="485">
        <f>AVERAGE(D25:D26)</f>
        <v>0.76086956521739135</v>
      </c>
      <c r="E27" s="486">
        <f>AVERAGE(E25:E26)</f>
        <v>0.75284914361001309</v>
      </c>
      <c r="F27" s="362"/>
    </row>
    <row r="28" spans="2:9" ht="16.5" thickBot="1">
      <c r="B28" s="405" t="s">
        <v>609</v>
      </c>
      <c r="C28" s="406">
        <f>+C27+C24+C17+C13</f>
        <v>87</v>
      </c>
      <c r="D28" s="368">
        <f>AVERAGE(D13,D17,D24,D27)</f>
        <v>1.029750862943541</v>
      </c>
      <c r="E28" s="451">
        <f>AVERAGE(E13,E17,E24,E27)</f>
        <v>0.78538140475072227</v>
      </c>
      <c r="F28" s="362"/>
    </row>
    <row r="29" spans="2:9" s="407" customFormat="1">
      <c r="C29" s="408"/>
      <c r="D29" s="408"/>
    </row>
    <row r="30" spans="2:9" s="407" customFormat="1" ht="15.75">
      <c r="B30" s="409" t="s">
        <v>567</v>
      </c>
      <c r="C30" s="408"/>
      <c r="D30" s="408"/>
    </row>
    <row r="31" spans="2:9" ht="15" customHeight="1">
      <c r="B31" s="503" t="s">
        <v>568</v>
      </c>
      <c r="C31" s="494" t="s">
        <v>582</v>
      </c>
      <c r="D31" s="504" t="s">
        <v>643</v>
      </c>
      <c r="E31" s="493"/>
      <c r="F31" s="494" t="s">
        <v>645</v>
      </c>
      <c r="G31" s="503" t="s">
        <v>551</v>
      </c>
      <c r="H31" s="503"/>
      <c r="I31" s="494" t="s">
        <v>658</v>
      </c>
    </row>
    <row r="32" spans="2:9" ht="26.25" customHeight="1">
      <c r="B32" s="503"/>
      <c r="C32" s="494"/>
      <c r="D32" s="469" t="s">
        <v>644</v>
      </c>
      <c r="E32" s="469" t="str">
        <f>$B$4</f>
        <v>Trimestre 3</v>
      </c>
      <c r="F32" s="494"/>
      <c r="G32" s="471" t="str">
        <f>+$B$4</f>
        <v>Trimestre 3</v>
      </c>
      <c r="H32" s="471" t="s">
        <v>552</v>
      </c>
      <c r="I32" s="494"/>
    </row>
    <row r="33" spans="2:9">
      <c r="B33" s="442" t="str">
        <f>+'01 DIRECCIONAMIENTO ES POA 2019'!E13</f>
        <v>Plan operativo formulado</v>
      </c>
      <c r="C33" s="410" t="s">
        <v>583</v>
      </c>
      <c r="D33" s="411">
        <v>1</v>
      </c>
      <c r="E33" s="411">
        <v>0</v>
      </c>
      <c r="F33" s="411">
        <v>0</v>
      </c>
      <c r="G33" s="389" t="str">
        <f t="shared" ref="G33:G36" si="0">IF(AND(E33&gt;0),F33/E33,"No programado")</f>
        <v>No programado</v>
      </c>
      <c r="H33" s="448">
        <f>'01 DIRECCIONAMIENTO ES POA 2019'!AS13</f>
        <v>1</v>
      </c>
      <c r="I33" s="370" t="s">
        <v>701</v>
      </c>
    </row>
    <row r="34" spans="2:9" ht="30">
      <c r="B34" s="442" t="str">
        <f>+'01 DIRECCIONAMIENTO ES POA 2019'!E14</f>
        <v>Porcentaje de avance en la implementación del Sistema de Gestión de la entidad</v>
      </c>
      <c r="C34" s="410" t="s">
        <v>584</v>
      </c>
      <c r="D34" s="364">
        <v>1</v>
      </c>
      <c r="E34" s="364">
        <f>'Meta Transversal Consolidada'!AG13</f>
        <v>0.15727272727272729</v>
      </c>
      <c r="F34" s="364">
        <f>'Meta Transversal Consolidada'!AH13</f>
        <v>0.20484696969696969</v>
      </c>
      <c r="G34" s="446">
        <f t="shared" si="0"/>
        <v>1.3024951830443159</v>
      </c>
      <c r="H34" s="459">
        <f>'Meta Transversal Consolidada'!AS13</f>
        <v>0.82637897727272747</v>
      </c>
      <c r="I34" s="370" t="s">
        <v>707</v>
      </c>
    </row>
    <row r="35" spans="2:9" ht="30">
      <c r="B35" s="442" t="s">
        <v>693</v>
      </c>
      <c r="C35" s="410" t="s">
        <v>691</v>
      </c>
      <c r="D35" s="411">
        <v>11</v>
      </c>
      <c r="E35" s="411">
        <f>+'01 DIRECCIONAMIENTO ES POA 2019'!AG15</f>
        <v>8</v>
      </c>
      <c r="F35" s="411">
        <f>+'01 DIRECCIONAMIENTO ES POA 2019'!AH15</f>
        <v>9</v>
      </c>
      <c r="G35" s="446">
        <f t="shared" si="0"/>
        <v>1.125</v>
      </c>
      <c r="H35" s="459">
        <f>'01 DIRECCIONAMIENTO ES POA 2019'!AS15</f>
        <v>0.81818181818181823</v>
      </c>
      <c r="I35" s="370" t="s">
        <v>722</v>
      </c>
    </row>
    <row r="36" spans="2:9" ht="30">
      <c r="B36" s="442" t="s">
        <v>449</v>
      </c>
      <c r="C36" s="410" t="s">
        <v>692</v>
      </c>
      <c r="D36" s="411">
        <v>5</v>
      </c>
      <c r="E36" s="411">
        <f>+'01 DIRECCIONAMIENTO ES POA 2019'!AG16</f>
        <v>2</v>
      </c>
      <c r="F36" s="411">
        <f>+'01 DIRECCIONAMIENTO ES POA 2019'!AH16</f>
        <v>2</v>
      </c>
      <c r="G36" s="446">
        <f t="shared" si="0"/>
        <v>1</v>
      </c>
      <c r="H36" s="459">
        <f>'01 DIRECCIONAMIENTO ES POA 2019'!AS16</f>
        <v>0.83333333333333337</v>
      </c>
      <c r="I36" s="370" t="s">
        <v>723</v>
      </c>
    </row>
    <row r="37" spans="2:9" ht="15.75">
      <c r="B37" s="505" t="s">
        <v>641</v>
      </c>
      <c r="C37" s="506"/>
      <c r="D37" s="506"/>
      <c r="E37" s="506"/>
      <c r="F37" s="507"/>
      <c r="G37" s="365">
        <f>AVERAGE(G33:G36)</f>
        <v>1.1424983943481053</v>
      </c>
      <c r="H37" s="365">
        <f>AVERAGE(H33:H36)</f>
        <v>0.86947353219696977</v>
      </c>
      <c r="I37" s="363"/>
    </row>
    <row r="38" spans="2:9">
      <c r="D38" s="398"/>
    </row>
    <row r="39" spans="2:9" ht="15.75">
      <c r="B39" s="412" t="s">
        <v>695</v>
      </c>
      <c r="C39" s="413"/>
      <c r="D39" s="398"/>
    </row>
    <row r="40" spans="2:9" ht="15" customHeight="1">
      <c r="B40" s="503" t="s">
        <v>568</v>
      </c>
      <c r="C40" s="494" t="s">
        <v>582</v>
      </c>
      <c r="D40" s="504" t="s">
        <v>643</v>
      </c>
      <c r="E40" s="493"/>
      <c r="F40" s="494" t="s">
        <v>645</v>
      </c>
      <c r="G40" s="503" t="s">
        <v>551</v>
      </c>
      <c r="H40" s="503"/>
      <c r="I40" s="494" t="s">
        <v>658</v>
      </c>
    </row>
    <row r="41" spans="2:9" ht="15.75">
      <c r="B41" s="503"/>
      <c r="C41" s="494"/>
      <c r="D41" s="469" t="s">
        <v>644</v>
      </c>
      <c r="E41" s="469" t="str">
        <f>$B$4</f>
        <v>Trimestre 3</v>
      </c>
      <c r="F41" s="494"/>
      <c r="G41" s="471" t="str">
        <f>+$B$4</f>
        <v>Trimestre 3</v>
      </c>
      <c r="H41" s="471" t="s">
        <v>552</v>
      </c>
      <c r="I41" s="494"/>
    </row>
    <row r="42" spans="2:9" ht="30">
      <c r="B42" s="442" t="s">
        <v>435</v>
      </c>
      <c r="C42" s="414" t="s">
        <v>639</v>
      </c>
      <c r="D42" s="415">
        <v>1</v>
      </c>
      <c r="E42" s="415">
        <f>+'COD 02 G CONOCIM INNOV POA 2019'!AG13</f>
        <v>0.33333333333333331</v>
      </c>
      <c r="F42" s="415">
        <f>+'COD 02 G CONOCIM INNOV POA 2019'!AH13</f>
        <v>0.66666666666666663</v>
      </c>
      <c r="G42" s="446">
        <f t="shared" ref="G42:G44" si="1">IF(AND(E42&gt;0),F42/E42,"No programado")</f>
        <v>2</v>
      </c>
      <c r="H42" s="458">
        <f>'COD 02 G CONOCIM INNOV POA 2019'!AS13</f>
        <v>1</v>
      </c>
      <c r="I42" s="475" t="s">
        <v>701</v>
      </c>
    </row>
    <row r="43" spans="2:9" ht="30">
      <c r="B43" s="442" t="s">
        <v>440</v>
      </c>
      <c r="C43" s="414" t="s">
        <v>640</v>
      </c>
      <c r="D43" s="415">
        <v>1</v>
      </c>
      <c r="E43" s="415">
        <f>+'COD 02 G CONOCIM INNOV POA 2019'!AG14</f>
        <v>0.33333333333333331</v>
      </c>
      <c r="F43" s="415">
        <f>+'COD 02 G CONOCIM INNOV POA 2019'!AH14</f>
        <v>0.66666666666666663</v>
      </c>
      <c r="G43" s="389">
        <f t="shared" si="1"/>
        <v>2</v>
      </c>
      <c r="H43" s="458">
        <f>'COD 02 G CONOCIM INNOV POA 2019'!AS14</f>
        <v>1</v>
      </c>
      <c r="I43" s="475" t="s">
        <v>701</v>
      </c>
    </row>
    <row r="44" spans="2:9" ht="51">
      <c r="B44" s="442" t="s">
        <v>219</v>
      </c>
      <c r="C44" s="414" t="s">
        <v>638</v>
      </c>
      <c r="D44" s="416">
        <v>1</v>
      </c>
      <c r="E44" s="416">
        <f>+'COD 02 G CONOCIM INNOV POA 2019'!AG15</f>
        <v>1</v>
      </c>
      <c r="F44" s="416">
        <f>+'COD 02 G CONOCIM INNOV POA 2019'!AH15</f>
        <v>0</v>
      </c>
      <c r="G44" s="389">
        <f t="shared" si="1"/>
        <v>0</v>
      </c>
      <c r="H44" s="444">
        <f>'COD 02 G CONOCIM INNOV POA 2019'!AS15</f>
        <v>0</v>
      </c>
      <c r="I44" s="475" t="s">
        <v>747</v>
      </c>
    </row>
    <row r="45" spans="2:9" ht="15.75">
      <c r="B45" s="505" t="s">
        <v>641</v>
      </c>
      <c r="C45" s="506"/>
      <c r="D45" s="506"/>
      <c r="E45" s="506"/>
      <c r="F45" s="507"/>
      <c r="G45" s="371">
        <f>AVERAGE(G42:G44)</f>
        <v>1.3333333333333333</v>
      </c>
      <c r="H45" s="391">
        <f>AVERAGE(H42:H44)</f>
        <v>0.66666666666666663</v>
      </c>
      <c r="I45" s="363"/>
    </row>
    <row r="46" spans="2:9" s="407" customFormat="1" ht="15.75">
      <c r="B46" s="417"/>
      <c r="C46" s="418"/>
      <c r="D46" s="417"/>
      <c r="E46" s="417"/>
      <c r="F46" s="417"/>
      <c r="G46" s="417"/>
      <c r="H46" s="417"/>
    </row>
    <row r="47" spans="2:9" s="407" customFormat="1" ht="15.75">
      <c r="B47" s="409" t="s">
        <v>569</v>
      </c>
      <c r="C47" s="418"/>
      <c r="D47" s="417"/>
      <c r="E47" s="417"/>
      <c r="F47" s="417"/>
      <c r="G47" s="417"/>
      <c r="H47" s="417"/>
    </row>
    <row r="48" spans="2:9" ht="15" customHeight="1">
      <c r="B48" s="497" t="s">
        <v>568</v>
      </c>
      <c r="C48" s="492" t="s">
        <v>582</v>
      </c>
      <c r="D48" s="492" t="s">
        <v>643</v>
      </c>
      <c r="E48" s="492"/>
      <c r="F48" s="492" t="s">
        <v>645</v>
      </c>
      <c r="G48" s="497" t="s">
        <v>551</v>
      </c>
      <c r="H48" s="497"/>
      <c r="I48" s="494" t="s">
        <v>658</v>
      </c>
    </row>
    <row r="49" spans="2:9" ht="15.75">
      <c r="B49" s="497"/>
      <c r="C49" s="492"/>
      <c r="D49" s="470" t="s">
        <v>644</v>
      </c>
      <c r="E49" s="470" t="str">
        <f>$B$4</f>
        <v>Trimestre 3</v>
      </c>
      <c r="F49" s="492"/>
      <c r="G49" s="468" t="str">
        <f>+$B$4</f>
        <v>Trimestre 3</v>
      </c>
      <c r="H49" s="468" t="s">
        <v>552</v>
      </c>
      <c r="I49" s="494"/>
    </row>
    <row r="50" spans="2:9" ht="30">
      <c r="B50" s="442" t="s">
        <v>119</v>
      </c>
      <c r="C50" s="414" t="s">
        <v>648</v>
      </c>
      <c r="D50" s="415">
        <v>0.6</v>
      </c>
      <c r="E50" s="415">
        <f>+'COD 03 DIR TIC POA 2019'!AG13</f>
        <v>0.2</v>
      </c>
      <c r="F50" s="415">
        <f>+'COD 03 DIR TIC POA 2019'!AH13</f>
        <v>0.2</v>
      </c>
      <c r="G50" s="446">
        <f t="shared" ref="G50:G56" si="2">IF(AND(E50&gt;0),F50/E50,"No programado")</f>
        <v>1</v>
      </c>
      <c r="H50" s="459">
        <f>'COD 03 DIR TIC POA 2019'!AS13</f>
        <v>0.83333333333333337</v>
      </c>
      <c r="I50" s="475" t="s">
        <v>703</v>
      </c>
    </row>
    <row r="51" spans="2:9" ht="30">
      <c r="B51" s="442" t="s">
        <v>121</v>
      </c>
      <c r="C51" s="414" t="s">
        <v>649</v>
      </c>
      <c r="D51" s="415">
        <v>0.4</v>
      </c>
      <c r="E51" s="415">
        <f>+'COD 03 DIR TIC POA 2019'!AG14</f>
        <v>0.1</v>
      </c>
      <c r="F51" s="415">
        <f>+'COD 03 DIR TIC POA 2019'!AH14</f>
        <v>0.1</v>
      </c>
      <c r="G51" s="446">
        <f t="shared" si="2"/>
        <v>1</v>
      </c>
      <c r="H51" s="445">
        <f>+'COD 03 DIR TIC POA 2019'!AS14</f>
        <v>0.625</v>
      </c>
      <c r="I51" s="475" t="s">
        <v>703</v>
      </c>
    </row>
    <row r="52" spans="2:9" ht="45">
      <c r="B52" s="442" t="s">
        <v>131</v>
      </c>
      <c r="C52" s="414" t="s">
        <v>650</v>
      </c>
      <c r="D52" s="415">
        <v>0.4</v>
      </c>
      <c r="E52" s="415">
        <f>+'COD 03 DIR TIC POA 2019'!AG15</f>
        <v>0.15000000000000002</v>
      </c>
      <c r="F52" s="415">
        <f>+'COD 03 DIR TIC POA 2019'!AH15</f>
        <v>0.15000000000000002</v>
      </c>
      <c r="G52" s="446">
        <f t="shared" si="2"/>
        <v>1</v>
      </c>
      <c r="H52" s="459">
        <f>+'COD 03 DIR TIC POA 2019'!AS15</f>
        <v>0.75000000000000011</v>
      </c>
      <c r="I52" s="475" t="s">
        <v>703</v>
      </c>
    </row>
    <row r="53" spans="2:9" ht="30">
      <c r="B53" s="442" t="s">
        <v>133</v>
      </c>
      <c r="C53" s="414" t="s">
        <v>651</v>
      </c>
      <c r="D53" s="415">
        <v>0.8</v>
      </c>
      <c r="E53" s="415">
        <f>+'COD 03 DIR TIC POA 2019'!AG16</f>
        <v>0.30000000000000004</v>
      </c>
      <c r="F53" s="415">
        <f>+'COD 03 DIR TIC POA 2019'!AH16</f>
        <v>0.30000000000000004</v>
      </c>
      <c r="G53" s="446">
        <f t="shared" si="2"/>
        <v>1</v>
      </c>
      <c r="H53" s="459">
        <f>+'COD 03 DIR TIC POA 2019'!AS16</f>
        <v>0.75000000000000011</v>
      </c>
      <c r="I53" s="475" t="s">
        <v>703</v>
      </c>
    </row>
    <row r="54" spans="2:9" ht="30">
      <c r="B54" s="442" t="s">
        <v>135</v>
      </c>
      <c r="C54" s="414" t="s">
        <v>654</v>
      </c>
      <c r="D54" s="415">
        <v>0.6</v>
      </c>
      <c r="E54" s="415">
        <f>+'COD 03 DIR TIC POA 2019'!AG17</f>
        <v>0.2</v>
      </c>
      <c r="F54" s="415">
        <f>+'COD 03 DIR TIC POA 2019'!AH17</f>
        <v>0.2</v>
      </c>
      <c r="G54" s="446">
        <f t="shared" si="2"/>
        <v>1</v>
      </c>
      <c r="H54" s="459">
        <f>+'COD 03 DIR TIC POA 2019'!AS17</f>
        <v>0.83333333333333337</v>
      </c>
      <c r="I54" s="475" t="s">
        <v>703</v>
      </c>
    </row>
    <row r="55" spans="2:9" ht="20.25" customHeight="1">
      <c r="B55" s="442" t="s">
        <v>124</v>
      </c>
      <c r="C55" s="414" t="s">
        <v>652</v>
      </c>
      <c r="D55" s="415">
        <v>0.9</v>
      </c>
      <c r="E55" s="415">
        <f>+'COD 03 DIR TIC POA 2019'!AG18</f>
        <v>0.9</v>
      </c>
      <c r="F55" s="415">
        <f>+'COD 03 DIR TIC POA 2019'!AH18</f>
        <v>0.9004442338166494</v>
      </c>
      <c r="G55" s="446">
        <f t="shared" si="2"/>
        <v>1.0004935931296104</v>
      </c>
      <c r="H55" s="459">
        <f>+'COD 03 DIR TIC POA 2019'!AS18</f>
        <v>0.75259036234762999</v>
      </c>
      <c r="I55" s="475" t="s">
        <v>703</v>
      </c>
    </row>
    <row r="56" spans="2:9" ht="25.5">
      <c r="B56" s="442" t="s">
        <v>127</v>
      </c>
      <c r="C56" s="414" t="s">
        <v>653</v>
      </c>
      <c r="D56" s="415">
        <v>0.9</v>
      </c>
      <c r="E56" s="415">
        <f>+'COD 03 DIR TIC POA 2019'!AG19</f>
        <v>0.9</v>
      </c>
      <c r="F56" s="415">
        <f>+'COD 03 DIR TIC POA 2019'!AH19</f>
        <v>0.95919312169312165</v>
      </c>
      <c r="G56" s="446">
        <f t="shared" si="2"/>
        <v>1.0657701352145796</v>
      </c>
      <c r="H56" s="459">
        <f>+'COD 03 DIR TIC POA 2019'!AS19</f>
        <v>0.78857962100134638</v>
      </c>
      <c r="I56" s="475" t="s">
        <v>724</v>
      </c>
    </row>
    <row r="57" spans="2:9" ht="15.75">
      <c r="B57" s="505" t="s">
        <v>641</v>
      </c>
      <c r="C57" s="506"/>
      <c r="D57" s="506"/>
      <c r="E57" s="506"/>
      <c r="F57" s="507"/>
      <c r="G57" s="371">
        <f>AVERAGE(G50:G56)</f>
        <v>1.0094662469063127</v>
      </c>
      <c r="H57" s="371">
        <f>AVERAGE(H50:H56)</f>
        <v>0.76183380714509197</v>
      </c>
      <c r="I57" s="363"/>
    </row>
    <row r="58" spans="2:9" s="407" customFormat="1">
      <c r="C58" s="408"/>
    </row>
    <row r="59" spans="2:9" s="407" customFormat="1" ht="15.75">
      <c r="B59" s="409" t="s">
        <v>570</v>
      </c>
      <c r="C59" s="418"/>
    </row>
    <row r="60" spans="2:9" ht="15" customHeight="1">
      <c r="B60" s="497" t="s">
        <v>568</v>
      </c>
      <c r="C60" s="492" t="s">
        <v>582</v>
      </c>
      <c r="D60" s="492" t="s">
        <v>643</v>
      </c>
      <c r="E60" s="492"/>
      <c r="F60" s="492" t="s">
        <v>645</v>
      </c>
      <c r="G60" s="497" t="s">
        <v>551</v>
      </c>
      <c r="H60" s="497"/>
      <c r="I60" s="494" t="s">
        <v>658</v>
      </c>
    </row>
    <row r="61" spans="2:9" ht="15.75">
      <c r="B61" s="497"/>
      <c r="C61" s="492"/>
      <c r="D61" s="470" t="s">
        <v>644</v>
      </c>
      <c r="E61" s="470" t="str">
        <f>$B$4</f>
        <v>Trimestre 3</v>
      </c>
      <c r="F61" s="492"/>
      <c r="G61" s="468" t="str">
        <f>+$B$4</f>
        <v>Trimestre 3</v>
      </c>
      <c r="H61" s="468" t="s">
        <v>552</v>
      </c>
      <c r="I61" s="494"/>
    </row>
    <row r="62" spans="2:9" ht="45">
      <c r="B62" s="442" t="s">
        <v>708</v>
      </c>
      <c r="C62" s="414" t="s">
        <v>655</v>
      </c>
      <c r="D62" s="415">
        <v>1</v>
      </c>
      <c r="E62" s="415">
        <f>+'COD 04 COMUNICACIÓN E POA 2019'!AG13</f>
        <v>1</v>
      </c>
      <c r="F62" s="415">
        <f>+'COD 04 COMUNICACIÓN E POA 2019'!AH13</f>
        <v>1</v>
      </c>
      <c r="G62" s="446">
        <f t="shared" ref="G62:G64" si="3">IF(AND(E62&gt;0),F62/E62,"No programado")</f>
        <v>1</v>
      </c>
      <c r="H62" s="459">
        <f>'COD 04 COMUNICACIÓN E POA 2019'!AS13</f>
        <v>0.75</v>
      </c>
      <c r="I62" s="475" t="s">
        <v>704</v>
      </c>
    </row>
    <row r="63" spans="2:9" ht="60">
      <c r="B63" s="442" t="s">
        <v>461</v>
      </c>
      <c r="C63" s="414" t="s">
        <v>656</v>
      </c>
      <c r="D63" s="415">
        <v>1</v>
      </c>
      <c r="E63" s="415">
        <f>+'COD 04 COMUNICACIÓN E POA 2019'!AG14</f>
        <v>1</v>
      </c>
      <c r="F63" s="415">
        <f>+'COD 04 COMUNICACIÓN E POA 2019'!AH14</f>
        <v>1</v>
      </c>
      <c r="G63" s="446">
        <f t="shared" si="3"/>
        <v>1</v>
      </c>
      <c r="H63" s="459">
        <f>'COD 04 COMUNICACIÓN E POA 2019'!AS14</f>
        <v>0.75</v>
      </c>
      <c r="I63" s="475" t="s">
        <v>704</v>
      </c>
    </row>
    <row r="64" spans="2:9" ht="46.5" customHeight="1">
      <c r="B64" s="442" t="s">
        <v>465</v>
      </c>
      <c r="C64" s="414" t="s">
        <v>657</v>
      </c>
      <c r="D64" s="415">
        <v>1</v>
      </c>
      <c r="E64" s="415">
        <f>+'COD 04 COMUNICACIÓN E POA 2019'!AG15</f>
        <v>1</v>
      </c>
      <c r="F64" s="415">
        <f>+'COD 04 COMUNICACIÓN E POA 2019'!AH15</f>
        <v>1</v>
      </c>
      <c r="G64" s="446">
        <f t="shared" si="3"/>
        <v>1</v>
      </c>
      <c r="H64" s="459">
        <f>'COD 04 COMUNICACIÓN E POA 2019'!AS15</f>
        <v>0.75</v>
      </c>
      <c r="I64" s="475" t="s">
        <v>704</v>
      </c>
    </row>
    <row r="65" spans="2:9" ht="15.75">
      <c r="B65" s="498" t="s">
        <v>641</v>
      </c>
      <c r="C65" s="498"/>
      <c r="D65" s="498"/>
      <c r="E65" s="498"/>
      <c r="F65" s="498"/>
      <c r="G65" s="371">
        <f>AVERAGE(G62:G64)</f>
        <v>1</v>
      </c>
      <c r="H65" s="391">
        <f>AVERAGE(H62:H64)</f>
        <v>0.75</v>
      </c>
      <c r="I65" s="363"/>
    </row>
    <row r="66" spans="2:9" s="407" customFormat="1">
      <c r="C66" s="408"/>
    </row>
    <row r="67" spans="2:9" s="407" customFormat="1" ht="15.75" hidden="1">
      <c r="B67" s="409" t="s">
        <v>705</v>
      </c>
      <c r="C67" s="418"/>
    </row>
    <row r="68" spans="2:9" ht="15" hidden="1" customHeight="1">
      <c r="B68" s="511" t="s">
        <v>568</v>
      </c>
      <c r="C68" s="508" t="s">
        <v>582</v>
      </c>
      <c r="D68" s="508" t="s">
        <v>643</v>
      </c>
      <c r="E68" s="508"/>
      <c r="F68" s="508" t="s">
        <v>645</v>
      </c>
      <c r="G68" s="511" t="s">
        <v>551</v>
      </c>
      <c r="H68" s="511"/>
      <c r="I68" s="493" t="s">
        <v>658</v>
      </c>
    </row>
    <row r="69" spans="2:9" ht="15.75" hidden="1">
      <c r="B69" s="511"/>
      <c r="C69" s="508"/>
      <c r="D69" s="466" t="s">
        <v>644</v>
      </c>
      <c r="E69" s="466" t="str">
        <f>$B$4</f>
        <v>Trimestre 3</v>
      </c>
      <c r="F69" s="508"/>
      <c r="G69" s="467" t="str">
        <f>+$B$4</f>
        <v>Trimestre 3</v>
      </c>
      <c r="H69" s="467" t="s">
        <v>552</v>
      </c>
      <c r="I69" s="493"/>
    </row>
    <row r="70" spans="2:9" hidden="1">
      <c r="B70" s="442"/>
      <c r="C70" s="422"/>
      <c r="D70" s="424"/>
      <c r="E70" s="424"/>
      <c r="F70" s="424"/>
      <c r="G70" s="389" t="str">
        <f t="shared" ref="G70:G71" si="4">IF(AND(E70&gt;0),F70/E70,"No programado")</f>
        <v>No programado</v>
      </c>
      <c r="H70" s="395" t="e">
        <f>'COD14 SERVICIO USUARIO P0A 2019'!#REF!</f>
        <v>#REF!</v>
      </c>
      <c r="I70" s="394"/>
    </row>
    <row r="71" spans="2:9" hidden="1">
      <c r="B71" s="442"/>
      <c r="C71" s="422"/>
      <c r="D71" s="424"/>
      <c r="E71" s="424"/>
      <c r="F71" s="424"/>
      <c r="G71" s="389" t="str">
        <f t="shared" si="4"/>
        <v>No programado</v>
      </c>
      <c r="H71" s="395" t="e">
        <f>'COD14 SERVICIO USUARIO P0A 2019'!#REF!</f>
        <v>#REF!</v>
      </c>
      <c r="I71" s="394"/>
    </row>
    <row r="72" spans="2:9" ht="15.75" hidden="1">
      <c r="B72" s="498" t="s">
        <v>641</v>
      </c>
      <c r="C72" s="498"/>
      <c r="D72" s="498"/>
      <c r="E72" s="498"/>
      <c r="F72" s="498"/>
      <c r="G72" s="396" t="e">
        <f>AVERAGE(G70:G71)</f>
        <v>#DIV/0!</v>
      </c>
      <c r="H72" s="397" t="e">
        <f>AVERAGE(H70:H71)</f>
        <v>#REF!</v>
      </c>
      <c r="I72" s="363"/>
    </row>
    <row r="73" spans="2:9" s="407" customFormat="1" hidden="1">
      <c r="C73" s="408"/>
    </row>
    <row r="74" spans="2:9" s="407" customFormat="1">
      <c r="C74" s="408"/>
    </row>
    <row r="75" spans="2:9" s="407" customFormat="1" ht="15.75">
      <c r="B75" s="409" t="s">
        <v>571</v>
      </c>
      <c r="C75" s="418"/>
    </row>
    <row r="76" spans="2:9" ht="15" customHeight="1">
      <c r="B76" s="497" t="s">
        <v>568</v>
      </c>
      <c r="C76" s="492" t="s">
        <v>582</v>
      </c>
      <c r="D76" s="492" t="s">
        <v>643</v>
      </c>
      <c r="E76" s="492"/>
      <c r="F76" s="492" t="s">
        <v>645</v>
      </c>
      <c r="G76" s="497" t="s">
        <v>551</v>
      </c>
      <c r="H76" s="497"/>
      <c r="I76" s="494" t="s">
        <v>658</v>
      </c>
    </row>
    <row r="77" spans="2:9" ht="15.75">
      <c r="B77" s="497"/>
      <c r="C77" s="492"/>
      <c r="D77" s="470" t="s">
        <v>644</v>
      </c>
      <c r="E77" s="470" t="str">
        <f>$B$4</f>
        <v>Trimestre 3</v>
      </c>
      <c r="F77" s="492"/>
      <c r="G77" s="468" t="str">
        <f>+$B$4</f>
        <v>Trimestre 3</v>
      </c>
      <c r="H77" s="468" t="s">
        <v>552</v>
      </c>
      <c r="I77" s="494"/>
    </row>
    <row r="78" spans="2:9" ht="51">
      <c r="B78" s="442" t="s">
        <v>153</v>
      </c>
      <c r="C78" s="414" t="s">
        <v>659</v>
      </c>
      <c r="D78" s="419">
        <v>118</v>
      </c>
      <c r="E78" s="419">
        <f>+'COD 05 PROMOCIÓN DEFEN POA 2019'!AG13</f>
        <v>43</v>
      </c>
      <c r="F78" s="419">
        <f>+'COD 05 PROMOCIÓN DEFEN POA 2019'!AH13</f>
        <v>59</v>
      </c>
      <c r="G78" s="389">
        <f t="shared" ref="G78:G97" si="5">IF(AND(E78&gt;0),F78/E78,"No programado")</f>
        <v>1.3720930232558139</v>
      </c>
      <c r="H78" s="459">
        <f>'COD 05 PROMOCIÓN DEFEN POA 2019'!AS13</f>
        <v>0.8728813559322034</v>
      </c>
      <c r="I78" s="475" t="s">
        <v>725</v>
      </c>
    </row>
    <row r="79" spans="2:9" ht="58.5" customHeight="1">
      <c r="B79" s="442" t="s">
        <v>157</v>
      </c>
      <c r="C79" s="414" t="s">
        <v>660</v>
      </c>
      <c r="D79" s="419">
        <v>65886</v>
      </c>
      <c r="E79" s="419">
        <f>+'COD 05 PROMOCIÓN DEFEN POA 2019'!AG14</f>
        <v>14318</v>
      </c>
      <c r="F79" s="419">
        <f>+'COD 05 PROMOCIÓN DEFEN POA 2019'!AH14</f>
        <v>20151</v>
      </c>
      <c r="G79" s="389">
        <f t="shared" si="5"/>
        <v>1.4073893001815896</v>
      </c>
      <c r="H79" s="459">
        <f>'COD 05 PROMOCIÓN DEFEN POA 2019'!AS14</f>
        <v>0.83802325228424857</v>
      </c>
      <c r="I79" s="475" t="s">
        <v>726</v>
      </c>
    </row>
    <row r="80" spans="2:9" ht="90.75" customHeight="1">
      <c r="B80" s="442" t="s">
        <v>161</v>
      </c>
      <c r="C80" s="414" t="s">
        <v>661</v>
      </c>
      <c r="D80" s="419">
        <v>10535</v>
      </c>
      <c r="E80" s="419">
        <f>+'COD 05 PROMOCIÓN DEFEN POA 2019'!AG15</f>
        <v>2774</v>
      </c>
      <c r="F80" s="419">
        <f>+'COD 05 PROMOCIÓN DEFEN POA 2019'!AH15</f>
        <v>4087</v>
      </c>
      <c r="G80" s="389">
        <f t="shared" si="5"/>
        <v>1.473323720259553</v>
      </c>
      <c r="H80" s="474">
        <f>'COD 05 PROMOCIÓN DEFEN POA 2019'!AS15</f>
        <v>1.0117702895111533</v>
      </c>
      <c r="I80" s="475" t="s">
        <v>727</v>
      </c>
    </row>
    <row r="81" spans="2:10" ht="38.25">
      <c r="B81" s="442" t="s">
        <v>165</v>
      </c>
      <c r="C81" s="414" t="s">
        <v>662</v>
      </c>
      <c r="D81" s="419">
        <f>+'COD 05 PROMOCIÓN DEFEN POA 2019'!AQ16+'COD 05 PROMOCIÓN DEFEN POA 2019'!AQ17</f>
        <v>136821</v>
      </c>
      <c r="E81" s="419">
        <f>+'COD 05 PROMOCIÓN DEFEN POA 2019'!AG16+'COD 05 PROMOCIÓN DEFEN POA 2019'!AG17</f>
        <v>34972</v>
      </c>
      <c r="F81" s="419">
        <f>+'COD 05 PROMOCIÓN DEFEN POA 2019'!AH16+'COD 05 PROMOCIÓN DEFEN POA 2019'!AH17</f>
        <v>44913</v>
      </c>
      <c r="G81" s="389">
        <f t="shared" si="5"/>
        <v>1.2842559762095391</v>
      </c>
      <c r="H81" s="459">
        <f>('COD 05 PROMOCIÓN DEFEN POA 2019'!AR16+'COD 05 PROMOCIÓN DEFEN POA 2019'!AR17)/('COD 05 PROMOCIÓN DEFEN POA 2019'!AQ16+'COD 05 PROMOCIÓN DEFEN POA 2019'!AQ17)</f>
        <v>0.86221413379525069</v>
      </c>
      <c r="I81" s="475" t="s">
        <v>728</v>
      </c>
    </row>
    <row r="82" spans="2:10" ht="76.5">
      <c r="B82" s="442" t="s">
        <v>700</v>
      </c>
      <c r="C82" s="414" t="s">
        <v>670</v>
      </c>
      <c r="D82" s="419">
        <v>21500</v>
      </c>
      <c r="E82" s="419">
        <f>+'COD 05 PROMOCIÓN DEFEN POA 2019'!AG18</f>
        <v>9000</v>
      </c>
      <c r="F82" s="419">
        <f>+'COD 05 PROMOCIÓN DEFEN POA 2019'!AH18</f>
        <v>6244</v>
      </c>
      <c r="G82" s="389">
        <f>IF(AND(E82&gt;0),F82/E82,"No programado")</f>
        <v>0.69377777777777783</v>
      </c>
      <c r="H82" s="459">
        <f>'COD 05 PROMOCIÓN DEFEN POA 2019'!AS18</f>
        <v>0.81576744186046513</v>
      </c>
      <c r="I82" s="475" t="s">
        <v>730</v>
      </c>
    </row>
    <row r="83" spans="2:10" ht="63.75">
      <c r="B83" s="442" t="s">
        <v>169</v>
      </c>
      <c r="C83" s="414" t="s">
        <v>663</v>
      </c>
      <c r="D83" s="419">
        <v>17000</v>
      </c>
      <c r="E83" s="419">
        <f>+'COD 05 PROMOCIÓN DEFEN POA 2019'!AG19</f>
        <v>4102</v>
      </c>
      <c r="F83" s="419">
        <f>+'COD 05 PROMOCIÓN DEFEN POA 2019'!AH19</f>
        <v>4218</v>
      </c>
      <c r="G83" s="389">
        <f t="shared" si="5"/>
        <v>1.0282788883471476</v>
      </c>
      <c r="H83" s="459">
        <f>'COD 05 PROMOCIÓN DEFEN POA 2019'!AS19</f>
        <v>0.74747058823529411</v>
      </c>
      <c r="I83" s="475" t="s">
        <v>731</v>
      </c>
    </row>
    <row r="84" spans="2:10" ht="30">
      <c r="B84" s="442" t="s">
        <v>709</v>
      </c>
      <c r="C84" s="414" t="s">
        <v>665</v>
      </c>
      <c r="D84" s="419">
        <v>1</v>
      </c>
      <c r="E84" s="419">
        <f>+'COD 05 PROMOCIÓN DEFEN POA 2019'!AG20</f>
        <v>0</v>
      </c>
      <c r="F84" s="419">
        <f>+'COD 05 PROMOCIÓN DEFEN POA 2019'!AH20</f>
        <v>0</v>
      </c>
      <c r="G84" s="389" t="str">
        <f t="shared" si="5"/>
        <v>No programado</v>
      </c>
      <c r="H84" s="460">
        <f>'COD 05 PROMOCIÓN DEFEN POA 2019'!AS20</f>
        <v>1</v>
      </c>
      <c r="I84" s="475" t="s">
        <v>702</v>
      </c>
      <c r="J84" s="420"/>
    </row>
    <row r="85" spans="2:10" ht="63.75">
      <c r="B85" s="442" t="s">
        <v>710</v>
      </c>
      <c r="C85" s="414" t="s">
        <v>666</v>
      </c>
      <c r="D85" s="419">
        <v>350</v>
      </c>
      <c r="E85" s="419">
        <f>+'COD 05 PROMOCIÓN DEFEN POA 2019'!AG21</f>
        <v>300</v>
      </c>
      <c r="F85" s="419">
        <f>+'COD 05 PROMOCIÓN DEFEN POA 2019'!AH21</f>
        <v>249</v>
      </c>
      <c r="G85" s="389">
        <f t="shared" si="5"/>
        <v>0.83</v>
      </c>
      <c r="H85" s="459">
        <f>'COD 05 PROMOCIÓN DEFEN POA 2019'!AS21</f>
        <v>0.95428571428571429</v>
      </c>
      <c r="I85" s="475" t="s">
        <v>732</v>
      </c>
    </row>
    <row r="86" spans="2:10" ht="51">
      <c r="B86" s="442" t="s">
        <v>185</v>
      </c>
      <c r="C86" s="414" t="s">
        <v>667</v>
      </c>
      <c r="D86" s="419">
        <v>2</v>
      </c>
      <c r="E86" s="419">
        <f>+'COD 05 PROMOCIÓN DEFEN POA 2019'!AG22</f>
        <v>1</v>
      </c>
      <c r="F86" s="419">
        <f>+'COD 05 PROMOCIÓN DEFEN POA 2019'!AH22</f>
        <v>2</v>
      </c>
      <c r="G86" s="389">
        <f t="shared" si="5"/>
        <v>2</v>
      </c>
      <c r="H86" s="460">
        <f>'COD 05 PROMOCIÓN DEFEN POA 2019'!AS22</f>
        <v>1</v>
      </c>
      <c r="I86" s="475" t="s">
        <v>733</v>
      </c>
    </row>
    <row r="87" spans="2:10" ht="138" customHeight="1">
      <c r="B87" s="442" t="s">
        <v>711</v>
      </c>
      <c r="C87" s="414" t="s">
        <v>668</v>
      </c>
      <c r="D87" s="419">
        <v>1</v>
      </c>
      <c r="E87" s="419">
        <f>+'COD 05 PROMOCIÓN DEFEN POA 2019'!AG23</f>
        <v>0</v>
      </c>
      <c r="F87" s="419">
        <f>+'COD 05 PROMOCIÓN DEFEN POA 2019'!AH23</f>
        <v>0</v>
      </c>
      <c r="G87" s="389" t="str">
        <f t="shared" si="5"/>
        <v>No programado</v>
      </c>
      <c r="H87" s="443">
        <f>'COD 05 PROMOCIÓN DEFEN POA 2019'!AS23</f>
        <v>0</v>
      </c>
      <c r="I87" s="475" t="s">
        <v>769</v>
      </c>
    </row>
    <row r="88" spans="2:10" ht="42" customHeight="1">
      <c r="B88" s="442" t="s">
        <v>712</v>
      </c>
      <c r="C88" s="414" t="s">
        <v>669</v>
      </c>
      <c r="D88" s="419">
        <v>4</v>
      </c>
      <c r="E88" s="419">
        <f>+'COD 05 PROMOCIÓN DEFEN POA 2019'!AG24</f>
        <v>3</v>
      </c>
      <c r="F88" s="419">
        <f>+'COD 05 PROMOCIÓN DEFEN POA 2019'!AH24</f>
        <v>5</v>
      </c>
      <c r="G88" s="389">
        <f t="shared" si="5"/>
        <v>1.6666666666666667</v>
      </c>
      <c r="H88" s="474">
        <f>'COD 05 PROMOCIÓN DEFEN POA 2019'!AS24</f>
        <v>1.25</v>
      </c>
      <c r="I88" s="475" t="s">
        <v>734</v>
      </c>
    </row>
    <row r="89" spans="2:10" ht="138.75" customHeight="1">
      <c r="B89" s="442" t="s">
        <v>201</v>
      </c>
      <c r="C89" s="414" t="s">
        <v>664</v>
      </c>
      <c r="D89" s="419">
        <v>34</v>
      </c>
      <c r="E89" s="419">
        <f>+'COD 05 PROMOCIÓN DEFEN POA 2019'!AG25</f>
        <v>11</v>
      </c>
      <c r="F89" s="419">
        <f>+'COD 05 PROMOCIÓN DEFEN POA 2019'!AH25</f>
        <v>9</v>
      </c>
      <c r="G89" s="389">
        <f t="shared" si="5"/>
        <v>0.81818181818181823</v>
      </c>
      <c r="H89" s="443">
        <f>'COD 05 PROMOCIÓN DEFEN POA 2019'!AS25</f>
        <v>0.44117647058823528</v>
      </c>
      <c r="I89" s="475" t="s">
        <v>788</v>
      </c>
    </row>
    <row r="90" spans="2:10" ht="125.25" customHeight="1">
      <c r="B90" s="442" t="s">
        <v>496</v>
      </c>
      <c r="C90" s="414" t="s">
        <v>674</v>
      </c>
      <c r="D90" s="419">
        <v>1</v>
      </c>
      <c r="E90" s="419">
        <f>+'COD 05 PROMOCIÓN DEFEN POA 2019'!AG26</f>
        <v>0</v>
      </c>
      <c r="F90" s="419">
        <f>+'COD 05 PROMOCIÓN DEFEN POA 2019'!AH26</f>
        <v>0</v>
      </c>
      <c r="G90" s="389" t="str">
        <f t="shared" si="5"/>
        <v>No programado</v>
      </c>
      <c r="H90" s="443">
        <f>'COD 05 PROMOCIÓN DEFEN POA 2019'!AS26</f>
        <v>0</v>
      </c>
      <c r="I90" s="475" t="s">
        <v>770</v>
      </c>
    </row>
    <row r="91" spans="2:10" ht="63.75">
      <c r="B91" s="442" t="s">
        <v>498</v>
      </c>
      <c r="C91" s="414" t="s">
        <v>675</v>
      </c>
      <c r="D91" s="419">
        <v>1000</v>
      </c>
      <c r="E91" s="419">
        <f>+'COD 05 PROMOCIÓN DEFEN POA 2019'!AG27</f>
        <v>300</v>
      </c>
      <c r="F91" s="419">
        <f>+'COD 05 PROMOCIÓN DEFEN POA 2019'!AH27</f>
        <v>326</v>
      </c>
      <c r="G91" s="389">
        <f t="shared" si="5"/>
        <v>1.0866666666666667</v>
      </c>
      <c r="H91" s="459">
        <f>'COD 05 PROMOCIÓN DEFEN POA 2019'!AS27</f>
        <v>0.87</v>
      </c>
      <c r="I91" s="475" t="s">
        <v>744</v>
      </c>
    </row>
    <row r="92" spans="2:10" ht="89.25">
      <c r="B92" s="442" t="s">
        <v>500</v>
      </c>
      <c r="C92" s="414" t="s">
        <v>676</v>
      </c>
      <c r="D92" s="419">
        <v>12000</v>
      </c>
      <c r="E92" s="419">
        <f>+'COD 05 PROMOCIÓN DEFEN POA 2019'!AG28</f>
        <v>3600</v>
      </c>
      <c r="F92" s="419">
        <f>+'COD 05 PROMOCIÓN DEFEN POA 2019'!AH28</f>
        <v>4424</v>
      </c>
      <c r="G92" s="389">
        <f t="shared" si="5"/>
        <v>1.2288888888888889</v>
      </c>
      <c r="H92" s="460">
        <f>'COD 05 PROMOCIÓN DEFEN POA 2019'!AS28</f>
        <v>1.00325</v>
      </c>
      <c r="I92" s="475" t="s">
        <v>735</v>
      </c>
    </row>
    <row r="93" spans="2:10" ht="63.75">
      <c r="B93" s="442" t="s">
        <v>502</v>
      </c>
      <c r="C93" s="414" t="s">
        <v>671</v>
      </c>
      <c r="D93" s="419">
        <v>5000</v>
      </c>
      <c r="E93" s="419">
        <f>+'COD 05 PROMOCIÓN DEFEN POA 2019'!AG29</f>
        <v>1500</v>
      </c>
      <c r="F93" s="419">
        <f>+'COD 05 PROMOCIÓN DEFEN POA 2019'!AH29</f>
        <v>1830</v>
      </c>
      <c r="G93" s="389">
        <f t="shared" si="5"/>
        <v>1.22</v>
      </c>
      <c r="H93" s="459">
        <f>'COD 05 PROMOCIÓN DEFEN POA 2019'!AS29</f>
        <v>0.8952</v>
      </c>
      <c r="I93" s="475" t="s">
        <v>745</v>
      </c>
    </row>
    <row r="94" spans="2:10" ht="89.25">
      <c r="B94" s="442" t="s">
        <v>504</v>
      </c>
      <c r="C94" s="414" t="s">
        <v>672</v>
      </c>
      <c r="D94" s="419">
        <v>4000</v>
      </c>
      <c r="E94" s="419">
        <f>+'COD 05 PROMOCIÓN DEFEN POA 2019'!AG30</f>
        <v>1200</v>
      </c>
      <c r="F94" s="419">
        <f>+'COD 05 PROMOCIÓN DEFEN POA 2019'!AH30</f>
        <v>2307</v>
      </c>
      <c r="G94" s="389">
        <f t="shared" si="5"/>
        <v>1.9225000000000001</v>
      </c>
      <c r="H94" s="474">
        <f>'COD 05 PROMOCIÓN DEFEN POA 2019'!AS30</f>
        <v>1.0449999999999999</v>
      </c>
      <c r="I94" s="475" t="s">
        <v>736</v>
      </c>
    </row>
    <row r="95" spans="2:10" ht="122.25" customHeight="1">
      <c r="B95" s="442" t="s">
        <v>506</v>
      </c>
      <c r="C95" s="414" t="s">
        <v>677</v>
      </c>
      <c r="D95" s="419">
        <v>40</v>
      </c>
      <c r="E95" s="419">
        <f>+'COD 05 PROMOCIÓN DEFEN POA 2019'!AG31</f>
        <v>20</v>
      </c>
      <c r="F95" s="419">
        <f>+'COD 05 PROMOCIÓN DEFEN POA 2019'!AH31</f>
        <v>10</v>
      </c>
      <c r="G95" s="389">
        <f t="shared" si="5"/>
        <v>0.5</v>
      </c>
      <c r="H95" s="474">
        <f>'COD 05 PROMOCIÓN DEFEN POA 2019'!AS31</f>
        <v>1.575</v>
      </c>
      <c r="I95" s="475" t="s">
        <v>743</v>
      </c>
    </row>
    <row r="96" spans="2:10" ht="84" customHeight="1">
      <c r="B96" s="442" t="s">
        <v>507</v>
      </c>
      <c r="C96" s="414" t="s">
        <v>678</v>
      </c>
      <c r="D96" s="419">
        <v>37</v>
      </c>
      <c r="E96" s="419">
        <f>+'COD 05 PROMOCIÓN DEFEN POA 2019'!AG32</f>
        <v>0</v>
      </c>
      <c r="F96" s="419">
        <f>+'COD 05 PROMOCIÓN DEFEN POA 2019'!AH32</f>
        <v>7</v>
      </c>
      <c r="G96" s="389" t="str">
        <f t="shared" si="5"/>
        <v>No programado</v>
      </c>
      <c r="H96" s="473">
        <f>'COD 05 PROMOCIÓN DEFEN POA 2019'!AS32</f>
        <v>0.67567567567567566</v>
      </c>
      <c r="I96" s="475" t="s">
        <v>737</v>
      </c>
    </row>
    <row r="97" spans="2:9" ht="38.25">
      <c r="B97" s="442" t="s">
        <v>508</v>
      </c>
      <c r="C97" s="414" t="s">
        <v>673</v>
      </c>
      <c r="D97" s="419">
        <v>40</v>
      </c>
      <c r="E97" s="419">
        <f>+'COD 05 PROMOCIÓN DEFEN POA 2019'!AG33</f>
        <v>0</v>
      </c>
      <c r="F97" s="419">
        <f>+'COD 05 PROMOCIÓN DEFEN POA 2019'!AH33</f>
        <v>29</v>
      </c>
      <c r="G97" s="389" t="str">
        <f t="shared" si="5"/>
        <v>No programado</v>
      </c>
      <c r="H97" s="474">
        <f>'COD 05 PROMOCIÓN DEFEN POA 2019'!AS33</f>
        <v>1.5</v>
      </c>
      <c r="I97" s="475" t="s">
        <v>738</v>
      </c>
    </row>
    <row r="98" spans="2:9" ht="15.75">
      <c r="B98" s="498" t="s">
        <v>641</v>
      </c>
      <c r="C98" s="498"/>
      <c r="D98" s="498"/>
      <c r="E98" s="498"/>
      <c r="F98" s="498"/>
      <c r="G98" s="371">
        <f>AVERAGE(G78:G97)</f>
        <v>1.2354681817623641</v>
      </c>
      <c r="H98" s="391">
        <f>AVERAGE(H78:H97)</f>
        <v>0.86788574610841196</v>
      </c>
      <c r="I98" s="363"/>
    </row>
    <row r="99" spans="2:9" s="407" customFormat="1">
      <c r="C99" s="408"/>
    </row>
    <row r="100" spans="2:9" s="407" customFormat="1" ht="15.75">
      <c r="B100" s="409" t="s">
        <v>572</v>
      </c>
      <c r="C100" s="418"/>
    </row>
    <row r="101" spans="2:9" ht="15" customHeight="1">
      <c r="B101" s="497" t="s">
        <v>568</v>
      </c>
      <c r="C101" s="492" t="s">
        <v>582</v>
      </c>
      <c r="D101" s="492" t="s">
        <v>643</v>
      </c>
      <c r="E101" s="492"/>
      <c r="F101" s="492" t="s">
        <v>645</v>
      </c>
      <c r="G101" s="497" t="s">
        <v>551</v>
      </c>
      <c r="H101" s="497"/>
      <c r="I101" s="494" t="s">
        <v>658</v>
      </c>
    </row>
    <row r="102" spans="2:9" ht="15.75">
      <c r="B102" s="497"/>
      <c r="C102" s="492"/>
      <c r="D102" s="470" t="s">
        <v>644</v>
      </c>
      <c r="E102" s="470" t="str">
        <f>$B$4</f>
        <v>Trimestre 3</v>
      </c>
      <c r="F102" s="492"/>
      <c r="G102" s="468" t="str">
        <f>+$B$4</f>
        <v>Trimestre 3</v>
      </c>
      <c r="H102" s="468" t="s">
        <v>552</v>
      </c>
      <c r="I102" s="494"/>
    </row>
    <row r="103" spans="2:9" ht="63.75">
      <c r="B103" s="442" t="s">
        <v>680</v>
      </c>
      <c r="C103" s="414" t="s">
        <v>681</v>
      </c>
      <c r="D103" s="419">
        <v>25</v>
      </c>
      <c r="E103" s="419">
        <f>+'COD 06 PREVEN FUN PUB POA 2019'!AG13</f>
        <v>8</v>
      </c>
      <c r="F103" s="419">
        <f>+'COD 06 PREVEN FUN PUB POA 2019'!AH13</f>
        <v>8</v>
      </c>
      <c r="G103" s="389">
        <f t="shared" ref="G103:G109" si="6">IF(AND(E103&gt;0),F103/E103,"No programado")</f>
        <v>1</v>
      </c>
      <c r="H103" s="460">
        <f>'COD 06 PREVEN FUN PUB POA 2019'!AS13</f>
        <v>1</v>
      </c>
      <c r="I103" s="475" t="s">
        <v>739</v>
      </c>
    </row>
    <row r="104" spans="2:9" ht="76.5">
      <c r="B104" s="509" t="s">
        <v>212</v>
      </c>
      <c r="C104" s="414" t="s">
        <v>682</v>
      </c>
      <c r="D104" s="419">
        <v>120</v>
      </c>
      <c r="E104" s="419">
        <f>+'COD 06 PREVEN FUN PUB POA 2019'!AG14</f>
        <v>35</v>
      </c>
      <c r="F104" s="419">
        <f>+'COD 06 PREVEN FUN PUB POA 2019'!AH14</f>
        <v>55</v>
      </c>
      <c r="G104" s="389">
        <f t="shared" si="6"/>
        <v>1.5714285714285714</v>
      </c>
      <c r="H104" s="463">
        <f>'COD 06 PREVEN FUN PUB POA 2019'!AS14</f>
        <v>0.8</v>
      </c>
      <c r="I104" s="475" t="s">
        <v>740</v>
      </c>
    </row>
    <row r="105" spans="2:9" ht="63.75">
      <c r="B105" s="510"/>
      <c r="C105" s="414" t="s">
        <v>679</v>
      </c>
      <c r="D105" s="419">
        <v>60</v>
      </c>
      <c r="E105" s="419">
        <f>+'COD 06 PREVEN FUN PUB POA 2019'!AG15</f>
        <v>20</v>
      </c>
      <c r="F105" s="419">
        <f>+'COD 06 PREVEN FUN PUB POA 2019'!AH15</f>
        <v>15</v>
      </c>
      <c r="G105" s="389">
        <f>IF(AND(E105&gt;0),F105/E105,"No programado")</f>
        <v>0.75</v>
      </c>
      <c r="H105" s="463">
        <f>'COD 06 PREVEN FUN PUB POA 2019'!AS15</f>
        <v>0.98333333333333328</v>
      </c>
      <c r="I105" s="475" t="s">
        <v>741</v>
      </c>
    </row>
    <row r="106" spans="2:9">
      <c r="B106" s="442" t="s">
        <v>216</v>
      </c>
      <c r="C106" s="414" t="s">
        <v>683</v>
      </c>
      <c r="D106" s="419">
        <v>59</v>
      </c>
      <c r="E106" s="419">
        <f>+'COD 06 PREVEN FUN PUB POA 2019'!AG16</f>
        <v>24</v>
      </c>
      <c r="F106" s="419">
        <f>+'COD 06 PREVEN FUN PUB POA 2019'!AH16</f>
        <v>24</v>
      </c>
      <c r="G106" s="389">
        <f t="shared" si="6"/>
        <v>1</v>
      </c>
      <c r="H106" s="463">
        <f>'COD 06 PREVEN FUN PUB POA 2019'!AS16</f>
        <v>0.79661016949152541</v>
      </c>
      <c r="I106" s="475" t="s">
        <v>703</v>
      </c>
    </row>
    <row r="107" spans="2:9" ht="51">
      <c r="B107" s="442" t="s">
        <v>219</v>
      </c>
      <c r="C107" s="414" t="s">
        <v>684</v>
      </c>
      <c r="D107" s="419">
        <v>8</v>
      </c>
      <c r="E107" s="419">
        <f>+'COD 06 PREVEN FUN PUB POA 2019'!AG17</f>
        <v>6</v>
      </c>
      <c r="F107" s="419">
        <f>+'COD 06 PREVEN FUN PUB POA 2019'!AH17</f>
        <v>4</v>
      </c>
      <c r="G107" s="389">
        <f t="shared" si="6"/>
        <v>0.66666666666666663</v>
      </c>
      <c r="H107" s="463">
        <f>'COD 06 PREVEN FUN PUB POA 2019'!AS17</f>
        <v>0.875</v>
      </c>
      <c r="I107" s="475" t="s">
        <v>742</v>
      </c>
    </row>
    <row r="108" spans="2:9" ht="25.5">
      <c r="B108" s="442" t="s">
        <v>528</v>
      </c>
      <c r="C108" s="414" t="s">
        <v>685</v>
      </c>
      <c r="D108" s="415">
        <v>1</v>
      </c>
      <c r="E108" s="389">
        <f>+'COD 06 PREVEN FUN PUB POA 2019'!AG18</f>
        <v>1</v>
      </c>
      <c r="F108" s="389">
        <f>+'COD 06 PREVEN FUN PUB POA 2019'!AH18</f>
        <v>1</v>
      </c>
      <c r="G108" s="389">
        <f t="shared" si="6"/>
        <v>1</v>
      </c>
      <c r="H108" s="463">
        <f>'COD 06 PREVEN FUN PUB POA 2019'!AS18</f>
        <v>0.75</v>
      </c>
      <c r="I108" s="475" t="s">
        <v>704</v>
      </c>
    </row>
    <row r="109" spans="2:9" ht="89.25">
      <c r="B109" s="442" t="s">
        <v>530</v>
      </c>
      <c r="C109" s="414" t="s">
        <v>686</v>
      </c>
      <c r="D109" s="419">
        <v>800</v>
      </c>
      <c r="E109" s="419">
        <f>+'COD 06 PREVEN FUN PUB POA 2019'!AG19</f>
        <v>240</v>
      </c>
      <c r="F109" s="419">
        <f>+'COD 06 PREVEN FUN PUB POA 2019'!AH19</f>
        <v>219</v>
      </c>
      <c r="G109" s="389">
        <f t="shared" si="6"/>
        <v>0.91249999999999998</v>
      </c>
      <c r="H109" s="463">
        <f>'COD 06 PREVEN FUN PUB POA 2019'!AS19</f>
        <v>0.74875000000000003</v>
      </c>
      <c r="I109" s="475" t="s">
        <v>746</v>
      </c>
    </row>
    <row r="110" spans="2:9" ht="15.75">
      <c r="B110" s="498" t="s">
        <v>641</v>
      </c>
      <c r="C110" s="498"/>
      <c r="D110" s="498"/>
      <c r="E110" s="498"/>
      <c r="F110" s="498"/>
      <c r="G110" s="371">
        <f>AVERAGE(G103:G109)</f>
        <v>0.98579931972789114</v>
      </c>
      <c r="H110" s="391">
        <f>AVERAGE(H103:H109)</f>
        <v>0.85052764326069419</v>
      </c>
      <c r="I110" s="363"/>
    </row>
    <row r="111" spans="2:9" s="407" customFormat="1">
      <c r="C111" s="408"/>
    </row>
    <row r="112" spans="2:9" s="407" customFormat="1" ht="15.75">
      <c r="B112" s="409" t="s">
        <v>573</v>
      </c>
      <c r="C112" s="418"/>
    </row>
    <row r="113" spans="2:9" ht="15" customHeight="1">
      <c r="B113" s="497" t="s">
        <v>568</v>
      </c>
      <c r="C113" s="492" t="s">
        <v>582</v>
      </c>
      <c r="D113" s="492" t="s">
        <v>643</v>
      </c>
      <c r="E113" s="492"/>
      <c r="F113" s="492" t="s">
        <v>645</v>
      </c>
      <c r="G113" s="497" t="s">
        <v>551</v>
      </c>
      <c r="H113" s="497"/>
      <c r="I113" s="494" t="s">
        <v>658</v>
      </c>
    </row>
    <row r="114" spans="2:9" ht="15.75">
      <c r="B114" s="497"/>
      <c r="C114" s="492"/>
      <c r="D114" s="470" t="s">
        <v>644</v>
      </c>
      <c r="E114" s="470" t="str">
        <f>$B$4</f>
        <v>Trimestre 3</v>
      </c>
      <c r="F114" s="492"/>
      <c r="G114" s="468" t="str">
        <f>+$B$4</f>
        <v>Trimestre 3</v>
      </c>
      <c r="H114" s="468" t="s">
        <v>552</v>
      </c>
      <c r="I114" s="494"/>
    </row>
    <row r="115" spans="2:9" ht="89.25">
      <c r="B115" s="442" t="s">
        <v>223</v>
      </c>
      <c r="C115" s="414" t="s">
        <v>634</v>
      </c>
      <c r="D115" s="419">
        <v>50</v>
      </c>
      <c r="E115" s="419">
        <f>+'COD 07 POTESTAD DISCIP POA 2019'!AG13</f>
        <v>17</v>
      </c>
      <c r="F115" s="419">
        <f>+'COD 07 POTESTAD DISCIP POA 2019'!AH13</f>
        <v>33</v>
      </c>
      <c r="G115" s="389">
        <f t="shared" ref="G115:G118" si="7">IF(AND(E115&gt;0),F115/E115,"No programado")</f>
        <v>1.9411764705882353</v>
      </c>
      <c r="H115" s="463">
        <f>'COD 07 POTESTAD DISCIP POA 2019'!AS13</f>
        <v>0.86</v>
      </c>
      <c r="I115" s="475" t="s">
        <v>748</v>
      </c>
    </row>
    <row r="116" spans="2:9" ht="102">
      <c r="B116" s="442" t="s">
        <v>228</v>
      </c>
      <c r="C116" s="414" t="s">
        <v>635</v>
      </c>
      <c r="D116" s="419">
        <v>25</v>
      </c>
      <c r="E116" s="419">
        <f>+'COD 07 POTESTAD DISCIP POA 2019'!AG14</f>
        <v>10</v>
      </c>
      <c r="F116" s="419">
        <f>+'COD 07 POTESTAD DISCIP POA 2019'!AH14</f>
        <v>0</v>
      </c>
      <c r="G116" s="389">
        <f t="shared" si="7"/>
        <v>0</v>
      </c>
      <c r="H116" s="443">
        <f>'COD 07 POTESTAD DISCIP POA 2019'!AS14</f>
        <v>0.12</v>
      </c>
      <c r="I116" s="475" t="s">
        <v>762</v>
      </c>
    </row>
    <row r="117" spans="2:9" ht="63.75">
      <c r="B117" s="442" t="s">
        <v>547</v>
      </c>
      <c r="C117" s="414" t="s">
        <v>636</v>
      </c>
      <c r="D117" s="419">
        <v>70</v>
      </c>
      <c r="E117" s="419">
        <f>+'COD 07 POTESTAD DISCIP POA 2019'!AG15</f>
        <v>22</v>
      </c>
      <c r="F117" s="419">
        <f>+'COD 07 POTESTAD DISCIP POA 2019'!AH15</f>
        <v>18</v>
      </c>
      <c r="G117" s="389">
        <f t="shared" si="7"/>
        <v>0.81818181818181823</v>
      </c>
      <c r="H117" s="463">
        <f>'COD 07 POTESTAD DISCIP POA 2019'!AS15</f>
        <v>0.81428571428571428</v>
      </c>
      <c r="I117" s="475" t="s">
        <v>749</v>
      </c>
    </row>
    <row r="118" spans="2:9" ht="76.5">
      <c r="B118" s="442" t="s">
        <v>546</v>
      </c>
      <c r="C118" s="414" t="s">
        <v>637</v>
      </c>
      <c r="D118" s="419">
        <v>1800</v>
      </c>
      <c r="E118" s="419">
        <f>+'COD 07 POTESTAD DISCIP POA 2019'!AG16</f>
        <v>513</v>
      </c>
      <c r="F118" s="419">
        <f>+'COD 07 POTESTAD DISCIP POA 2019'!AH16</f>
        <v>617</v>
      </c>
      <c r="G118" s="389">
        <f t="shared" si="7"/>
        <v>1.202729044834308</v>
      </c>
      <c r="H118" s="463">
        <f>'COD 07 POTESTAD DISCIP POA 2019'!AS16</f>
        <v>0.86277777777777775</v>
      </c>
      <c r="I118" s="475" t="s">
        <v>750</v>
      </c>
    </row>
    <row r="119" spans="2:9" ht="15.75">
      <c r="B119" s="498" t="s">
        <v>641</v>
      </c>
      <c r="C119" s="498"/>
      <c r="D119" s="498"/>
      <c r="E119" s="498"/>
      <c r="F119" s="498"/>
      <c r="G119" s="371">
        <f>AVERAGE(G115:G118)</f>
        <v>0.99052183340109035</v>
      </c>
      <c r="H119" s="391">
        <f>AVERAGE(H115:H118)</f>
        <v>0.66426587301587303</v>
      </c>
      <c r="I119" s="370"/>
    </row>
    <row r="120" spans="2:9" s="407" customFormat="1">
      <c r="C120" s="408"/>
      <c r="I120" s="393"/>
    </row>
    <row r="121" spans="2:9" s="407" customFormat="1" ht="15.75">
      <c r="B121" s="409" t="s">
        <v>574</v>
      </c>
      <c r="C121" s="418"/>
      <c r="I121" s="393"/>
    </row>
    <row r="122" spans="2:9" ht="15" customHeight="1">
      <c r="B122" s="497" t="s">
        <v>568</v>
      </c>
      <c r="C122" s="492" t="s">
        <v>582</v>
      </c>
      <c r="D122" s="492" t="s">
        <v>643</v>
      </c>
      <c r="E122" s="492"/>
      <c r="F122" s="492" t="s">
        <v>645</v>
      </c>
      <c r="G122" s="497" t="s">
        <v>551</v>
      </c>
      <c r="H122" s="497"/>
      <c r="I122" s="492" t="s">
        <v>658</v>
      </c>
    </row>
    <row r="123" spans="2:9" ht="15.75">
      <c r="B123" s="497"/>
      <c r="C123" s="492"/>
      <c r="D123" s="470" t="s">
        <v>644</v>
      </c>
      <c r="E123" s="470" t="str">
        <f>$B$4</f>
        <v>Trimestre 3</v>
      </c>
      <c r="F123" s="492"/>
      <c r="G123" s="468" t="str">
        <f>+$B$4</f>
        <v>Trimestre 3</v>
      </c>
      <c r="H123" s="468" t="s">
        <v>552</v>
      </c>
      <c r="I123" s="492"/>
    </row>
    <row r="124" spans="2:9" ht="30">
      <c r="B124" s="442" t="s">
        <v>244</v>
      </c>
      <c r="C124" s="414" t="s">
        <v>624</v>
      </c>
      <c r="D124" s="415">
        <f>+'COD 08 GESTIÓN TALENTO POA 2018'!AG13</f>
        <v>1</v>
      </c>
      <c r="E124" s="415">
        <f>+'COD 08 GESTIÓN TALENTO POA 2018'!AG13</f>
        <v>1</v>
      </c>
      <c r="F124" s="415">
        <f>+'COD 08 GESTIÓN TALENTO POA 2018'!AH13</f>
        <v>1</v>
      </c>
      <c r="G124" s="389">
        <f t="shared" ref="G124:G133" si="8">IF(AND(E124&gt;0),F124/E124,"No programado")</f>
        <v>1</v>
      </c>
      <c r="H124" s="463">
        <f>'COD 08 GESTIÓN TALENTO POA 2018'!AS13</f>
        <v>0.75</v>
      </c>
      <c r="I124" s="475" t="s">
        <v>704</v>
      </c>
    </row>
    <row r="125" spans="2:9" ht="89.25">
      <c r="B125" s="442" t="s">
        <v>713</v>
      </c>
      <c r="C125" s="414" t="s">
        <v>625</v>
      </c>
      <c r="D125" s="415">
        <v>1</v>
      </c>
      <c r="E125" s="415">
        <f>+'COD 08 GESTIÓN TALENTO POA 2018'!AG14</f>
        <v>1</v>
      </c>
      <c r="F125" s="415">
        <f>+'COD 08 GESTIÓN TALENTO POA 2018'!AH14</f>
        <v>1</v>
      </c>
      <c r="G125" s="389">
        <f t="shared" si="8"/>
        <v>1</v>
      </c>
      <c r="H125" s="473">
        <f>'COD 08 GESTIÓN TALENTO POA 2018'!AS14</f>
        <v>0.68716931216931221</v>
      </c>
      <c r="I125" s="475" t="s">
        <v>751</v>
      </c>
    </row>
    <row r="126" spans="2:9" ht="25.5">
      <c r="B126" s="442" t="s">
        <v>256</v>
      </c>
      <c r="C126" s="414" t="s">
        <v>626</v>
      </c>
      <c r="D126" s="415">
        <v>1</v>
      </c>
      <c r="E126" s="415">
        <f>+'COD 08 GESTIÓN TALENTO POA 2018'!AG15</f>
        <v>1</v>
      </c>
      <c r="F126" s="415">
        <f>+'COD 08 GESTIÓN TALENTO POA 2018'!AH15</f>
        <v>1</v>
      </c>
      <c r="G126" s="389">
        <f t="shared" si="8"/>
        <v>1</v>
      </c>
      <c r="H126" s="463">
        <f>'COD 08 GESTIÓN TALENTO POA 2018'!AS15</f>
        <v>0.75</v>
      </c>
      <c r="I126" s="475" t="s">
        <v>704</v>
      </c>
    </row>
    <row r="127" spans="2:9" ht="30">
      <c r="B127" s="442" t="s">
        <v>261</v>
      </c>
      <c r="C127" s="414" t="s">
        <v>627</v>
      </c>
      <c r="D127" s="415">
        <v>1</v>
      </c>
      <c r="E127" s="415">
        <f>+'COD 08 GESTIÓN TALENTO POA 2018'!AG16</f>
        <v>1</v>
      </c>
      <c r="F127" s="415">
        <f>+'COD 08 GESTIÓN TALENTO POA 2018'!AH16</f>
        <v>1</v>
      </c>
      <c r="G127" s="389">
        <f t="shared" si="8"/>
        <v>1</v>
      </c>
      <c r="H127" s="463">
        <f>'COD 08 GESTIÓN TALENTO POA 2018'!AS16</f>
        <v>0.75</v>
      </c>
      <c r="I127" s="475" t="s">
        <v>704</v>
      </c>
    </row>
    <row r="128" spans="2:9" ht="63.75">
      <c r="B128" s="442" t="s">
        <v>266</v>
      </c>
      <c r="C128" s="414" t="s">
        <v>628</v>
      </c>
      <c r="D128" s="415">
        <v>1</v>
      </c>
      <c r="E128" s="415">
        <f>+'COD 08 GESTIÓN TALENTO POA 2018'!AH17</f>
        <v>0.21999999999999997</v>
      </c>
      <c r="F128" s="415">
        <f>+'COD 08 GESTIÓN TALENTO POA 2018'!AH17</f>
        <v>0.21999999999999997</v>
      </c>
      <c r="G128" s="389">
        <f t="shared" si="8"/>
        <v>1</v>
      </c>
      <c r="H128" s="463">
        <f>'COD 08 GESTIÓN TALENTO POA 2018'!AS17</f>
        <v>0.83</v>
      </c>
      <c r="I128" s="475" t="s">
        <v>752</v>
      </c>
    </row>
    <row r="129" spans="2:9" ht="96.75" customHeight="1">
      <c r="B129" s="442" t="s">
        <v>272</v>
      </c>
      <c r="C129" s="414" t="s">
        <v>629</v>
      </c>
      <c r="D129" s="415">
        <v>1</v>
      </c>
      <c r="E129" s="415">
        <f>+'COD 08 GESTIÓN TALENTO POA 2018'!AH18</f>
        <v>7.0000000000000007E-2</v>
      </c>
      <c r="F129" s="415">
        <f>+'COD 08 GESTIÓN TALENTO POA 2018'!AH18</f>
        <v>7.0000000000000007E-2</v>
      </c>
      <c r="G129" s="389">
        <f t="shared" si="8"/>
        <v>1</v>
      </c>
      <c r="H129" s="473">
        <f>'COD 08 GESTIÓN TALENTO POA 2018'!AS18</f>
        <v>0.69000000000000017</v>
      </c>
      <c r="I129" s="475" t="s">
        <v>753</v>
      </c>
    </row>
    <row r="130" spans="2:9" ht="96" customHeight="1">
      <c r="B130" s="442" t="s">
        <v>277</v>
      </c>
      <c r="C130" s="414" t="s">
        <v>630</v>
      </c>
      <c r="D130" s="415">
        <v>1</v>
      </c>
      <c r="E130" s="415">
        <f>+'COD 08 GESTIÓN TALENTO POA 2018'!AH19</f>
        <v>0.12</v>
      </c>
      <c r="F130" s="415">
        <f>+'COD 08 GESTIÓN TALENTO POA 2018'!AH19</f>
        <v>0.12</v>
      </c>
      <c r="G130" s="389">
        <f t="shared" si="8"/>
        <v>1</v>
      </c>
      <c r="H130" s="463">
        <f>'COD 08 GESTIÓN TALENTO POA 2018'!AS19</f>
        <v>0.72000000000000008</v>
      </c>
      <c r="I130" s="475" t="s">
        <v>754</v>
      </c>
    </row>
    <row r="131" spans="2:9" ht="93.75" customHeight="1">
      <c r="B131" s="442" t="s">
        <v>281</v>
      </c>
      <c r="C131" s="414" t="s">
        <v>631</v>
      </c>
      <c r="D131" s="415">
        <v>1</v>
      </c>
      <c r="E131" s="415">
        <f>+'COD 08 GESTIÓN TALENTO POA 2018'!AH20</f>
        <v>0.08</v>
      </c>
      <c r="F131" s="415">
        <f>+'COD 08 GESTIÓN TALENTO POA 2018'!AH20</f>
        <v>0.08</v>
      </c>
      <c r="G131" s="389">
        <f t="shared" si="8"/>
        <v>1</v>
      </c>
      <c r="H131" s="463">
        <f>'COD 08 GESTIÓN TALENTO POA 2018'!AS20</f>
        <v>0.7</v>
      </c>
      <c r="I131" s="475" t="s">
        <v>755</v>
      </c>
    </row>
    <row r="132" spans="2:9" ht="38.25">
      <c r="B132" s="442" t="s">
        <v>286</v>
      </c>
      <c r="C132" s="414" t="s">
        <v>632</v>
      </c>
      <c r="D132" s="419">
        <v>62</v>
      </c>
      <c r="E132" s="415">
        <f>+'COD 08 GESTIÓN TALENTO POA 2018'!AH21</f>
        <v>0</v>
      </c>
      <c r="F132" s="415">
        <f>+'COD 08 GESTIÓN TALENTO POA 2018'!AH21</f>
        <v>0</v>
      </c>
      <c r="G132" s="389" t="str">
        <f t="shared" si="8"/>
        <v>No programado</v>
      </c>
      <c r="H132" s="443">
        <f>'COD 08 GESTIÓN TALENTO POA 2018'!AS21</f>
        <v>0.4838709677419355</v>
      </c>
      <c r="I132" s="475" t="s">
        <v>756</v>
      </c>
    </row>
    <row r="133" spans="2:9">
      <c r="B133" s="442" t="s">
        <v>623</v>
      </c>
      <c r="C133" s="414" t="s">
        <v>633</v>
      </c>
      <c r="D133" s="419">
        <v>12</v>
      </c>
      <c r="E133" s="419">
        <f>+'COD 08 GESTIÓN TALENTO POA 2018'!AH22</f>
        <v>3</v>
      </c>
      <c r="F133" s="419">
        <f>+'COD 08 GESTIÓN TALENTO POA 2018'!AH22</f>
        <v>3</v>
      </c>
      <c r="G133" s="389">
        <f t="shared" si="8"/>
        <v>1</v>
      </c>
      <c r="H133" s="463">
        <f>'COD 08 GESTIÓN TALENTO POA 2018'!AS22</f>
        <v>0.75</v>
      </c>
      <c r="I133" s="475" t="s">
        <v>703</v>
      </c>
    </row>
    <row r="134" spans="2:9" ht="15.75">
      <c r="B134" s="498" t="s">
        <v>641</v>
      </c>
      <c r="C134" s="498"/>
      <c r="D134" s="498"/>
      <c r="E134" s="498"/>
      <c r="F134" s="498"/>
      <c r="G134" s="371">
        <f>AVERAGE(G124:G133)</f>
        <v>1</v>
      </c>
      <c r="H134" s="391">
        <f>AVERAGE(H124:H133)</f>
        <v>0.71110402799112471</v>
      </c>
      <c r="I134" s="371"/>
    </row>
    <row r="135" spans="2:9" s="407" customFormat="1">
      <c r="C135" s="408"/>
    </row>
    <row r="136" spans="2:9" s="407" customFormat="1" ht="15.75">
      <c r="B136" s="409" t="s">
        <v>575</v>
      </c>
      <c r="C136" s="418"/>
    </row>
    <row r="137" spans="2:9" ht="15" customHeight="1">
      <c r="B137" s="497" t="s">
        <v>568</v>
      </c>
      <c r="C137" s="492" t="s">
        <v>582</v>
      </c>
      <c r="D137" s="492" t="s">
        <v>643</v>
      </c>
      <c r="E137" s="492"/>
      <c r="F137" s="492" t="s">
        <v>645</v>
      </c>
      <c r="G137" s="497" t="s">
        <v>551</v>
      </c>
      <c r="H137" s="497"/>
      <c r="I137" s="492" t="s">
        <v>658</v>
      </c>
    </row>
    <row r="138" spans="2:9" ht="15.75">
      <c r="B138" s="497"/>
      <c r="C138" s="492"/>
      <c r="D138" s="470" t="s">
        <v>644</v>
      </c>
      <c r="E138" s="470" t="str">
        <f>$B$4</f>
        <v>Trimestre 3</v>
      </c>
      <c r="F138" s="492"/>
      <c r="G138" s="468" t="str">
        <f>+$B$4</f>
        <v>Trimestre 3</v>
      </c>
      <c r="H138" s="468" t="s">
        <v>552</v>
      </c>
      <c r="I138" s="492"/>
    </row>
    <row r="139" spans="2:9" ht="89.25">
      <c r="B139" s="442" t="s">
        <v>297</v>
      </c>
      <c r="C139" s="414" t="s">
        <v>621</v>
      </c>
      <c r="D139" s="415">
        <v>0.95</v>
      </c>
      <c r="E139" s="415">
        <f>+'COD 09 GESTIÓN ADMIN POA 2019'!AG13</f>
        <v>0.94999999999999984</v>
      </c>
      <c r="F139" s="415">
        <f>+'COD 09 GESTIÓN ADMIN POA 2019'!AH13</f>
        <v>0.98549772466211338</v>
      </c>
      <c r="G139" s="446">
        <f t="shared" ref="G139:G140" si="9">IF(AND(E139&gt;0),F139/E139,"No programado")</f>
        <v>1.0373660259601196</v>
      </c>
      <c r="H139" s="463">
        <f>'COD 09 GESTIÓN ADMIN POA 2019'!AS13</f>
        <v>0.77594023770581577</v>
      </c>
      <c r="I139" s="475" t="s">
        <v>757</v>
      </c>
    </row>
    <row r="140" spans="2:9" ht="76.5">
      <c r="B140" s="442" t="s">
        <v>303</v>
      </c>
      <c r="C140" s="414" t="s">
        <v>622</v>
      </c>
      <c r="D140" s="415">
        <v>0.95</v>
      </c>
      <c r="E140" s="415">
        <f>+'COD 09 GESTIÓN ADMIN POA 2019'!AG14</f>
        <v>0.94999999999999984</v>
      </c>
      <c r="F140" s="415">
        <f>+'COD 09 GESTIÓN ADMIN POA 2019'!AH14</f>
        <v>1.0175438596491226</v>
      </c>
      <c r="G140" s="446">
        <f t="shared" si="9"/>
        <v>1.0710987996306556</v>
      </c>
      <c r="H140" s="463">
        <f>'COD 09 GESTIÓN ADMIN POA 2019'!AS14</f>
        <v>0.76580987352101182</v>
      </c>
      <c r="I140" s="475" t="s">
        <v>758</v>
      </c>
    </row>
    <row r="141" spans="2:9" ht="15.75">
      <c r="B141" s="498" t="s">
        <v>641</v>
      </c>
      <c r="C141" s="498"/>
      <c r="D141" s="498"/>
      <c r="E141" s="498"/>
      <c r="F141" s="498"/>
      <c r="G141" s="371">
        <f>AVERAGE(G139:G140)</f>
        <v>1.0542324127953875</v>
      </c>
      <c r="H141" s="391">
        <f>AVERAGE(H139:H140)</f>
        <v>0.77087505561341385</v>
      </c>
      <c r="I141" s="363"/>
    </row>
    <row r="142" spans="2:9" s="407" customFormat="1">
      <c r="C142" s="408"/>
    </row>
    <row r="143" spans="2:9" s="407" customFormat="1" ht="15.75">
      <c r="B143" s="409" t="s">
        <v>576</v>
      </c>
      <c r="C143" s="418"/>
    </row>
    <row r="144" spans="2:9" ht="15" customHeight="1">
      <c r="B144" s="497" t="s">
        <v>568</v>
      </c>
      <c r="C144" s="492" t="s">
        <v>582</v>
      </c>
      <c r="D144" s="492" t="s">
        <v>643</v>
      </c>
      <c r="E144" s="492"/>
      <c r="F144" s="492" t="s">
        <v>645</v>
      </c>
      <c r="G144" s="497" t="s">
        <v>551</v>
      </c>
      <c r="H144" s="497"/>
      <c r="I144" s="492" t="s">
        <v>658</v>
      </c>
    </row>
    <row r="145" spans="2:9" ht="15.75">
      <c r="B145" s="497"/>
      <c r="C145" s="492"/>
      <c r="D145" s="470" t="s">
        <v>644</v>
      </c>
      <c r="E145" s="470" t="str">
        <f>$B$4</f>
        <v>Trimestre 3</v>
      </c>
      <c r="F145" s="492"/>
      <c r="G145" s="468" t="str">
        <f>+$B$4</f>
        <v>Trimestre 3</v>
      </c>
      <c r="H145" s="468" t="s">
        <v>552</v>
      </c>
      <c r="I145" s="492"/>
    </row>
    <row r="146" spans="2:9" ht="30">
      <c r="B146" s="442" t="s">
        <v>395</v>
      </c>
      <c r="C146" s="414" t="s">
        <v>617</v>
      </c>
      <c r="D146" s="421">
        <v>3</v>
      </c>
      <c r="E146" s="447">
        <f>+'COD 10 GESTIÓN FINANC POA 2019'!AG13</f>
        <v>1</v>
      </c>
      <c r="F146" s="447">
        <f>+'COD 10 GESTIÓN FINANC POA 2019'!AH13</f>
        <v>1</v>
      </c>
      <c r="G146" s="460">
        <f t="shared" ref="G146:G149" si="10">IF(AND(E146&gt;0),F146/E146,"No programado")</f>
        <v>1</v>
      </c>
      <c r="H146" s="445">
        <f>'COD 10 GESTIÓN FINANC POA 2019'!AS13</f>
        <v>0.66666666666666663</v>
      </c>
      <c r="I146" s="475" t="s">
        <v>703</v>
      </c>
    </row>
    <row r="147" spans="2:9">
      <c r="B147" s="442" t="s">
        <v>397</v>
      </c>
      <c r="C147" s="414" t="s">
        <v>618</v>
      </c>
      <c r="D147" s="421">
        <v>12</v>
      </c>
      <c r="E147" s="447">
        <f>+'COD 10 GESTIÓN FINANC POA 2019'!AG14</f>
        <v>3</v>
      </c>
      <c r="F147" s="447">
        <f>+'COD 10 GESTIÓN FINANC POA 2019'!AH14</f>
        <v>3</v>
      </c>
      <c r="G147" s="460">
        <f t="shared" si="10"/>
        <v>1</v>
      </c>
      <c r="H147" s="463">
        <f>'COD 10 GESTIÓN FINANC POA 2019'!AS14</f>
        <v>0.75</v>
      </c>
      <c r="I147" s="475" t="s">
        <v>703</v>
      </c>
    </row>
    <row r="148" spans="2:9" ht="89.25">
      <c r="B148" s="442" t="s">
        <v>318</v>
      </c>
      <c r="C148" s="414" t="s">
        <v>619</v>
      </c>
      <c r="D148" s="415">
        <v>0.88</v>
      </c>
      <c r="E148" s="415">
        <f>+'COD 10 GESTIÓN FINANC POA 2019'!AG15</f>
        <v>0.88</v>
      </c>
      <c r="F148" s="415">
        <f>+'COD 10 GESTIÓN FINANC POA 2019'!AH15</f>
        <v>0.95749033124542471</v>
      </c>
      <c r="G148" s="474">
        <f t="shared" si="10"/>
        <v>1.0880571945970736</v>
      </c>
      <c r="H148" s="463">
        <f>'COD 10 GESTIÓN FINANC POA 2019'!AS15</f>
        <v>0.80336615707628656</v>
      </c>
      <c r="I148" s="475" t="s">
        <v>757</v>
      </c>
    </row>
    <row r="149" spans="2:9" ht="102">
      <c r="B149" s="442" t="s">
        <v>323</v>
      </c>
      <c r="C149" s="414" t="s">
        <v>620</v>
      </c>
      <c r="D149" s="415">
        <v>0.98</v>
      </c>
      <c r="E149" s="415">
        <f>+'COD 10 GESTIÓN FINANC POA 2019'!AG16</f>
        <v>0.80999999999999994</v>
      </c>
      <c r="F149" s="415">
        <f>+'COD 10 GESTIÓN FINANC POA 2019'!AH16</f>
        <v>0.71628014980704546</v>
      </c>
      <c r="G149" s="463">
        <f t="shared" si="10"/>
        <v>0.8842964812432661</v>
      </c>
      <c r="H149" s="445">
        <f>'COD 10 GESTIÓN FINANC POA 2019'!AS16</f>
        <v>0.73089811204800559</v>
      </c>
      <c r="I149" s="475" t="s">
        <v>759</v>
      </c>
    </row>
    <row r="150" spans="2:9" ht="15.75">
      <c r="B150" s="498" t="s">
        <v>641</v>
      </c>
      <c r="C150" s="498"/>
      <c r="D150" s="498"/>
      <c r="E150" s="498"/>
      <c r="F150" s="498"/>
      <c r="G150" s="371">
        <f>AVERAGE(G146:G149)</f>
        <v>0.99308841896008493</v>
      </c>
      <c r="H150" s="391">
        <f>AVERAGE(H146:H149)</f>
        <v>0.73773273394773975</v>
      </c>
      <c r="I150" s="363"/>
    </row>
    <row r="151" spans="2:9" s="407" customFormat="1">
      <c r="C151" s="408"/>
    </row>
    <row r="152" spans="2:9" s="407" customFormat="1" ht="15.75">
      <c r="B152" s="409" t="s">
        <v>577</v>
      </c>
      <c r="C152" s="418"/>
    </row>
    <row r="153" spans="2:9" ht="15" customHeight="1">
      <c r="B153" s="497" t="s">
        <v>568</v>
      </c>
      <c r="C153" s="492" t="s">
        <v>582</v>
      </c>
      <c r="D153" s="492" t="s">
        <v>643</v>
      </c>
      <c r="E153" s="492"/>
      <c r="F153" s="492" t="s">
        <v>645</v>
      </c>
      <c r="G153" s="497" t="s">
        <v>551</v>
      </c>
      <c r="H153" s="497"/>
      <c r="I153" s="492" t="s">
        <v>658</v>
      </c>
    </row>
    <row r="154" spans="2:9" ht="15.75">
      <c r="B154" s="497"/>
      <c r="C154" s="492"/>
      <c r="D154" s="470" t="s">
        <v>644</v>
      </c>
      <c r="E154" s="470" t="str">
        <f>$B$4</f>
        <v>Trimestre 3</v>
      </c>
      <c r="F154" s="492"/>
      <c r="G154" s="468" t="str">
        <f>+$B$4</f>
        <v>Trimestre 3</v>
      </c>
      <c r="H154" s="468" t="s">
        <v>552</v>
      </c>
      <c r="I154" s="492"/>
    </row>
    <row r="155" spans="2:9" ht="121.5" customHeight="1">
      <c r="B155" s="442" t="s">
        <v>330</v>
      </c>
      <c r="C155" s="389" t="s">
        <v>614</v>
      </c>
      <c r="D155" s="389">
        <v>0.95</v>
      </c>
      <c r="E155" s="389">
        <f>+'COD 11 GESTIÓN CONTRAC POA 2019'!AG13</f>
        <v>0.86</v>
      </c>
      <c r="F155" s="389">
        <f>+'COD 11 GESTIÓN CONTRAC POA 2019'!AH13</f>
        <v>0.84091356180442378</v>
      </c>
      <c r="G155" s="389">
        <f t="shared" ref="G155:G157" si="11">IF(AND(E155&gt;0),F155/E155,"No programado")</f>
        <v>0.97780646721444631</v>
      </c>
      <c r="H155" s="463">
        <f>'COD 11 GESTIÓN CONTRAC POA 2019'!AS13</f>
        <v>0.88517217032044604</v>
      </c>
      <c r="I155" s="475" t="s">
        <v>787</v>
      </c>
    </row>
    <row r="156" spans="2:9" ht="140.25">
      <c r="B156" s="442" t="s">
        <v>335</v>
      </c>
      <c r="C156" s="389" t="s">
        <v>615</v>
      </c>
      <c r="D156" s="389">
        <v>0.9</v>
      </c>
      <c r="E156" s="389">
        <f>+'COD 11 GESTIÓN CONTRAC POA 2019'!AG14</f>
        <v>0</v>
      </c>
      <c r="F156" s="389">
        <f>+'COD 11 GESTIÓN CONTRAC POA 2019'!AH14</f>
        <v>1</v>
      </c>
      <c r="G156" s="389" t="str">
        <f t="shared" si="11"/>
        <v>No programado</v>
      </c>
      <c r="H156" s="474">
        <f>'COD 11 GESTIÓN CONTRAC POA 2019'!AS14</f>
        <v>1.1111111111111112</v>
      </c>
      <c r="I156" s="475" t="s">
        <v>760</v>
      </c>
    </row>
    <row r="157" spans="2:9" ht="140.25">
      <c r="B157" s="442" t="s">
        <v>338</v>
      </c>
      <c r="C157" s="389" t="s">
        <v>616</v>
      </c>
      <c r="D157" s="389">
        <v>0.5</v>
      </c>
      <c r="E157" s="389">
        <f>+'COD 11 GESTIÓN CONTRAC POA 2019'!AG15</f>
        <v>0.30000000000000004</v>
      </c>
      <c r="F157" s="389">
        <f>+'COD 11 GESTIÓN CONTRAC POA 2019'!AH15</f>
        <v>0.4</v>
      </c>
      <c r="G157" s="389">
        <f t="shared" si="11"/>
        <v>1.3333333333333333</v>
      </c>
      <c r="H157" s="463">
        <f>'COD 11 GESTIÓN CONTRAC POA 2019'!AS15</f>
        <v>0.8</v>
      </c>
      <c r="I157" s="475" t="s">
        <v>761</v>
      </c>
    </row>
    <row r="158" spans="2:9" ht="15.75">
      <c r="B158" s="498" t="s">
        <v>641</v>
      </c>
      <c r="C158" s="498"/>
      <c r="D158" s="498"/>
      <c r="E158" s="498"/>
      <c r="F158" s="498"/>
      <c r="G158" s="391">
        <f>IFERROR(AVERAGE(G155:G157),0)</f>
        <v>1.1555699002738897</v>
      </c>
      <c r="H158" s="391">
        <f>AVERAGE(H155:H157)</f>
        <v>0.93209442714385238</v>
      </c>
      <c r="I158" s="363"/>
    </row>
    <row r="159" spans="2:9" s="407" customFormat="1">
      <c r="C159" s="408"/>
    </row>
    <row r="160" spans="2:9" s="407" customFormat="1" ht="15.75">
      <c r="B160" s="409" t="s">
        <v>578</v>
      </c>
      <c r="C160" s="418"/>
    </row>
    <row r="161" spans="2:9" ht="15" customHeight="1">
      <c r="B161" s="497" t="s">
        <v>568</v>
      </c>
      <c r="C161" s="492" t="s">
        <v>582</v>
      </c>
      <c r="D161" s="492" t="s">
        <v>643</v>
      </c>
      <c r="E161" s="492"/>
      <c r="F161" s="492" t="s">
        <v>645</v>
      </c>
      <c r="G161" s="497" t="s">
        <v>551</v>
      </c>
      <c r="H161" s="497"/>
      <c r="I161" s="493" t="s">
        <v>658</v>
      </c>
    </row>
    <row r="162" spans="2:9" ht="15.75">
      <c r="B162" s="497"/>
      <c r="C162" s="492"/>
      <c r="D162" s="470" t="s">
        <v>644</v>
      </c>
      <c r="E162" s="470" t="str">
        <f>$B$4</f>
        <v>Trimestre 3</v>
      </c>
      <c r="F162" s="492"/>
      <c r="G162" s="468" t="str">
        <f>+$B$4</f>
        <v>Trimestre 3</v>
      </c>
      <c r="H162" s="468" t="s">
        <v>552</v>
      </c>
      <c r="I162" s="493"/>
    </row>
    <row r="163" spans="2:9" ht="60">
      <c r="B163" s="442" t="s">
        <v>610</v>
      </c>
      <c r="C163" s="414" t="s">
        <v>611</v>
      </c>
      <c r="D163" s="415">
        <v>1</v>
      </c>
      <c r="E163" s="415">
        <f>+'COD 12 GESTIÓN DOCUMEN POA 2019'!AG14</f>
        <v>1</v>
      </c>
      <c r="F163" s="415">
        <f>+'COD 12 GESTIÓN DOCUMEN POA 2019'!AH14</f>
        <v>1</v>
      </c>
      <c r="G163" s="389">
        <f t="shared" ref="G163:G164" si="12">IF(AND(E163&gt;0),F163/E163,"No programado")</f>
        <v>1</v>
      </c>
      <c r="H163" s="463">
        <f>'COD 12 GESTIÓN DOCUMEN POA 2019'!AS14</f>
        <v>0.75</v>
      </c>
      <c r="I163" s="475" t="s">
        <v>704</v>
      </c>
    </row>
    <row r="164" spans="2:9" ht="127.5">
      <c r="B164" s="442" t="s">
        <v>470</v>
      </c>
      <c r="C164" s="414" t="s">
        <v>612</v>
      </c>
      <c r="D164" s="421">
        <v>25</v>
      </c>
      <c r="E164" s="421">
        <f>+'COD 12 GESTIÓN DOCUMEN POA 2019'!AG15</f>
        <v>7</v>
      </c>
      <c r="F164" s="421">
        <f>+'COD 12 GESTIÓN DOCUMEN POA 2019'!AH15</f>
        <v>25</v>
      </c>
      <c r="G164" s="389">
        <f t="shared" si="12"/>
        <v>3.5714285714285716</v>
      </c>
      <c r="H164" s="474">
        <f>'COD 12 GESTIÓN DOCUMEN POA 2019'!AS15</f>
        <v>1.92</v>
      </c>
      <c r="I164" s="475" t="s">
        <v>763</v>
      </c>
    </row>
    <row r="165" spans="2:9" ht="127.5">
      <c r="B165" s="442" t="s">
        <v>476</v>
      </c>
      <c r="C165" s="414" t="s">
        <v>613</v>
      </c>
      <c r="D165" s="415">
        <v>0.1</v>
      </c>
      <c r="E165" s="415">
        <f>+'COD 12 GESTIÓN DOCUMEN POA 2019'!AG16</f>
        <v>0.10000000000000002</v>
      </c>
      <c r="F165" s="415">
        <f>+'COD 12 GESTIÓN DOCUMEN POA 2019'!AH16</f>
        <v>0.12319332439137216</v>
      </c>
      <c r="G165" s="389">
        <f>IF(AND(F165&gt;0),E165/F165,"No programado")</f>
        <v>0.81173229551230064</v>
      </c>
      <c r="H165" s="473">
        <f>'COD 12 GESTIÓN DOCUMEN POA 2019'!AS16</f>
        <v>0.60879922163422551</v>
      </c>
      <c r="I165" s="475" t="s">
        <v>764</v>
      </c>
    </row>
    <row r="166" spans="2:9" ht="15.75">
      <c r="B166" s="498" t="s">
        <v>641</v>
      </c>
      <c r="C166" s="498"/>
      <c r="D166" s="498"/>
      <c r="E166" s="498"/>
      <c r="F166" s="498"/>
      <c r="G166" s="371">
        <f>AVERAGE(G163:G165)</f>
        <v>1.7943869556469574</v>
      </c>
      <c r="H166" s="391">
        <f>AVERAGE(H163:H165)</f>
        <v>1.0929330738780751</v>
      </c>
      <c r="I166" s="363"/>
    </row>
    <row r="167" spans="2:9" s="407" customFormat="1">
      <c r="C167" s="408"/>
    </row>
    <row r="168" spans="2:9" s="407" customFormat="1" ht="15.75">
      <c r="B168" s="409" t="s">
        <v>579</v>
      </c>
      <c r="C168" s="418"/>
    </row>
    <row r="169" spans="2:9" ht="15" customHeight="1">
      <c r="B169" s="511" t="s">
        <v>568</v>
      </c>
      <c r="C169" s="508" t="s">
        <v>582</v>
      </c>
      <c r="D169" s="508" t="s">
        <v>643</v>
      </c>
      <c r="E169" s="508"/>
      <c r="F169" s="508" t="s">
        <v>645</v>
      </c>
      <c r="G169" s="511" t="s">
        <v>551</v>
      </c>
      <c r="H169" s="511"/>
      <c r="I169" s="493" t="s">
        <v>658</v>
      </c>
    </row>
    <row r="170" spans="2:9" ht="15.75">
      <c r="B170" s="511"/>
      <c r="C170" s="508"/>
      <c r="D170" s="466" t="s">
        <v>644</v>
      </c>
      <c r="E170" s="466" t="str">
        <f>$B$4</f>
        <v>Trimestre 3</v>
      </c>
      <c r="F170" s="508"/>
      <c r="G170" s="467" t="str">
        <f>+$B$4</f>
        <v>Trimestre 3</v>
      </c>
      <c r="H170" s="467" t="s">
        <v>552</v>
      </c>
      <c r="I170" s="493"/>
    </row>
    <row r="171" spans="2:9" ht="30">
      <c r="B171" s="442" t="s">
        <v>598</v>
      </c>
      <c r="C171" s="422" t="s">
        <v>599</v>
      </c>
      <c r="D171" s="423">
        <v>1</v>
      </c>
      <c r="E171" s="423">
        <f>+'COD13 GESTIÓN JURIDICA POA 2019'!AG13</f>
        <v>1</v>
      </c>
      <c r="F171" s="423">
        <f>+'COD13 GESTIÓN JURIDICA POA 2019'!AH13</f>
        <v>1</v>
      </c>
      <c r="G171" s="389">
        <f t="shared" ref="G171:G175" si="13">IF(AND(E171&gt;0),F171/E171,"No programado")</f>
        <v>1</v>
      </c>
      <c r="H171" s="477">
        <f>'COD13 GESTIÓN JURIDICA POA 2019'!AS13</f>
        <v>0.75</v>
      </c>
      <c r="I171" s="475" t="s">
        <v>704</v>
      </c>
    </row>
    <row r="172" spans="2:9" ht="30">
      <c r="B172" s="442" t="s">
        <v>604</v>
      </c>
      <c r="C172" s="422" t="s">
        <v>600</v>
      </c>
      <c r="D172" s="423">
        <v>1</v>
      </c>
      <c r="E172" s="423">
        <f>+'COD13 GESTIÓN JURIDICA POA 2019'!AG14</f>
        <v>1</v>
      </c>
      <c r="F172" s="423">
        <f>+'COD13 GESTIÓN JURIDICA POA 2019'!AH14</f>
        <v>1</v>
      </c>
      <c r="G172" s="389">
        <f t="shared" si="13"/>
        <v>1</v>
      </c>
      <c r="H172" s="477">
        <f>'COD13 GESTIÓN JURIDICA POA 2019'!AS14</f>
        <v>0.75</v>
      </c>
      <c r="I172" s="475" t="s">
        <v>704</v>
      </c>
    </row>
    <row r="173" spans="2:9" ht="30">
      <c r="B173" s="442" t="s">
        <v>714</v>
      </c>
      <c r="C173" s="422" t="s">
        <v>601</v>
      </c>
      <c r="D173" s="423">
        <v>1</v>
      </c>
      <c r="E173" s="423">
        <f>+'COD13 GESTIÓN JURIDICA POA 2019'!AG15</f>
        <v>1</v>
      </c>
      <c r="F173" s="423">
        <f>+'COD13 GESTIÓN JURIDICA POA 2019'!AH15</f>
        <v>1</v>
      </c>
      <c r="G173" s="389">
        <f t="shared" si="13"/>
        <v>1</v>
      </c>
      <c r="H173" s="477">
        <f>'COD13 GESTIÓN JURIDICA POA 2019'!AS15</f>
        <v>0.75</v>
      </c>
      <c r="I173" s="475" t="s">
        <v>704</v>
      </c>
    </row>
    <row r="174" spans="2:9" ht="25.5">
      <c r="B174" s="442" t="s">
        <v>411</v>
      </c>
      <c r="C174" s="422" t="s">
        <v>602</v>
      </c>
      <c r="D174" s="423">
        <v>1</v>
      </c>
      <c r="E174" s="423">
        <f>+'COD13 GESTIÓN JURIDICA POA 2019'!AG16</f>
        <v>1</v>
      </c>
      <c r="F174" s="423">
        <f>+'COD13 GESTIÓN JURIDICA POA 2019'!AH16</f>
        <v>1</v>
      </c>
      <c r="G174" s="389">
        <f t="shared" si="13"/>
        <v>1</v>
      </c>
      <c r="H174" s="477">
        <f>'COD13 GESTIÓN JURIDICA POA 2019'!AS16</f>
        <v>0.75</v>
      </c>
      <c r="I174" s="475" t="s">
        <v>704</v>
      </c>
    </row>
    <row r="175" spans="2:9" ht="30">
      <c r="B175" s="442" t="s">
        <v>399</v>
      </c>
      <c r="C175" s="422" t="s">
        <v>603</v>
      </c>
      <c r="D175" s="423">
        <v>1</v>
      </c>
      <c r="E175" s="423">
        <f>+'COD13 GESTIÓN JURIDICA POA 2019'!AG17</f>
        <v>1</v>
      </c>
      <c r="F175" s="423">
        <f>+'COD13 GESTIÓN JURIDICA POA 2019'!AH17</f>
        <v>1</v>
      </c>
      <c r="G175" s="389">
        <f t="shared" si="13"/>
        <v>1</v>
      </c>
      <c r="H175" s="477">
        <f>'COD13 GESTIÓN JURIDICA POA 2019'!AS17</f>
        <v>0.75</v>
      </c>
      <c r="I175" s="475" t="s">
        <v>704</v>
      </c>
    </row>
    <row r="176" spans="2:9" ht="15.75">
      <c r="B176" s="498" t="s">
        <v>641</v>
      </c>
      <c r="C176" s="498"/>
      <c r="D176" s="498"/>
      <c r="E176" s="498"/>
      <c r="F176" s="498"/>
      <c r="G176" s="396">
        <f>AVERAGE(G171:G175)</f>
        <v>1</v>
      </c>
      <c r="H176" s="397">
        <f>AVERAGE(H171:H175)</f>
        <v>0.75</v>
      </c>
      <c r="I176" s="363"/>
    </row>
    <row r="177" spans="2:9" ht="15.75">
      <c r="B177" s="464"/>
      <c r="C177" s="464"/>
      <c r="D177" s="464"/>
      <c r="E177" s="464"/>
      <c r="F177" s="464"/>
      <c r="G177" s="363"/>
      <c r="H177" s="465"/>
      <c r="I177" s="363"/>
    </row>
    <row r="178" spans="2:9" s="407" customFormat="1" ht="15.75">
      <c r="B178" s="409" t="s">
        <v>580</v>
      </c>
      <c r="C178" s="418"/>
    </row>
    <row r="179" spans="2:9" ht="15" customHeight="1">
      <c r="B179" s="511" t="s">
        <v>568</v>
      </c>
      <c r="C179" s="508" t="s">
        <v>582</v>
      </c>
      <c r="D179" s="508" t="s">
        <v>643</v>
      </c>
      <c r="E179" s="508"/>
      <c r="F179" s="508" t="s">
        <v>645</v>
      </c>
      <c r="G179" s="511" t="s">
        <v>551</v>
      </c>
      <c r="H179" s="511"/>
      <c r="I179" s="493" t="s">
        <v>658</v>
      </c>
    </row>
    <row r="180" spans="2:9" ht="15.75">
      <c r="B180" s="511"/>
      <c r="C180" s="508"/>
      <c r="D180" s="466" t="s">
        <v>644</v>
      </c>
      <c r="E180" s="466" t="str">
        <f>$B$4</f>
        <v>Trimestre 3</v>
      </c>
      <c r="F180" s="508"/>
      <c r="G180" s="467" t="str">
        <f>+$B$4</f>
        <v>Trimestre 3</v>
      </c>
      <c r="H180" s="467" t="s">
        <v>552</v>
      </c>
      <c r="I180" s="493"/>
    </row>
    <row r="181" spans="2:9" ht="109.5" customHeight="1">
      <c r="B181" s="442" t="s">
        <v>223</v>
      </c>
      <c r="C181" s="422" t="s">
        <v>594</v>
      </c>
      <c r="D181" s="425">
        <v>8</v>
      </c>
      <c r="E181" s="425">
        <f>+'COD 15 DISC INTER POA 2019'!AG13</f>
        <v>3</v>
      </c>
      <c r="F181" s="425">
        <f>+'COD 15 DISC INTER POA 2019'!AH13</f>
        <v>1</v>
      </c>
      <c r="G181" s="389">
        <f t="shared" ref="G181:G184" si="14">IF(AND(E181&gt;0),F181/E181,"No programado")</f>
        <v>0.33333333333333331</v>
      </c>
      <c r="H181" s="479">
        <f>'COD 15 DISC INTER POA 2019'!AS13</f>
        <v>0.375</v>
      </c>
      <c r="I181" s="475" t="s">
        <v>767</v>
      </c>
    </row>
    <row r="182" spans="2:9" ht="113.25" customHeight="1">
      <c r="B182" s="442" t="s">
        <v>228</v>
      </c>
      <c r="C182" s="422" t="s">
        <v>595</v>
      </c>
      <c r="D182" s="425">
        <v>4</v>
      </c>
      <c r="E182" s="425">
        <f>+'COD 15 DISC INTER POA 2019'!AG14</f>
        <v>2</v>
      </c>
      <c r="F182" s="425">
        <f>+'COD 15 DISC INTER POA 2019'!AH14</f>
        <v>0</v>
      </c>
      <c r="G182" s="389">
        <f t="shared" si="14"/>
        <v>0</v>
      </c>
      <c r="H182" s="479">
        <f>'COD 15 DISC INTER POA 2019'!AS14</f>
        <v>0.25</v>
      </c>
      <c r="I182" s="475" t="s">
        <v>762</v>
      </c>
    </row>
    <row r="183" spans="2:9" ht="73.5" customHeight="1">
      <c r="B183" s="442" t="s">
        <v>233</v>
      </c>
      <c r="C183" s="422" t="s">
        <v>596</v>
      </c>
      <c r="D183" s="425">
        <v>8</v>
      </c>
      <c r="E183" s="425">
        <f>+'COD 15 DISC INTER POA 2019'!AG15</f>
        <v>3</v>
      </c>
      <c r="F183" s="425">
        <f>+'COD 15 DISC INTER POA 2019'!AH15</f>
        <v>3</v>
      </c>
      <c r="G183" s="389">
        <f t="shared" si="14"/>
        <v>1</v>
      </c>
      <c r="H183" s="477">
        <f>'COD 15 DISC INTER POA 2019'!AS15</f>
        <v>0.875</v>
      </c>
      <c r="I183" s="475" t="s">
        <v>765</v>
      </c>
    </row>
    <row r="184" spans="2:9" ht="108.75" customHeight="1">
      <c r="B184" s="442" t="s">
        <v>238</v>
      </c>
      <c r="C184" s="422" t="s">
        <v>597</v>
      </c>
      <c r="D184" s="425">
        <v>230</v>
      </c>
      <c r="E184" s="425">
        <f>+'COD 15 DISC INTER POA 2019'!AG16</f>
        <v>69</v>
      </c>
      <c r="F184" s="425">
        <f>+'COD 15 DISC INTER POA 2019'!AH16</f>
        <v>52</v>
      </c>
      <c r="G184" s="389">
        <f t="shared" si="14"/>
        <v>0.75362318840579712</v>
      </c>
      <c r="H184" s="477">
        <f>'COD 15 DISC INTER POA 2019'!AS16</f>
        <v>0.76521739130434785</v>
      </c>
      <c r="I184" s="475" t="s">
        <v>766</v>
      </c>
    </row>
    <row r="185" spans="2:9" ht="15.75">
      <c r="B185" s="498" t="s">
        <v>641</v>
      </c>
      <c r="C185" s="498"/>
      <c r="D185" s="498"/>
      <c r="E185" s="498"/>
      <c r="F185" s="498"/>
      <c r="G185" s="396">
        <f>AVERAGE(G181:G184)</f>
        <v>0.52173913043478259</v>
      </c>
      <c r="H185" s="397">
        <f>AVERAGE(H181:H184)</f>
        <v>0.56630434782608696</v>
      </c>
      <c r="I185" s="363"/>
    </row>
    <row r="186" spans="2:9" s="407" customFormat="1">
      <c r="C186" s="408"/>
    </row>
    <row r="187" spans="2:9" s="407" customFormat="1" ht="15.75">
      <c r="B187" s="409" t="s">
        <v>581</v>
      </c>
      <c r="C187" s="418"/>
    </row>
    <row r="188" spans="2:9" ht="15" customHeight="1">
      <c r="B188" s="511" t="s">
        <v>568</v>
      </c>
      <c r="C188" s="508" t="s">
        <v>582</v>
      </c>
      <c r="D188" s="508" t="s">
        <v>643</v>
      </c>
      <c r="E188" s="508"/>
      <c r="F188" s="508" t="s">
        <v>645</v>
      </c>
      <c r="G188" s="511" t="s">
        <v>551</v>
      </c>
      <c r="H188" s="511"/>
      <c r="I188" s="493" t="s">
        <v>658</v>
      </c>
    </row>
    <row r="189" spans="2:9" ht="15.75">
      <c r="B189" s="511"/>
      <c r="C189" s="508"/>
      <c r="D189" s="466" t="s">
        <v>644</v>
      </c>
      <c r="E189" s="466" t="str">
        <f>$B$4</f>
        <v>Trimestre 3</v>
      </c>
      <c r="F189" s="508"/>
      <c r="G189" s="467" t="str">
        <f>+$B$4</f>
        <v>Trimestre 3</v>
      </c>
      <c r="H189" s="467" t="s">
        <v>552</v>
      </c>
      <c r="I189" s="493"/>
    </row>
    <row r="190" spans="2:9">
      <c r="B190" s="442" t="s">
        <v>355</v>
      </c>
      <c r="C190" s="422" t="s">
        <v>586</v>
      </c>
      <c r="D190" s="425">
        <v>3</v>
      </c>
      <c r="E190" s="425">
        <f>+'COD 16 EVAL SGTO POA 2019'!AG13</f>
        <v>1</v>
      </c>
      <c r="F190" s="425">
        <f>+'COD 16 EVAL SGTO POA 2019'!AH13</f>
        <v>1</v>
      </c>
      <c r="G190" s="395">
        <f t="shared" ref="G190:G197" si="15">IF(AND(E190&gt;0),F190/E190,"No programado")</f>
        <v>1</v>
      </c>
      <c r="H190" s="476">
        <f>'COD 16 EVAL SGTO POA 2019'!AS13</f>
        <v>1</v>
      </c>
      <c r="I190" s="475" t="s">
        <v>703</v>
      </c>
    </row>
    <row r="191" spans="2:9">
      <c r="B191" s="442" t="s">
        <v>360</v>
      </c>
      <c r="C191" s="422" t="s">
        <v>587</v>
      </c>
      <c r="D191" s="425">
        <v>3</v>
      </c>
      <c r="E191" s="425">
        <f>+'COD 16 EVAL SGTO POA 2019'!AG14</f>
        <v>0</v>
      </c>
      <c r="F191" s="425">
        <f>+'COD 16 EVAL SGTO POA 2019'!AH14</f>
        <v>0</v>
      </c>
      <c r="G191" s="395" t="str">
        <f t="shared" si="15"/>
        <v>No programado</v>
      </c>
      <c r="H191" s="478">
        <f>'COD 16 EVAL SGTO POA 2019'!AS14</f>
        <v>0.66666666666666663</v>
      </c>
      <c r="I191" s="475" t="s">
        <v>703</v>
      </c>
    </row>
    <row r="192" spans="2:9" ht="25.5">
      <c r="B192" s="442" t="s">
        <v>365</v>
      </c>
      <c r="C192" s="422" t="s">
        <v>588</v>
      </c>
      <c r="D192" s="425">
        <v>65</v>
      </c>
      <c r="E192" s="425">
        <f>+'COD 16 EVAL SGTO POA 2019'!AG15</f>
        <v>0</v>
      </c>
      <c r="F192" s="425">
        <f>+'COD 16 EVAL SGTO POA 2019'!AH15</f>
        <v>0</v>
      </c>
      <c r="G192" s="395" t="str">
        <f t="shared" si="15"/>
        <v>No programado</v>
      </c>
      <c r="H192" s="476">
        <f>'COD 16 EVAL SGTO POA 2019'!AS15</f>
        <v>1</v>
      </c>
      <c r="I192" s="475" t="s">
        <v>702</v>
      </c>
    </row>
    <row r="193" spans="2:9" ht="33" customHeight="1">
      <c r="B193" s="442" t="s">
        <v>370</v>
      </c>
      <c r="C193" s="422" t="s">
        <v>589</v>
      </c>
      <c r="D193" s="425">
        <v>2</v>
      </c>
      <c r="E193" s="425">
        <f>+'COD 16 EVAL SGTO POA 2019'!AG16</f>
        <v>1</v>
      </c>
      <c r="F193" s="425">
        <f>+'COD 16 EVAL SGTO POA 2019'!AH16</f>
        <v>1</v>
      </c>
      <c r="G193" s="395">
        <f t="shared" si="15"/>
        <v>1</v>
      </c>
      <c r="H193" s="476">
        <f>'COD 16 EVAL SGTO POA 2019'!AS16</f>
        <v>1</v>
      </c>
      <c r="I193" s="475" t="s">
        <v>703</v>
      </c>
    </row>
    <row r="194" spans="2:9" ht="30">
      <c r="B194" s="442" t="s">
        <v>375</v>
      </c>
      <c r="C194" s="422" t="s">
        <v>590</v>
      </c>
      <c r="D194" s="425">
        <v>2</v>
      </c>
      <c r="E194" s="425">
        <f>+'COD 16 EVAL SGTO POA 2019'!AG17</f>
        <v>1</v>
      </c>
      <c r="F194" s="425">
        <f>+'COD 16 EVAL SGTO POA 2019'!AH17</f>
        <v>1</v>
      </c>
      <c r="G194" s="395">
        <f t="shared" si="15"/>
        <v>1</v>
      </c>
      <c r="H194" s="476">
        <f>'COD 16 EVAL SGTO POA 2019'!AS17</f>
        <v>1</v>
      </c>
      <c r="I194" s="475" t="s">
        <v>703</v>
      </c>
    </row>
    <row r="195" spans="2:9" ht="30">
      <c r="B195" s="442" t="s">
        <v>380</v>
      </c>
      <c r="C195" s="422" t="s">
        <v>591</v>
      </c>
      <c r="D195" s="425">
        <v>11</v>
      </c>
      <c r="E195" s="425">
        <f>+'COD 16 EVAL SGTO POA 2019'!AG18</f>
        <v>3</v>
      </c>
      <c r="F195" s="425">
        <f>+'COD 16 EVAL SGTO POA 2019'!AH18</f>
        <v>3</v>
      </c>
      <c r="G195" s="395">
        <f t="shared" si="15"/>
        <v>1</v>
      </c>
      <c r="H195" s="477">
        <f>'COD 16 EVAL SGTO POA 2019'!AS18</f>
        <v>0.90909090909090906</v>
      </c>
      <c r="I195" s="475" t="s">
        <v>703</v>
      </c>
    </row>
    <row r="196" spans="2:9" ht="45">
      <c r="B196" s="442" t="s">
        <v>706</v>
      </c>
      <c r="C196" s="422" t="s">
        <v>592</v>
      </c>
      <c r="D196" s="425">
        <v>1</v>
      </c>
      <c r="E196" s="425">
        <f>+'COD 16 EVAL SGTO POA 2019'!AG19</f>
        <v>0</v>
      </c>
      <c r="F196" s="425">
        <f>+'COD 16 EVAL SGTO POA 2019'!AH19</f>
        <v>0</v>
      </c>
      <c r="G196" s="395" t="str">
        <f t="shared" si="15"/>
        <v>No programado</v>
      </c>
      <c r="H196" s="476">
        <f>'COD 16 EVAL SGTO POA 2019'!AS19</f>
        <v>1</v>
      </c>
      <c r="I196" s="475" t="s">
        <v>701</v>
      </c>
    </row>
    <row r="197" spans="2:9" ht="33" customHeight="1">
      <c r="B197" s="442" t="s">
        <v>389</v>
      </c>
      <c r="C197" s="422" t="s">
        <v>593</v>
      </c>
      <c r="D197" s="425">
        <v>1</v>
      </c>
      <c r="E197" s="425">
        <f>+'COD 16 EVAL SGTO POA 2019'!AG20</f>
        <v>0</v>
      </c>
      <c r="F197" s="425">
        <f>+'COD 16 EVAL SGTO POA 2019'!AH20</f>
        <v>0</v>
      </c>
      <c r="G197" s="395" t="str">
        <f t="shared" si="15"/>
        <v>No programado</v>
      </c>
      <c r="H197" s="369" t="s">
        <v>585</v>
      </c>
      <c r="I197" s="475" t="s">
        <v>768</v>
      </c>
    </row>
    <row r="198" spans="2:9" ht="15.75">
      <c r="B198" s="498" t="s">
        <v>641</v>
      </c>
      <c r="C198" s="498"/>
      <c r="D198" s="498"/>
      <c r="E198" s="498"/>
      <c r="F198" s="498"/>
      <c r="G198" s="396">
        <f>AVERAGE(G190:G197)</f>
        <v>1</v>
      </c>
      <c r="H198" s="397">
        <f>AVERAGE(H190:H197)</f>
        <v>0.93939393939393934</v>
      </c>
      <c r="I198" s="363"/>
    </row>
    <row r="199" spans="2:9" s="407" customFormat="1">
      <c r="C199" s="408"/>
    </row>
    <row r="200" spans="2:9">
      <c r="D200" s="398"/>
    </row>
    <row r="201" spans="2:9">
      <c r="D201" s="398"/>
    </row>
    <row r="202" spans="2:9">
      <c r="D202" s="398"/>
    </row>
    <row r="203" spans="2:9">
      <c r="D203" s="398"/>
    </row>
    <row r="204" spans="2:9">
      <c r="D204" s="398"/>
    </row>
    <row r="205" spans="2:9">
      <c r="D205" s="398"/>
    </row>
    <row r="206" spans="2:9">
      <c r="D206" s="398"/>
    </row>
    <row r="207" spans="2:9">
      <c r="D207" s="398"/>
    </row>
    <row r="208" spans="2:9"/>
    <row r="209"/>
    <row r="210"/>
    <row r="211"/>
    <row r="212"/>
    <row r="213"/>
    <row r="214"/>
    <row r="215"/>
    <row r="216"/>
    <row r="217"/>
    <row r="218"/>
    <row r="219"/>
    <row r="220"/>
    <row r="221"/>
    <row r="222"/>
    <row r="223"/>
    <row r="224"/>
    <row r="225"/>
    <row r="226"/>
    <row r="227"/>
    <row r="228"/>
    <row r="229"/>
    <row r="230"/>
  </sheetData>
  <sheetProtection algorithmName="SHA-512" hashValue="58ISxMZeqUw2NKBQZ37ff/kAG3xN+WOKAuVr3NJjaxRV/BIpu9apuHupczJ/M6Ym7hsrlXeCIfT+7d65kz2v1A==" saltValue="iSui71dVTK0gBq4YSRQAYQ==" spinCount="100000" sheet="1" objects="1" scenarios="1" formatRows="0"/>
  <mergeCells count="119">
    <mergeCell ref="D188:E188"/>
    <mergeCell ref="G188:H188"/>
    <mergeCell ref="B137:B138"/>
    <mergeCell ref="G137:H137"/>
    <mergeCell ref="B2:H2"/>
    <mergeCell ref="B3:H3"/>
    <mergeCell ref="B4:H4"/>
    <mergeCell ref="I68:I69"/>
    <mergeCell ref="I179:I180"/>
    <mergeCell ref="I188:I189"/>
    <mergeCell ref="G179:H179"/>
    <mergeCell ref="C31:C32"/>
    <mergeCell ref="C40:C41"/>
    <mergeCell ref="B68:B69"/>
    <mergeCell ref="G68:H68"/>
    <mergeCell ref="C68:C69"/>
    <mergeCell ref="B161:B162"/>
    <mergeCell ref="G161:H161"/>
    <mergeCell ref="B169:B170"/>
    <mergeCell ref="G169:H169"/>
    <mergeCell ref="C161:C162"/>
    <mergeCell ref="C169:C170"/>
    <mergeCell ref="B158:F158"/>
    <mergeCell ref="F144:F145"/>
    <mergeCell ref="B198:F198"/>
    <mergeCell ref="B141:F141"/>
    <mergeCell ref="B150:F150"/>
    <mergeCell ref="F48:F49"/>
    <mergeCell ref="F60:F61"/>
    <mergeCell ref="F76:F77"/>
    <mergeCell ref="F101:F102"/>
    <mergeCell ref="F113:F114"/>
    <mergeCell ref="F188:F189"/>
    <mergeCell ref="F169:F170"/>
    <mergeCell ref="F68:F69"/>
    <mergeCell ref="F179:F180"/>
    <mergeCell ref="B185:F185"/>
    <mergeCell ref="C188:C189"/>
    <mergeCell ref="B188:B189"/>
    <mergeCell ref="D179:E179"/>
    <mergeCell ref="C137:C138"/>
    <mergeCell ref="F137:F138"/>
    <mergeCell ref="B134:F134"/>
    <mergeCell ref="B179:B180"/>
    <mergeCell ref="C179:C180"/>
    <mergeCell ref="C48:C49"/>
    <mergeCell ref="C60:C61"/>
    <mergeCell ref="C76:C77"/>
    <mergeCell ref="D169:E169"/>
    <mergeCell ref="D68:E68"/>
    <mergeCell ref="B176:F176"/>
    <mergeCell ref="B113:B114"/>
    <mergeCell ref="G113:H113"/>
    <mergeCell ref="C101:C102"/>
    <mergeCell ref="C113:C114"/>
    <mergeCell ref="B110:F110"/>
    <mergeCell ref="B122:B123"/>
    <mergeCell ref="F122:F123"/>
    <mergeCell ref="B119:F119"/>
    <mergeCell ref="C122:C123"/>
    <mergeCell ref="B104:B105"/>
    <mergeCell ref="F153:F154"/>
    <mergeCell ref="B37:F37"/>
    <mergeCell ref="B72:F72"/>
    <mergeCell ref="F161:F162"/>
    <mergeCell ref="B144:B145"/>
    <mergeCell ref="G144:H144"/>
    <mergeCell ref="B153:B154"/>
    <mergeCell ref="G153:H153"/>
    <mergeCell ref="C144:C145"/>
    <mergeCell ref="C153:C154"/>
    <mergeCell ref="C6:C7"/>
    <mergeCell ref="B31:B32"/>
    <mergeCell ref="G31:H31"/>
    <mergeCell ref="F31:F32"/>
    <mergeCell ref="D31:E31"/>
    <mergeCell ref="I31:I32"/>
    <mergeCell ref="G60:H60"/>
    <mergeCell ref="I144:I145"/>
    <mergeCell ref="B76:B77"/>
    <mergeCell ref="G76:H76"/>
    <mergeCell ref="B40:B41"/>
    <mergeCell ref="G40:H40"/>
    <mergeCell ref="B48:B49"/>
    <mergeCell ref="G48:H48"/>
    <mergeCell ref="F40:F41"/>
    <mergeCell ref="D40:E40"/>
    <mergeCell ref="D48:E48"/>
    <mergeCell ref="D60:E60"/>
    <mergeCell ref="B45:F45"/>
    <mergeCell ref="B57:F57"/>
    <mergeCell ref="B65:F65"/>
    <mergeCell ref="B60:B61"/>
    <mergeCell ref="B101:B102"/>
    <mergeCell ref="G101:H101"/>
    <mergeCell ref="I153:I154"/>
    <mergeCell ref="I161:I162"/>
    <mergeCell ref="I169:I170"/>
    <mergeCell ref="I40:I41"/>
    <mergeCell ref="I48:I49"/>
    <mergeCell ref="I60:I61"/>
    <mergeCell ref="I76:I77"/>
    <mergeCell ref="D6:E6"/>
    <mergeCell ref="I101:I102"/>
    <mergeCell ref="I113:I114"/>
    <mergeCell ref="I122:I123"/>
    <mergeCell ref="I137:I138"/>
    <mergeCell ref="D76:E76"/>
    <mergeCell ref="D101:E101"/>
    <mergeCell ref="D113:E113"/>
    <mergeCell ref="D122:E122"/>
    <mergeCell ref="D137:E137"/>
    <mergeCell ref="D144:E144"/>
    <mergeCell ref="D153:E153"/>
    <mergeCell ref="D161:E161"/>
    <mergeCell ref="G122:H122"/>
    <mergeCell ref="B166:F166"/>
    <mergeCell ref="B98:F98"/>
    <mergeCell ref="B6:B7"/>
  </mergeCells>
  <phoneticPr fontId="50" type="noConversion"/>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AS29"/>
  <sheetViews>
    <sheetView showGridLines="0" zoomScale="55" zoomScaleNormal="55" workbookViewId="0">
      <selection activeCell="B13" sqref="B13:B22"/>
    </sheetView>
  </sheetViews>
  <sheetFormatPr baseColWidth="10" defaultRowHeight="12.75"/>
  <cols>
    <col min="1" max="1" width="3.42578125" style="276" customWidth="1"/>
    <col min="2" max="2" width="28.42578125" style="276" customWidth="1"/>
    <col min="3" max="3" width="28.5703125" style="276" customWidth="1"/>
    <col min="4" max="5" width="21.42578125" style="276" customWidth="1"/>
    <col min="6" max="6" width="26.140625" style="276" customWidth="1"/>
    <col min="7" max="7" width="21.42578125" style="276" customWidth="1"/>
    <col min="8" max="8" width="28.5703125" style="276" customWidth="1"/>
    <col min="9" max="9" width="57.140625" style="276" customWidth="1"/>
    <col min="10" max="10" width="28.5703125" style="276" customWidth="1"/>
    <col min="11" max="42" width="14.28515625" style="276" customWidth="1"/>
    <col min="43" max="43" width="14.85546875" style="276" customWidth="1"/>
    <col min="44" max="45" width="15" style="276" customWidth="1"/>
    <col min="46" max="16384" width="11.42578125" style="276"/>
  </cols>
  <sheetData>
    <row r="1" spans="1:45" s="61" customFormat="1" ht="18" thickBot="1">
      <c r="A1" s="60"/>
      <c r="B1" s="113"/>
      <c r="C1" s="113"/>
      <c r="D1" s="114"/>
      <c r="E1" s="113"/>
      <c r="F1" s="113"/>
      <c r="G1" s="113"/>
      <c r="H1" s="113"/>
      <c r="I1" s="113"/>
      <c r="J1" s="115"/>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row>
    <row r="2" spans="1:45" s="61" customFormat="1" ht="15.75">
      <c r="A2" s="60"/>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1:45" s="61" customFormat="1" ht="15.75">
      <c r="A3" s="60"/>
      <c r="B3" s="530"/>
      <c r="C3" s="631"/>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205" t="s">
        <v>35</v>
      </c>
      <c r="AS3" s="164" t="s">
        <v>36</v>
      </c>
    </row>
    <row r="4" spans="1:45" s="61" customFormat="1" ht="15">
      <c r="A4" s="60"/>
      <c r="B4" s="530"/>
      <c r="C4" s="631"/>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1:45" s="61" customFormat="1" ht="15.75">
      <c r="A5" s="60"/>
      <c r="B5" s="530"/>
      <c r="C5" s="631"/>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81" t="s">
        <v>37</v>
      </c>
      <c r="AS5" s="582"/>
    </row>
    <row r="6" spans="1:45" s="61" customFormat="1" ht="15.75" thickBot="1">
      <c r="A6" s="60"/>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1:45" s="61" customFormat="1" ht="17.25">
      <c r="A7" s="60"/>
      <c r="B7" s="120"/>
      <c r="C7" s="120"/>
      <c r="D7" s="121"/>
      <c r="E7" s="120"/>
      <c r="F7" s="120"/>
      <c r="G7" s="120"/>
      <c r="H7" s="120"/>
      <c r="I7" s="120"/>
      <c r="J7" s="122"/>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587"/>
      <c r="AS7" s="588"/>
    </row>
    <row r="8" spans="1:45" s="61" customFormat="1" ht="13.5">
      <c r="A8" s="60"/>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1:45" s="61" customFormat="1" ht="15.75">
      <c r="A9" s="60"/>
      <c r="B9" s="576" t="s">
        <v>34</v>
      </c>
      <c r="C9" s="576" t="s">
        <v>33</v>
      </c>
      <c r="D9" s="576" t="s">
        <v>62</v>
      </c>
      <c r="E9" s="576" t="s">
        <v>65</v>
      </c>
      <c r="F9" s="576" t="s">
        <v>66</v>
      </c>
      <c r="G9" s="576" t="s">
        <v>30</v>
      </c>
      <c r="H9" s="576" t="s">
        <v>24</v>
      </c>
      <c r="I9" s="576" t="s">
        <v>94</v>
      </c>
      <c r="J9" s="576"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601" t="s">
        <v>5</v>
      </c>
      <c r="AR9" s="651" t="s">
        <v>6</v>
      </c>
      <c r="AS9" s="651" t="s">
        <v>23</v>
      </c>
    </row>
    <row r="10" spans="1:45" s="61" customFormat="1" ht="15.75">
      <c r="A10" s="60"/>
      <c r="B10" s="576"/>
      <c r="C10" s="576"/>
      <c r="D10" s="576"/>
      <c r="E10" s="576"/>
      <c r="F10" s="576"/>
      <c r="G10" s="576"/>
      <c r="H10" s="576"/>
      <c r="I10" s="576"/>
      <c r="J10" s="576"/>
      <c r="K10" s="611" t="s">
        <v>25</v>
      </c>
      <c r="L10" s="611"/>
      <c r="M10" s="611"/>
      <c r="N10" s="611"/>
      <c r="O10" s="611"/>
      <c r="P10" s="611"/>
      <c r="Q10" s="611"/>
      <c r="R10" s="611"/>
      <c r="S10" s="611" t="s">
        <v>26</v>
      </c>
      <c r="T10" s="611"/>
      <c r="U10" s="611"/>
      <c r="V10" s="611"/>
      <c r="W10" s="611"/>
      <c r="X10" s="611"/>
      <c r="Y10" s="611"/>
      <c r="Z10" s="611"/>
      <c r="AA10" s="611" t="s">
        <v>27</v>
      </c>
      <c r="AB10" s="611"/>
      <c r="AC10" s="611"/>
      <c r="AD10" s="611"/>
      <c r="AE10" s="611"/>
      <c r="AF10" s="611"/>
      <c r="AG10" s="611"/>
      <c r="AH10" s="611"/>
      <c r="AI10" s="611" t="s">
        <v>28</v>
      </c>
      <c r="AJ10" s="611"/>
      <c r="AK10" s="611"/>
      <c r="AL10" s="611"/>
      <c r="AM10" s="611"/>
      <c r="AN10" s="611"/>
      <c r="AO10" s="611"/>
      <c r="AP10" s="611"/>
      <c r="AQ10" s="601"/>
      <c r="AR10" s="651"/>
      <c r="AS10" s="651"/>
    </row>
    <row r="11" spans="1:45" s="61" customFormat="1" ht="15.75">
      <c r="A11" s="60"/>
      <c r="B11" s="576"/>
      <c r="C11" s="576"/>
      <c r="D11" s="576"/>
      <c r="E11" s="576"/>
      <c r="F11" s="576"/>
      <c r="G11" s="576"/>
      <c r="H11" s="576"/>
      <c r="I11" s="576"/>
      <c r="J11" s="576"/>
      <c r="K11" s="611" t="s">
        <v>7</v>
      </c>
      <c r="L11" s="611"/>
      <c r="M11" s="611" t="s">
        <v>8</v>
      </c>
      <c r="N11" s="611"/>
      <c r="O11" s="577" t="s">
        <v>9</v>
      </c>
      <c r="P11" s="614"/>
      <c r="Q11" s="579" t="s">
        <v>10</v>
      </c>
      <c r="R11" s="613"/>
      <c r="S11" s="611" t="s">
        <v>32</v>
      </c>
      <c r="T11" s="611"/>
      <c r="U11" s="611" t="s">
        <v>11</v>
      </c>
      <c r="V11" s="611"/>
      <c r="W11" s="611" t="s">
        <v>12</v>
      </c>
      <c r="X11" s="611"/>
      <c r="Y11" s="579" t="s">
        <v>10</v>
      </c>
      <c r="Z11" s="613"/>
      <c r="AA11" s="611" t="s">
        <v>13</v>
      </c>
      <c r="AB11" s="611"/>
      <c r="AC11" s="611" t="s">
        <v>14</v>
      </c>
      <c r="AD11" s="611"/>
      <c r="AE11" s="611" t="s">
        <v>15</v>
      </c>
      <c r="AF11" s="611"/>
      <c r="AG11" s="579" t="s">
        <v>10</v>
      </c>
      <c r="AH11" s="613"/>
      <c r="AI11" s="611" t="s">
        <v>16</v>
      </c>
      <c r="AJ11" s="611"/>
      <c r="AK11" s="611" t="s">
        <v>17</v>
      </c>
      <c r="AL11" s="611"/>
      <c r="AM11" s="611" t="s">
        <v>18</v>
      </c>
      <c r="AN11" s="611"/>
      <c r="AO11" s="579" t="s">
        <v>29</v>
      </c>
      <c r="AP11" s="613"/>
      <c r="AQ11" s="601"/>
      <c r="AR11" s="651"/>
      <c r="AS11" s="651"/>
    </row>
    <row r="12" spans="1:45" s="61" customFormat="1" ht="14.25" thickBot="1">
      <c r="A12" s="60"/>
      <c r="B12" s="553"/>
      <c r="C12" s="553"/>
      <c r="D12" s="553"/>
      <c r="E12" s="553"/>
      <c r="F12" s="553"/>
      <c r="G12" s="553"/>
      <c r="H12" s="553"/>
      <c r="I12" s="553"/>
      <c r="J12" s="553"/>
      <c r="K12" s="53" t="s">
        <v>19</v>
      </c>
      <c r="L12" s="54" t="s">
        <v>20</v>
      </c>
      <c r="M12" s="53" t="s">
        <v>19</v>
      </c>
      <c r="N12" s="54" t="s">
        <v>20</v>
      </c>
      <c r="O12" s="53" t="s">
        <v>19</v>
      </c>
      <c r="P12" s="54" t="s">
        <v>20</v>
      </c>
      <c r="Q12" s="55" t="s">
        <v>19</v>
      </c>
      <c r="R12" s="56" t="s">
        <v>20</v>
      </c>
      <c r="S12" s="53" t="s">
        <v>19</v>
      </c>
      <c r="T12" s="54" t="s">
        <v>20</v>
      </c>
      <c r="U12" s="53" t="s">
        <v>19</v>
      </c>
      <c r="V12" s="54" t="s">
        <v>20</v>
      </c>
      <c r="W12" s="53" t="s">
        <v>19</v>
      </c>
      <c r="X12" s="54" t="s">
        <v>20</v>
      </c>
      <c r="Y12" s="55" t="s">
        <v>19</v>
      </c>
      <c r="Z12" s="56" t="s">
        <v>20</v>
      </c>
      <c r="AA12" s="53" t="s">
        <v>19</v>
      </c>
      <c r="AB12" s="54" t="s">
        <v>20</v>
      </c>
      <c r="AC12" s="53" t="s">
        <v>19</v>
      </c>
      <c r="AD12" s="54" t="s">
        <v>20</v>
      </c>
      <c r="AE12" s="53" t="s">
        <v>19</v>
      </c>
      <c r="AF12" s="54" t="s">
        <v>20</v>
      </c>
      <c r="AG12" s="55" t="s">
        <v>19</v>
      </c>
      <c r="AH12" s="56" t="s">
        <v>20</v>
      </c>
      <c r="AI12" s="53" t="s">
        <v>19</v>
      </c>
      <c r="AJ12" s="54" t="s">
        <v>20</v>
      </c>
      <c r="AK12" s="53" t="s">
        <v>19</v>
      </c>
      <c r="AL12" s="54" t="s">
        <v>20</v>
      </c>
      <c r="AM12" s="53" t="s">
        <v>19</v>
      </c>
      <c r="AN12" s="54" t="s">
        <v>20</v>
      </c>
      <c r="AO12" s="55" t="s">
        <v>19</v>
      </c>
      <c r="AP12" s="56" t="s">
        <v>20</v>
      </c>
      <c r="AQ12" s="601"/>
      <c r="AR12" s="651"/>
      <c r="AS12" s="651"/>
    </row>
    <row r="13" spans="1:45" s="61" customFormat="1" ht="409.5">
      <c r="A13" s="249"/>
      <c r="B13" s="667" t="s">
        <v>778</v>
      </c>
      <c r="C13" s="434" t="s">
        <v>243</v>
      </c>
      <c r="D13" s="250">
        <v>1</v>
      </c>
      <c r="E13" s="251" t="s">
        <v>244</v>
      </c>
      <c r="F13" s="251" t="s">
        <v>245</v>
      </c>
      <c r="G13" s="252">
        <v>1</v>
      </c>
      <c r="H13" s="253" t="s">
        <v>246</v>
      </c>
      <c r="I13" s="254" t="s">
        <v>247</v>
      </c>
      <c r="J13" s="253" t="s">
        <v>248</v>
      </c>
      <c r="K13" s="255">
        <v>1</v>
      </c>
      <c r="L13" s="353">
        <v>1</v>
      </c>
      <c r="M13" s="255">
        <v>1</v>
      </c>
      <c r="N13" s="353">
        <v>1</v>
      </c>
      <c r="O13" s="255">
        <v>1</v>
      </c>
      <c r="P13" s="353">
        <v>1</v>
      </c>
      <c r="Q13" s="50">
        <f t="shared" ref="Q13:R16" si="0">(K13+M13+O13)/3</f>
        <v>1</v>
      </c>
      <c r="R13" s="81">
        <f t="shared" si="0"/>
        <v>1</v>
      </c>
      <c r="S13" s="255">
        <v>1</v>
      </c>
      <c r="T13" s="353">
        <v>1</v>
      </c>
      <c r="U13" s="255">
        <v>1</v>
      </c>
      <c r="V13" s="353">
        <v>1</v>
      </c>
      <c r="W13" s="255">
        <v>1</v>
      </c>
      <c r="X13" s="353">
        <v>1</v>
      </c>
      <c r="Y13" s="50">
        <f t="shared" ref="Y13:Z16" si="1">(S13+U13+W13)/3</f>
        <v>1</v>
      </c>
      <c r="Z13" s="81">
        <f t="shared" si="1"/>
        <v>1</v>
      </c>
      <c r="AA13" s="255">
        <v>1</v>
      </c>
      <c r="AB13" s="353">
        <v>1</v>
      </c>
      <c r="AC13" s="255">
        <v>1</v>
      </c>
      <c r="AD13" s="353">
        <v>1</v>
      </c>
      <c r="AE13" s="255">
        <v>1</v>
      </c>
      <c r="AF13" s="353">
        <v>1</v>
      </c>
      <c r="AG13" s="50">
        <f t="shared" ref="AG13:AH16" si="2">(AA13+AC13+AE13)/3</f>
        <v>1</v>
      </c>
      <c r="AH13" s="81">
        <f t="shared" si="2"/>
        <v>1</v>
      </c>
      <c r="AI13" s="255">
        <v>1</v>
      </c>
      <c r="AJ13" s="353"/>
      <c r="AK13" s="255">
        <v>1</v>
      </c>
      <c r="AL13" s="353"/>
      <c r="AM13" s="255">
        <v>1</v>
      </c>
      <c r="AN13" s="353"/>
      <c r="AO13" s="50">
        <f t="shared" ref="AO13:AP16" si="3">(AI13+AK13+AM13)/3</f>
        <v>1</v>
      </c>
      <c r="AP13" s="81">
        <f t="shared" si="3"/>
        <v>0</v>
      </c>
      <c r="AQ13" s="50">
        <f t="shared" ref="AQ13:AR16" si="4">(Q13+Y13+AG13+AO13)/4</f>
        <v>1</v>
      </c>
      <c r="AR13" s="50">
        <f t="shared" si="4"/>
        <v>0.75</v>
      </c>
      <c r="AS13" s="63">
        <f t="shared" ref="AS13:AS23" si="5">IF(AND(AR13&gt;0,AQ13&gt;0),AR13/AQ13,0)</f>
        <v>0.75</v>
      </c>
    </row>
    <row r="14" spans="1:45" s="61" customFormat="1" ht="256.5">
      <c r="A14" s="249"/>
      <c r="B14" s="668"/>
      <c r="C14" s="434" t="s">
        <v>249</v>
      </c>
      <c r="D14" s="250">
        <v>1</v>
      </c>
      <c r="E14" s="256" t="s">
        <v>250</v>
      </c>
      <c r="F14" s="257" t="s">
        <v>251</v>
      </c>
      <c r="G14" s="258">
        <v>1</v>
      </c>
      <c r="H14" s="259" t="s">
        <v>252</v>
      </c>
      <c r="I14" s="260" t="s">
        <v>253</v>
      </c>
      <c r="J14" s="259" t="s">
        <v>254</v>
      </c>
      <c r="K14" s="255">
        <v>1</v>
      </c>
      <c r="L14" s="353">
        <v>1</v>
      </c>
      <c r="M14" s="255">
        <v>1</v>
      </c>
      <c r="N14" s="353">
        <v>1</v>
      </c>
      <c r="O14" s="255">
        <v>1</v>
      </c>
      <c r="P14" s="353">
        <v>1</v>
      </c>
      <c r="Q14" s="50">
        <f t="shared" si="0"/>
        <v>1</v>
      </c>
      <c r="R14" s="81">
        <f t="shared" si="0"/>
        <v>1</v>
      </c>
      <c r="S14" s="255">
        <v>1</v>
      </c>
      <c r="T14" s="436">
        <v>0.88888888888888884</v>
      </c>
      <c r="U14" s="255">
        <v>1</v>
      </c>
      <c r="V14" s="353">
        <v>0.6428571428571429</v>
      </c>
      <c r="W14" s="255">
        <v>1</v>
      </c>
      <c r="X14" s="353">
        <v>0.7142857142857143</v>
      </c>
      <c r="Y14" s="50">
        <f t="shared" si="1"/>
        <v>1</v>
      </c>
      <c r="Z14" s="81">
        <f t="shared" si="1"/>
        <v>0.74867724867724872</v>
      </c>
      <c r="AA14" s="255">
        <v>1</v>
      </c>
      <c r="AB14" s="353">
        <v>1</v>
      </c>
      <c r="AC14" s="255">
        <v>1</v>
      </c>
      <c r="AD14" s="353">
        <v>1</v>
      </c>
      <c r="AE14" s="255">
        <v>1</v>
      </c>
      <c r="AF14" s="353">
        <v>1</v>
      </c>
      <c r="AG14" s="50">
        <f t="shared" si="2"/>
        <v>1</v>
      </c>
      <c r="AH14" s="81">
        <f t="shared" si="2"/>
        <v>1</v>
      </c>
      <c r="AI14" s="255">
        <v>1</v>
      </c>
      <c r="AJ14" s="353"/>
      <c r="AK14" s="255">
        <v>1</v>
      </c>
      <c r="AL14" s="353"/>
      <c r="AM14" s="255">
        <v>1</v>
      </c>
      <c r="AN14" s="353"/>
      <c r="AO14" s="50">
        <f t="shared" si="3"/>
        <v>1</v>
      </c>
      <c r="AP14" s="81">
        <f t="shared" si="3"/>
        <v>0</v>
      </c>
      <c r="AQ14" s="50">
        <f t="shared" si="4"/>
        <v>1</v>
      </c>
      <c r="AR14" s="50">
        <f t="shared" si="4"/>
        <v>0.68716931216931221</v>
      </c>
      <c r="AS14" s="63">
        <f t="shared" si="5"/>
        <v>0.68716931216931221</v>
      </c>
    </row>
    <row r="15" spans="1:45" s="61" customFormat="1" ht="228">
      <c r="A15" s="249"/>
      <c r="B15" s="668"/>
      <c r="C15" s="435" t="s">
        <v>255</v>
      </c>
      <c r="D15" s="250">
        <v>1</v>
      </c>
      <c r="E15" s="256" t="s">
        <v>256</v>
      </c>
      <c r="F15" s="261" t="s">
        <v>257</v>
      </c>
      <c r="G15" s="258">
        <v>1</v>
      </c>
      <c r="H15" s="259" t="s">
        <v>258</v>
      </c>
      <c r="I15" s="260" t="s">
        <v>259</v>
      </c>
      <c r="J15" s="259" t="s">
        <v>254</v>
      </c>
      <c r="K15" s="255">
        <v>1</v>
      </c>
      <c r="L15" s="353">
        <v>1</v>
      </c>
      <c r="M15" s="255">
        <v>1</v>
      </c>
      <c r="N15" s="353">
        <v>1</v>
      </c>
      <c r="O15" s="255">
        <v>1</v>
      </c>
      <c r="P15" s="353">
        <v>1</v>
      </c>
      <c r="Q15" s="50">
        <f t="shared" si="0"/>
        <v>1</v>
      </c>
      <c r="R15" s="81">
        <f t="shared" si="0"/>
        <v>1</v>
      </c>
      <c r="S15" s="255">
        <v>1</v>
      </c>
      <c r="T15" s="353">
        <v>1</v>
      </c>
      <c r="U15" s="255">
        <v>1</v>
      </c>
      <c r="V15" s="353">
        <v>1</v>
      </c>
      <c r="W15" s="255">
        <v>1</v>
      </c>
      <c r="X15" s="353">
        <v>1</v>
      </c>
      <c r="Y15" s="50">
        <f t="shared" si="1"/>
        <v>1</v>
      </c>
      <c r="Z15" s="81">
        <f t="shared" si="1"/>
        <v>1</v>
      </c>
      <c r="AA15" s="255">
        <v>1</v>
      </c>
      <c r="AB15" s="353">
        <v>1</v>
      </c>
      <c r="AC15" s="255">
        <v>1</v>
      </c>
      <c r="AD15" s="353">
        <v>1</v>
      </c>
      <c r="AE15" s="255">
        <v>1</v>
      </c>
      <c r="AF15" s="353">
        <v>1</v>
      </c>
      <c r="AG15" s="50">
        <f t="shared" si="2"/>
        <v>1</v>
      </c>
      <c r="AH15" s="81">
        <f t="shared" si="2"/>
        <v>1</v>
      </c>
      <c r="AI15" s="255">
        <v>1</v>
      </c>
      <c r="AJ15" s="353"/>
      <c r="AK15" s="255">
        <v>1</v>
      </c>
      <c r="AL15" s="353"/>
      <c r="AM15" s="255">
        <v>1</v>
      </c>
      <c r="AN15" s="353"/>
      <c r="AO15" s="50">
        <f t="shared" si="3"/>
        <v>1</v>
      </c>
      <c r="AP15" s="81">
        <f t="shared" si="3"/>
        <v>0</v>
      </c>
      <c r="AQ15" s="50">
        <f t="shared" si="4"/>
        <v>1</v>
      </c>
      <c r="AR15" s="50">
        <f t="shared" si="4"/>
        <v>0.75</v>
      </c>
      <c r="AS15" s="63">
        <f t="shared" si="5"/>
        <v>0.75</v>
      </c>
    </row>
    <row r="16" spans="1:45" s="61" customFormat="1" ht="180">
      <c r="A16" s="249"/>
      <c r="B16" s="668"/>
      <c r="C16" s="434" t="s">
        <v>260</v>
      </c>
      <c r="D16" s="250">
        <v>1</v>
      </c>
      <c r="E16" s="256" t="s">
        <v>261</v>
      </c>
      <c r="F16" s="256" t="s">
        <v>262</v>
      </c>
      <c r="G16" s="258">
        <v>1</v>
      </c>
      <c r="H16" s="259" t="s">
        <v>263</v>
      </c>
      <c r="I16" s="260" t="s">
        <v>264</v>
      </c>
      <c r="J16" s="259" t="s">
        <v>254</v>
      </c>
      <c r="K16" s="255">
        <v>1</v>
      </c>
      <c r="L16" s="353">
        <v>1</v>
      </c>
      <c r="M16" s="255">
        <v>1</v>
      </c>
      <c r="N16" s="353">
        <v>1</v>
      </c>
      <c r="O16" s="255">
        <v>1</v>
      </c>
      <c r="P16" s="353">
        <v>1</v>
      </c>
      <c r="Q16" s="50">
        <f t="shared" si="0"/>
        <v>1</v>
      </c>
      <c r="R16" s="81">
        <f t="shared" si="0"/>
        <v>1</v>
      </c>
      <c r="S16" s="255">
        <v>1</v>
      </c>
      <c r="T16" s="353">
        <v>1</v>
      </c>
      <c r="U16" s="255">
        <v>1</v>
      </c>
      <c r="V16" s="353">
        <v>1</v>
      </c>
      <c r="W16" s="255">
        <v>1</v>
      </c>
      <c r="X16" s="353">
        <v>1</v>
      </c>
      <c r="Y16" s="50">
        <f t="shared" si="1"/>
        <v>1</v>
      </c>
      <c r="Z16" s="81">
        <f t="shared" si="1"/>
        <v>1</v>
      </c>
      <c r="AA16" s="255">
        <v>1</v>
      </c>
      <c r="AB16" s="353">
        <v>1</v>
      </c>
      <c r="AC16" s="255">
        <v>1</v>
      </c>
      <c r="AD16" s="353">
        <v>1</v>
      </c>
      <c r="AE16" s="255">
        <v>1</v>
      </c>
      <c r="AF16" s="353">
        <v>1</v>
      </c>
      <c r="AG16" s="50">
        <f t="shared" si="2"/>
        <v>1</v>
      </c>
      <c r="AH16" s="81">
        <f t="shared" si="2"/>
        <v>1</v>
      </c>
      <c r="AI16" s="255">
        <v>1</v>
      </c>
      <c r="AJ16" s="353"/>
      <c r="AK16" s="255">
        <v>1</v>
      </c>
      <c r="AL16" s="353"/>
      <c r="AM16" s="255">
        <v>1</v>
      </c>
      <c r="AN16" s="353"/>
      <c r="AO16" s="50">
        <f t="shared" si="3"/>
        <v>1</v>
      </c>
      <c r="AP16" s="81">
        <f t="shared" si="3"/>
        <v>0</v>
      </c>
      <c r="AQ16" s="50">
        <f t="shared" si="4"/>
        <v>1</v>
      </c>
      <c r="AR16" s="50">
        <f t="shared" si="4"/>
        <v>0.75</v>
      </c>
      <c r="AS16" s="63">
        <f t="shared" si="5"/>
        <v>0.75</v>
      </c>
    </row>
    <row r="17" spans="1:45" s="61" customFormat="1" ht="240">
      <c r="A17" s="249"/>
      <c r="B17" s="668"/>
      <c r="C17" s="434" t="s">
        <v>265</v>
      </c>
      <c r="D17" s="250">
        <v>1</v>
      </c>
      <c r="E17" s="256" t="s">
        <v>266</v>
      </c>
      <c r="F17" s="262" t="s">
        <v>267</v>
      </c>
      <c r="G17" s="258">
        <v>1</v>
      </c>
      <c r="H17" s="259" t="s">
        <v>268</v>
      </c>
      <c r="I17" s="260" t="s">
        <v>269</v>
      </c>
      <c r="J17" s="259" t="s">
        <v>270</v>
      </c>
      <c r="K17" s="255">
        <v>0</v>
      </c>
      <c r="L17" s="353">
        <v>0</v>
      </c>
      <c r="M17" s="255">
        <v>0</v>
      </c>
      <c r="N17" s="353">
        <v>0.35</v>
      </c>
      <c r="O17" s="255">
        <v>0</v>
      </c>
      <c r="P17" s="353">
        <v>7.0000000000000007E-2</v>
      </c>
      <c r="Q17" s="81">
        <f t="shared" ref="Q17:Q22" si="6">K17+M17+O17</f>
        <v>0</v>
      </c>
      <c r="R17" s="81">
        <f t="shared" ref="R17:R22" si="7">L17+N17+P17</f>
        <v>0.42</v>
      </c>
      <c r="S17" s="354">
        <v>0.4</v>
      </c>
      <c r="T17" s="353">
        <v>0.11</v>
      </c>
      <c r="U17" s="354">
        <v>0</v>
      </c>
      <c r="V17" s="353">
        <v>0.04</v>
      </c>
      <c r="W17" s="354">
        <v>0</v>
      </c>
      <c r="X17" s="353">
        <v>0.04</v>
      </c>
      <c r="Y17" s="81">
        <f t="shared" ref="Y17:Z22" si="8">S17+U17+W17</f>
        <v>0.4</v>
      </c>
      <c r="Z17" s="81">
        <f t="shared" si="8"/>
        <v>0.19</v>
      </c>
      <c r="AA17" s="354">
        <v>0</v>
      </c>
      <c r="AB17" s="353">
        <v>0.09</v>
      </c>
      <c r="AC17" s="354">
        <v>0</v>
      </c>
      <c r="AD17" s="353">
        <v>0.08</v>
      </c>
      <c r="AE17" s="354">
        <v>0.2</v>
      </c>
      <c r="AF17" s="353">
        <v>0.05</v>
      </c>
      <c r="AG17" s="81">
        <f t="shared" ref="AG17:AH22" si="9">AA17+AC17+AE17</f>
        <v>0.2</v>
      </c>
      <c r="AH17" s="81">
        <f t="shared" si="9"/>
        <v>0.21999999999999997</v>
      </c>
      <c r="AI17" s="354">
        <v>0</v>
      </c>
      <c r="AJ17" s="353"/>
      <c r="AK17" s="354">
        <v>0</v>
      </c>
      <c r="AL17" s="353"/>
      <c r="AM17" s="354">
        <v>0.4</v>
      </c>
      <c r="AN17" s="353"/>
      <c r="AO17" s="50">
        <f t="shared" ref="AO17:AP22" si="10">AI17+AK17+AM17</f>
        <v>0.4</v>
      </c>
      <c r="AP17" s="47">
        <f t="shared" si="10"/>
        <v>0</v>
      </c>
      <c r="AQ17" s="50">
        <f t="shared" ref="AQ17:AQ22" si="11">Q17+Y17+AG17+AO17</f>
        <v>1</v>
      </c>
      <c r="AR17" s="50">
        <f t="shared" ref="AR17:AR22" si="12">R17+Z17+AH17+AP17</f>
        <v>0.83</v>
      </c>
      <c r="AS17" s="63">
        <f t="shared" si="5"/>
        <v>0.83</v>
      </c>
    </row>
    <row r="18" spans="1:45" s="61" customFormat="1" ht="240">
      <c r="A18" s="249"/>
      <c r="B18" s="668"/>
      <c r="C18" s="434" t="s">
        <v>271</v>
      </c>
      <c r="D18" s="250">
        <v>1</v>
      </c>
      <c r="E18" s="256" t="s">
        <v>272</v>
      </c>
      <c r="F18" s="262" t="s">
        <v>273</v>
      </c>
      <c r="G18" s="258">
        <v>1</v>
      </c>
      <c r="H18" s="259" t="s">
        <v>274</v>
      </c>
      <c r="I18" s="260" t="s">
        <v>275</v>
      </c>
      <c r="J18" s="259" t="s">
        <v>270</v>
      </c>
      <c r="K18" s="255">
        <v>0</v>
      </c>
      <c r="L18" s="353">
        <v>0.03</v>
      </c>
      <c r="M18" s="255">
        <v>0</v>
      </c>
      <c r="N18" s="353">
        <v>0.36</v>
      </c>
      <c r="O18" s="255">
        <v>0</v>
      </c>
      <c r="P18" s="353">
        <v>0.03</v>
      </c>
      <c r="Q18" s="81">
        <f t="shared" si="6"/>
        <v>0</v>
      </c>
      <c r="R18" s="81">
        <f t="shared" si="7"/>
        <v>0.42000000000000004</v>
      </c>
      <c r="S18" s="354">
        <v>0.4</v>
      </c>
      <c r="T18" s="353">
        <v>0.14000000000000001</v>
      </c>
      <c r="U18" s="354">
        <v>0</v>
      </c>
      <c r="V18" s="353">
        <v>0.03</v>
      </c>
      <c r="W18" s="354">
        <v>0</v>
      </c>
      <c r="X18" s="353">
        <v>0.03</v>
      </c>
      <c r="Y18" s="81">
        <f t="shared" si="8"/>
        <v>0.4</v>
      </c>
      <c r="Z18" s="81">
        <f t="shared" si="8"/>
        <v>0.2</v>
      </c>
      <c r="AA18" s="354">
        <v>0</v>
      </c>
      <c r="AB18" s="353">
        <v>0.01</v>
      </c>
      <c r="AC18" s="354">
        <v>0</v>
      </c>
      <c r="AD18" s="353">
        <v>0.03</v>
      </c>
      <c r="AE18" s="354">
        <v>0.2</v>
      </c>
      <c r="AF18" s="353">
        <v>0.03</v>
      </c>
      <c r="AG18" s="81">
        <f t="shared" si="9"/>
        <v>0.2</v>
      </c>
      <c r="AH18" s="81">
        <f t="shared" si="9"/>
        <v>7.0000000000000007E-2</v>
      </c>
      <c r="AI18" s="354">
        <v>0</v>
      </c>
      <c r="AJ18" s="353"/>
      <c r="AK18" s="354">
        <v>0</v>
      </c>
      <c r="AL18" s="353"/>
      <c r="AM18" s="354">
        <v>0.4</v>
      </c>
      <c r="AN18" s="353"/>
      <c r="AO18" s="50">
        <f t="shared" si="10"/>
        <v>0.4</v>
      </c>
      <c r="AP18" s="47">
        <f t="shared" si="10"/>
        <v>0</v>
      </c>
      <c r="AQ18" s="50">
        <f t="shared" si="11"/>
        <v>1</v>
      </c>
      <c r="AR18" s="50">
        <f t="shared" si="12"/>
        <v>0.69000000000000017</v>
      </c>
      <c r="AS18" s="63">
        <f t="shared" si="5"/>
        <v>0.69000000000000017</v>
      </c>
    </row>
    <row r="19" spans="1:45" s="61" customFormat="1" ht="240">
      <c r="A19" s="249"/>
      <c r="B19" s="668"/>
      <c r="C19" s="434" t="s">
        <v>276</v>
      </c>
      <c r="D19" s="250">
        <v>1</v>
      </c>
      <c r="E19" s="256" t="s">
        <v>277</v>
      </c>
      <c r="F19" s="262" t="s">
        <v>278</v>
      </c>
      <c r="G19" s="258">
        <v>1</v>
      </c>
      <c r="H19" s="259" t="s">
        <v>274</v>
      </c>
      <c r="I19" s="260" t="s">
        <v>279</v>
      </c>
      <c r="J19" s="259" t="s">
        <v>270</v>
      </c>
      <c r="K19" s="255">
        <v>0</v>
      </c>
      <c r="L19" s="353">
        <v>0.01</v>
      </c>
      <c r="M19" s="255">
        <v>0</v>
      </c>
      <c r="N19" s="353">
        <v>0.38</v>
      </c>
      <c r="O19" s="255">
        <v>0</v>
      </c>
      <c r="P19" s="353">
        <v>0.02</v>
      </c>
      <c r="Q19" s="81">
        <f t="shared" si="6"/>
        <v>0</v>
      </c>
      <c r="R19" s="81">
        <f t="shared" si="7"/>
        <v>0.41000000000000003</v>
      </c>
      <c r="S19" s="354">
        <v>0.4</v>
      </c>
      <c r="T19" s="353">
        <v>7.0000000000000007E-2</v>
      </c>
      <c r="U19" s="354">
        <v>0</v>
      </c>
      <c r="V19" s="353">
        <v>0.05</v>
      </c>
      <c r="W19" s="354">
        <v>0</v>
      </c>
      <c r="X19" s="353">
        <v>7.0000000000000007E-2</v>
      </c>
      <c r="Y19" s="81">
        <f t="shared" si="8"/>
        <v>0.4</v>
      </c>
      <c r="Z19" s="81">
        <f t="shared" si="8"/>
        <v>0.19</v>
      </c>
      <c r="AA19" s="354">
        <v>0</v>
      </c>
      <c r="AB19" s="353">
        <v>0.03</v>
      </c>
      <c r="AC19" s="354">
        <v>0</v>
      </c>
      <c r="AD19" s="353">
        <v>0.05</v>
      </c>
      <c r="AE19" s="354">
        <v>0.2</v>
      </c>
      <c r="AF19" s="353">
        <v>0.04</v>
      </c>
      <c r="AG19" s="81">
        <f t="shared" si="9"/>
        <v>0.2</v>
      </c>
      <c r="AH19" s="81">
        <f t="shared" si="9"/>
        <v>0.12</v>
      </c>
      <c r="AI19" s="354">
        <v>0</v>
      </c>
      <c r="AJ19" s="353"/>
      <c r="AK19" s="354">
        <v>0</v>
      </c>
      <c r="AL19" s="353"/>
      <c r="AM19" s="354">
        <v>0.4</v>
      </c>
      <c r="AN19" s="353"/>
      <c r="AO19" s="50">
        <f t="shared" si="10"/>
        <v>0.4</v>
      </c>
      <c r="AP19" s="47">
        <f t="shared" si="10"/>
        <v>0</v>
      </c>
      <c r="AQ19" s="50">
        <f t="shared" si="11"/>
        <v>1</v>
      </c>
      <c r="AR19" s="50">
        <f t="shared" si="12"/>
        <v>0.72000000000000008</v>
      </c>
      <c r="AS19" s="63">
        <f t="shared" si="5"/>
        <v>0.72000000000000008</v>
      </c>
    </row>
    <row r="20" spans="1:45" s="61" customFormat="1" ht="270.75">
      <c r="A20" s="249"/>
      <c r="B20" s="668"/>
      <c r="C20" s="434" t="s">
        <v>280</v>
      </c>
      <c r="D20" s="250">
        <v>1</v>
      </c>
      <c r="E20" s="256" t="s">
        <v>281</v>
      </c>
      <c r="F20" s="262" t="s">
        <v>282</v>
      </c>
      <c r="G20" s="258">
        <v>1</v>
      </c>
      <c r="H20" s="259" t="s">
        <v>283</v>
      </c>
      <c r="I20" s="260" t="s">
        <v>284</v>
      </c>
      <c r="J20" s="259" t="s">
        <v>270</v>
      </c>
      <c r="K20" s="255">
        <v>0</v>
      </c>
      <c r="L20" s="353">
        <v>0.02</v>
      </c>
      <c r="M20" s="255">
        <v>0</v>
      </c>
      <c r="N20" s="353">
        <v>0.01</v>
      </c>
      <c r="O20" s="255">
        <v>0</v>
      </c>
      <c r="P20" s="353">
        <v>0.42</v>
      </c>
      <c r="Q20" s="81">
        <f t="shared" si="6"/>
        <v>0</v>
      </c>
      <c r="R20" s="81">
        <f t="shared" si="7"/>
        <v>0.44999999999999996</v>
      </c>
      <c r="S20" s="354">
        <v>0.4</v>
      </c>
      <c r="T20" s="353">
        <v>0.09</v>
      </c>
      <c r="U20" s="354">
        <v>0</v>
      </c>
      <c r="V20" s="353">
        <v>0.04</v>
      </c>
      <c r="W20" s="354">
        <v>0</v>
      </c>
      <c r="X20" s="353">
        <v>0.04</v>
      </c>
      <c r="Y20" s="81">
        <f t="shared" si="8"/>
        <v>0.4</v>
      </c>
      <c r="Z20" s="81">
        <f t="shared" si="8"/>
        <v>0.17</v>
      </c>
      <c r="AA20" s="354">
        <v>0</v>
      </c>
      <c r="AB20" s="353">
        <v>0.03</v>
      </c>
      <c r="AC20" s="354">
        <v>0</v>
      </c>
      <c r="AD20" s="353">
        <v>0.02</v>
      </c>
      <c r="AE20" s="354">
        <v>0.2</v>
      </c>
      <c r="AF20" s="353">
        <v>0.03</v>
      </c>
      <c r="AG20" s="81">
        <f t="shared" si="9"/>
        <v>0.2</v>
      </c>
      <c r="AH20" s="81">
        <f t="shared" si="9"/>
        <v>0.08</v>
      </c>
      <c r="AI20" s="354">
        <v>0</v>
      </c>
      <c r="AJ20" s="353"/>
      <c r="AK20" s="354">
        <v>0</v>
      </c>
      <c r="AL20" s="353"/>
      <c r="AM20" s="354">
        <v>0.4</v>
      </c>
      <c r="AN20" s="353"/>
      <c r="AO20" s="50">
        <f t="shared" si="10"/>
        <v>0.4</v>
      </c>
      <c r="AP20" s="47">
        <f t="shared" si="10"/>
        <v>0</v>
      </c>
      <c r="AQ20" s="50">
        <f t="shared" si="11"/>
        <v>1</v>
      </c>
      <c r="AR20" s="50">
        <f t="shared" si="12"/>
        <v>0.7</v>
      </c>
      <c r="AS20" s="63">
        <f t="shared" si="5"/>
        <v>0.7</v>
      </c>
    </row>
    <row r="21" spans="1:45" s="61" customFormat="1" ht="375">
      <c r="A21" s="263"/>
      <c r="B21" s="668"/>
      <c r="C21" s="434" t="s">
        <v>285</v>
      </c>
      <c r="D21" s="262">
        <v>62</v>
      </c>
      <c r="E21" s="264" t="s">
        <v>286</v>
      </c>
      <c r="F21" s="265" t="s">
        <v>287</v>
      </c>
      <c r="G21" s="266">
        <v>62</v>
      </c>
      <c r="H21" s="267" t="s">
        <v>288</v>
      </c>
      <c r="I21" s="268" t="s">
        <v>289</v>
      </c>
      <c r="J21" s="267" t="s">
        <v>248</v>
      </c>
      <c r="K21" s="222">
        <v>0</v>
      </c>
      <c r="L21" s="58">
        <v>0</v>
      </c>
      <c r="M21" s="222">
        <v>0</v>
      </c>
      <c r="N21" s="58">
        <v>0</v>
      </c>
      <c r="O21" s="222">
        <v>0</v>
      </c>
      <c r="P21" s="58">
        <v>0</v>
      </c>
      <c r="Q21" s="42">
        <f t="shared" si="6"/>
        <v>0</v>
      </c>
      <c r="R21" s="47">
        <f t="shared" si="7"/>
        <v>0</v>
      </c>
      <c r="S21" s="222">
        <v>0</v>
      </c>
      <c r="T21" s="58">
        <v>0</v>
      </c>
      <c r="U21" s="222">
        <v>0</v>
      </c>
      <c r="V21" s="58">
        <v>0</v>
      </c>
      <c r="W21" s="222">
        <v>30</v>
      </c>
      <c r="X21" s="58">
        <v>30</v>
      </c>
      <c r="Y21" s="47">
        <f t="shared" si="8"/>
        <v>30</v>
      </c>
      <c r="Z21" s="47">
        <f t="shared" si="8"/>
        <v>30</v>
      </c>
      <c r="AA21" s="222">
        <v>0</v>
      </c>
      <c r="AB21" s="58">
        <v>0</v>
      </c>
      <c r="AC21" s="222">
        <v>0</v>
      </c>
      <c r="AD21" s="58">
        <v>0</v>
      </c>
      <c r="AE21" s="222">
        <v>0</v>
      </c>
      <c r="AF21" s="58">
        <v>0</v>
      </c>
      <c r="AG21" s="47">
        <f t="shared" si="9"/>
        <v>0</v>
      </c>
      <c r="AH21" s="47">
        <f t="shared" si="9"/>
        <v>0</v>
      </c>
      <c r="AI21" s="222">
        <v>0</v>
      </c>
      <c r="AJ21" s="58"/>
      <c r="AK21" s="222">
        <v>0</v>
      </c>
      <c r="AL21" s="58"/>
      <c r="AM21" s="222">
        <v>32</v>
      </c>
      <c r="AN21" s="58"/>
      <c r="AO21" s="47">
        <f t="shared" si="10"/>
        <v>32</v>
      </c>
      <c r="AP21" s="47">
        <f t="shared" si="10"/>
        <v>0</v>
      </c>
      <c r="AQ21" s="65">
        <f t="shared" si="11"/>
        <v>62</v>
      </c>
      <c r="AR21" s="64">
        <f t="shared" si="12"/>
        <v>30</v>
      </c>
      <c r="AS21" s="66">
        <f t="shared" si="5"/>
        <v>0.4838709677419355</v>
      </c>
    </row>
    <row r="22" spans="1:45" s="61" customFormat="1" ht="409.5">
      <c r="A22" s="269"/>
      <c r="B22" s="668"/>
      <c r="C22" s="434" t="s">
        <v>290</v>
      </c>
      <c r="D22" s="270">
        <v>12</v>
      </c>
      <c r="E22" s="271" t="s">
        <v>291</v>
      </c>
      <c r="F22" s="271" t="s">
        <v>292</v>
      </c>
      <c r="G22" s="272">
        <v>12</v>
      </c>
      <c r="H22" s="273" t="s">
        <v>293</v>
      </c>
      <c r="I22" s="274" t="s">
        <v>294</v>
      </c>
      <c r="J22" s="273" t="s">
        <v>254</v>
      </c>
      <c r="K22" s="222">
        <v>1</v>
      </c>
      <c r="L22" s="58">
        <v>1</v>
      </c>
      <c r="M22" s="222">
        <v>1</v>
      </c>
      <c r="N22" s="58">
        <v>1</v>
      </c>
      <c r="O22" s="222">
        <v>1</v>
      </c>
      <c r="P22" s="58">
        <v>1</v>
      </c>
      <c r="Q22" s="67">
        <f t="shared" si="6"/>
        <v>3</v>
      </c>
      <c r="R22" s="47">
        <f t="shared" si="7"/>
        <v>3</v>
      </c>
      <c r="S22" s="222">
        <v>1</v>
      </c>
      <c r="T22" s="58">
        <v>1</v>
      </c>
      <c r="U22" s="222">
        <v>1</v>
      </c>
      <c r="V22" s="58">
        <v>1</v>
      </c>
      <c r="W22" s="222">
        <v>1</v>
      </c>
      <c r="X22" s="58">
        <v>1</v>
      </c>
      <c r="Y22" s="47">
        <f t="shared" si="8"/>
        <v>3</v>
      </c>
      <c r="Z22" s="47">
        <f t="shared" si="8"/>
        <v>3</v>
      </c>
      <c r="AA22" s="222">
        <v>1</v>
      </c>
      <c r="AB22" s="58">
        <v>1</v>
      </c>
      <c r="AC22" s="222">
        <v>1</v>
      </c>
      <c r="AD22" s="58">
        <v>1</v>
      </c>
      <c r="AE22" s="222">
        <v>1</v>
      </c>
      <c r="AF22" s="58">
        <v>1</v>
      </c>
      <c r="AG22" s="47">
        <f t="shared" si="9"/>
        <v>3</v>
      </c>
      <c r="AH22" s="47">
        <f t="shared" si="9"/>
        <v>3</v>
      </c>
      <c r="AI22" s="222">
        <v>1</v>
      </c>
      <c r="AJ22" s="58"/>
      <c r="AK22" s="222">
        <v>1</v>
      </c>
      <c r="AL22" s="58"/>
      <c r="AM22" s="222">
        <v>1</v>
      </c>
      <c r="AN22" s="58"/>
      <c r="AO22" s="47">
        <f t="shared" si="10"/>
        <v>3</v>
      </c>
      <c r="AP22" s="47">
        <f t="shared" si="10"/>
        <v>0</v>
      </c>
      <c r="AQ22" s="65">
        <f t="shared" si="11"/>
        <v>12</v>
      </c>
      <c r="AR22" s="64">
        <f t="shared" si="12"/>
        <v>9</v>
      </c>
      <c r="AS22" s="66">
        <f t="shared" si="5"/>
        <v>0.75</v>
      </c>
    </row>
    <row r="23" spans="1:45" s="60" customFormat="1" ht="270.75">
      <c r="B23" s="162" t="s">
        <v>480</v>
      </c>
      <c r="C23" s="137" t="s">
        <v>477</v>
      </c>
      <c r="D23" s="138">
        <v>1</v>
      </c>
      <c r="E23" s="277" t="s">
        <v>428</v>
      </c>
      <c r="F23" s="278" t="s">
        <v>429</v>
      </c>
      <c r="G23" s="279" t="s">
        <v>417</v>
      </c>
      <c r="H23" s="280" t="s">
        <v>430</v>
      </c>
      <c r="I23" s="281" t="s">
        <v>431</v>
      </c>
      <c r="J23" s="282" t="s">
        <v>525</v>
      </c>
      <c r="K23" s="145">
        <v>2.5757575757575757E-2</v>
      </c>
      <c r="L23" s="108">
        <v>0.02</v>
      </c>
      <c r="M23" s="145">
        <v>0.23575757575757575</v>
      </c>
      <c r="N23" s="108">
        <v>0.15</v>
      </c>
      <c r="O23" s="145">
        <v>0.16909090909090907</v>
      </c>
      <c r="P23" s="108">
        <v>0.13</v>
      </c>
      <c r="Q23" s="146">
        <f>K23+M23+O23</f>
        <v>0.43060606060606055</v>
      </c>
      <c r="R23" s="146">
        <f>L23+N23+P23</f>
        <v>0.3</v>
      </c>
      <c r="S23" s="145">
        <v>0.13575757575757574</v>
      </c>
      <c r="T23" s="108">
        <v>0.14000000000000001</v>
      </c>
      <c r="U23" s="145">
        <v>0.10242424242424242</v>
      </c>
      <c r="V23" s="108">
        <v>0.1</v>
      </c>
      <c r="W23" s="145">
        <v>3.5757575757575759E-2</v>
      </c>
      <c r="X23" s="108">
        <v>0.04</v>
      </c>
      <c r="Y23" s="146">
        <f>S23+U23+W23</f>
        <v>0.27393939393939393</v>
      </c>
      <c r="Z23" s="146">
        <f>T23+V23+X23</f>
        <v>0.28000000000000003</v>
      </c>
      <c r="AA23" s="145">
        <v>3.5757575757575759E-2</v>
      </c>
      <c r="AB23" s="108">
        <v>0.04</v>
      </c>
      <c r="AC23" s="145">
        <v>8.5757575757575755E-2</v>
      </c>
      <c r="AD23" s="108">
        <v>0.09</v>
      </c>
      <c r="AE23" s="145">
        <v>3.5757575757575759E-2</v>
      </c>
      <c r="AF23" s="108">
        <v>0.04</v>
      </c>
      <c r="AG23" s="146">
        <f>AA23+AC23+AE23</f>
        <v>0.15727272727272729</v>
      </c>
      <c r="AH23" s="146">
        <f>AB23+AD23+AF23</f>
        <v>0.17</v>
      </c>
      <c r="AI23" s="145">
        <v>3.5757575757575759E-2</v>
      </c>
      <c r="AJ23" s="108"/>
      <c r="AK23" s="145">
        <v>8.5757575757575755E-2</v>
      </c>
      <c r="AL23" s="108"/>
      <c r="AM23" s="145">
        <v>1.6666666666666666E-2</v>
      </c>
      <c r="AN23" s="108"/>
      <c r="AO23" s="146">
        <f>AI23+AK23+AM23</f>
        <v>0.13818181818181818</v>
      </c>
      <c r="AP23" s="146">
        <f>AJ23+AL23+AN23</f>
        <v>0</v>
      </c>
      <c r="AQ23" s="146">
        <f>Q23+Y23+AG23+AO23</f>
        <v>1</v>
      </c>
      <c r="AR23" s="146">
        <f>R23+Z23+AH23+AP23</f>
        <v>0.75000000000000011</v>
      </c>
      <c r="AS23" s="45">
        <f t="shared" si="5"/>
        <v>0.75000000000000011</v>
      </c>
    </row>
    <row r="24" spans="1:45" ht="23.25">
      <c r="A24" s="60"/>
      <c r="B24" s="664" t="s">
        <v>22</v>
      </c>
      <c r="C24" s="665"/>
      <c r="D24" s="665"/>
      <c r="E24" s="665"/>
      <c r="F24" s="665"/>
      <c r="G24" s="665"/>
      <c r="H24" s="665"/>
      <c r="I24" s="665"/>
      <c r="J24" s="665"/>
      <c r="K24" s="665"/>
      <c r="L24" s="665"/>
      <c r="M24" s="665"/>
      <c r="N24" s="665"/>
      <c r="O24" s="665"/>
      <c r="P24" s="665"/>
      <c r="Q24" s="665"/>
      <c r="R24" s="665"/>
      <c r="S24" s="665"/>
      <c r="T24" s="665"/>
      <c r="U24" s="665"/>
      <c r="V24" s="665"/>
      <c r="W24" s="665"/>
      <c r="X24" s="665"/>
      <c r="Y24" s="665"/>
      <c r="Z24" s="665"/>
      <c r="AA24" s="665"/>
      <c r="AB24" s="665"/>
      <c r="AC24" s="665"/>
      <c r="AD24" s="665"/>
      <c r="AE24" s="665"/>
      <c r="AF24" s="665"/>
      <c r="AG24" s="665"/>
      <c r="AH24" s="665"/>
      <c r="AI24" s="665"/>
      <c r="AJ24" s="665"/>
      <c r="AK24" s="665"/>
      <c r="AL24" s="665"/>
      <c r="AM24" s="665"/>
      <c r="AN24" s="665"/>
      <c r="AO24" s="665"/>
      <c r="AP24" s="665"/>
      <c r="AQ24" s="665"/>
      <c r="AR24" s="666"/>
      <c r="AS24" s="1">
        <f>AVERAGE(AS13:AS22)</f>
        <v>0.71110402799112471</v>
      </c>
    </row>
    <row r="27" spans="1:45" s="60" customFormat="1" ht="15.75">
      <c r="B27" s="51" t="s">
        <v>3</v>
      </c>
      <c r="C27" s="584"/>
      <c r="D27" s="585"/>
      <c r="E27" s="585"/>
      <c r="F27" s="585"/>
      <c r="G27" s="585"/>
      <c r="H27" s="585"/>
      <c r="I27" s="585"/>
      <c r="J27" s="612"/>
    </row>
    <row r="28" spans="1:45" s="60" customFormat="1" ht="17.25">
      <c r="B28" s="153"/>
      <c r="C28" s="558"/>
      <c r="D28" s="558"/>
      <c r="E28" s="558"/>
      <c r="F28" s="558"/>
      <c r="G28" s="558"/>
      <c r="H28" s="558"/>
      <c r="I28" s="558"/>
      <c r="J28" s="558"/>
    </row>
    <row r="29" spans="1:45" s="60" customFormat="1" ht="31.5">
      <c r="B29" s="52" t="s">
        <v>31</v>
      </c>
      <c r="C29" s="593">
        <v>43448</v>
      </c>
      <c r="D29" s="626"/>
      <c r="E29" s="153"/>
      <c r="F29" s="153"/>
      <c r="G29" s="227" t="s">
        <v>21</v>
      </c>
      <c r="H29" s="663" t="s">
        <v>295</v>
      </c>
      <c r="I29" s="636"/>
      <c r="J29" s="636"/>
    </row>
  </sheetData>
  <sheetProtection algorithmName="SHA-512" hashValue="zxHgAAWcAghprnqgG87D8ZvAmjf+S7ELfSUErg+jXstMXiAaNrQOADtRUHH0Frq/XABywwMTzIXE7MuanjM9JA==" saltValue="qyLDSLDs0g4ax0JX7EhI+Q==" spinCount="100000" sheet="1" formatCells="0"/>
  <mergeCells count="46">
    <mergeCell ref="AO11:AP11"/>
    <mergeCell ref="B24:AR24"/>
    <mergeCell ref="C27:J27"/>
    <mergeCell ref="C28:J28"/>
    <mergeCell ref="AG11:AH11"/>
    <mergeCell ref="AI11:AJ11"/>
    <mergeCell ref="AK11:AL11"/>
    <mergeCell ref="B13:B22"/>
    <mergeCell ref="AA10:AH10"/>
    <mergeCell ref="AI10:AP10"/>
    <mergeCell ref="K11:L11"/>
    <mergeCell ref="M11:N11"/>
    <mergeCell ref="C29:D29"/>
    <mergeCell ref="H29:J29"/>
    <mergeCell ref="AA11:AB11"/>
    <mergeCell ref="AC11:AD11"/>
    <mergeCell ref="AE11:AF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conditionalFormatting sqref="AS13">
    <cfRule type="cellIs" dxfId="95" priority="10" operator="between">
      <formula>0.7</formula>
      <formula>1</formula>
    </cfRule>
    <cfRule type="cellIs" dxfId="94" priority="11" operator="between">
      <formula>0.51</formula>
      <formula>0.69</formula>
    </cfRule>
    <cfRule type="cellIs" dxfId="93" priority="12" operator="between">
      <formula>0</formula>
      <formula>0.5</formula>
    </cfRule>
  </conditionalFormatting>
  <conditionalFormatting sqref="AS14:AS21">
    <cfRule type="cellIs" dxfId="92" priority="7" operator="between">
      <formula>0.7</formula>
      <formula>1</formula>
    </cfRule>
    <cfRule type="cellIs" dxfId="91" priority="8" operator="between">
      <formula>0.51</formula>
      <formula>0.69</formula>
    </cfRule>
    <cfRule type="cellIs" dxfId="90" priority="9" operator="between">
      <formula>0</formula>
      <formula>0.5</formula>
    </cfRule>
  </conditionalFormatting>
  <conditionalFormatting sqref="AS22">
    <cfRule type="cellIs" dxfId="89" priority="4" operator="between">
      <formula>0.7</formula>
      <formula>1</formula>
    </cfRule>
    <cfRule type="cellIs" dxfId="88" priority="5" operator="between">
      <formula>0.51</formula>
      <formula>0.69</formula>
    </cfRule>
    <cfRule type="cellIs" dxfId="87" priority="6" operator="between">
      <formula>0</formula>
      <formula>0.5</formula>
    </cfRule>
  </conditionalFormatting>
  <conditionalFormatting sqref="AS23">
    <cfRule type="cellIs" dxfId="86" priority="1" operator="between">
      <formula>0.7</formula>
      <formula>1</formula>
    </cfRule>
    <cfRule type="cellIs" dxfId="85" priority="2" operator="between">
      <formula>0.51</formula>
      <formula>0.69</formula>
    </cfRule>
    <cfRule type="cellIs" dxfId="84" priority="3" operator="between">
      <formula>0</formula>
      <formula>0.5</formula>
    </cfRule>
  </conditionalFormatting>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AS30"/>
  <sheetViews>
    <sheetView showGridLines="0" zoomScale="55" zoomScaleNormal="55" workbookViewId="0">
      <selection activeCell="B13" sqref="B13:B14"/>
    </sheetView>
  </sheetViews>
  <sheetFormatPr baseColWidth="10" defaultColWidth="17.28515625" defaultRowHeight="15" customHeight="1"/>
  <cols>
    <col min="1" max="1" width="3" style="60" customWidth="1"/>
    <col min="2" max="2" width="28.42578125" style="113" customWidth="1"/>
    <col min="3" max="3" width="28.5703125" style="113" customWidth="1"/>
    <col min="4" max="4" width="21.42578125" style="114" customWidth="1"/>
    <col min="5" max="7" width="21.42578125" style="113" customWidth="1"/>
    <col min="8" max="8" width="28.5703125" style="113" customWidth="1"/>
    <col min="9" max="9" width="52.28515625" style="113" customWidth="1"/>
    <col min="10" max="10" width="33.28515625" style="115" customWidth="1"/>
    <col min="11" max="42" width="14.28515625" style="60" customWidth="1"/>
    <col min="43" max="43" width="14.85546875" style="60" customWidth="1"/>
    <col min="44" max="45" width="15" style="60" customWidth="1"/>
    <col min="46" max="16384" width="17.28515625" style="60"/>
  </cols>
  <sheetData>
    <row r="1" spans="1:45" ht="18" thickBot="1"/>
    <row r="2" spans="1:45" ht="15.75">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1:45" ht="15.75">
      <c r="B3" s="530"/>
      <c r="C3" s="631"/>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205" t="s">
        <v>35</v>
      </c>
      <c r="AS3" s="164" t="s">
        <v>36</v>
      </c>
    </row>
    <row r="4" spans="1:45">
      <c r="B4" s="530"/>
      <c r="C4" s="631"/>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1:45" ht="15.75">
      <c r="B5" s="530"/>
      <c r="C5" s="631"/>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81" t="s">
        <v>37</v>
      </c>
      <c r="AS5" s="582"/>
    </row>
    <row r="6" spans="1:45" ht="15.75"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1:45" ht="17.25">
      <c r="B7" s="120"/>
      <c r="C7" s="120"/>
      <c r="D7" s="121"/>
      <c r="E7" s="120"/>
      <c r="F7" s="120"/>
      <c r="G7" s="120"/>
      <c r="H7" s="120"/>
      <c r="I7" s="120"/>
      <c r="J7" s="122"/>
      <c r="AR7" s="587"/>
      <c r="AS7" s="588"/>
    </row>
    <row r="8" spans="1: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1:45" ht="15.75">
      <c r="B9" s="671" t="s">
        <v>34</v>
      </c>
      <c r="C9" s="671" t="s">
        <v>33</v>
      </c>
      <c r="D9" s="671" t="s">
        <v>62</v>
      </c>
      <c r="E9" s="671" t="s">
        <v>65</v>
      </c>
      <c r="F9" s="671" t="s">
        <v>66</v>
      </c>
      <c r="G9" s="671" t="s">
        <v>30</v>
      </c>
      <c r="H9" s="671" t="s">
        <v>24</v>
      </c>
      <c r="I9" s="671" t="s">
        <v>94</v>
      </c>
      <c r="J9" s="671"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672" t="s">
        <v>5</v>
      </c>
      <c r="AR9" s="651" t="s">
        <v>6</v>
      </c>
      <c r="AS9" s="651" t="s">
        <v>23</v>
      </c>
    </row>
    <row r="10" spans="1:45" ht="15.75">
      <c r="B10" s="671"/>
      <c r="C10" s="671"/>
      <c r="D10" s="671"/>
      <c r="E10" s="671"/>
      <c r="F10" s="671"/>
      <c r="G10" s="671"/>
      <c r="H10" s="671"/>
      <c r="I10" s="671"/>
      <c r="J10" s="671"/>
      <c r="K10" s="611" t="s">
        <v>25</v>
      </c>
      <c r="L10" s="611"/>
      <c r="M10" s="611"/>
      <c r="N10" s="611"/>
      <c r="O10" s="611"/>
      <c r="P10" s="611"/>
      <c r="Q10" s="611"/>
      <c r="R10" s="611"/>
      <c r="S10" s="611" t="s">
        <v>26</v>
      </c>
      <c r="T10" s="611"/>
      <c r="U10" s="611"/>
      <c r="V10" s="611"/>
      <c r="W10" s="611"/>
      <c r="X10" s="611"/>
      <c r="Y10" s="611"/>
      <c r="Z10" s="611"/>
      <c r="AA10" s="611" t="s">
        <v>27</v>
      </c>
      <c r="AB10" s="611"/>
      <c r="AC10" s="611"/>
      <c r="AD10" s="611"/>
      <c r="AE10" s="611"/>
      <c r="AF10" s="611"/>
      <c r="AG10" s="611"/>
      <c r="AH10" s="611"/>
      <c r="AI10" s="611" t="s">
        <v>28</v>
      </c>
      <c r="AJ10" s="611"/>
      <c r="AK10" s="611"/>
      <c r="AL10" s="611"/>
      <c r="AM10" s="611"/>
      <c r="AN10" s="611"/>
      <c r="AO10" s="611"/>
      <c r="AP10" s="611"/>
      <c r="AQ10" s="672"/>
      <c r="AR10" s="651"/>
      <c r="AS10" s="651"/>
    </row>
    <row r="11" spans="1:45" ht="15.75">
      <c r="B11" s="671"/>
      <c r="C11" s="671"/>
      <c r="D11" s="671"/>
      <c r="E11" s="671"/>
      <c r="F11" s="671"/>
      <c r="G11" s="671"/>
      <c r="H11" s="671"/>
      <c r="I11" s="671"/>
      <c r="J11" s="671"/>
      <c r="K11" s="611" t="s">
        <v>7</v>
      </c>
      <c r="L11" s="611"/>
      <c r="M11" s="611" t="s">
        <v>8</v>
      </c>
      <c r="N11" s="611"/>
      <c r="O11" s="577" t="s">
        <v>9</v>
      </c>
      <c r="P11" s="614"/>
      <c r="Q11" s="579" t="s">
        <v>10</v>
      </c>
      <c r="R11" s="613"/>
      <c r="S11" s="611" t="s">
        <v>32</v>
      </c>
      <c r="T11" s="611"/>
      <c r="U11" s="611" t="s">
        <v>11</v>
      </c>
      <c r="V11" s="611"/>
      <c r="W11" s="611" t="s">
        <v>12</v>
      </c>
      <c r="X11" s="611"/>
      <c r="Y11" s="579" t="s">
        <v>10</v>
      </c>
      <c r="Z11" s="613"/>
      <c r="AA11" s="611" t="s">
        <v>13</v>
      </c>
      <c r="AB11" s="611"/>
      <c r="AC11" s="611" t="s">
        <v>14</v>
      </c>
      <c r="AD11" s="611"/>
      <c r="AE11" s="611" t="s">
        <v>15</v>
      </c>
      <c r="AF11" s="611"/>
      <c r="AG11" s="579" t="s">
        <v>10</v>
      </c>
      <c r="AH11" s="613"/>
      <c r="AI11" s="611" t="s">
        <v>16</v>
      </c>
      <c r="AJ11" s="611"/>
      <c r="AK11" s="611" t="s">
        <v>17</v>
      </c>
      <c r="AL11" s="611"/>
      <c r="AM11" s="611" t="s">
        <v>18</v>
      </c>
      <c r="AN11" s="611"/>
      <c r="AO11" s="579" t="s">
        <v>29</v>
      </c>
      <c r="AP11" s="613"/>
      <c r="AQ11" s="672"/>
      <c r="AR11" s="651"/>
      <c r="AS11" s="651"/>
    </row>
    <row r="12" spans="1:45" ht="13.5">
      <c r="B12" s="553"/>
      <c r="C12" s="553"/>
      <c r="D12" s="553"/>
      <c r="E12" s="553"/>
      <c r="F12" s="553"/>
      <c r="G12" s="553"/>
      <c r="H12" s="553"/>
      <c r="I12" s="553"/>
      <c r="J12" s="553"/>
      <c r="K12" s="53" t="s">
        <v>19</v>
      </c>
      <c r="L12" s="54" t="s">
        <v>20</v>
      </c>
      <c r="M12" s="53" t="s">
        <v>19</v>
      </c>
      <c r="N12" s="54" t="s">
        <v>20</v>
      </c>
      <c r="O12" s="53" t="s">
        <v>19</v>
      </c>
      <c r="P12" s="54" t="s">
        <v>20</v>
      </c>
      <c r="Q12" s="55" t="s">
        <v>19</v>
      </c>
      <c r="R12" s="56" t="s">
        <v>20</v>
      </c>
      <c r="S12" s="53" t="s">
        <v>19</v>
      </c>
      <c r="T12" s="54" t="s">
        <v>20</v>
      </c>
      <c r="U12" s="53" t="s">
        <v>19</v>
      </c>
      <c r="V12" s="54" t="s">
        <v>20</v>
      </c>
      <c r="W12" s="53" t="s">
        <v>19</v>
      </c>
      <c r="X12" s="54" t="s">
        <v>20</v>
      </c>
      <c r="Y12" s="55" t="s">
        <v>19</v>
      </c>
      <c r="Z12" s="56" t="s">
        <v>20</v>
      </c>
      <c r="AA12" s="53" t="s">
        <v>19</v>
      </c>
      <c r="AB12" s="54" t="s">
        <v>20</v>
      </c>
      <c r="AC12" s="53" t="s">
        <v>19</v>
      </c>
      <c r="AD12" s="54" t="s">
        <v>20</v>
      </c>
      <c r="AE12" s="53" t="s">
        <v>19</v>
      </c>
      <c r="AF12" s="54" t="s">
        <v>20</v>
      </c>
      <c r="AG12" s="55" t="s">
        <v>19</v>
      </c>
      <c r="AH12" s="56" t="s">
        <v>20</v>
      </c>
      <c r="AI12" s="53" t="s">
        <v>19</v>
      </c>
      <c r="AJ12" s="54" t="s">
        <v>20</v>
      </c>
      <c r="AK12" s="53" t="s">
        <v>19</v>
      </c>
      <c r="AL12" s="54" t="s">
        <v>20</v>
      </c>
      <c r="AM12" s="53" t="s">
        <v>19</v>
      </c>
      <c r="AN12" s="54" t="s">
        <v>20</v>
      </c>
      <c r="AO12" s="55" t="s">
        <v>19</v>
      </c>
      <c r="AP12" s="56" t="s">
        <v>20</v>
      </c>
      <c r="AQ12" s="672"/>
      <c r="AR12" s="651"/>
      <c r="AS12" s="651"/>
    </row>
    <row r="13" spans="1:45" ht="242.25">
      <c r="A13" s="275"/>
      <c r="B13" s="669" t="s">
        <v>779</v>
      </c>
      <c r="C13" s="283" t="s">
        <v>296</v>
      </c>
      <c r="D13" s="284">
        <v>0.95</v>
      </c>
      <c r="E13" s="285" t="s">
        <v>297</v>
      </c>
      <c r="F13" s="243" t="s">
        <v>298</v>
      </c>
      <c r="G13" s="286">
        <v>0.91</v>
      </c>
      <c r="H13" s="287" t="s">
        <v>299</v>
      </c>
      <c r="I13" s="288" t="s">
        <v>300</v>
      </c>
      <c r="J13" s="289" t="s">
        <v>301</v>
      </c>
      <c r="K13" s="290">
        <v>0.95</v>
      </c>
      <c r="L13" s="82">
        <v>0.98</v>
      </c>
      <c r="M13" s="290">
        <v>0.95</v>
      </c>
      <c r="N13" s="82">
        <v>0.99</v>
      </c>
      <c r="O13" s="290">
        <v>0.95</v>
      </c>
      <c r="P13" s="82">
        <v>0.99</v>
      </c>
      <c r="Q13" s="81">
        <f>(K13+M13+O13)/3</f>
        <v>0.94999999999999984</v>
      </c>
      <c r="R13" s="81">
        <f>(L13+N13+P13)/3</f>
        <v>0.98666666666666669</v>
      </c>
      <c r="S13" s="290">
        <v>0.95</v>
      </c>
      <c r="T13" s="82">
        <v>0.94666666666666666</v>
      </c>
      <c r="U13" s="290">
        <v>0.95</v>
      </c>
      <c r="V13" s="82">
        <v>0.99485596707818935</v>
      </c>
      <c r="W13" s="290">
        <v>0.95</v>
      </c>
      <c r="X13" s="82">
        <v>0.98770290211510081</v>
      </c>
      <c r="Y13" s="81">
        <f>(S13+U13+W13)/3</f>
        <v>0.94999999999999984</v>
      </c>
      <c r="Z13" s="81">
        <f>(T13+V13+X13)/3</f>
        <v>0.97640851195331901</v>
      </c>
      <c r="AA13" s="290">
        <v>0.95</v>
      </c>
      <c r="AB13" s="82">
        <v>0.9838865613922011</v>
      </c>
      <c r="AC13" s="290">
        <v>0.95</v>
      </c>
      <c r="AD13" s="82">
        <v>0.98401218119527978</v>
      </c>
      <c r="AE13" s="290">
        <v>0.95</v>
      </c>
      <c r="AF13" s="82">
        <v>0.9885944313988595</v>
      </c>
      <c r="AG13" s="81">
        <f>(AA13+AC13+AE13)/3</f>
        <v>0.94999999999999984</v>
      </c>
      <c r="AH13" s="81">
        <f>(AB13+AD13+AF13)/3</f>
        <v>0.98549772466211338</v>
      </c>
      <c r="AI13" s="290">
        <v>0.95</v>
      </c>
      <c r="AJ13" s="82"/>
      <c r="AK13" s="290">
        <v>0.95</v>
      </c>
      <c r="AL13" s="82"/>
      <c r="AM13" s="290">
        <v>0.95</v>
      </c>
      <c r="AN13" s="82"/>
      <c r="AO13" s="81">
        <f>(AI13+AK13+AM13)/3</f>
        <v>0.94999999999999984</v>
      </c>
      <c r="AP13" s="81">
        <f>(AJ13+AL13+AN13)/3</f>
        <v>0</v>
      </c>
      <c r="AQ13" s="81">
        <f>(Q13+Y13+AG13+AO13)/4</f>
        <v>0.94999999999999984</v>
      </c>
      <c r="AR13" s="81">
        <f>(R13+Z13+AH13+AP13)/4</f>
        <v>0.73714322582052483</v>
      </c>
      <c r="AS13" s="45">
        <f>IF(AND(AR13&gt;0,AQ13&gt;0),AR13/AQ13,0)</f>
        <v>0.77594023770581577</v>
      </c>
    </row>
    <row r="14" spans="1:45" ht="105">
      <c r="A14" s="275"/>
      <c r="B14" s="670"/>
      <c r="C14" s="283" t="s">
        <v>302</v>
      </c>
      <c r="D14" s="250">
        <v>0.95</v>
      </c>
      <c r="E14" s="291" t="s">
        <v>303</v>
      </c>
      <c r="F14" s="243" t="s">
        <v>304</v>
      </c>
      <c r="G14" s="141" t="s">
        <v>417</v>
      </c>
      <c r="H14" s="287" t="s">
        <v>305</v>
      </c>
      <c r="I14" s="288" t="s">
        <v>306</v>
      </c>
      <c r="J14" s="289" t="s">
        <v>301</v>
      </c>
      <c r="K14" s="290">
        <v>0.95</v>
      </c>
      <c r="L14" s="82">
        <v>0.9</v>
      </c>
      <c r="M14" s="290">
        <v>0.95</v>
      </c>
      <c r="N14" s="82">
        <v>0.93</v>
      </c>
      <c r="O14" s="290">
        <v>0.95</v>
      </c>
      <c r="P14" s="82">
        <v>0.97</v>
      </c>
      <c r="Q14" s="81">
        <f>(K14+M14+O14)/3</f>
        <v>0.94999999999999984</v>
      </c>
      <c r="R14" s="81">
        <f>(L14+N14+P14)/3</f>
        <v>0.93333333333333324</v>
      </c>
      <c r="S14" s="290">
        <v>0.95</v>
      </c>
      <c r="T14" s="82">
        <v>0.94736842105263153</v>
      </c>
      <c r="U14" s="290">
        <v>0.95</v>
      </c>
      <c r="V14" s="82">
        <v>1</v>
      </c>
      <c r="W14" s="290">
        <v>0.95</v>
      </c>
      <c r="X14" s="82">
        <v>0.93023255813953487</v>
      </c>
      <c r="Y14" s="81">
        <f>(S14+U14+W14)/3</f>
        <v>0.94999999999999984</v>
      </c>
      <c r="Z14" s="81">
        <f>(T14+V14+X14)/3</f>
        <v>0.95920032639738873</v>
      </c>
      <c r="AA14" s="290">
        <v>0.95</v>
      </c>
      <c r="AB14" s="82">
        <v>1</v>
      </c>
      <c r="AC14" s="290">
        <v>0.95</v>
      </c>
      <c r="AD14" s="82">
        <v>1</v>
      </c>
      <c r="AE14" s="290">
        <v>0.95</v>
      </c>
      <c r="AF14" s="82">
        <v>1.0526315789473684</v>
      </c>
      <c r="AG14" s="81">
        <f>(AA14+AC14+AE14)/3</f>
        <v>0.94999999999999984</v>
      </c>
      <c r="AH14" s="81">
        <f>(AB14+AD14+AF14)/3</f>
        <v>1.0175438596491226</v>
      </c>
      <c r="AI14" s="290">
        <v>0.95</v>
      </c>
      <c r="AJ14" s="82"/>
      <c r="AK14" s="290">
        <v>0.95</v>
      </c>
      <c r="AL14" s="82"/>
      <c r="AM14" s="290">
        <v>0.95</v>
      </c>
      <c r="AN14" s="82"/>
      <c r="AO14" s="81">
        <f>(AI14+AK14+AM14)/3</f>
        <v>0.94999999999999984</v>
      </c>
      <c r="AP14" s="81">
        <f>(AJ14+AL14+AN14)/3</f>
        <v>0</v>
      </c>
      <c r="AQ14" s="81">
        <f>(Q14+Y14+AG14+AO14)/4</f>
        <v>0.94999999999999984</v>
      </c>
      <c r="AR14" s="81">
        <f>(R14+Z14+AH14+AP14)/4</f>
        <v>0.72751937984496107</v>
      </c>
      <c r="AS14" s="45">
        <f>IF(AND(AR14&gt;0,AQ14&gt;0),AR14/AQ14,0)</f>
        <v>0.76580987352101182</v>
      </c>
    </row>
    <row r="15" spans="1:45" ht="299.25">
      <c r="B15" s="292" t="s">
        <v>480</v>
      </c>
      <c r="C15" s="137" t="s">
        <v>477</v>
      </c>
      <c r="D15" s="138">
        <v>1</v>
      </c>
      <c r="E15" s="139" t="s">
        <v>428</v>
      </c>
      <c r="F15" s="140" t="s">
        <v>429</v>
      </c>
      <c r="G15" s="141" t="s">
        <v>417</v>
      </c>
      <c r="H15" s="142" t="s">
        <v>430</v>
      </c>
      <c r="I15" s="143" t="s">
        <v>431</v>
      </c>
      <c r="J15" s="144" t="s">
        <v>525</v>
      </c>
      <c r="K15" s="145">
        <v>2.5757575757575757E-2</v>
      </c>
      <c r="L15" s="108">
        <v>2.5757575757575757E-2</v>
      </c>
      <c r="M15" s="145">
        <v>0.23575757575757575</v>
      </c>
      <c r="N15" s="108">
        <v>0.16</v>
      </c>
      <c r="O15" s="145">
        <v>0.16909090909090907</v>
      </c>
      <c r="P15" s="108">
        <v>0.09</v>
      </c>
      <c r="Q15" s="146">
        <f t="shared" ref="Q15:R17" si="0">K15+M15+O15</f>
        <v>0.43060606060606055</v>
      </c>
      <c r="R15" s="146">
        <f t="shared" si="0"/>
        <v>0.27575757575757576</v>
      </c>
      <c r="S15" s="145">
        <v>0.13575757575757574</v>
      </c>
      <c r="T15" s="108">
        <v>0.12</v>
      </c>
      <c r="U15" s="145">
        <v>0.10242424242424242</v>
      </c>
      <c r="V15" s="108">
        <v>0.08</v>
      </c>
      <c r="W15" s="145">
        <v>3.5757575757575759E-2</v>
      </c>
      <c r="X15" s="108">
        <v>0.04</v>
      </c>
      <c r="Y15" s="146">
        <f t="shared" ref="Y15:Z17" si="1">S15+U15+W15</f>
        <v>0.27393939393939393</v>
      </c>
      <c r="Z15" s="146">
        <f t="shared" si="1"/>
        <v>0.24000000000000002</v>
      </c>
      <c r="AA15" s="145">
        <v>3.5757575757575759E-2</v>
      </c>
      <c r="AB15" s="108">
        <v>0.04</v>
      </c>
      <c r="AC15" s="145">
        <v>8.5757575757575755E-2</v>
      </c>
      <c r="AD15" s="108">
        <v>0.09</v>
      </c>
      <c r="AE15" s="145">
        <v>3.5757575757575759E-2</v>
      </c>
      <c r="AF15" s="108">
        <v>0.04</v>
      </c>
      <c r="AG15" s="146">
        <f t="shared" ref="AG15:AH17" si="2">AA15+AC15+AE15</f>
        <v>0.15727272727272729</v>
      </c>
      <c r="AH15" s="146">
        <f t="shared" si="2"/>
        <v>0.17</v>
      </c>
      <c r="AI15" s="145">
        <v>3.5757575757575759E-2</v>
      </c>
      <c r="AJ15" s="108"/>
      <c r="AK15" s="145">
        <v>8.5757575757575755E-2</v>
      </c>
      <c r="AL15" s="108"/>
      <c r="AM15" s="145">
        <v>1.6666666666666666E-2</v>
      </c>
      <c r="AN15" s="108"/>
      <c r="AO15" s="146">
        <f t="shared" ref="AO15:AP17" si="3">AI15+AK15+AM15</f>
        <v>0.13818181818181818</v>
      </c>
      <c r="AP15" s="146">
        <f t="shared" si="3"/>
        <v>0</v>
      </c>
      <c r="AQ15" s="146">
        <f t="shared" ref="AQ15:AR17" si="4">Q15+Y15+AG15+AO15</f>
        <v>1</v>
      </c>
      <c r="AR15" s="146">
        <f t="shared" si="4"/>
        <v>0.68575757575757579</v>
      </c>
      <c r="AS15" s="50">
        <f>IF(AND(AR15&gt;0,AQ15&gt;0),AR15/AQ15,0)</f>
        <v>0.68575757575757579</v>
      </c>
    </row>
    <row r="16" spans="1:45" ht="23.25" hidden="1">
      <c r="A16" s="275"/>
      <c r="B16" s="283"/>
      <c r="C16" s="283"/>
      <c r="D16" s="284"/>
      <c r="E16" s="285"/>
      <c r="F16" s="243"/>
      <c r="G16" s="293"/>
      <c r="H16" s="287"/>
      <c r="I16" s="294"/>
      <c r="J16" s="289"/>
      <c r="K16" s="284"/>
      <c r="L16" s="221">
        <v>0</v>
      </c>
      <c r="M16" s="284"/>
      <c r="N16" s="221">
        <v>0</v>
      </c>
      <c r="O16" s="284"/>
      <c r="P16" s="221">
        <v>0</v>
      </c>
      <c r="Q16" s="47">
        <f t="shared" si="0"/>
        <v>0</v>
      </c>
      <c r="R16" s="47">
        <f t="shared" si="0"/>
        <v>0</v>
      </c>
      <c r="S16" s="284"/>
      <c r="T16" s="221">
        <v>0</v>
      </c>
      <c r="U16" s="284"/>
      <c r="V16" s="221">
        <v>0</v>
      </c>
      <c r="W16" s="284"/>
      <c r="X16" s="221">
        <v>0</v>
      </c>
      <c r="Y16" s="47">
        <f t="shared" si="1"/>
        <v>0</v>
      </c>
      <c r="Z16" s="47">
        <f t="shared" si="1"/>
        <v>0</v>
      </c>
      <c r="AA16" s="284"/>
      <c r="AB16" s="221">
        <v>0</v>
      </c>
      <c r="AC16" s="284"/>
      <c r="AD16" s="221">
        <v>0</v>
      </c>
      <c r="AE16" s="284"/>
      <c r="AF16" s="222">
        <v>0</v>
      </c>
      <c r="AG16" s="47">
        <f t="shared" si="2"/>
        <v>0</v>
      </c>
      <c r="AH16" s="47">
        <f t="shared" si="2"/>
        <v>0</v>
      </c>
      <c r="AI16" s="284"/>
      <c r="AJ16" s="221">
        <v>0</v>
      </c>
      <c r="AK16" s="284"/>
      <c r="AL16" s="221">
        <v>0</v>
      </c>
      <c r="AM16" s="284"/>
      <c r="AN16" s="221">
        <v>0</v>
      </c>
      <c r="AO16" s="47">
        <f t="shared" si="3"/>
        <v>0</v>
      </c>
      <c r="AP16" s="47">
        <f t="shared" si="3"/>
        <v>0</v>
      </c>
      <c r="AQ16" s="65">
        <f t="shared" si="4"/>
        <v>0</v>
      </c>
      <c r="AR16" s="64">
        <f t="shared" si="4"/>
        <v>0</v>
      </c>
      <c r="AS16" s="45">
        <f>IF(AND(AR16&gt;0,AQ16&gt;0),AR16/AQ16,0)</f>
        <v>0</v>
      </c>
    </row>
    <row r="17" spans="1:45" ht="23.25" hidden="1">
      <c r="A17" s="275"/>
      <c r="B17" s="283"/>
      <c r="C17" s="283"/>
      <c r="D17" s="284"/>
      <c r="E17" s="285"/>
      <c r="F17" s="243"/>
      <c r="G17" s="293"/>
      <c r="H17" s="287"/>
      <c r="I17" s="294"/>
      <c r="J17" s="289"/>
      <c r="K17" s="284"/>
      <c r="L17" s="221">
        <v>0</v>
      </c>
      <c r="M17" s="284"/>
      <c r="N17" s="221">
        <v>0</v>
      </c>
      <c r="O17" s="284"/>
      <c r="P17" s="221">
        <v>0</v>
      </c>
      <c r="Q17" s="47">
        <f t="shared" si="0"/>
        <v>0</v>
      </c>
      <c r="R17" s="47">
        <f t="shared" si="0"/>
        <v>0</v>
      </c>
      <c r="S17" s="284"/>
      <c r="T17" s="221">
        <v>0</v>
      </c>
      <c r="U17" s="284"/>
      <c r="V17" s="221">
        <v>0</v>
      </c>
      <c r="W17" s="284"/>
      <c r="X17" s="221">
        <v>0</v>
      </c>
      <c r="Y17" s="47">
        <f t="shared" si="1"/>
        <v>0</v>
      </c>
      <c r="Z17" s="47">
        <f t="shared" si="1"/>
        <v>0</v>
      </c>
      <c r="AA17" s="284"/>
      <c r="AB17" s="221">
        <v>0</v>
      </c>
      <c r="AC17" s="284"/>
      <c r="AD17" s="221">
        <v>0</v>
      </c>
      <c r="AE17" s="284"/>
      <c r="AF17" s="222">
        <v>0</v>
      </c>
      <c r="AG17" s="47">
        <f t="shared" si="2"/>
        <v>0</v>
      </c>
      <c r="AH17" s="47">
        <f t="shared" si="2"/>
        <v>0</v>
      </c>
      <c r="AI17" s="284"/>
      <c r="AJ17" s="221">
        <v>0</v>
      </c>
      <c r="AK17" s="284"/>
      <c r="AL17" s="221">
        <v>0</v>
      </c>
      <c r="AM17" s="284"/>
      <c r="AN17" s="221">
        <v>0</v>
      </c>
      <c r="AO17" s="47">
        <f t="shared" si="3"/>
        <v>0</v>
      </c>
      <c r="AP17" s="47">
        <f t="shared" si="3"/>
        <v>0</v>
      </c>
      <c r="AQ17" s="65">
        <f t="shared" si="4"/>
        <v>0</v>
      </c>
      <c r="AR17" s="64">
        <f t="shared" si="4"/>
        <v>0</v>
      </c>
      <c r="AS17" s="45">
        <f>IF(AND(AR17&gt;0,AQ17&gt;0),AR17/AQ17,0)</f>
        <v>0</v>
      </c>
    </row>
    <row r="18" spans="1:45" ht="23.25">
      <c r="B18" s="598" t="s">
        <v>22</v>
      </c>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599"/>
      <c r="AM18" s="599"/>
      <c r="AN18" s="599"/>
      <c r="AO18" s="599"/>
      <c r="AP18" s="599"/>
      <c r="AQ18" s="599"/>
      <c r="AR18" s="616"/>
      <c r="AS18" s="1">
        <f>AVERAGE(AS13:AS14)</f>
        <v>0.77087505561341385</v>
      </c>
    </row>
    <row r="19" spans="1:45" ht="17.25">
      <c r="B19" s="153"/>
      <c r="C19" s="153"/>
      <c r="D19" s="154"/>
      <c r="E19" s="153"/>
      <c r="F19" s="153"/>
      <c r="G19" s="153"/>
      <c r="H19" s="153"/>
      <c r="I19" s="153"/>
      <c r="J19" s="155"/>
    </row>
    <row r="20" spans="1:45" ht="15.75">
      <c r="B20" s="51" t="s">
        <v>3</v>
      </c>
      <c r="C20" s="584"/>
      <c r="D20" s="585"/>
      <c r="E20" s="585"/>
      <c r="F20" s="585"/>
      <c r="G20" s="585"/>
      <c r="H20" s="585"/>
      <c r="I20" s="585"/>
      <c r="J20" s="612"/>
    </row>
    <row r="21" spans="1:45" ht="17.25">
      <c r="B21" s="153"/>
      <c r="C21" s="558"/>
      <c r="D21" s="558"/>
      <c r="E21" s="558"/>
      <c r="F21" s="558"/>
      <c r="G21" s="558"/>
      <c r="H21" s="558"/>
      <c r="I21" s="558"/>
      <c r="J21" s="558"/>
    </row>
    <row r="22" spans="1:45" ht="31.5">
      <c r="B22" s="52" t="s">
        <v>31</v>
      </c>
      <c r="C22" s="593">
        <v>43448</v>
      </c>
      <c r="D22" s="594"/>
      <c r="E22" s="153"/>
      <c r="F22" s="153"/>
      <c r="G22" s="227" t="s">
        <v>21</v>
      </c>
      <c r="H22" s="663" t="s">
        <v>307</v>
      </c>
      <c r="I22" s="636"/>
      <c r="J22" s="636"/>
    </row>
    <row r="23" spans="1:45" ht="17.25">
      <c r="B23" s="153"/>
      <c r="C23" s="153"/>
      <c r="D23" s="154"/>
      <c r="E23" s="153"/>
      <c r="F23" s="153"/>
      <c r="G23" s="153"/>
      <c r="H23" s="153"/>
      <c r="I23" s="153"/>
      <c r="J23" s="155"/>
    </row>
    <row r="24" spans="1:45" ht="17.25">
      <c r="B24" s="153"/>
      <c r="C24" s="153"/>
      <c r="D24" s="154"/>
      <c r="E24" s="153"/>
      <c r="F24" s="153"/>
      <c r="G24" s="153"/>
      <c r="H24" s="153"/>
      <c r="I24" s="153"/>
      <c r="J24" s="155"/>
    </row>
    <row r="25" spans="1:45" ht="17.25">
      <c r="A25" s="275"/>
      <c r="B25" s="153"/>
      <c r="C25" s="153"/>
      <c r="D25" s="154"/>
      <c r="E25" s="153"/>
      <c r="F25" s="153"/>
      <c r="G25" s="153"/>
      <c r="H25" s="153"/>
      <c r="I25" s="153"/>
      <c r="J25" s="155"/>
    </row>
    <row r="26" spans="1:45" ht="17.25">
      <c r="B26" s="153"/>
      <c r="C26" s="153"/>
      <c r="D26" s="154"/>
      <c r="E26" s="571"/>
      <c r="F26" s="571"/>
      <c r="G26" s="571"/>
      <c r="H26" s="571"/>
      <c r="I26" s="157"/>
      <c r="J26" s="153"/>
    </row>
    <row r="27" spans="1:45" ht="17.25">
      <c r="B27" s="153"/>
      <c r="C27" s="153"/>
      <c r="D27" s="154"/>
      <c r="E27" s="153"/>
      <c r="F27" s="153"/>
      <c r="G27" s="155"/>
      <c r="H27" s="153"/>
      <c r="I27" s="153"/>
      <c r="J27" s="153"/>
    </row>
    <row r="28" spans="1:45" ht="17.25">
      <c r="B28" s="153"/>
      <c r="C28" s="153"/>
      <c r="D28" s="154"/>
      <c r="E28" s="571"/>
      <c r="F28" s="571"/>
      <c r="G28" s="571"/>
      <c r="H28" s="571"/>
      <c r="I28" s="157"/>
      <c r="J28" s="153"/>
    </row>
    <row r="29" spans="1:45" ht="17.25">
      <c r="B29" s="153"/>
      <c r="C29" s="153"/>
      <c r="D29" s="154"/>
      <c r="E29" s="153"/>
      <c r="F29" s="153"/>
      <c r="G29" s="155"/>
      <c r="H29" s="153"/>
      <c r="I29" s="153"/>
      <c r="J29" s="153"/>
    </row>
    <row r="30" spans="1:45" ht="17.25">
      <c r="B30" s="153"/>
      <c r="C30" s="153"/>
      <c r="D30" s="154"/>
      <c r="E30" s="571"/>
      <c r="F30" s="571"/>
      <c r="G30" s="571"/>
      <c r="H30" s="571"/>
      <c r="I30" s="157"/>
      <c r="J30" s="153"/>
    </row>
  </sheetData>
  <sheetProtection algorithmName="SHA-512" hashValue="jZXiiH+XHan8IvguR+ticRFazJ6f5e/uAvscPm0LHaE08BH83XbmLbvBD37cvy6H4ux64mLtYD0P+h50AVmKwA==" saltValue="2p11QdNnjNZL5pQe2m0x7g==" spinCount="100000" sheet="1" formatCells="0"/>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AM11:AN11"/>
    <mergeCell ref="AO11:AP11"/>
    <mergeCell ref="B18:AR18"/>
    <mergeCell ref="C20:J20"/>
    <mergeCell ref="C21:J21"/>
    <mergeCell ref="AA11:AB11"/>
    <mergeCell ref="AC11:AD11"/>
    <mergeCell ref="AE11:AF11"/>
    <mergeCell ref="AG11:AH11"/>
    <mergeCell ref="AI11:AJ11"/>
    <mergeCell ref="AK11:AL11"/>
    <mergeCell ref="O11:P11"/>
    <mergeCell ref="Q11:R11"/>
    <mergeCell ref="S11:T11"/>
    <mergeCell ref="U11:V11"/>
    <mergeCell ref="W11:X11"/>
    <mergeCell ref="B13:B14"/>
    <mergeCell ref="C22:D22"/>
    <mergeCell ref="H22:J22"/>
    <mergeCell ref="E26:H26"/>
    <mergeCell ref="E28:H28"/>
    <mergeCell ref="E30:H30"/>
  </mergeCells>
  <conditionalFormatting sqref="AS13">
    <cfRule type="cellIs" dxfId="83" priority="7" operator="between">
      <formula>0.7</formula>
      <formula>1</formula>
    </cfRule>
    <cfRule type="cellIs" dxfId="82" priority="8" operator="between">
      <formula>0.51</formula>
      <formula>0.69</formula>
    </cfRule>
    <cfRule type="cellIs" dxfId="81" priority="9" operator="between">
      <formula>0</formula>
      <formula>0.5</formula>
    </cfRule>
  </conditionalFormatting>
  <conditionalFormatting sqref="AS14 AS16:AS17">
    <cfRule type="cellIs" dxfId="80" priority="4" operator="between">
      <formula>0.7</formula>
      <formula>1</formula>
    </cfRule>
    <cfRule type="cellIs" dxfId="79" priority="5" operator="between">
      <formula>0.51</formula>
      <formula>0.69</formula>
    </cfRule>
    <cfRule type="cellIs" dxfId="78" priority="6" operator="between">
      <formula>0</formula>
      <formula>0.5</formula>
    </cfRule>
  </conditionalFormatting>
  <conditionalFormatting sqref="AS15">
    <cfRule type="cellIs" dxfId="77" priority="1" operator="between">
      <formula>0.7</formula>
      <formula>1</formula>
    </cfRule>
    <cfRule type="cellIs" dxfId="76" priority="2" operator="between">
      <formula>0.51</formula>
      <formula>0.69</formula>
    </cfRule>
    <cfRule type="cellIs" dxfId="75" priority="3" operator="between">
      <formula>0</formula>
      <formula>0.5</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A1:AS30"/>
  <sheetViews>
    <sheetView showGridLines="0" zoomScale="55" zoomScaleNormal="55" workbookViewId="0">
      <selection activeCell="B13" sqref="B13:B16"/>
    </sheetView>
  </sheetViews>
  <sheetFormatPr baseColWidth="10" defaultColWidth="12.85546875" defaultRowHeight="15" customHeight="1"/>
  <cols>
    <col min="1" max="1" width="4.5703125" style="60" customWidth="1"/>
    <col min="2" max="2" width="38.85546875" style="113" customWidth="1"/>
    <col min="3" max="3" width="32.5703125" style="113" customWidth="1"/>
    <col min="4" max="4" width="24.5703125" style="114" customWidth="1"/>
    <col min="5" max="6" width="24.5703125" style="113" customWidth="1"/>
    <col min="7" max="7" width="21.7109375" style="113" customWidth="1"/>
    <col min="8" max="8" width="32.5703125" style="113" customWidth="1"/>
    <col min="9" max="9" width="57.140625" style="113" customWidth="1"/>
    <col min="10" max="10" width="32.5703125" style="115" customWidth="1"/>
    <col min="11" max="42" width="16.42578125" style="60" customWidth="1"/>
    <col min="43" max="43" width="19" style="60" customWidth="1"/>
    <col min="44" max="45" width="17.140625" style="60" customWidth="1"/>
    <col min="46" max="16384" width="12.85546875" style="60"/>
  </cols>
  <sheetData>
    <row r="1" spans="1:45" ht="18" thickBot="1"/>
    <row r="2" spans="1:45" ht="15.75">
      <c r="B2" s="63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1:45" ht="15.75">
      <c r="B3" s="640"/>
      <c r="C3" s="692"/>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693"/>
      <c r="AQ3" s="550"/>
      <c r="AR3" s="116" t="s">
        <v>35</v>
      </c>
      <c r="AS3" s="295" t="s">
        <v>36</v>
      </c>
    </row>
    <row r="4" spans="1:45">
      <c r="B4" s="640"/>
      <c r="C4" s="692"/>
      <c r="D4" s="693"/>
      <c r="E4" s="693"/>
      <c r="F4" s="693"/>
      <c r="G4" s="693"/>
      <c r="H4" s="693"/>
      <c r="I4" s="693"/>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3"/>
      <c r="AK4" s="693"/>
      <c r="AL4" s="693"/>
      <c r="AM4" s="693"/>
      <c r="AN4" s="693"/>
      <c r="AO4" s="693"/>
      <c r="AP4" s="693"/>
      <c r="AQ4" s="550"/>
      <c r="AR4" s="118">
        <v>3</v>
      </c>
      <c r="AS4" s="119" t="s">
        <v>101</v>
      </c>
    </row>
    <row r="5" spans="1:45" ht="15.75">
      <c r="B5" s="640"/>
      <c r="C5" s="692"/>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693"/>
      <c r="AK5" s="693"/>
      <c r="AL5" s="693"/>
      <c r="AM5" s="693"/>
      <c r="AN5" s="693"/>
      <c r="AO5" s="693"/>
      <c r="AP5" s="693"/>
      <c r="AQ5" s="550"/>
      <c r="AR5" s="551" t="s">
        <v>37</v>
      </c>
      <c r="AS5" s="552"/>
    </row>
    <row r="6" spans="1:45" ht="15.75" thickBot="1">
      <c r="B6" s="64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1:45" ht="17.25">
      <c r="AR7" s="690"/>
      <c r="AS7" s="691"/>
    </row>
    <row r="8" spans="1: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1:45" ht="15.75">
      <c r="B9" s="688" t="s">
        <v>34</v>
      </c>
      <c r="C9" s="688" t="s">
        <v>33</v>
      </c>
      <c r="D9" s="688" t="s">
        <v>62</v>
      </c>
      <c r="E9" s="688" t="s">
        <v>65</v>
      </c>
      <c r="F9" s="688" t="s">
        <v>66</v>
      </c>
      <c r="G9" s="688" t="s">
        <v>30</v>
      </c>
      <c r="H9" s="688" t="s">
        <v>24</v>
      </c>
      <c r="I9" s="688" t="s">
        <v>94</v>
      </c>
      <c r="J9" s="688"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689" t="s">
        <v>5</v>
      </c>
      <c r="AR9" s="651" t="s">
        <v>6</v>
      </c>
      <c r="AS9" s="651" t="s">
        <v>23</v>
      </c>
    </row>
    <row r="10" spans="1:45" ht="15.75">
      <c r="B10" s="688"/>
      <c r="C10" s="688"/>
      <c r="D10" s="688"/>
      <c r="E10" s="688"/>
      <c r="F10" s="688"/>
      <c r="G10" s="688"/>
      <c r="H10" s="688"/>
      <c r="I10" s="688"/>
      <c r="J10" s="688"/>
      <c r="K10" s="685" t="s">
        <v>25</v>
      </c>
      <c r="L10" s="685"/>
      <c r="M10" s="685"/>
      <c r="N10" s="685"/>
      <c r="O10" s="685"/>
      <c r="P10" s="685"/>
      <c r="Q10" s="685"/>
      <c r="R10" s="685"/>
      <c r="S10" s="685" t="s">
        <v>26</v>
      </c>
      <c r="T10" s="685"/>
      <c r="U10" s="685"/>
      <c r="V10" s="685"/>
      <c r="W10" s="685"/>
      <c r="X10" s="685"/>
      <c r="Y10" s="685"/>
      <c r="Z10" s="685"/>
      <c r="AA10" s="685" t="s">
        <v>27</v>
      </c>
      <c r="AB10" s="685"/>
      <c r="AC10" s="685"/>
      <c r="AD10" s="685"/>
      <c r="AE10" s="685"/>
      <c r="AF10" s="685"/>
      <c r="AG10" s="685"/>
      <c r="AH10" s="685"/>
      <c r="AI10" s="685" t="s">
        <v>28</v>
      </c>
      <c r="AJ10" s="685"/>
      <c r="AK10" s="685"/>
      <c r="AL10" s="685"/>
      <c r="AM10" s="685"/>
      <c r="AN10" s="685"/>
      <c r="AO10" s="685"/>
      <c r="AP10" s="685"/>
      <c r="AQ10" s="689"/>
      <c r="AR10" s="651"/>
      <c r="AS10" s="651"/>
    </row>
    <row r="11" spans="1:45" ht="15.75">
      <c r="B11" s="688"/>
      <c r="C11" s="688"/>
      <c r="D11" s="688"/>
      <c r="E11" s="688"/>
      <c r="F11" s="688"/>
      <c r="G11" s="688"/>
      <c r="H11" s="688"/>
      <c r="I11" s="688"/>
      <c r="J11" s="688"/>
      <c r="K11" s="685" t="s">
        <v>7</v>
      </c>
      <c r="L11" s="685"/>
      <c r="M11" s="685" t="s">
        <v>8</v>
      </c>
      <c r="N11" s="685"/>
      <c r="O11" s="686" t="s">
        <v>9</v>
      </c>
      <c r="P11" s="687"/>
      <c r="Q11" s="675" t="s">
        <v>10</v>
      </c>
      <c r="R11" s="676"/>
      <c r="S11" s="685" t="s">
        <v>32</v>
      </c>
      <c r="T11" s="685"/>
      <c r="U11" s="685" t="s">
        <v>11</v>
      </c>
      <c r="V11" s="685"/>
      <c r="W11" s="685" t="s">
        <v>12</v>
      </c>
      <c r="X11" s="685"/>
      <c r="Y11" s="675" t="s">
        <v>10</v>
      </c>
      <c r="Z11" s="676"/>
      <c r="AA11" s="685" t="s">
        <v>13</v>
      </c>
      <c r="AB11" s="685"/>
      <c r="AC11" s="685" t="s">
        <v>14</v>
      </c>
      <c r="AD11" s="685"/>
      <c r="AE11" s="685" t="s">
        <v>15</v>
      </c>
      <c r="AF11" s="685"/>
      <c r="AG11" s="675" t="s">
        <v>10</v>
      </c>
      <c r="AH11" s="676"/>
      <c r="AI11" s="685" t="s">
        <v>16</v>
      </c>
      <c r="AJ11" s="685"/>
      <c r="AK11" s="685" t="s">
        <v>17</v>
      </c>
      <c r="AL11" s="685"/>
      <c r="AM11" s="685" t="s">
        <v>18</v>
      </c>
      <c r="AN11" s="685"/>
      <c r="AO11" s="675" t="s">
        <v>29</v>
      </c>
      <c r="AP11" s="676"/>
      <c r="AQ11" s="689"/>
      <c r="AR11" s="651"/>
      <c r="AS11" s="651"/>
    </row>
    <row r="12" spans="1:45" ht="13.5">
      <c r="B12" s="553"/>
      <c r="C12" s="553"/>
      <c r="D12" s="553"/>
      <c r="E12" s="553"/>
      <c r="F12" s="553"/>
      <c r="G12" s="553"/>
      <c r="H12" s="553"/>
      <c r="I12" s="553"/>
      <c r="J12" s="553"/>
      <c r="K12" s="296" t="s">
        <v>19</v>
      </c>
      <c r="L12" s="297" t="s">
        <v>20</v>
      </c>
      <c r="M12" s="296" t="s">
        <v>19</v>
      </c>
      <c r="N12" s="297" t="s">
        <v>20</v>
      </c>
      <c r="O12" s="296" t="s">
        <v>19</v>
      </c>
      <c r="P12" s="297" t="s">
        <v>20</v>
      </c>
      <c r="Q12" s="76" t="s">
        <v>19</v>
      </c>
      <c r="R12" s="77" t="s">
        <v>20</v>
      </c>
      <c r="S12" s="296" t="s">
        <v>19</v>
      </c>
      <c r="T12" s="297" t="s">
        <v>20</v>
      </c>
      <c r="U12" s="296" t="s">
        <v>19</v>
      </c>
      <c r="V12" s="297" t="s">
        <v>20</v>
      </c>
      <c r="W12" s="296" t="s">
        <v>19</v>
      </c>
      <c r="X12" s="297" t="s">
        <v>20</v>
      </c>
      <c r="Y12" s="76" t="s">
        <v>19</v>
      </c>
      <c r="Z12" s="77" t="s">
        <v>20</v>
      </c>
      <c r="AA12" s="296" t="s">
        <v>19</v>
      </c>
      <c r="AB12" s="297" t="s">
        <v>20</v>
      </c>
      <c r="AC12" s="296" t="s">
        <v>19</v>
      </c>
      <c r="AD12" s="297" t="s">
        <v>20</v>
      </c>
      <c r="AE12" s="296" t="s">
        <v>19</v>
      </c>
      <c r="AF12" s="297" t="s">
        <v>20</v>
      </c>
      <c r="AG12" s="76" t="s">
        <v>19</v>
      </c>
      <c r="AH12" s="77" t="s">
        <v>20</v>
      </c>
      <c r="AI12" s="296" t="s">
        <v>19</v>
      </c>
      <c r="AJ12" s="297" t="s">
        <v>20</v>
      </c>
      <c r="AK12" s="296" t="s">
        <v>19</v>
      </c>
      <c r="AL12" s="297" t="s">
        <v>20</v>
      </c>
      <c r="AM12" s="296" t="s">
        <v>19</v>
      </c>
      <c r="AN12" s="297" t="s">
        <v>20</v>
      </c>
      <c r="AO12" s="76" t="s">
        <v>19</v>
      </c>
      <c r="AP12" s="77" t="s">
        <v>20</v>
      </c>
      <c r="AQ12" s="689"/>
      <c r="AR12" s="651"/>
      <c r="AS12" s="651"/>
    </row>
    <row r="13" spans="1:45" ht="95.25" customHeight="1">
      <c r="A13" s="275"/>
      <c r="B13" s="677" t="s">
        <v>780</v>
      </c>
      <c r="C13" s="298" t="s">
        <v>308</v>
      </c>
      <c r="D13" s="299">
        <v>3</v>
      </c>
      <c r="E13" s="300" t="s">
        <v>395</v>
      </c>
      <c r="F13" s="148" t="s">
        <v>309</v>
      </c>
      <c r="G13" s="301" t="s">
        <v>310</v>
      </c>
      <c r="H13" s="148" t="s">
        <v>311</v>
      </c>
      <c r="I13" s="302" t="s">
        <v>312</v>
      </c>
      <c r="J13" s="299" t="s">
        <v>313</v>
      </c>
      <c r="K13" s="131">
        <v>0</v>
      </c>
      <c r="L13" s="69">
        <v>0</v>
      </c>
      <c r="M13" s="131">
        <v>0</v>
      </c>
      <c r="N13" s="69">
        <v>0</v>
      </c>
      <c r="O13" s="131">
        <v>0</v>
      </c>
      <c r="P13" s="69">
        <v>0</v>
      </c>
      <c r="Q13" s="132">
        <f>K13+M13+O13</f>
        <v>0</v>
      </c>
      <c r="R13" s="132">
        <f>L13+N13+P13</f>
        <v>0</v>
      </c>
      <c r="S13" s="131">
        <v>1</v>
      </c>
      <c r="T13" s="69">
        <v>1</v>
      </c>
      <c r="U13" s="131">
        <v>0</v>
      </c>
      <c r="V13" s="69">
        <v>0</v>
      </c>
      <c r="W13" s="131">
        <v>0</v>
      </c>
      <c r="X13" s="69">
        <v>0</v>
      </c>
      <c r="Y13" s="132">
        <f>S13+U13+W13</f>
        <v>1</v>
      </c>
      <c r="Z13" s="132">
        <f>T13+V13+X13</f>
        <v>1</v>
      </c>
      <c r="AA13" s="131">
        <v>1</v>
      </c>
      <c r="AB13" s="69">
        <v>1</v>
      </c>
      <c r="AC13" s="131">
        <v>0</v>
      </c>
      <c r="AD13" s="69">
        <v>0</v>
      </c>
      <c r="AE13" s="131">
        <v>0</v>
      </c>
      <c r="AF13" s="69">
        <v>0</v>
      </c>
      <c r="AG13" s="132">
        <f>AA13+AC13+AE13</f>
        <v>1</v>
      </c>
      <c r="AH13" s="132">
        <f>AB13+AD13+AF13</f>
        <v>1</v>
      </c>
      <c r="AI13" s="131">
        <v>1</v>
      </c>
      <c r="AJ13" s="69"/>
      <c r="AK13" s="131">
        <v>0</v>
      </c>
      <c r="AL13" s="69"/>
      <c r="AM13" s="131">
        <v>0</v>
      </c>
      <c r="AN13" s="69"/>
      <c r="AO13" s="132">
        <f>AI13+AK13+AM13</f>
        <v>1</v>
      </c>
      <c r="AP13" s="132">
        <f>AJ13+AL13+AN13</f>
        <v>0</v>
      </c>
      <c r="AQ13" s="134">
        <f>Q13+Y13+AG13+AO13</f>
        <v>3</v>
      </c>
      <c r="AR13" s="135">
        <f>R13+Z13+AH13+AP13</f>
        <v>2</v>
      </c>
      <c r="AS13" s="160">
        <f>IF(AND(AR13&gt;0,AQ13&gt;0),AR13/AQ13,0)</f>
        <v>0.66666666666666663</v>
      </c>
    </row>
    <row r="14" spans="1:45" ht="99.75">
      <c r="B14" s="678"/>
      <c r="C14" s="298" t="s">
        <v>314</v>
      </c>
      <c r="D14" s="299">
        <v>12</v>
      </c>
      <c r="E14" s="303" t="s">
        <v>397</v>
      </c>
      <c r="F14" s="299" t="s">
        <v>315</v>
      </c>
      <c r="G14" s="299">
        <v>12</v>
      </c>
      <c r="H14" s="299" t="s">
        <v>396</v>
      </c>
      <c r="I14" s="302" t="s">
        <v>316</v>
      </c>
      <c r="J14" s="299" t="s">
        <v>313</v>
      </c>
      <c r="K14" s="131">
        <v>1</v>
      </c>
      <c r="L14" s="69">
        <v>1</v>
      </c>
      <c r="M14" s="131">
        <v>1</v>
      </c>
      <c r="N14" s="69">
        <v>1</v>
      </c>
      <c r="O14" s="131">
        <v>1</v>
      </c>
      <c r="P14" s="69">
        <v>1</v>
      </c>
      <c r="Q14" s="132">
        <f>K14+M14+O14</f>
        <v>3</v>
      </c>
      <c r="R14" s="132">
        <f>L14+N14+P14</f>
        <v>3</v>
      </c>
      <c r="S14" s="131">
        <v>1</v>
      </c>
      <c r="T14" s="69">
        <v>1</v>
      </c>
      <c r="U14" s="131">
        <v>1</v>
      </c>
      <c r="V14" s="69">
        <v>1</v>
      </c>
      <c r="W14" s="131">
        <v>1</v>
      </c>
      <c r="X14" s="69">
        <v>1</v>
      </c>
      <c r="Y14" s="132">
        <f>S14+U14+W14</f>
        <v>3</v>
      </c>
      <c r="Z14" s="132">
        <f>T14+V14+X14</f>
        <v>3</v>
      </c>
      <c r="AA14" s="131">
        <v>1</v>
      </c>
      <c r="AB14" s="69">
        <v>1</v>
      </c>
      <c r="AC14" s="131">
        <v>1</v>
      </c>
      <c r="AD14" s="69">
        <v>1</v>
      </c>
      <c r="AE14" s="131">
        <v>1</v>
      </c>
      <c r="AF14" s="69">
        <v>1</v>
      </c>
      <c r="AG14" s="132">
        <f>AA14+AC14+AE14</f>
        <v>3</v>
      </c>
      <c r="AH14" s="132">
        <f>AB14+AD14+AF14</f>
        <v>3</v>
      </c>
      <c r="AI14" s="131">
        <v>1</v>
      </c>
      <c r="AJ14" s="69"/>
      <c r="AK14" s="131">
        <v>1</v>
      </c>
      <c r="AL14" s="69"/>
      <c r="AM14" s="131">
        <v>1</v>
      </c>
      <c r="AN14" s="69"/>
      <c r="AO14" s="132">
        <f>AI14+AK14+AM14</f>
        <v>3</v>
      </c>
      <c r="AP14" s="132">
        <f>AJ14+AL14+AN14</f>
        <v>0</v>
      </c>
      <c r="AQ14" s="134">
        <f>Q14+Y14+AG14+AO14</f>
        <v>12</v>
      </c>
      <c r="AR14" s="135">
        <f>R14+Z14+AH14+AP14</f>
        <v>9</v>
      </c>
      <c r="AS14" s="160">
        <f>IF(AND(AR14&gt;0,AQ14&gt;0),AR14/AQ14,0)</f>
        <v>0.75</v>
      </c>
    </row>
    <row r="15" spans="1:45" ht="118.5" customHeight="1">
      <c r="A15" s="275"/>
      <c r="B15" s="678"/>
      <c r="C15" s="298" t="s">
        <v>317</v>
      </c>
      <c r="D15" s="304">
        <v>0.88</v>
      </c>
      <c r="E15" s="299" t="s">
        <v>318</v>
      </c>
      <c r="F15" s="299" t="s">
        <v>319</v>
      </c>
      <c r="G15" s="304">
        <v>0.92</v>
      </c>
      <c r="H15" s="299" t="s">
        <v>320</v>
      </c>
      <c r="I15" s="302" t="s">
        <v>321</v>
      </c>
      <c r="J15" s="299" t="s">
        <v>313</v>
      </c>
      <c r="K15" s="159">
        <v>0.88</v>
      </c>
      <c r="L15" s="70">
        <v>0.86844596791110129</v>
      </c>
      <c r="M15" s="159">
        <v>0.88</v>
      </c>
      <c r="N15" s="73">
        <v>0.93857656240638099</v>
      </c>
      <c r="O15" s="159">
        <v>0.88</v>
      </c>
      <c r="P15" s="73">
        <v>0.96049735909865896</v>
      </c>
      <c r="Q15" s="305">
        <f>+(K15+M15+O15)/3</f>
        <v>0.88</v>
      </c>
      <c r="R15" s="306">
        <f>(L15+N15+P15)/3</f>
        <v>0.92250662980538045</v>
      </c>
      <c r="S15" s="159">
        <v>0.88</v>
      </c>
      <c r="T15" s="71">
        <v>0.93858076258591838</v>
      </c>
      <c r="U15" s="159">
        <v>0.88</v>
      </c>
      <c r="V15" s="71">
        <v>0.89420096481081612</v>
      </c>
      <c r="W15" s="159">
        <v>0.88</v>
      </c>
      <c r="X15" s="71">
        <v>0.9866730234641482</v>
      </c>
      <c r="Y15" s="305">
        <f>+(S15+U15+W15)/3</f>
        <v>0.88</v>
      </c>
      <c r="Z15" s="305">
        <f>+(T15+V15+X15)/3</f>
        <v>0.93981825028696087</v>
      </c>
      <c r="AA15" s="159">
        <v>0.88</v>
      </c>
      <c r="AB15" s="71">
        <v>0.93385131723917525</v>
      </c>
      <c r="AC15" s="159">
        <v>0.88</v>
      </c>
      <c r="AD15" s="71">
        <v>0.95260649134112829</v>
      </c>
      <c r="AE15" s="159">
        <v>0.88</v>
      </c>
      <c r="AF15" s="71">
        <v>0.98601318515597036</v>
      </c>
      <c r="AG15" s="306">
        <f>+(AA15+AC15+AE15)/3</f>
        <v>0.88</v>
      </c>
      <c r="AH15" s="305">
        <f>+(AB15+AD15+AF15)/3</f>
        <v>0.95749033124542471</v>
      </c>
      <c r="AI15" s="159">
        <v>0.87</v>
      </c>
      <c r="AJ15" s="71"/>
      <c r="AK15" s="159">
        <v>0.87</v>
      </c>
      <c r="AL15" s="71"/>
      <c r="AM15" s="159">
        <v>0.87</v>
      </c>
      <c r="AN15" s="71"/>
      <c r="AO15" s="305">
        <f>+(AI15+AK15+AM15)/3</f>
        <v>0.87</v>
      </c>
      <c r="AP15" s="305">
        <f>+(AJ15+AL15+AN15)/3</f>
        <v>0</v>
      </c>
      <c r="AQ15" s="307">
        <f>+(Q15+Y15+AG15+AO15)/4</f>
        <v>0.87750000000000006</v>
      </c>
      <c r="AR15" s="308">
        <f>+(R15+Z15+AH15+AP15)/4</f>
        <v>0.70495380283444153</v>
      </c>
      <c r="AS15" s="160">
        <f>IF(AND(AR15&gt;0,AQ15&gt;0),AR15/AQ15,0)</f>
        <v>0.80336615707628656</v>
      </c>
    </row>
    <row r="16" spans="1:45" ht="156.75">
      <c r="A16" s="275"/>
      <c r="B16" s="633"/>
      <c r="C16" s="298" t="s">
        <v>322</v>
      </c>
      <c r="D16" s="304">
        <v>0.98</v>
      </c>
      <c r="E16" s="299" t="s">
        <v>323</v>
      </c>
      <c r="F16" s="299" t="s">
        <v>324</v>
      </c>
      <c r="G16" s="299" t="s">
        <v>325</v>
      </c>
      <c r="H16" s="299" t="s">
        <v>326</v>
      </c>
      <c r="I16" s="302" t="s">
        <v>327</v>
      </c>
      <c r="J16" s="299" t="s">
        <v>313</v>
      </c>
      <c r="K16" s="159">
        <v>0.09</v>
      </c>
      <c r="L16" s="72">
        <v>0.14000000000000001</v>
      </c>
      <c r="M16" s="159">
        <v>0.18</v>
      </c>
      <c r="N16" s="72">
        <v>0.23</v>
      </c>
      <c r="O16" s="159">
        <v>0.27</v>
      </c>
      <c r="P16" s="72">
        <v>0.31</v>
      </c>
      <c r="Q16" s="306">
        <f>+O16</f>
        <v>0.27</v>
      </c>
      <c r="R16" s="305">
        <f>+P16</f>
        <v>0.31</v>
      </c>
      <c r="S16" s="159">
        <v>0.36</v>
      </c>
      <c r="T16" s="72">
        <v>0.39240013416155833</v>
      </c>
      <c r="U16" s="159">
        <v>0.45</v>
      </c>
      <c r="V16" s="72">
        <v>0.44934826157662805</v>
      </c>
      <c r="W16" s="159">
        <v>0.54</v>
      </c>
      <c r="X16" s="72">
        <v>0.55496424167055747</v>
      </c>
      <c r="Y16" s="305">
        <f>+W16</f>
        <v>0.54</v>
      </c>
      <c r="Z16" s="305">
        <f>+X16</f>
        <v>0.55496424167055747</v>
      </c>
      <c r="AA16" s="159">
        <f>W16+K16</f>
        <v>0.63</v>
      </c>
      <c r="AB16" s="72">
        <v>0.61129355335385382</v>
      </c>
      <c r="AC16" s="159">
        <f>AA16+K16</f>
        <v>0.72</v>
      </c>
      <c r="AD16" s="72">
        <v>0.65961657478938873</v>
      </c>
      <c r="AE16" s="159">
        <f>AC16+K16</f>
        <v>0.80999999999999994</v>
      </c>
      <c r="AF16" s="72">
        <v>0.71628014980704546</v>
      </c>
      <c r="AG16" s="305">
        <f>AE16</f>
        <v>0.80999999999999994</v>
      </c>
      <c r="AH16" s="305">
        <f>+AF16</f>
        <v>0.71628014980704546</v>
      </c>
      <c r="AI16" s="159">
        <v>0.89</v>
      </c>
      <c r="AJ16" s="72"/>
      <c r="AK16" s="159">
        <v>0.92</v>
      </c>
      <c r="AL16" s="72"/>
      <c r="AM16" s="159">
        <v>0.98</v>
      </c>
      <c r="AN16" s="72"/>
      <c r="AO16" s="305">
        <f>+AM16</f>
        <v>0.98</v>
      </c>
      <c r="AP16" s="305">
        <f>+AN16</f>
        <v>0</v>
      </c>
      <c r="AQ16" s="309">
        <v>0.98</v>
      </c>
      <c r="AR16" s="146">
        <f>AH16</f>
        <v>0.71628014980704546</v>
      </c>
      <c r="AS16" s="160">
        <f>IF(AND(AR16&gt;0,AQ16&gt;0),AR16/AQ16,0)</f>
        <v>0.73089811204800559</v>
      </c>
    </row>
    <row r="17" spans="2:45" ht="270.75">
      <c r="B17" s="162" t="s">
        <v>480</v>
      </c>
      <c r="C17" s="137" t="s">
        <v>477</v>
      </c>
      <c r="D17" s="138">
        <v>1</v>
      </c>
      <c r="E17" s="139" t="s">
        <v>428</v>
      </c>
      <c r="F17" s="140" t="s">
        <v>429</v>
      </c>
      <c r="G17" s="141" t="s">
        <v>417</v>
      </c>
      <c r="H17" s="142" t="s">
        <v>430</v>
      </c>
      <c r="I17" s="143" t="s">
        <v>431</v>
      </c>
      <c r="J17" s="144" t="s">
        <v>525</v>
      </c>
      <c r="K17" s="145">
        <v>2.5757575757575757E-2</v>
      </c>
      <c r="L17" s="108">
        <v>2.5757575757575757E-2</v>
      </c>
      <c r="M17" s="145">
        <v>0.23575757575757575</v>
      </c>
      <c r="N17" s="108">
        <v>0.2</v>
      </c>
      <c r="O17" s="145">
        <v>0.16909090909090907</v>
      </c>
      <c r="P17" s="108">
        <v>0.1</v>
      </c>
      <c r="Q17" s="146">
        <f>K17+M17+O17</f>
        <v>0.43060606060606055</v>
      </c>
      <c r="R17" s="146">
        <f>L17+N17+P17</f>
        <v>0.3257575757575758</v>
      </c>
      <c r="S17" s="145">
        <v>0.13575757575757574</v>
      </c>
      <c r="T17" s="108">
        <v>0.17</v>
      </c>
      <c r="U17" s="145">
        <v>0.10242424242424242</v>
      </c>
      <c r="V17" s="108">
        <v>0.1</v>
      </c>
      <c r="W17" s="145">
        <v>3.5757575757575759E-2</v>
      </c>
      <c r="X17" s="108">
        <v>0.04</v>
      </c>
      <c r="Y17" s="146">
        <f>S17+U17+W17</f>
        <v>0.27393939393939393</v>
      </c>
      <c r="Z17" s="146">
        <f>T17+V17+X17</f>
        <v>0.31</v>
      </c>
      <c r="AA17" s="145">
        <v>3.5757575757575759E-2</v>
      </c>
      <c r="AB17" s="108">
        <v>0.04</v>
      </c>
      <c r="AC17" s="145">
        <v>8.5757575757575755E-2</v>
      </c>
      <c r="AD17" s="108">
        <v>0.09</v>
      </c>
      <c r="AE17" s="145">
        <v>3.5757575757575759E-2</v>
      </c>
      <c r="AF17" s="108">
        <v>0.04</v>
      </c>
      <c r="AG17" s="146">
        <f>AA17+AC17+AE17</f>
        <v>0.15727272727272729</v>
      </c>
      <c r="AH17" s="146">
        <f>AB17+AD17+AF17</f>
        <v>0.17</v>
      </c>
      <c r="AI17" s="145">
        <v>3.5757575757575759E-2</v>
      </c>
      <c r="AJ17" s="108"/>
      <c r="AK17" s="145">
        <v>8.5757575757575755E-2</v>
      </c>
      <c r="AL17" s="108"/>
      <c r="AM17" s="145">
        <v>1.6666666666666666E-2</v>
      </c>
      <c r="AN17" s="108"/>
      <c r="AO17" s="146">
        <f>AI17+AK17+AM17</f>
        <v>0.13818181818181818</v>
      </c>
      <c r="AP17" s="146">
        <f>AJ17+AL17+AN17</f>
        <v>0</v>
      </c>
      <c r="AQ17" s="146">
        <f>Q17+Y17+AG17+AO17</f>
        <v>1</v>
      </c>
      <c r="AR17" s="146">
        <f>R17+Z17+AH17+AP17</f>
        <v>0.80575757575757578</v>
      </c>
      <c r="AS17" s="50">
        <f>IF(AND(AR17&gt;0,AQ17&gt;0),AR17/AQ17,0)</f>
        <v>0.80575757575757578</v>
      </c>
    </row>
    <row r="18" spans="2:45" ht="23.25">
      <c r="B18" s="679" t="s">
        <v>22</v>
      </c>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680"/>
      <c r="AO18" s="680"/>
      <c r="AP18" s="680"/>
      <c r="AQ18" s="680"/>
      <c r="AR18" s="681"/>
      <c r="AS18" s="1">
        <f>AVERAGE(AS13:AS16)</f>
        <v>0.73773273394773975</v>
      </c>
    </row>
    <row r="19" spans="2:45" ht="17.25">
      <c r="B19" s="245"/>
      <c r="C19" s="245"/>
      <c r="D19" s="246"/>
      <c r="E19" s="245"/>
      <c r="F19" s="245"/>
      <c r="G19" s="245"/>
      <c r="H19" s="245"/>
      <c r="I19" s="245"/>
      <c r="J19" s="247"/>
    </row>
    <row r="20" spans="2:45" ht="15.75">
      <c r="B20" s="79" t="s">
        <v>3</v>
      </c>
      <c r="C20" s="682"/>
      <c r="D20" s="683"/>
      <c r="E20" s="683"/>
      <c r="F20" s="683"/>
      <c r="G20" s="683"/>
      <c r="H20" s="683"/>
      <c r="I20" s="683"/>
      <c r="J20" s="684"/>
    </row>
    <row r="21" spans="2:45" ht="17.25">
      <c r="B21" s="245"/>
      <c r="C21" s="558"/>
      <c r="D21" s="558"/>
      <c r="E21" s="558"/>
      <c r="F21" s="558"/>
      <c r="G21" s="558"/>
      <c r="H21" s="558"/>
      <c r="I21" s="558"/>
      <c r="J21" s="558"/>
    </row>
    <row r="22" spans="2:45" ht="17.25">
      <c r="B22" s="80" t="s">
        <v>31</v>
      </c>
      <c r="C22" s="593">
        <v>43448</v>
      </c>
      <c r="D22" s="594"/>
      <c r="E22" s="245"/>
      <c r="F22" s="245"/>
      <c r="G22" s="310" t="s">
        <v>21</v>
      </c>
      <c r="H22" s="673" t="s">
        <v>328</v>
      </c>
      <c r="I22" s="674"/>
      <c r="J22" s="674"/>
    </row>
    <row r="23" spans="2:45" ht="17.25">
      <c r="B23" s="245"/>
      <c r="C23" s="245"/>
      <c r="D23" s="246"/>
      <c r="E23" s="245"/>
      <c r="F23" s="245"/>
      <c r="G23" s="245"/>
      <c r="H23" s="245"/>
      <c r="I23" s="245"/>
      <c r="J23" s="247"/>
    </row>
    <row r="24" spans="2:45" ht="17.25">
      <c r="B24" s="245"/>
      <c r="C24" s="245"/>
      <c r="D24" s="246"/>
      <c r="E24" s="245"/>
      <c r="F24" s="245"/>
      <c r="G24" s="245"/>
      <c r="H24" s="245"/>
      <c r="I24" s="245"/>
      <c r="J24" s="247"/>
    </row>
    <row r="25" spans="2:45" ht="17.25">
      <c r="B25" s="245"/>
      <c r="C25" s="245"/>
      <c r="D25" s="246"/>
      <c r="E25" s="245"/>
      <c r="F25" s="245"/>
      <c r="G25" s="245"/>
      <c r="H25" s="245"/>
      <c r="I25" s="245"/>
      <c r="J25" s="247"/>
    </row>
    <row r="26" spans="2:45" ht="17.25">
      <c r="B26" s="245"/>
      <c r="C26" s="245"/>
      <c r="D26" s="246"/>
      <c r="E26" s="653"/>
      <c r="F26" s="653"/>
      <c r="G26" s="653"/>
      <c r="H26" s="653"/>
      <c r="I26" s="248"/>
      <c r="J26" s="245"/>
    </row>
    <row r="27" spans="2:45" ht="17.25">
      <c r="B27" s="245"/>
      <c r="C27" s="245"/>
      <c r="D27" s="246"/>
      <c r="E27" s="245"/>
      <c r="F27" s="245"/>
      <c r="G27" s="247"/>
      <c r="H27" s="245"/>
      <c r="I27" s="245"/>
      <c r="J27" s="245"/>
    </row>
    <row r="28" spans="2:45" ht="17.25">
      <c r="B28" s="245"/>
      <c r="C28" s="245"/>
      <c r="D28" s="246"/>
      <c r="E28" s="653"/>
      <c r="F28" s="653"/>
      <c r="G28" s="653"/>
      <c r="H28" s="653"/>
      <c r="I28" s="248"/>
      <c r="J28" s="245"/>
    </row>
    <row r="29" spans="2:45" ht="17.25">
      <c r="B29" s="245"/>
      <c r="C29" s="245"/>
      <c r="D29" s="246"/>
      <c r="E29" s="245"/>
      <c r="F29" s="245"/>
      <c r="G29" s="247"/>
      <c r="H29" s="245"/>
      <c r="I29" s="245"/>
      <c r="J29" s="245"/>
    </row>
    <row r="30" spans="2:45" ht="17.25">
      <c r="B30" s="245"/>
      <c r="C30" s="245"/>
      <c r="D30" s="246"/>
      <c r="E30" s="653"/>
      <c r="F30" s="653"/>
      <c r="G30" s="653"/>
      <c r="H30" s="653"/>
      <c r="I30" s="248"/>
      <c r="J30" s="245"/>
    </row>
  </sheetData>
  <sheetProtection algorithmName="SHA-512" hashValue="qRyGUVIjDfhoZ/JFgwnpW+VJvOZtTpMDWGQbCVS/Cka7SAFJdvV2+Mewqul2W2xB79U6PqeHfXAYdhkrsiFQWQ==" saltValue="yorZZDWhJBJWUx3ke80ipw==" spinCount="100000" sheet="1" formatCells="0"/>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C21:J21"/>
    <mergeCell ref="AA11:AB11"/>
    <mergeCell ref="AC11:AD11"/>
    <mergeCell ref="AE11:AF11"/>
    <mergeCell ref="AG11:AH11"/>
    <mergeCell ref="O11:P11"/>
    <mergeCell ref="Q11:R11"/>
    <mergeCell ref="S11:T11"/>
    <mergeCell ref="U11:V11"/>
    <mergeCell ref="W11:X11"/>
    <mergeCell ref="Y11:Z11"/>
    <mergeCell ref="AM11:AN11"/>
    <mergeCell ref="AO11:AP11"/>
    <mergeCell ref="B13:B16"/>
    <mergeCell ref="B18:AR18"/>
    <mergeCell ref="C20:J20"/>
    <mergeCell ref="AI11:AJ11"/>
    <mergeCell ref="AK11:AL11"/>
    <mergeCell ref="C22:D22"/>
    <mergeCell ref="H22:J22"/>
    <mergeCell ref="E26:H26"/>
    <mergeCell ref="E28:H28"/>
    <mergeCell ref="E30:H30"/>
  </mergeCells>
  <conditionalFormatting sqref="AS13">
    <cfRule type="cellIs" dxfId="74" priority="7" operator="between">
      <formula>0.7</formula>
      <formula>1</formula>
    </cfRule>
    <cfRule type="cellIs" dxfId="73" priority="8" operator="between">
      <formula>0.51</formula>
      <formula>0.69</formula>
    </cfRule>
    <cfRule type="cellIs" dxfId="72" priority="9" operator="between">
      <formula>0</formula>
      <formula>0.5</formula>
    </cfRule>
  </conditionalFormatting>
  <conditionalFormatting sqref="AS14:AS16">
    <cfRule type="cellIs" dxfId="71" priority="4" operator="between">
      <formula>0.7</formula>
      <formula>1</formula>
    </cfRule>
    <cfRule type="cellIs" dxfId="70" priority="5" operator="between">
      <formula>0.51</formula>
      <formula>0.69</formula>
    </cfRule>
    <cfRule type="cellIs" dxfId="69" priority="6" operator="between">
      <formula>0</formula>
      <formula>0.5</formula>
    </cfRule>
  </conditionalFormatting>
  <conditionalFormatting sqref="AS17">
    <cfRule type="cellIs" dxfId="68" priority="1" operator="between">
      <formula>0.7</formula>
      <formula>1</formula>
    </cfRule>
    <cfRule type="cellIs" dxfId="67" priority="2" operator="between">
      <formula>0.51</formula>
      <formula>0.69</formula>
    </cfRule>
    <cfRule type="cellIs" dxfId="66" priority="3" operator="between">
      <formula>0</formula>
      <formula>0.5</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B1:AS30"/>
  <sheetViews>
    <sheetView showGridLines="0" zoomScale="55" zoomScaleNormal="55" workbookViewId="0">
      <selection activeCell="AF13" sqref="AF13"/>
    </sheetView>
  </sheetViews>
  <sheetFormatPr baseColWidth="10" defaultColWidth="17.28515625" defaultRowHeight="15" customHeight="1"/>
  <cols>
    <col min="1" max="1" width="4.28515625" style="60" customWidth="1"/>
    <col min="2" max="3" width="28.42578125" style="113" customWidth="1"/>
    <col min="4" max="4" width="21.42578125" style="114" customWidth="1"/>
    <col min="5" max="7" width="21.42578125" style="113" customWidth="1"/>
    <col min="8" max="8" width="28.42578125" style="113" customWidth="1"/>
    <col min="9" max="9" width="50" style="113" customWidth="1"/>
    <col min="10" max="10" width="28.42578125" style="115" customWidth="1"/>
    <col min="11" max="42" width="14.28515625" style="60" customWidth="1"/>
    <col min="43" max="43" width="14.85546875" style="60" customWidth="1"/>
    <col min="44" max="45" width="15" style="60" customWidth="1"/>
    <col min="46" max="16384" width="17.28515625" style="60"/>
  </cols>
  <sheetData>
    <row r="1" spans="2:45" ht="18" thickBot="1"/>
    <row r="2" spans="2:45" ht="15.75">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5.75">
      <c r="B3" s="530"/>
      <c r="C3" s="692"/>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116" t="s">
        <v>35</v>
      </c>
      <c r="AS3" s="295" t="s">
        <v>36</v>
      </c>
    </row>
    <row r="4" spans="2:45">
      <c r="B4" s="530"/>
      <c r="C4" s="692"/>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2:45" ht="15.75">
      <c r="B5" s="530"/>
      <c r="C5" s="692"/>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51" t="s">
        <v>37</v>
      </c>
      <c r="AS5" s="552"/>
    </row>
    <row r="6" spans="2:45" ht="15.75"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ht="17.25">
      <c r="B7" s="120"/>
      <c r="C7" s="120"/>
      <c r="D7" s="121"/>
      <c r="E7" s="120"/>
      <c r="F7" s="120"/>
      <c r="G7" s="120"/>
      <c r="H7" s="120"/>
      <c r="I7" s="120"/>
      <c r="J7" s="122"/>
      <c r="AR7" s="690"/>
      <c r="AS7" s="691"/>
    </row>
    <row r="8" spans="2: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688" t="s">
        <v>34</v>
      </c>
      <c r="C9" s="688" t="s">
        <v>33</v>
      </c>
      <c r="D9" s="688" t="s">
        <v>62</v>
      </c>
      <c r="E9" s="688" t="s">
        <v>65</v>
      </c>
      <c r="F9" s="688" t="s">
        <v>66</v>
      </c>
      <c r="G9" s="688" t="s">
        <v>30</v>
      </c>
      <c r="H9" s="688" t="s">
        <v>24</v>
      </c>
      <c r="I9" s="688" t="s">
        <v>94</v>
      </c>
      <c r="J9" s="688"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689" t="s">
        <v>5</v>
      </c>
      <c r="AR9" s="651" t="s">
        <v>6</v>
      </c>
      <c r="AS9" s="651" t="s">
        <v>23</v>
      </c>
    </row>
    <row r="10" spans="2:45" ht="15.75">
      <c r="B10" s="688"/>
      <c r="C10" s="688"/>
      <c r="D10" s="688"/>
      <c r="E10" s="688"/>
      <c r="F10" s="688"/>
      <c r="G10" s="688"/>
      <c r="H10" s="688"/>
      <c r="I10" s="688"/>
      <c r="J10" s="688"/>
      <c r="K10" s="694" t="s">
        <v>25</v>
      </c>
      <c r="L10" s="694"/>
      <c r="M10" s="694"/>
      <c r="N10" s="694"/>
      <c r="O10" s="694"/>
      <c r="P10" s="694"/>
      <c r="Q10" s="694"/>
      <c r="R10" s="694"/>
      <c r="S10" s="694" t="s">
        <v>26</v>
      </c>
      <c r="T10" s="694"/>
      <c r="U10" s="694"/>
      <c r="V10" s="694"/>
      <c r="W10" s="694"/>
      <c r="X10" s="694"/>
      <c r="Y10" s="694"/>
      <c r="Z10" s="694"/>
      <c r="AA10" s="694" t="s">
        <v>27</v>
      </c>
      <c r="AB10" s="694"/>
      <c r="AC10" s="694"/>
      <c r="AD10" s="694"/>
      <c r="AE10" s="694"/>
      <c r="AF10" s="694"/>
      <c r="AG10" s="694"/>
      <c r="AH10" s="694"/>
      <c r="AI10" s="694" t="s">
        <v>28</v>
      </c>
      <c r="AJ10" s="694"/>
      <c r="AK10" s="694"/>
      <c r="AL10" s="694"/>
      <c r="AM10" s="694"/>
      <c r="AN10" s="694"/>
      <c r="AO10" s="694"/>
      <c r="AP10" s="694"/>
      <c r="AQ10" s="689"/>
      <c r="AR10" s="651"/>
      <c r="AS10" s="651"/>
    </row>
    <row r="11" spans="2:45" ht="15.75">
      <c r="B11" s="688"/>
      <c r="C11" s="688"/>
      <c r="D11" s="688"/>
      <c r="E11" s="688"/>
      <c r="F11" s="688"/>
      <c r="G11" s="688"/>
      <c r="H11" s="688"/>
      <c r="I11" s="688"/>
      <c r="J11" s="688"/>
      <c r="K11" s="694" t="s">
        <v>7</v>
      </c>
      <c r="L11" s="694"/>
      <c r="M11" s="694" t="s">
        <v>8</v>
      </c>
      <c r="N11" s="694"/>
      <c r="O11" s="699" t="s">
        <v>9</v>
      </c>
      <c r="P11" s="700"/>
      <c r="Q11" s="675" t="s">
        <v>10</v>
      </c>
      <c r="R11" s="676"/>
      <c r="S11" s="694" t="s">
        <v>32</v>
      </c>
      <c r="T11" s="694"/>
      <c r="U11" s="694" t="s">
        <v>11</v>
      </c>
      <c r="V11" s="694"/>
      <c r="W11" s="694" t="s">
        <v>12</v>
      </c>
      <c r="X11" s="694"/>
      <c r="Y11" s="675" t="s">
        <v>10</v>
      </c>
      <c r="Z11" s="676"/>
      <c r="AA11" s="694" t="s">
        <v>13</v>
      </c>
      <c r="AB11" s="694"/>
      <c r="AC11" s="694" t="s">
        <v>14</v>
      </c>
      <c r="AD11" s="694"/>
      <c r="AE11" s="694" t="s">
        <v>15</v>
      </c>
      <c r="AF11" s="694"/>
      <c r="AG11" s="675" t="s">
        <v>10</v>
      </c>
      <c r="AH11" s="676"/>
      <c r="AI11" s="694" t="s">
        <v>16</v>
      </c>
      <c r="AJ11" s="694"/>
      <c r="AK11" s="694" t="s">
        <v>17</v>
      </c>
      <c r="AL11" s="694"/>
      <c r="AM11" s="694" t="s">
        <v>18</v>
      </c>
      <c r="AN11" s="694"/>
      <c r="AO11" s="675" t="s">
        <v>29</v>
      </c>
      <c r="AP11" s="676"/>
      <c r="AQ11" s="689"/>
      <c r="AR11" s="651"/>
      <c r="AS11" s="651"/>
    </row>
    <row r="12" spans="2:45" ht="13.5">
      <c r="B12" s="553"/>
      <c r="C12" s="553"/>
      <c r="D12" s="553"/>
      <c r="E12" s="553"/>
      <c r="F12" s="553"/>
      <c r="G12" s="553"/>
      <c r="H12" s="553"/>
      <c r="I12" s="553"/>
      <c r="J12" s="553"/>
      <c r="K12" s="74" t="s">
        <v>19</v>
      </c>
      <c r="L12" s="75" t="s">
        <v>20</v>
      </c>
      <c r="M12" s="74" t="s">
        <v>19</v>
      </c>
      <c r="N12" s="75" t="s">
        <v>20</v>
      </c>
      <c r="O12" s="74" t="s">
        <v>19</v>
      </c>
      <c r="P12" s="75" t="s">
        <v>20</v>
      </c>
      <c r="Q12" s="76" t="s">
        <v>19</v>
      </c>
      <c r="R12" s="77" t="s">
        <v>20</v>
      </c>
      <c r="S12" s="74" t="s">
        <v>19</v>
      </c>
      <c r="T12" s="75" t="s">
        <v>20</v>
      </c>
      <c r="U12" s="74" t="s">
        <v>19</v>
      </c>
      <c r="V12" s="75" t="s">
        <v>20</v>
      </c>
      <c r="W12" s="74" t="s">
        <v>19</v>
      </c>
      <c r="X12" s="75" t="s">
        <v>20</v>
      </c>
      <c r="Y12" s="76" t="s">
        <v>19</v>
      </c>
      <c r="Z12" s="77" t="s">
        <v>20</v>
      </c>
      <c r="AA12" s="74" t="s">
        <v>19</v>
      </c>
      <c r="AB12" s="75" t="s">
        <v>20</v>
      </c>
      <c r="AC12" s="74" t="s">
        <v>19</v>
      </c>
      <c r="AD12" s="75" t="s">
        <v>20</v>
      </c>
      <c r="AE12" s="74" t="s">
        <v>19</v>
      </c>
      <c r="AF12" s="75" t="s">
        <v>20</v>
      </c>
      <c r="AG12" s="76" t="s">
        <v>19</v>
      </c>
      <c r="AH12" s="77" t="s">
        <v>20</v>
      </c>
      <c r="AI12" s="74" t="s">
        <v>19</v>
      </c>
      <c r="AJ12" s="75" t="s">
        <v>20</v>
      </c>
      <c r="AK12" s="74" t="s">
        <v>19</v>
      </c>
      <c r="AL12" s="75" t="s">
        <v>20</v>
      </c>
      <c r="AM12" s="74" t="s">
        <v>19</v>
      </c>
      <c r="AN12" s="75" t="s">
        <v>20</v>
      </c>
      <c r="AO12" s="76" t="s">
        <v>19</v>
      </c>
      <c r="AP12" s="77" t="s">
        <v>20</v>
      </c>
      <c r="AQ12" s="689"/>
      <c r="AR12" s="651"/>
      <c r="AS12" s="651"/>
    </row>
    <row r="13" spans="2:45" ht="142.5">
      <c r="B13" s="662" t="s">
        <v>781</v>
      </c>
      <c r="C13" s="311" t="s">
        <v>329</v>
      </c>
      <c r="D13" s="304">
        <v>0.95</v>
      </c>
      <c r="E13" s="304" t="s">
        <v>330</v>
      </c>
      <c r="F13" s="148" t="s">
        <v>331</v>
      </c>
      <c r="G13" s="312">
        <v>0.98250000000000004</v>
      </c>
      <c r="H13" s="313" t="s">
        <v>332</v>
      </c>
      <c r="I13" s="302" t="s">
        <v>333</v>
      </c>
      <c r="J13" s="314" t="s">
        <v>334</v>
      </c>
      <c r="K13" s="355">
        <v>0</v>
      </c>
      <c r="L13" s="356">
        <v>0.29769191894409602</v>
      </c>
      <c r="M13" s="355">
        <v>0</v>
      </c>
      <c r="N13" s="356">
        <v>0.39264247015444698</v>
      </c>
      <c r="O13" s="355">
        <v>0</v>
      </c>
      <c r="P13" s="356">
        <v>0.53654227635757701</v>
      </c>
      <c r="Q13" s="146">
        <f>+O13</f>
        <v>0</v>
      </c>
      <c r="R13" s="146">
        <f>+P13</f>
        <v>0.53654227635757701</v>
      </c>
      <c r="S13" s="355">
        <v>0</v>
      </c>
      <c r="T13" s="356">
        <v>0.72059268529750997</v>
      </c>
      <c r="U13" s="355">
        <v>0</v>
      </c>
      <c r="V13" s="356">
        <v>0.74452459010947569</v>
      </c>
      <c r="W13" s="355">
        <v>0.4</v>
      </c>
      <c r="X13" s="356">
        <v>0.78985532452150387</v>
      </c>
      <c r="Y13" s="146">
        <f t="shared" ref="Y13:Z15" si="0">+W13</f>
        <v>0.4</v>
      </c>
      <c r="Z13" s="146">
        <f t="shared" si="0"/>
        <v>0.78985532452150387</v>
      </c>
      <c r="AA13" s="355">
        <v>0.8</v>
      </c>
      <c r="AB13" s="356">
        <v>0.80239746419789371</v>
      </c>
      <c r="AC13" s="355">
        <v>0.83</v>
      </c>
      <c r="AD13" s="356">
        <v>0.82565167929200856</v>
      </c>
      <c r="AE13" s="357">
        <v>0.86</v>
      </c>
      <c r="AF13" s="356">
        <v>0.84091356180442378</v>
      </c>
      <c r="AG13" s="146">
        <f t="shared" ref="AG13:AH15" si="1">+AE13</f>
        <v>0.86</v>
      </c>
      <c r="AH13" s="146">
        <f t="shared" si="1"/>
        <v>0.84091356180442378</v>
      </c>
      <c r="AI13" s="355">
        <v>0.89</v>
      </c>
      <c r="AJ13" s="356"/>
      <c r="AK13" s="355">
        <v>0.92</v>
      </c>
      <c r="AL13" s="356"/>
      <c r="AM13" s="355">
        <f>W13+55%</f>
        <v>0.95000000000000007</v>
      </c>
      <c r="AN13" s="356"/>
      <c r="AO13" s="146">
        <f t="shared" ref="AO13:AQ15" si="2">+AM13</f>
        <v>0.95000000000000007</v>
      </c>
      <c r="AP13" s="146">
        <f t="shared" si="2"/>
        <v>0</v>
      </c>
      <c r="AQ13" s="146">
        <f t="shared" si="2"/>
        <v>0.95000000000000007</v>
      </c>
      <c r="AR13" s="146">
        <f>AH13</f>
        <v>0.84091356180442378</v>
      </c>
      <c r="AS13" s="136">
        <f>IF(AND(AR13&gt;0,AQ13&gt;0),AR13/AQ13,0)</f>
        <v>0.88517217032044604</v>
      </c>
    </row>
    <row r="14" spans="2:45" ht="178.5" customHeight="1">
      <c r="B14" s="573"/>
      <c r="C14" s="311" t="s">
        <v>542</v>
      </c>
      <c r="D14" s="304">
        <v>0.9</v>
      </c>
      <c r="E14" s="304" t="s">
        <v>335</v>
      </c>
      <c r="F14" s="148" t="s">
        <v>336</v>
      </c>
      <c r="G14" s="316">
        <v>1</v>
      </c>
      <c r="H14" s="313" t="s">
        <v>541</v>
      </c>
      <c r="I14" s="302" t="s">
        <v>337</v>
      </c>
      <c r="J14" s="314" t="s">
        <v>334</v>
      </c>
      <c r="K14" s="355">
        <v>0</v>
      </c>
      <c r="L14" s="356">
        <v>0</v>
      </c>
      <c r="M14" s="355">
        <v>0</v>
      </c>
      <c r="N14" s="356">
        <v>0</v>
      </c>
      <c r="O14" s="355">
        <v>0</v>
      </c>
      <c r="P14" s="356">
        <v>0.1</v>
      </c>
      <c r="Q14" s="146">
        <f t="shared" ref="Q14:R17" si="3">K14+M14+O14</f>
        <v>0</v>
      </c>
      <c r="R14" s="146">
        <f t="shared" si="3"/>
        <v>0.1</v>
      </c>
      <c r="S14" s="355">
        <v>0</v>
      </c>
      <c r="T14" s="356">
        <v>0</v>
      </c>
      <c r="U14" s="355">
        <v>0</v>
      </c>
      <c r="V14" s="356">
        <v>0</v>
      </c>
      <c r="W14" s="355">
        <v>0.4</v>
      </c>
      <c r="X14" s="356">
        <v>0.60250000000000004</v>
      </c>
      <c r="Y14" s="146">
        <f t="shared" si="0"/>
        <v>0.4</v>
      </c>
      <c r="Z14" s="146">
        <f t="shared" si="0"/>
        <v>0.60250000000000004</v>
      </c>
      <c r="AA14" s="355">
        <v>0</v>
      </c>
      <c r="AB14" s="356">
        <v>0.66</v>
      </c>
      <c r="AC14" s="355">
        <v>0</v>
      </c>
      <c r="AD14" s="356">
        <v>0.67</v>
      </c>
      <c r="AE14" s="357">
        <v>0</v>
      </c>
      <c r="AF14" s="356">
        <v>1</v>
      </c>
      <c r="AG14" s="146">
        <f t="shared" si="1"/>
        <v>0</v>
      </c>
      <c r="AH14" s="146">
        <f t="shared" si="1"/>
        <v>1</v>
      </c>
      <c r="AI14" s="355">
        <v>0</v>
      </c>
      <c r="AJ14" s="356"/>
      <c r="AK14" s="355">
        <v>0</v>
      </c>
      <c r="AL14" s="356"/>
      <c r="AM14" s="355">
        <f>W14+50%</f>
        <v>0.9</v>
      </c>
      <c r="AN14" s="356"/>
      <c r="AO14" s="146">
        <f t="shared" si="2"/>
        <v>0.9</v>
      </c>
      <c r="AP14" s="146">
        <f t="shared" si="2"/>
        <v>0</v>
      </c>
      <c r="AQ14" s="146">
        <f t="shared" si="2"/>
        <v>0.9</v>
      </c>
      <c r="AR14" s="146">
        <f>AH14</f>
        <v>1</v>
      </c>
      <c r="AS14" s="136">
        <f>IF(AND(AR14&gt;0,AQ14&gt;0),AR14/AQ14,0)</f>
        <v>1.1111111111111112</v>
      </c>
    </row>
    <row r="15" spans="2:45" ht="144" customHeight="1">
      <c r="B15" s="574"/>
      <c r="C15" s="311" t="s">
        <v>543</v>
      </c>
      <c r="D15" s="304">
        <v>0.5</v>
      </c>
      <c r="E15" s="304" t="s">
        <v>338</v>
      </c>
      <c r="F15" s="148" t="s">
        <v>339</v>
      </c>
      <c r="G15" s="317" t="s">
        <v>340</v>
      </c>
      <c r="H15" s="313" t="s">
        <v>341</v>
      </c>
      <c r="I15" s="302" t="s">
        <v>342</v>
      </c>
      <c r="J15" s="314" t="s">
        <v>343</v>
      </c>
      <c r="K15" s="355">
        <v>0</v>
      </c>
      <c r="L15" s="356">
        <v>0</v>
      </c>
      <c r="M15" s="355">
        <v>0</v>
      </c>
      <c r="N15" s="356">
        <v>0</v>
      </c>
      <c r="O15" s="355">
        <v>0</v>
      </c>
      <c r="P15" s="356">
        <v>0.03</v>
      </c>
      <c r="Q15" s="146">
        <f t="shared" si="3"/>
        <v>0</v>
      </c>
      <c r="R15" s="146">
        <f t="shared" si="3"/>
        <v>0.03</v>
      </c>
      <c r="S15" s="355">
        <v>0</v>
      </c>
      <c r="T15" s="356">
        <v>0</v>
      </c>
      <c r="U15" s="355">
        <v>0</v>
      </c>
      <c r="V15" s="356">
        <v>0</v>
      </c>
      <c r="W15" s="355">
        <v>0.1</v>
      </c>
      <c r="X15" s="356">
        <v>0.15</v>
      </c>
      <c r="Y15" s="146">
        <f t="shared" si="0"/>
        <v>0.1</v>
      </c>
      <c r="Z15" s="146">
        <f t="shared" si="0"/>
        <v>0.15</v>
      </c>
      <c r="AA15" s="355">
        <v>0</v>
      </c>
      <c r="AB15" s="356">
        <v>0.2</v>
      </c>
      <c r="AC15" s="355">
        <v>0</v>
      </c>
      <c r="AD15" s="356">
        <v>0.3</v>
      </c>
      <c r="AE15" s="357">
        <f>W15+20%</f>
        <v>0.30000000000000004</v>
      </c>
      <c r="AF15" s="356">
        <v>0.4</v>
      </c>
      <c r="AG15" s="146">
        <f t="shared" si="1"/>
        <v>0.30000000000000004</v>
      </c>
      <c r="AH15" s="146">
        <f t="shared" si="1"/>
        <v>0.4</v>
      </c>
      <c r="AI15" s="355">
        <v>0</v>
      </c>
      <c r="AJ15" s="356"/>
      <c r="AK15" s="355">
        <v>0</v>
      </c>
      <c r="AL15" s="356"/>
      <c r="AM15" s="355">
        <f>AE15+20%</f>
        <v>0.5</v>
      </c>
      <c r="AN15" s="356"/>
      <c r="AO15" s="146">
        <f t="shared" si="2"/>
        <v>0.5</v>
      </c>
      <c r="AP15" s="146">
        <f t="shared" si="2"/>
        <v>0</v>
      </c>
      <c r="AQ15" s="146">
        <f t="shared" si="2"/>
        <v>0.5</v>
      </c>
      <c r="AR15" s="146">
        <f>+AH15</f>
        <v>0.4</v>
      </c>
      <c r="AS15" s="136">
        <f>IF(AND(AR15&gt;0,AQ15&gt;0),AR15/AQ15,0)</f>
        <v>0.8</v>
      </c>
    </row>
    <row r="16" spans="2:45" ht="327.75">
      <c r="B16" s="162" t="s">
        <v>480</v>
      </c>
      <c r="C16" s="137" t="s">
        <v>477</v>
      </c>
      <c r="D16" s="138">
        <v>1</v>
      </c>
      <c r="E16" s="139" t="s">
        <v>428</v>
      </c>
      <c r="F16" s="140" t="s">
        <v>429</v>
      </c>
      <c r="G16" s="141" t="s">
        <v>417</v>
      </c>
      <c r="H16" s="142" t="s">
        <v>430</v>
      </c>
      <c r="I16" s="143" t="s">
        <v>431</v>
      </c>
      <c r="J16" s="144" t="s">
        <v>525</v>
      </c>
      <c r="K16" s="145">
        <v>2.5757575757575757E-2</v>
      </c>
      <c r="L16" s="108">
        <v>2.5757575757575757E-2</v>
      </c>
      <c r="M16" s="145">
        <v>0.23575757575757575</v>
      </c>
      <c r="N16" s="108">
        <v>0.17</v>
      </c>
      <c r="O16" s="145">
        <v>0.16909090909090907</v>
      </c>
      <c r="P16" s="108">
        <v>0.1</v>
      </c>
      <c r="Q16" s="146">
        <f t="shared" si="3"/>
        <v>0.43060606060606055</v>
      </c>
      <c r="R16" s="146">
        <f t="shared" si="3"/>
        <v>0.29575757575757577</v>
      </c>
      <c r="S16" s="145">
        <v>0.13575757575757574</v>
      </c>
      <c r="T16" s="108">
        <v>7.8E-2</v>
      </c>
      <c r="U16" s="145">
        <v>0.10242424242424242</v>
      </c>
      <c r="V16" s="108">
        <v>0.111</v>
      </c>
      <c r="W16" s="145">
        <v>3.5757575757575759E-2</v>
      </c>
      <c r="X16" s="108">
        <v>0.14799999999999999</v>
      </c>
      <c r="Y16" s="146">
        <f t="shared" ref="Y16:Z17" si="4">S16+U16+W16</f>
        <v>0.27393939393939393</v>
      </c>
      <c r="Z16" s="146">
        <f t="shared" si="4"/>
        <v>0.33699999999999997</v>
      </c>
      <c r="AA16" s="145">
        <v>3.5757575757575759E-2</v>
      </c>
      <c r="AB16" s="108">
        <v>0.04</v>
      </c>
      <c r="AC16" s="145">
        <v>8.5757575757575755E-2</v>
      </c>
      <c r="AD16" s="108">
        <v>0.09</v>
      </c>
      <c r="AE16" s="145">
        <v>3.5757575757575759E-2</v>
      </c>
      <c r="AF16" s="108">
        <v>0.1</v>
      </c>
      <c r="AG16" s="146">
        <f t="shared" ref="AG16:AH17" si="5">AA16+AC16+AE16</f>
        <v>0.15727272727272729</v>
      </c>
      <c r="AH16" s="146">
        <f t="shared" si="5"/>
        <v>0.23</v>
      </c>
      <c r="AI16" s="145">
        <v>3.5757575757575759E-2</v>
      </c>
      <c r="AJ16" s="108"/>
      <c r="AK16" s="145">
        <v>8.5757575757575755E-2</v>
      </c>
      <c r="AL16" s="108"/>
      <c r="AM16" s="145">
        <v>1.6666666666666666E-2</v>
      </c>
      <c r="AN16" s="108"/>
      <c r="AO16" s="146">
        <f t="shared" ref="AO16:AP17" si="6">AI16+AK16+AM16</f>
        <v>0.13818181818181818</v>
      </c>
      <c r="AP16" s="146">
        <f t="shared" si="6"/>
        <v>0</v>
      </c>
      <c r="AQ16" s="146">
        <f>Q16+Y16+AG16+AO16</f>
        <v>1</v>
      </c>
      <c r="AR16" s="146">
        <f>R16+Z16+AH16+AP16</f>
        <v>0.86275757575757572</v>
      </c>
      <c r="AS16" s="50">
        <f>IF(AND(AR16&gt;0,AQ16&gt;0),AR16/AQ16,0)</f>
        <v>0.86275757575757572</v>
      </c>
    </row>
    <row r="17" spans="2:45" ht="23.25" hidden="1">
      <c r="B17" s="311"/>
      <c r="C17" s="311"/>
      <c r="D17" s="318"/>
      <c r="E17" s="148"/>
      <c r="F17" s="319"/>
      <c r="G17" s="317"/>
      <c r="H17" s="313"/>
      <c r="I17" s="302"/>
      <c r="J17" s="314"/>
      <c r="K17" s="131">
        <v>0</v>
      </c>
      <c r="L17" s="131">
        <v>0</v>
      </c>
      <c r="M17" s="131">
        <v>0</v>
      </c>
      <c r="N17" s="131">
        <v>0</v>
      </c>
      <c r="O17" s="131">
        <v>0</v>
      </c>
      <c r="P17" s="131">
        <v>0</v>
      </c>
      <c r="Q17" s="150">
        <f t="shared" si="3"/>
        <v>0</v>
      </c>
      <c r="R17" s="150">
        <f t="shared" si="3"/>
        <v>0</v>
      </c>
      <c r="S17" s="131">
        <v>0</v>
      </c>
      <c r="T17" s="131">
        <v>0</v>
      </c>
      <c r="U17" s="131">
        <v>0</v>
      </c>
      <c r="V17" s="131">
        <v>0</v>
      </c>
      <c r="W17" s="131">
        <v>0</v>
      </c>
      <c r="X17" s="131">
        <v>0</v>
      </c>
      <c r="Y17" s="150">
        <f t="shared" si="4"/>
        <v>0</v>
      </c>
      <c r="Z17" s="150">
        <f>T17+V17+X17</f>
        <v>0</v>
      </c>
      <c r="AA17" s="131">
        <v>0</v>
      </c>
      <c r="AB17" s="131">
        <v>0</v>
      </c>
      <c r="AC17" s="131">
        <v>0</v>
      </c>
      <c r="AD17" s="131">
        <v>0</v>
      </c>
      <c r="AE17" s="133">
        <v>0</v>
      </c>
      <c r="AF17" s="133">
        <v>0</v>
      </c>
      <c r="AG17" s="150">
        <f t="shared" si="5"/>
        <v>0</v>
      </c>
      <c r="AH17" s="150">
        <f t="shared" si="5"/>
        <v>0</v>
      </c>
      <c r="AI17" s="131">
        <v>0</v>
      </c>
      <c r="AJ17" s="131">
        <v>0</v>
      </c>
      <c r="AK17" s="131">
        <v>0</v>
      </c>
      <c r="AL17" s="131">
        <v>0</v>
      </c>
      <c r="AM17" s="131">
        <v>0</v>
      </c>
      <c r="AN17" s="131">
        <v>0</v>
      </c>
      <c r="AO17" s="150">
        <f t="shared" si="6"/>
        <v>0</v>
      </c>
      <c r="AP17" s="150">
        <f>AJ17+AL17+AN17</f>
        <v>0</v>
      </c>
      <c r="AQ17" s="151">
        <f>Q17+Y17+AG17+AO17</f>
        <v>0</v>
      </c>
      <c r="AR17" s="152">
        <f>R17+Z17+AH17+AP17</f>
        <v>0</v>
      </c>
      <c r="AS17" s="136">
        <f>IF(AND(AR17&gt;0,AQ17&gt;0),AR17/AQ17,0)</f>
        <v>0</v>
      </c>
    </row>
    <row r="18" spans="2:45" ht="23.25">
      <c r="B18" s="679" t="s">
        <v>22</v>
      </c>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0"/>
      <c r="AL18" s="680"/>
      <c r="AM18" s="680"/>
      <c r="AN18" s="680"/>
      <c r="AO18" s="680"/>
      <c r="AP18" s="680"/>
      <c r="AQ18" s="680"/>
      <c r="AR18" s="681"/>
      <c r="AS18" s="1">
        <f>AVERAGE(AS13:AS15)</f>
        <v>0.93209442714385238</v>
      </c>
    </row>
    <row r="19" spans="2:45" ht="17.25">
      <c r="B19" s="153"/>
      <c r="C19" s="153"/>
      <c r="D19" s="154"/>
      <c r="E19" s="153"/>
      <c r="F19" s="153"/>
      <c r="G19" s="153"/>
      <c r="H19" s="153"/>
      <c r="I19" s="153"/>
      <c r="J19" s="155"/>
    </row>
    <row r="20" spans="2:45" ht="15.75">
      <c r="B20" s="79" t="s">
        <v>3</v>
      </c>
      <c r="C20" s="696"/>
      <c r="D20" s="697"/>
      <c r="E20" s="697"/>
      <c r="F20" s="697"/>
      <c r="G20" s="697"/>
      <c r="H20" s="697"/>
      <c r="I20" s="697"/>
      <c r="J20" s="698"/>
    </row>
    <row r="21" spans="2:45" ht="17.25">
      <c r="B21" s="153"/>
      <c r="C21" s="558"/>
      <c r="D21" s="558"/>
      <c r="E21" s="558"/>
      <c r="F21" s="558"/>
      <c r="G21" s="558"/>
      <c r="H21" s="558"/>
      <c r="I21" s="558"/>
      <c r="J21" s="558"/>
    </row>
    <row r="22" spans="2:45" ht="31.5">
      <c r="B22" s="80" t="s">
        <v>31</v>
      </c>
      <c r="C22" s="593">
        <v>43448</v>
      </c>
      <c r="D22" s="594"/>
      <c r="E22" s="153"/>
      <c r="F22" s="634" t="s">
        <v>21</v>
      </c>
      <c r="G22" s="695"/>
      <c r="H22" s="673" t="s">
        <v>482</v>
      </c>
      <c r="I22" s="674"/>
      <c r="J22" s="674"/>
    </row>
    <row r="23" spans="2:45" ht="17.25">
      <c r="B23" s="153"/>
      <c r="C23" s="153"/>
      <c r="D23" s="154"/>
      <c r="E23" s="153"/>
      <c r="F23" s="153"/>
      <c r="G23" s="153"/>
      <c r="H23" s="153"/>
      <c r="I23" s="153"/>
      <c r="J23" s="155"/>
    </row>
    <row r="24" spans="2:45" ht="17.25">
      <c r="B24" s="153"/>
      <c r="C24" s="153"/>
      <c r="D24" s="154"/>
      <c r="E24" s="153"/>
      <c r="F24" s="153"/>
      <c r="G24" s="153"/>
      <c r="H24" s="153"/>
      <c r="I24" s="153"/>
      <c r="J24" s="155"/>
    </row>
    <row r="25" spans="2:45" ht="17.25">
      <c r="B25" s="153"/>
      <c r="C25" s="153"/>
      <c r="D25" s="154"/>
      <c r="E25" s="153"/>
      <c r="F25" s="153"/>
      <c r="G25" s="153"/>
      <c r="H25" s="153"/>
      <c r="I25" s="153"/>
      <c r="J25" s="155"/>
    </row>
    <row r="26" spans="2:45" ht="17.25">
      <c r="B26" s="153"/>
      <c r="C26" s="153"/>
      <c r="D26" s="154"/>
      <c r="E26" s="571"/>
      <c r="F26" s="571"/>
      <c r="G26" s="571"/>
      <c r="H26" s="571"/>
      <c r="I26" s="157"/>
      <c r="J26" s="153"/>
    </row>
    <row r="27" spans="2:45" ht="17.25">
      <c r="B27" s="153"/>
      <c r="C27" s="153"/>
      <c r="D27" s="154"/>
      <c r="E27" s="153"/>
      <c r="F27" s="153"/>
      <c r="G27" s="155"/>
      <c r="H27" s="153"/>
      <c r="I27" s="153"/>
      <c r="J27" s="153"/>
    </row>
    <row r="28" spans="2:45" ht="17.25">
      <c r="B28" s="153"/>
      <c r="C28" s="153"/>
      <c r="D28" s="154"/>
      <c r="E28" s="571"/>
      <c r="F28" s="571"/>
      <c r="G28" s="571"/>
      <c r="H28" s="571"/>
      <c r="I28" s="157"/>
      <c r="J28" s="153"/>
    </row>
    <row r="29" spans="2:45" ht="17.25">
      <c r="B29" s="153"/>
      <c r="C29" s="153"/>
      <c r="D29" s="154"/>
      <c r="E29" s="153"/>
      <c r="F29" s="153"/>
      <c r="G29" s="155"/>
      <c r="H29" s="153"/>
      <c r="I29" s="153"/>
      <c r="J29" s="153"/>
    </row>
    <row r="30" spans="2:45" ht="17.25">
      <c r="B30" s="153"/>
      <c r="C30" s="153"/>
      <c r="D30" s="154"/>
      <c r="E30" s="571"/>
      <c r="F30" s="571"/>
      <c r="G30" s="571"/>
      <c r="H30" s="571"/>
      <c r="I30" s="157"/>
      <c r="J30" s="153"/>
    </row>
  </sheetData>
  <sheetProtection algorithmName="SHA-512" hashValue="jA5ugrg20hmWLWd5r7o330vS6G7/nE3Bkqw3ptIVK0tDlAGBb0UI/jbU7WQ87Joay9LF8NNCOS6WoZQVV77ZpA==" saltValue="0uKdAOy9PB4sxFsrUdzmCA==" spinCount="100000" sheet="1" formatCells="0"/>
  <mergeCells count="50">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AO11:AP11"/>
    <mergeCell ref="AA11:AB11"/>
    <mergeCell ref="AC11:AD11"/>
    <mergeCell ref="AE11:AF11"/>
    <mergeCell ref="AG11:AH11"/>
    <mergeCell ref="AI11:AJ11"/>
    <mergeCell ref="E28:H28"/>
    <mergeCell ref="E30:H30"/>
    <mergeCell ref="B18:AR18"/>
    <mergeCell ref="C20:J20"/>
    <mergeCell ref="C21:J21"/>
    <mergeCell ref="C22:D22"/>
    <mergeCell ref="H22:J22"/>
    <mergeCell ref="AM11:AN11"/>
    <mergeCell ref="F22:G22"/>
    <mergeCell ref="AK11:AL11"/>
    <mergeCell ref="B13:B15"/>
    <mergeCell ref="E26:H26"/>
  </mergeCells>
  <conditionalFormatting sqref="AS13">
    <cfRule type="cellIs" dxfId="65" priority="7" operator="between">
      <formula>0.7</formula>
      <formula>1</formula>
    </cfRule>
    <cfRule type="cellIs" dxfId="64" priority="8" operator="between">
      <formula>0.51</formula>
      <formula>0.69</formula>
    </cfRule>
    <cfRule type="cellIs" dxfId="63" priority="9" operator="between">
      <formula>0</formula>
      <formula>0.5</formula>
    </cfRule>
  </conditionalFormatting>
  <conditionalFormatting sqref="AS14:AS15 AS17">
    <cfRule type="cellIs" dxfId="62" priority="4" operator="between">
      <formula>0.7</formula>
      <formula>1</formula>
    </cfRule>
    <cfRule type="cellIs" dxfId="61" priority="5" operator="between">
      <formula>0.51</formula>
      <formula>0.69</formula>
    </cfRule>
    <cfRule type="cellIs" dxfId="60" priority="6" operator="between">
      <formula>0</formula>
      <formula>0.5</formula>
    </cfRule>
  </conditionalFormatting>
  <conditionalFormatting sqref="AS16">
    <cfRule type="cellIs" dxfId="59" priority="1" operator="between">
      <formula>0.7</formula>
      <formula>1</formula>
    </cfRule>
    <cfRule type="cellIs" dxfId="58" priority="2" operator="between">
      <formula>0.51</formula>
      <formula>0.69</formula>
    </cfRule>
    <cfRule type="cellIs" dxfId="57" priority="3" operator="between">
      <formula>0</formula>
      <formula>0.5</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B2:AS23"/>
  <sheetViews>
    <sheetView showGridLines="0" zoomScale="55" zoomScaleNormal="55" workbookViewId="0">
      <selection activeCell="B14" sqref="B14:B16"/>
    </sheetView>
  </sheetViews>
  <sheetFormatPr baseColWidth="10" defaultRowHeight="12.75"/>
  <cols>
    <col min="1" max="1" width="3.85546875" style="276" customWidth="1"/>
    <col min="2" max="2" width="28" style="276" customWidth="1"/>
    <col min="3" max="3" width="26.85546875" style="276" customWidth="1"/>
    <col min="4" max="4" width="26.140625" style="276" customWidth="1"/>
    <col min="5" max="5" width="27.28515625" style="276" customWidth="1"/>
    <col min="6" max="6" width="32" style="276" customWidth="1"/>
    <col min="7" max="7" width="24.7109375" style="276" customWidth="1"/>
    <col min="8" max="8" width="29.5703125" style="276" customWidth="1"/>
    <col min="9" max="9" width="45.85546875" style="276" customWidth="1"/>
    <col min="10" max="10" width="25.28515625" style="276" customWidth="1"/>
    <col min="11" max="44" width="11.42578125" style="276"/>
    <col min="45" max="45" width="12.140625" style="276" bestFit="1" customWidth="1"/>
    <col min="46" max="16384" width="11.42578125" style="276"/>
  </cols>
  <sheetData>
    <row r="2" spans="2:45" ht="15.75" customHeight="1" thickBot="1">
      <c r="B2" s="113"/>
      <c r="C2" s="113"/>
      <c r="D2" s="114"/>
      <c r="E2" s="113"/>
      <c r="F2" s="113"/>
      <c r="G2" s="113"/>
      <c r="H2" s="113"/>
      <c r="I2" s="113"/>
      <c r="J2" s="115"/>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row>
    <row r="3" spans="2:45" ht="15.75">
      <c r="B3" s="529"/>
      <c r="C3" s="532" t="s">
        <v>58</v>
      </c>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3"/>
      <c r="AP3" s="533"/>
      <c r="AQ3" s="534"/>
      <c r="AR3" s="541" t="s">
        <v>38</v>
      </c>
      <c r="AS3" s="542"/>
    </row>
    <row r="4" spans="2:45" ht="15" customHeight="1">
      <c r="B4" s="530"/>
      <c r="C4" s="535"/>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91" t="s">
        <v>35</v>
      </c>
      <c r="AS4" s="320" t="s">
        <v>36</v>
      </c>
    </row>
    <row r="5" spans="2:45" ht="15.75" customHeight="1">
      <c r="B5" s="530"/>
      <c r="C5" s="535"/>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118">
        <v>3</v>
      </c>
      <c r="AS5" s="119" t="s">
        <v>101</v>
      </c>
    </row>
    <row r="6" spans="2:45" ht="15.75">
      <c r="B6" s="530"/>
      <c r="C6" s="535"/>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c r="AP6" s="536"/>
      <c r="AQ6" s="550"/>
      <c r="AR6" s="543" t="s">
        <v>37</v>
      </c>
      <c r="AS6" s="544"/>
    </row>
    <row r="7" spans="2:45" ht="15.75" customHeight="1" thickBot="1">
      <c r="B7" s="531"/>
      <c r="C7" s="538"/>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39"/>
      <c r="AF7" s="539"/>
      <c r="AG7" s="539"/>
      <c r="AH7" s="539"/>
      <c r="AI7" s="539"/>
      <c r="AJ7" s="539"/>
      <c r="AK7" s="539"/>
      <c r="AL7" s="539"/>
      <c r="AM7" s="539"/>
      <c r="AN7" s="539"/>
      <c r="AO7" s="539"/>
      <c r="AP7" s="539"/>
      <c r="AQ7" s="540"/>
      <c r="AR7" s="545" t="s">
        <v>99</v>
      </c>
      <c r="AS7" s="546"/>
    </row>
    <row r="8" spans="2:45" ht="17.25">
      <c r="B8" s="120"/>
      <c r="C8" s="120"/>
      <c r="D8" s="121"/>
      <c r="E8" s="120"/>
      <c r="F8" s="120"/>
      <c r="G8" s="120"/>
      <c r="H8" s="120"/>
      <c r="I8" s="120"/>
      <c r="J8" s="122"/>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527"/>
      <c r="AS8" s="528"/>
    </row>
    <row r="9" spans="2:45" ht="15.75" customHeight="1">
      <c r="B9" s="123"/>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519"/>
      <c r="AR9" s="520"/>
      <c r="AS9" s="521"/>
    </row>
    <row r="10" spans="2:45" ht="15.75" customHeight="1">
      <c r="B10" s="522" t="s">
        <v>34</v>
      </c>
      <c r="C10" s="522" t="s">
        <v>33</v>
      </c>
      <c r="D10" s="522" t="s">
        <v>62</v>
      </c>
      <c r="E10" s="522" t="s">
        <v>65</v>
      </c>
      <c r="F10" s="522" t="s">
        <v>66</v>
      </c>
      <c r="G10" s="522" t="s">
        <v>30</v>
      </c>
      <c r="H10" s="522" t="s">
        <v>24</v>
      </c>
      <c r="I10" s="522" t="s">
        <v>94</v>
      </c>
      <c r="J10" s="522" t="s">
        <v>1</v>
      </c>
      <c r="K10" s="554" t="s">
        <v>4</v>
      </c>
      <c r="L10" s="554"/>
      <c r="M10" s="554"/>
      <c r="N10" s="554"/>
      <c r="O10" s="554"/>
      <c r="P10" s="554"/>
      <c r="Q10" s="554"/>
      <c r="R10" s="554"/>
      <c r="S10" s="554"/>
      <c r="T10" s="554"/>
      <c r="U10" s="554"/>
      <c r="V10" s="554"/>
      <c r="W10" s="554"/>
      <c r="X10" s="554"/>
      <c r="Y10" s="554"/>
      <c r="Z10" s="554"/>
      <c r="AA10" s="554"/>
      <c r="AB10" s="554"/>
      <c r="AC10" s="554"/>
      <c r="AD10" s="554"/>
      <c r="AE10" s="554"/>
      <c r="AF10" s="554"/>
      <c r="AG10" s="554"/>
      <c r="AH10" s="554"/>
      <c r="AI10" s="554"/>
      <c r="AJ10" s="554"/>
      <c r="AK10" s="554"/>
      <c r="AL10" s="554"/>
      <c r="AM10" s="554"/>
      <c r="AN10" s="554"/>
      <c r="AO10" s="554"/>
      <c r="AP10" s="554"/>
      <c r="AQ10" s="525" t="s">
        <v>5</v>
      </c>
      <c r="AR10" s="526" t="s">
        <v>6</v>
      </c>
      <c r="AS10" s="526" t="s">
        <v>23</v>
      </c>
    </row>
    <row r="11" spans="2:45" ht="15.75" customHeight="1">
      <c r="B11" s="522"/>
      <c r="C11" s="522"/>
      <c r="D11" s="522"/>
      <c r="E11" s="522"/>
      <c r="F11" s="522"/>
      <c r="G11" s="522"/>
      <c r="H11" s="522"/>
      <c r="I11" s="522"/>
      <c r="J11" s="522"/>
      <c r="K11" s="555" t="s">
        <v>25</v>
      </c>
      <c r="L11" s="555"/>
      <c r="M11" s="555"/>
      <c r="N11" s="555"/>
      <c r="O11" s="555"/>
      <c r="P11" s="555"/>
      <c r="Q11" s="555"/>
      <c r="R11" s="555"/>
      <c r="S11" s="555" t="s">
        <v>26</v>
      </c>
      <c r="T11" s="555"/>
      <c r="U11" s="555"/>
      <c r="V11" s="555"/>
      <c r="W11" s="555"/>
      <c r="X11" s="555"/>
      <c r="Y11" s="555"/>
      <c r="Z11" s="555"/>
      <c r="AA11" s="555" t="s">
        <v>27</v>
      </c>
      <c r="AB11" s="555"/>
      <c r="AC11" s="555"/>
      <c r="AD11" s="555"/>
      <c r="AE11" s="555"/>
      <c r="AF11" s="555"/>
      <c r="AG11" s="555"/>
      <c r="AH11" s="555"/>
      <c r="AI11" s="555" t="s">
        <v>28</v>
      </c>
      <c r="AJ11" s="555"/>
      <c r="AK11" s="555"/>
      <c r="AL11" s="555"/>
      <c r="AM11" s="555"/>
      <c r="AN11" s="555"/>
      <c r="AO11" s="555"/>
      <c r="AP11" s="555"/>
      <c r="AQ11" s="525"/>
      <c r="AR11" s="526"/>
      <c r="AS11" s="526"/>
    </row>
    <row r="12" spans="2:45" ht="13.5" customHeight="1">
      <c r="B12" s="522"/>
      <c r="C12" s="522"/>
      <c r="D12" s="522"/>
      <c r="E12" s="522"/>
      <c r="F12" s="522"/>
      <c r="G12" s="522"/>
      <c r="H12" s="522"/>
      <c r="I12" s="522"/>
      <c r="J12" s="522"/>
      <c r="K12" s="555" t="s">
        <v>7</v>
      </c>
      <c r="L12" s="555"/>
      <c r="M12" s="555" t="s">
        <v>8</v>
      </c>
      <c r="N12" s="555"/>
      <c r="O12" s="559" t="s">
        <v>9</v>
      </c>
      <c r="P12" s="713"/>
      <c r="Q12" s="556" t="s">
        <v>10</v>
      </c>
      <c r="R12" s="714"/>
      <c r="S12" s="555" t="s">
        <v>32</v>
      </c>
      <c r="T12" s="555"/>
      <c r="U12" s="555" t="s">
        <v>11</v>
      </c>
      <c r="V12" s="555"/>
      <c r="W12" s="555" t="s">
        <v>12</v>
      </c>
      <c r="X12" s="555"/>
      <c r="Y12" s="556" t="s">
        <v>10</v>
      </c>
      <c r="Z12" s="714"/>
      <c r="AA12" s="555" t="s">
        <v>13</v>
      </c>
      <c r="AB12" s="555"/>
      <c r="AC12" s="555" t="s">
        <v>14</v>
      </c>
      <c r="AD12" s="555"/>
      <c r="AE12" s="555" t="s">
        <v>15</v>
      </c>
      <c r="AF12" s="555"/>
      <c r="AG12" s="556" t="s">
        <v>10</v>
      </c>
      <c r="AH12" s="714"/>
      <c r="AI12" s="555" t="s">
        <v>16</v>
      </c>
      <c r="AJ12" s="555"/>
      <c r="AK12" s="555" t="s">
        <v>17</v>
      </c>
      <c r="AL12" s="555"/>
      <c r="AM12" s="555" t="s">
        <v>18</v>
      </c>
      <c r="AN12" s="555"/>
      <c r="AO12" s="556" t="s">
        <v>29</v>
      </c>
      <c r="AP12" s="714"/>
      <c r="AQ12" s="525"/>
      <c r="AR12" s="526"/>
      <c r="AS12" s="526"/>
    </row>
    <row r="13" spans="2:45" ht="25.5">
      <c r="B13" s="553"/>
      <c r="C13" s="553"/>
      <c r="D13" s="553"/>
      <c r="E13" s="553"/>
      <c r="F13" s="553"/>
      <c r="G13" s="553"/>
      <c r="H13" s="553"/>
      <c r="I13" s="553"/>
      <c r="J13" s="553"/>
      <c r="K13" s="88" t="s">
        <v>19</v>
      </c>
      <c r="L13" s="89" t="s">
        <v>20</v>
      </c>
      <c r="M13" s="88" t="s">
        <v>19</v>
      </c>
      <c r="N13" s="89" t="s">
        <v>20</v>
      </c>
      <c r="O13" s="88" t="s">
        <v>19</v>
      </c>
      <c r="P13" s="89" t="s">
        <v>20</v>
      </c>
      <c r="Q13" s="90" t="s">
        <v>19</v>
      </c>
      <c r="R13" s="91" t="s">
        <v>20</v>
      </c>
      <c r="S13" s="88" t="s">
        <v>19</v>
      </c>
      <c r="T13" s="89" t="s">
        <v>20</v>
      </c>
      <c r="U13" s="88" t="s">
        <v>19</v>
      </c>
      <c r="V13" s="89" t="s">
        <v>20</v>
      </c>
      <c r="W13" s="88" t="s">
        <v>19</v>
      </c>
      <c r="X13" s="89" t="s">
        <v>20</v>
      </c>
      <c r="Y13" s="90" t="s">
        <v>19</v>
      </c>
      <c r="Z13" s="91" t="s">
        <v>20</v>
      </c>
      <c r="AA13" s="88" t="s">
        <v>19</v>
      </c>
      <c r="AB13" s="89" t="s">
        <v>20</v>
      </c>
      <c r="AC13" s="88" t="s">
        <v>19</v>
      </c>
      <c r="AD13" s="89" t="s">
        <v>20</v>
      </c>
      <c r="AE13" s="88" t="s">
        <v>19</v>
      </c>
      <c r="AF13" s="89" t="s">
        <v>20</v>
      </c>
      <c r="AG13" s="90" t="s">
        <v>19</v>
      </c>
      <c r="AH13" s="91" t="s">
        <v>20</v>
      </c>
      <c r="AI13" s="88" t="s">
        <v>19</v>
      </c>
      <c r="AJ13" s="89" t="s">
        <v>20</v>
      </c>
      <c r="AK13" s="88" t="s">
        <v>19</v>
      </c>
      <c r="AL13" s="89" t="s">
        <v>20</v>
      </c>
      <c r="AM13" s="88" t="s">
        <v>19</v>
      </c>
      <c r="AN13" s="89" t="s">
        <v>20</v>
      </c>
      <c r="AO13" s="90" t="s">
        <v>19</v>
      </c>
      <c r="AP13" s="91" t="s">
        <v>20</v>
      </c>
      <c r="AQ13" s="525"/>
      <c r="AR13" s="526"/>
      <c r="AS13" s="526"/>
    </row>
    <row r="14" spans="2:45" ht="180">
      <c r="B14" s="707" t="s">
        <v>782</v>
      </c>
      <c r="C14" s="321" t="s">
        <v>344</v>
      </c>
      <c r="D14" s="322">
        <v>1</v>
      </c>
      <c r="E14" s="323" t="s">
        <v>467</v>
      </c>
      <c r="F14" s="324" t="s">
        <v>468</v>
      </c>
      <c r="G14" s="325" t="s">
        <v>345</v>
      </c>
      <c r="H14" s="195" t="s">
        <v>346</v>
      </c>
      <c r="I14" s="326" t="s">
        <v>347</v>
      </c>
      <c r="J14" s="130" t="s">
        <v>348</v>
      </c>
      <c r="K14" s="327">
        <v>1</v>
      </c>
      <c r="L14" s="92">
        <v>1</v>
      </c>
      <c r="M14" s="327">
        <v>1</v>
      </c>
      <c r="N14" s="92">
        <v>1</v>
      </c>
      <c r="O14" s="327">
        <v>1</v>
      </c>
      <c r="P14" s="92">
        <v>1</v>
      </c>
      <c r="Q14" s="93">
        <f>(K14+M14+O14)/3</f>
        <v>1</v>
      </c>
      <c r="R14" s="93">
        <f>(L14+N14+P14)/3</f>
        <v>1</v>
      </c>
      <c r="S14" s="327">
        <v>1</v>
      </c>
      <c r="T14" s="92">
        <v>1</v>
      </c>
      <c r="U14" s="327">
        <v>1</v>
      </c>
      <c r="V14" s="92">
        <v>1</v>
      </c>
      <c r="W14" s="327">
        <v>1</v>
      </c>
      <c r="X14" s="92">
        <v>1</v>
      </c>
      <c r="Y14" s="93">
        <f>(S14+U14+W14)/3</f>
        <v>1</v>
      </c>
      <c r="Z14" s="93">
        <f>(T14+V14+X14)/3</f>
        <v>1</v>
      </c>
      <c r="AA14" s="327">
        <v>1</v>
      </c>
      <c r="AB14" s="92">
        <v>1</v>
      </c>
      <c r="AC14" s="327">
        <v>1</v>
      </c>
      <c r="AD14" s="92">
        <v>1</v>
      </c>
      <c r="AE14" s="327">
        <v>1</v>
      </c>
      <c r="AF14" s="92">
        <v>1</v>
      </c>
      <c r="AG14" s="93">
        <f>(AA14+AC14+AE14)/3</f>
        <v>1</v>
      </c>
      <c r="AH14" s="93">
        <f>(AB14+AD14+AF14)/3</f>
        <v>1</v>
      </c>
      <c r="AI14" s="327">
        <v>1</v>
      </c>
      <c r="AJ14" s="92"/>
      <c r="AK14" s="327">
        <v>1</v>
      </c>
      <c r="AL14" s="92"/>
      <c r="AM14" s="327">
        <v>1</v>
      </c>
      <c r="AN14" s="92"/>
      <c r="AO14" s="93">
        <f>(AI14+AK14+AM14)/3</f>
        <v>1</v>
      </c>
      <c r="AP14" s="93">
        <f>(AJ14+AL14+AN14)/3</f>
        <v>0</v>
      </c>
      <c r="AQ14" s="94">
        <f>(Q14+Y14+AG14+AO14)/4</f>
        <v>1</v>
      </c>
      <c r="AR14" s="94">
        <f>(R14+Z14+AH14+AP14)/4</f>
        <v>0.75</v>
      </c>
      <c r="AS14" s="96">
        <f>IF(AND(AR14&gt;0,AQ14&gt;0),AR14/AQ14,0)</f>
        <v>0.75</v>
      </c>
    </row>
    <row r="15" spans="2:45" ht="156.75">
      <c r="B15" s="708"/>
      <c r="C15" s="321" t="s">
        <v>469</v>
      </c>
      <c r="D15" s="328">
        <v>25</v>
      </c>
      <c r="E15" s="329" t="s">
        <v>470</v>
      </c>
      <c r="F15" s="330" t="s">
        <v>471</v>
      </c>
      <c r="G15" s="331" t="s">
        <v>472</v>
      </c>
      <c r="H15" s="332" t="s">
        <v>473</v>
      </c>
      <c r="I15" s="333" t="s">
        <v>474</v>
      </c>
      <c r="J15" s="130" t="s">
        <v>348</v>
      </c>
      <c r="K15" s="334">
        <v>2</v>
      </c>
      <c r="L15" s="97">
        <v>2</v>
      </c>
      <c r="M15" s="334">
        <v>2</v>
      </c>
      <c r="N15" s="97">
        <v>2</v>
      </c>
      <c r="O15" s="334">
        <v>2</v>
      </c>
      <c r="P15" s="97">
        <v>2</v>
      </c>
      <c r="Q15" s="98">
        <f t="shared" ref="Q15:R18" si="0">K15+M15+O15</f>
        <v>6</v>
      </c>
      <c r="R15" s="98">
        <f t="shared" si="0"/>
        <v>6</v>
      </c>
      <c r="S15" s="334">
        <v>2</v>
      </c>
      <c r="T15" s="97">
        <v>6</v>
      </c>
      <c r="U15" s="334">
        <v>2</v>
      </c>
      <c r="V15" s="97">
        <v>6</v>
      </c>
      <c r="W15" s="334">
        <v>2</v>
      </c>
      <c r="X15" s="97">
        <v>5</v>
      </c>
      <c r="Y15" s="98">
        <f t="shared" ref="Y15:Z18" si="1">S15+U15+W15</f>
        <v>6</v>
      </c>
      <c r="Z15" s="98">
        <f t="shared" si="1"/>
        <v>17</v>
      </c>
      <c r="AA15" s="334">
        <v>3</v>
      </c>
      <c r="AB15" s="97">
        <v>6</v>
      </c>
      <c r="AC15" s="334">
        <v>2</v>
      </c>
      <c r="AD15" s="97">
        <v>10</v>
      </c>
      <c r="AE15" s="335">
        <v>2</v>
      </c>
      <c r="AF15" s="97">
        <v>9</v>
      </c>
      <c r="AG15" s="98">
        <f t="shared" ref="AG15:AH18" si="2">AA15+AC15+AE15</f>
        <v>7</v>
      </c>
      <c r="AH15" s="98">
        <f t="shared" si="2"/>
        <v>25</v>
      </c>
      <c r="AI15" s="334">
        <v>2</v>
      </c>
      <c r="AJ15" s="97"/>
      <c r="AK15" s="334">
        <v>2</v>
      </c>
      <c r="AL15" s="97"/>
      <c r="AM15" s="334">
        <v>2</v>
      </c>
      <c r="AN15" s="97"/>
      <c r="AO15" s="98">
        <f t="shared" ref="AO15:AP18" si="3">AI15+AK15+AM15</f>
        <v>6</v>
      </c>
      <c r="AP15" s="98">
        <f t="shared" si="3"/>
        <v>0</v>
      </c>
      <c r="AQ15" s="99">
        <f t="shared" ref="AQ15:AR18" si="4">Q15+Y15+AG15+AO15</f>
        <v>25</v>
      </c>
      <c r="AR15" s="95">
        <f t="shared" si="4"/>
        <v>48</v>
      </c>
      <c r="AS15" s="96">
        <f>IF(AND(AR15&gt;0,AQ15&gt;0),AR15/AQ15,0)</f>
        <v>1.92</v>
      </c>
    </row>
    <row r="16" spans="2:45" ht="204" customHeight="1">
      <c r="B16" s="709"/>
      <c r="C16" s="321" t="s">
        <v>475</v>
      </c>
      <c r="D16" s="336">
        <v>0.1</v>
      </c>
      <c r="E16" s="323" t="s">
        <v>476</v>
      </c>
      <c r="F16" s="324" t="s">
        <v>349</v>
      </c>
      <c r="G16" s="337" t="s">
        <v>340</v>
      </c>
      <c r="H16" s="195" t="s">
        <v>350</v>
      </c>
      <c r="I16" s="338" t="s">
        <v>351</v>
      </c>
      <c r="J16" s="130" t="s">
        <v>348</v>
      </c>
      <c r="K16" s="327">
        <v>0.1</v>
      </c>
      <c r="L16" s="92">
        <v>0.16</v>
      </c>
      <c r="M16" s="327">
        <v>0.1</v>
      </c>
      <c r="N16" s="92">
        <v>0.14000000000000001</v>
      </c>
      <c r="O16" s="327">
        <v>0.1</v>
      </c>
      <c r="P16" s="92">
        <v>0.14000000000000001</v>
      </c>
      <c r="Q16" s="93">
        <f>(K16+M16+O16)/3</f>
        <v>0.10000000000000002</v>
      </c>
      <c r="R16" s="93">
        <f>(L16+N16+P16)/3</f>
        <v>0.1466666666666667</v>
      </c>
      <c r="S16" s="327">
        <v>0.1</v>
      </c>
      <c r="T16" s="92">
        <v>0.10394651714470562</v>
      </c>
      <c r="U16" s="327">
        <v>0.1</v>
      </c>
      <c r="V16" s="92">
        <v>0.10954093867762933</v>
      </c>
      <c r="W16" s="327">
        <v>0.1</v>
      </c>
      <c r="X16" s="92">
        <v>0.11533257000104091</v>
      </c>
      <c r="Y16" s="93">
        <f>(S16+U16+W16)/3</f>
        <v>0.10000000000000002</v>
      </c>
      <c r="Z16" s="93">
        <f>(T16+V16+X16)/3</f>
        <v>0.10960667527445862</v>
      </c>
      <c r="AA16" s="327">
        <v>0.1</v>
      </c>
      <c r="AB16" s="92">
        <v>0.14988342400355278</v>
      </c>
      <c r="AC16" s="327">
        <v>0.1</v>
      </c>
      <c r="AD16" s="92">
        <v>0.10998658700158517</v>
      </c>
      <c r="AE16" s="327">
        <v>0.1</v>
      </c>
      <c r="AF16" s="92">
        <v>0.10970996216897856</v>
      </c>
      <c r="AG16" s="93">
        <f>(AA16+AC16+AE16)/3</f>
        <v>0.10000000000000002</v>
      </c>
      <c r="AH16" s="93">
        <f>(AB16+AD16+AF16)/3</f>
        <v>0.12319332439137216</v>
      </c>
      <c r="AI16" s="327">
        <v>0.1</v>
      </c>
      <c r="AJ16" s="92"/>
      <c r="AK16" s="327">
        <v>0.1</v>
      </c>
      <c r="AL16" s="92"/>
      <c r="AM16" s="327">
        <v>0.1</v>
      </c>
      <c r="AN16" s="92"/>
      <c r="AO16" s="93">
        <f>(AI16+AK16+AM16)/3</f>
        <v>0.10000000000000002</v>
      </c>
      <c r="AP16" s="93">
        <f>(AJ16+AL16+AN16)/3</f>
        <v>0</v>
      </c>
      <c r="AQ16" s="94">
        <f>(Q16+Y16+AG16+AO16)/4</f>
        <v>0.10000000000000002</v>
      </c>
      <c r="AR16" s="94">
        <f>AH16</f>
        <v>0.12319332439137216</v>
      </c>
      <c r="AS16" s="96">
        <f>(IF(AND(AR16&gt;0,AQ16&gt;0),AQ16/AR16,0))*0.75</f>
        <v>0.60879922163422551</v>
      </c>
    </row>
    <row r="17" spans="2:45" s="60" customFormat="1" ht="356.25">
      <c r="B17" s="162" t="s">
        <v>480</v>
      </c>
      <c r="C17" s="137" t="s">
        <v>477</v>
      </c>
      <c r="D17" s="138">
        <v>1</v>
      </c>
      <c r="E17" s="139" t="s">
        <v>428</v>
      </c>
      <c r="F17" s="140" t="s">
        <v>429</v>
      </c>
      <c r="G17" s="141" t="s">
        <v>417</v>
      </c>
      <c r="H17" s="142" t="s">
        <v>430</v>
      </c>
      <c r="I17" s="143" t="s">
        <v>431</v>
      </c>
      <c r="J17" s="144" t="s">
        <v>525</v>
      </c>
      <c r="K17" s="145">
        <v>2.5757575757575757E-2</v>
      </c>
      <c r="L17" s="108">
        <v>2.5757575757575757E-2</v>
      </c>
      <c r="M17" s="145">
        <v>0.23575757575757575</v>
      </c>
      <c r="N17" s="108">
        <v>0.17</v>
      </c>
      <c r="O17" s="145">
        <v>0.16909090909090907</v>
      </c>
      <c r="P17" s="108">
        <v>0.14000000000000001</v>
      </c>
      <c r="Q17" s="146">
        <f>K17+M17+O17</f>
        <v>0.43060606060606055</v>
      </c>
      <c r="R17" s="146">
        <f>L17+N17+P17</f>
        <v>0.33575757575757581</v>
      </c>
      <c r="S17" s="145">
        <v>0.13575757575757574</v>
      </c>
      <c r="T17" s="108">
        <v>0.1353</v>
      </c>
      <c r="U17" s="145">
        <v>0.10242424242424242</v>
      </c>
      <c r="V17" s="108">
        <v>0.1024</v>
      </c>
      <c r="W17" s="145">
        <v>3.5757575757575759E-2</v>
      </c>
      <c r="X17" s="108">
        <v>3.5799999999999998E-2</v>
      </c>
      <c r="Y17" s="146">
        <f>S17+U17+W17</f>
        <v>0.27393939393939393</v>
      </c>
      <c r="Z17" s="146">
        <f>T17+V17+X17</f>
        <v>0.27350000000000002</v>
      </c>
      <c r="AA17" s="145">
        <v>3.5757575757575759E-2</v>
      </c>
      <c r="AB17" s="108">
        <v>0.04</v>
      </c>
      <c r="AC17" s="145">
        <v>8.5757575757575755E-2</v>
      </c>
      <c r="AD17" s="108">
        <v>0.09</v>
      </c>
      <c r="AE17" s="145">
        <v>3.5757575757575759E-2</v>
      </c>
      <c r="AF17" s="108">
        <v>0.04</v>
      </c>
      <c r="AG17" s="146">
        <f>AA17+AC17+AE17</f>
        <v>0.15727272727272729</v>
      </c>
      <c r="AH17" s="146">
        <f>AB17+AD17+AF17</f>
        <v>0.17</v>
      </c>
      <c r="AI17" s="145">
        <v>3.5757575757575759E-2</v>
      </c>
      <c r="AJ17" s="108"/>
      <c r="AK17" s="145">
        <v>8.5757575757575755E-2</v>
      </c>
      <c r="AL17" s="108"/>
      <c r="AM17" s="145">
        <v>1.6666666666666666E-2</v>
      </c>
      <c r="AN17" s="108"/>
      <c r="AO17" s="146">
        <f>AI17+AK17+AM17</f>
        <v>0.13818181818181818</v>
      </c>
      <c r="AP17" s="146">
        <f>AJ17+AL17+AN17</f>
        <v>0</v>
      </c>
      <c r="AQ17" s="146">
        <f>Q17+Y17+AG17+AO17</f>
        <v>1</v>
      </c>
      <c r="AR17" s="146">
        <f>R17+Z17+AH17+AP17</f>
        <v>0.77925757575757582</v>
      </c>
      <c r="AS17" s="50">
        <f>((IF(AND(AR17&gt;0,AQ17&gt;0),AR17/AQ17,0)))</f>
        <v>0.77925757575757582</v>
      </c>
    </row>
    <row r="18" spans="2:45" ht="23.25" hidden="1">
      <c r="B18" s="321"/>
      <c r="C18" s="321"/>
      <c r="D18" s="126"/>
      <c r="E18" s="339"/>
      <c r="F18" s="127"/>
      <c r="G18" s="340"/>
      <c r="H18" s="341"/>
      <c r="I18" s="342"/>
      <c r="J18" s="130"/>
      <c r="K18" s="334">
        <v>0</v>
      </c>
      <c r="L18" s="334">
        <v>0</v>
      </c>
      <c r="M18" s="334">
        <v>0</v>
      </c>
      <c r="N18" s="334">
        <v>0</v>
      </c>
      <c r="O18" s="334">
        <v>0</v>
      </c>
      <c r="P18" s="334">
        <v>0</v>
      </c>
      <c r="Q18" s="100">
        <f t="shared" si="0"/>
        <v>0</v>
      </c>
      <c r="R18" s="100">
        <f t="shared" si="0"/>
        <v>0</v>
      </c>
      <c r="S18" s="334">
        <v>0</v>
      </c>
      <c r="T18" s="334">
        <v>0</v>
      </c>
      <c r="U18" s="334">
        <v>0</v>
      </c>
      <c r="V18" s="334">
        <v>0</v>
      </c>
      <c r="W18" s="334">
        <v>0</v>
      </c>
      <c r="X18" s="334">
        <v>0</v>
      </c>
      <c r="Y18" s="100">
        <f t="shared" si="1"/>
        <v>0</v>
      </c>
      <c r="Z18" s="100">
        <f t="shared" si="1"/>
        <v>0</v>
      </c>
      <c r="AA18" s="334">
        <v>0</v>
      </c>
      <c r="AB18" s="334">
        <v>0</v>
      </c>
      <c r="AC18" s="334">
        <v>0</v>
      </c>
      <c r="AD18" s="334">
        <v>0</v>
      </c>
      <c r="AE18" s="335">
        <v>0</v>
      </c>
      <c r="AF18" s="335">
        <v>0</v>
      </c>
      <c r="AG18" s="100">
        <f t="shared" si="2"/>
        <v>0</v>
      </c>
      <c r="AH18" s="100">
        <f t="shared" si="2"/>
        <v>0</v>
      </c>
      <c r="AI18" s="334">
        <v>0</v>
      </c>
      <c r="AJ18" s="334">
        <v>0</v>
      </c>
      <c r="AK18" s="334">
        <v>0</v>
      </c>
      <c r="AL18" s="334">
        <v>0</v>
      </c>
      <c r="AM18" s="334">
        <v>0</v>
      </c>
      <c r="AN18" s="334">
        <v>0</v>
      </c>
      <c r="AO18" s="100">
        <f t="shared" si="3"/>
        <v>0</v>
      </c>
      <c r="AP18" s="100">
        <f t="shared" si="3"/>
        <v>0</v>
      </c>
      <c r="AQ18" s="101">
        <f t="shared" si="4"/>
        <v>0</v>
      </c>
      <c r="AR18" s="102">
        <f t="shared" si="4"/>
        <v>0</v>
      </c>
      <c r="AS18" s="96">
        <f>IF(AND(AR18&gt;0,AQ18&gt;0),AR18/AQ18,0)</f>
        <v>0</v>
      </c>
    </row>
    <row r="19" spans="2:45" ht="23.25">
      <c r="B19" s="561" t="s">
        <v>22</v>
      </c>
      <c r="C19" s="701"/>
      <c r="D19" s="701"/>
      <c r="E19" s="701"/>
      <c r="F19" s="701"/>
      <c r="G19" s="701"/>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701"/>
      <c r="AG19" s="701"/>
      <c r="AH19" s="701"/>
      <c r="AI19" s="701"/>
      <c r="AJ19" s="701"/>
      <c r="AK19" s="701"/>
      <c r="AL19" s="701"/>
      <c r="AM19" s="701"/>
      <c r="AN19" s="701"/>
      <c r="AO19" s="701"/>
      <c r="AP19" s="701"/>
      <c r="AQ19" s="701"/>
      <c r="AR19" s="702"/>
      <c r="AS19" s="103">
        <f>AVERAGE(AS14:AS16)</f>
        <v>1.0929330738780751</v>
      </c>
    </row>
    <row r="20" spans="2:45" ht="17.25">
      <c r="B20" s="153"/>
      <c r="C20" s="153"/>
      <c r="D20" s="154"/>
      <c r="E20" s="153"/>
      <c r="F20" s="153"/>
      <c r="G20" s="153"/>
      <c r="H20" s="153"/>
      <c r="I20" s="153"/>
      <c r="J20" s="155"/>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row>
    <row r="21" spans="2:45" ht="15.75">
      <c r="B21" s="104" t="s">
        <v>3</v>
      </c>
      <c r="C21" s="710"/>
      <c r="D21" s="711"/>
      <c r="E21" s="711"/>
      <c r="F21" s="711"/>
      <c r="G21" s="711"/>
      <c r="H21" s="711"/>
      <c r="I21" s="711"/>
      <c r="J21" s="712"/>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row>
    <row r="22" spans="2:45" ht="17.25">
      <c r="B22" s="153"/>
      <c r="C22" s="558"/>
      <c r="D22" s="558"/>
      <c r="E22" s="558"/>
      <c r="F22" s="558"/>
      <c r="G22" s="558"/>
      <c r="H22" s="558"/>
      <c r="I22" s="558"/>
      <c r="J22" s="558"/>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row>
    <row r="23" spans="2:45" ht="31.5">
      <c r="B23" s="105" t="s">
        <v>31</v>
      </c>
      <c r="C23" s="703">
        <v>43452</v>
      </c>
      <c r="D23" s="704"/>
      <c r="E23" s="153"/>
      <c r="F23" s="153"/>
      <c r="G23" s="343" t="s">
        <v>21</v>
      </c>
      <c r="H23" s="705" t="s">
        <v>307</v>
      </c>
      <c r="I23" s="706"/>
      <c r="J23" s="706"/>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row>
  </sheetData>
  <sheetProtection algorithmName="SHA-512" hashValue="Vxn1tbFmQEovmqe+uGEgKyGVQ46OUvC4xMSbokr8Gx15V5d1SPGNvpFIyty1nI3l3FAHptFPWCgejEcEksh/hQ==" saltValue="DUI0SNVNhS/X4GWC2RwkMA==" spinCount="100000" sheet="1" formatCells="0"/>
  <mergeCells count="46">
    <mergeCell ref="AQ10:AQ13"/>
    <mergeCell ref="AR10:AR13"/>
    <mergeCell ref="AS10:AS13"/>
    <mergeCell ref="Y12:Z12"/>
    <mergeCell ref="AA12:AB12"/>
    <mergeCell ref="AC12:AD12"/>
    <mergeCell ref="AE12:AF12"/>
    <mergeCell ref="AG12:AH12"/>
    <mergeCell ref="AI12:AJ12"/>
    <mergeCell ref="AK12:AL12"/>
    <mergeCell ref="AM12:AN12"/>
    <mergeCell ref="AO12:AP12"/>
    <mergeCell ref="B3:B7"/>
    <mergeCell ref="C3:AQ7"/>
    <mergeCell ref="AR3:AS3"/>
    <mergeCell ref="AR8:AS8"/>
    <mergeCell ref="AQ9:AS9"/>
    <mergeCell ref="AR7:AS7"/>
    <mergeCell ref="AR6:AS6"/>
    <mergeCell ref="B10:B13"/>
    <mergeCell ref="C10:C13"/>
    <mergeCell ref="D10:D13"/>
    <mergeCell ref="E10:E13"/>
    <mergeCell ref="F10:F13"/>
    <mergeCell ref="G10:G13"/>
    <mergeCell ref="H10:H13"/>
    <mergeCell ref="I10:I13"/>
    <mergeCell ref="J10:J13"/>
    <mergeCell ref="K10:AP10"/>
    <mergeCell ref="K11:R11"/>
    <mergeCell ref="S11:Z11"/>
    <mergeCell ref="AA11:AH11"/>
    <mergeCell ref="AI11:AP11"/>
    <mergeCell ref="K12:L12"/>
    <mergeCell ref="M12:N12"/>
    <mergeCell ref="O12:P12"/>
    <mergeCell ref="Q12:R12"/>
    <mergeCell ref="S12:T12"/>
    <mergeCell ref="U12:V12"/>
    <mergeCell ref="W12:X12"/>
    <mergeCell ref="B19:AR19"/>
    <mergeCell ref="C22:J22"/>
    <mergeCell ref="C23:D23"/>
    <mergeCell ref="H23:J23"/>
    <mergeCell ref="B14:B16"/>
    <mergeCell ref="C21:J21"/>
  </mergeCells>
  <conditionalFormatting sqref="AS14">
    <cfRule type="cellIs" dxfId="56" priority="7" operator="between">
      <formula>0.7</formula>
      <formula>1</formula>
    </cfRule>
    <cfRule type="cellIs" dxfId="55" priority="8" operator="between">
      <formula>0.51</formula>
      <formula>0.69</formula>
    </cfRule>
    <cfRule type="cellIs" dxfId="54" priority="9" operator="between">
      <formula>0</formula>
      <formula>0.5</formula>
    </cfRule>
  </conditionalFormatting>
  <conditionalFormatting sqref="AS15:AS16 AS18">
    <cfRule type="cellIs" dxfId="53" priority="4" operator="between">
      <formula>0.7</formula>
      <formula>1</formula>
    </cfRule>
    <cfRule type="cellIs" dxfId="52" priority="5" operator="between">
      <formula>0.51</formula>
      <formula>0.69</formula>
    </cfRule>
    <cfRule type="cellIs" dxfId="51" priority="6" operator="between">
      <formula>0</formula>
      <formula>0.5</formula>
    </cfRule>
  </conditionalFormatting>
  <conditionalFormatting sqref="AS17">
    <cfRule type="cellIs" dxfId="50" priority="1" operator="between">
      <formula>0.7</formula>
      <formula>1</formula>
    </cfRule>
    <cfRule type="cellIs" dxfId="49" priority="2" operator="between">
      <formula>0.51</formula>
      <formula>0.69</formula>
    </cfRule>
    <cfRule type="cellIs" dxfId="48" priority="3" operator="between">
      <formula>0</formula>
      <formula>0.5</formula>
    </cfRule>
  </conditionalFormatting>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B1:AS31"/>
  <sheetViews>
    <sheetView showGridLines="0" zoomScale="55" zoomScaleNormal="55" workbookViewId="0">
      <selection activeCell="B13" sqref="B13:B17"/>
    </sheetView>
  </sheetViews>
  <sheetFormatPr baseColWidth="10" defaultColWidth="17.28515625" defaultRowHeight="17.25"/>
  <cols>
    <col min="1" max="1" width="4.28515625" style="60" customWidth="1"/>
    <col min="2" max="2" width="36.140625" style="113" customWidth="1"/>
    <col min="3" max="3" width="28.5703125" style="113" customWidth="1"/>
    <col min="4" max="4" width="21.42578125" style="114" customWidth="1"/>
    <col min="5" max="5" width="21.42578125" style="113" customWidth="1"/>
    <col min="6" max="6" width="25.5703125" style="113" customWidth="1"/>
    <col min="7" max="7" width="21.42578125" style="113" customWidth="1"/>
    <col min="8" max="8" width="28.5703125" style="113" customWidth="1"/>
    <col min="9" max="9" width="50" style="113" customWidth="1"/>
    <col min="10" max="10" width="28.5703125" style="115" customWidth="1"/>
    <col min="11" max="42" width="14.28515625" style="60" customWidth="1"/>
    <col min="43" max="43" width="14.85546875" style="60" customWidth="1"/>
    <col min="44" max="45" width="15" style="60" customWidth="1"/>
    <col min="46" max="16384" width="17.28515625" style="60"/>
  </cols>
  <sheetData>
    <row r="1" spans="2:45" ht="18" thickBot="1"/>
    <row r="2" spans="2:45" ht="15.75">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5.75">
      <c r="B3" s="530"/>
      <c r="C3" s="692"/>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116" t="s">
        <v>35</v>
      </c>
      <c r="AS3" s="295" t="s">
        <v>36</v>
      </c>
    </row>
    <row r="4" spans="2:45" ht="15">
      <c r="B4" s="530"/>
      <c r="C4" s="692"/>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2:45" ht="15.75">
      <c r="B5" s="530"/>
      <c r="C5" s="692"/>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51" t="s">
        <v>37</v>
      </c>
      <c r="AS5" s="552"/>
    </row>
    <row r="6" spans="2:45" ht="15.75"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c r="B7" s="120"/>
      <c r="C7" s="120"/>
      <c r="D7" s="121"/>
      <c r="E7" s="120"/>
      <c r="F7" s="120"/>
      <c r="G7" s="120"/>
      <c r="H7" s="120"/>
      <c r="I7" s="120"/>
      <c r="J7" s="122"/>
      <c r="AR7" s="690"/>
      <c r="AS7" s="691"/>
    </row>
    <row r="8" spans="2: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522" t="s">
        <v>34</v>
      </c>
      <c r="C9" s="522" t="s">
        <v>33</v>
      </c>
      <c r="D9" s="522" t="s">
        <v>62</v>
      </c>
      <c r="E9" s="522" t="s">
        <v>65</v>
      </c>
      <c r="F9" s="522" t="s">
        <v>66</v>
      </c>
      <c r="G9" s="522" t="s">
        <v>30</v>
      </c>
      <c r="H9" s="522" t="s">
        <v>24</v>
      </c>
      <c r="I9" s="522" t="s">
        <v>94</v>
      </c>
      <c r="J9" s="522"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689" t="s">
        <v>5</v>
      </c>
      <c r="AR9" s="526" t="s">
        <v>6</v>
      </c>
      <c r="AS9" s="526" t="s">
        <v>23</v>
      </c>
    </row>
    <row r="10" spans="2:45" ht="15.75">
      <c r="B10" s="522"/>
      <c r="C10" s="522"/>
      <c r="D10" s="522"/>
      <c r="E10" s="522"/>
      <c r="F10" s="522"/>
      <c r="G10" s="522"/>
      <c r="H10" s="522"/>
      <c r="I10" s="522"/>
      <c r="J10" s="522"/>
      <c r="K10" s="694" t="s">
        <v>25</v>
      </c>
      <c r="L10" s="694"/>
      <c r="M10" s="694"/>
      <c r="N10" s="694"/>
      <c r="O10" s="694"/>
      <c r="P10" s="694"/>
      <c r="Q10" s="694"/>
      <c r="R10" s="694"/>
      <c r="S10" s="694" t="s">
        <v>26</v>
      </c>
      <c r="T10" s="694"/>
      <c r="U10" s="694"/>
      <c r="V10" s="694"/>
      <c r="W10" s="694"/>
      <c r="X10" s="694"/>
      <c r="Y10" s="694"/>
      <c r="Z10" s="694"/>
      <c r="AA10" s="694" t="s">
        <v>27</v>
      </c>
      <c r="AB10" s="694"/>
      <c r="AC10" s="694"/>
      <c r="AD10" s="694"/>
      <c r="AE10" s="694"/>
      <c r="AF10" s="694"/>
      <c r="AG10" s="694"/>
      <c r="AH10" s="694"/>
      <c r="AI10" s="694" t="s">
        <v>28</v>
      </c>
      <c r="AJ10" s="694"/>
      <c r="AK10" s="694"/>
      <c r="AL10" s="694"/>
      <c r="AM10" s="694"/>
      <c r="AN10" s="694"/>
      <c r="AO10" s="694"/>
      <c r="AP10" s="694"/>
      <c r="AQ10" s="525"/>
      <c r="AR10" s="526"/>
      <c r="AS10" s="526"/>
    </row>
    <row r="11" spans="2:45" ht="15.75">
      <c r="B11" s="522"/>
      <c r="C11" s="522"/>
      <c r="D11" s="522"/>
      <c r="E11" s="522"/>
      <c r="F11" s="522"/>
      <c r="G11" s="522"/>
      <c r="H11" s="522"/>
      <c r="I11" s="522"/>
      <c r="J11" s="522"/>
      <c r="K11" s="694" t="s">
        <v>7</v>
      </c>
      <c r="L11" s="694"/>
      <c r="M11" s="694" t="s">
        <v>8</v>
      </c>
      <c r="N11" s="694"/>
      <c r="O11" s="699" t="s">
        <v>9</v>
      </c>
      <c r="P11" s="700"/>
      <c r="Q11" s="675" t="s">
        <v>10</v>
      </c>
      <c r="R11" s="676"/>
      <c r="S11" s="694" t="s">
        <v>32</v>
      </c>
      <c r="T11" s="694"/>
      <c r="U11" s="694" t="s">
        <v>11</v>
      </c>
      <c r="V11" s="694"/>
      <c r="W11" s="694" t="s">
        <v>12</v>
      </c>
      <c r="X11" s="694"/>
      <c r="Y11" s="675" t="s">
        <v>10</v>
      </c>
      <c r="Z11" s="676"/>
      <c r="AA11" s="694" t="s">
        <v>13</v>
      </c>
      <c r="AB11" s="694"/>
      <c r="AC11" s="694" t="s">
        <v>14</v>
      </c>
      <c r="AD11" s="694"/>
      <c r="AE11" s="694" t="s">
        <v>15</v>
      </c>
      <c r="AF11" s="694"/>
      <c r="AG11" s="675" t="s">
        <v>10</v>
      </c>
      <c r="AH11" s="676"/>
      <c r="AI11" s="694" t="s">
        <v>16</v>
      </c>
      <c r="AJ11" s="694"/>
      <c r="AK11" s="694" t="s">
        <v>17</v>
      </c>
      <c r="AL11" s="694"/>
      <c r="AM11" s="694" t="s">
        <v>18</v>
      </c>
      <c r="AN11" s="694"/>
      <c r="AO11" s="675" t="s">
        <v>29</v>
      </c>
      <c r="AP11" s="676"/>
      <c r="AQ11" s="525"/>
      <c r="AR11" s="526"/>
      <c r="AS11" s="526"/>
    </row>
    <row r="12" spans="2:45" ht="13.5">
      <c r="B12" s="553"/>
      <c r="C12" s="553"/>
      <c r="D12" s="553"/>
      <c r="E12" s="553"/>
      <c r="F12" s="553"/>
      <c r="G12" s="553"/>
      <c r="H12" s="553"/>
      <c r="I12" s="553"/>
      <c r="J12" s="553"/>
      <c r="K12" s="74" t="s">
        <v>19</v>
      </c>
      <c r="L12" s="75" t="s">
        <v>20</v>
      </c>
      <c r="M12" s="74" t="s">
        <v>19</v>
      </c>
      <c r="N12" s="75" t="s">
        <v>20</v>
      </c>
      <c r="O12" s="74" t="s">
        <v>19</v>
      </c>
      <c r="P12" s="75" t="s">
        <v>20</v>
      </c>
      <c r="Q12" s="76" t="s">
        <v>19</v>
      </c>
      <c r="R12" s="77" t="s">
        <v>20</v>
      </c>
      <c r="S12" s="74" t="s">
        <v>19</v>
      </c>
      <c r="T12" s="75" t="s">
        <v>20</v>
      </c>
      <c r="U12" s="74" t="s">
        <v>19</v>
      </c>
      <c r="V12" s="75" t="s">
        <v>20</v>
      </c>
      <c r="W12" s="74" t="s">
        <v>19</v>
      </c>
      <c r="X12" s="75" t="s">
        <v>20</v>
      </c>
      <c r="Y12" s="76" t="s">
        <v>19</v>
      </c>
      <c r="Z12" s="77" t="s">
        <v>20</v>
      </c>
      <c r="AA12" s="74" t="s">
        <v>19</v>
      </c>
      <c r="AB12" s="75" t="s">
        <v>20</v>
      </c>
      <c r="AC12" s="74" t="s">
        <v>19</v>
      </c>
      <c r="AD12" s="75" t="s">
        <v>20</v>
      </c>
      <c r="AE12" s="74" t="s">
        <v>19</v>
      </c>
      <c r="AF12" s="75" t="s">
        <v>20</v>
      </c>
      <c r="AG12" s="76" t="s">
        <v>19</v>
      </c>
      <c r="AH12" s="77" t="s">
        <v>20</v>
      </c>
      <c r="AI12" s="74" t="s">
        <v>19</v>
      </c>
      <c r="AJ12" s="75" t="s">
        <v>20</v>
      </c>
      <c r="AK12" s="74" t="s">
        <v>19</v>
      </c>
      <c r="AL12" s="75" t="s">
        <v>20</v>
      </c>
      <c r="AM12" s="74" t="s">
        <v>19</v>
      </c>
      <c r="AN12" s="75" t="s">
        <v>20</v>
      </c>
      <c r="AO12" s="76" t="s">
        <v>19</v>
      </c>
      <c r="AP12" s="77" t="s">
        <v>20</v>
      </c>
      <c r="AQ12" s="525"/>
      <c r="AR12" s="526"/>
      <c r="AS12" s="526"/>
    </row>
    <row r="13" spans="2:45" ht="276" customHeight="1">
      <c r="B13" s="662" t="s">
        <v>783</v>
      </c>
      <c r="C13" s="311" t="s">
        <v>398</v>
      </c>
      <c r="D13" s="304">
        <v>1</v>
      </c>
      <c r="E13" s="344" t="s">
        <v>399</v>
      </c>
      <c r="F13" s="345" t="s">
        <v>400</v>
      </c>
      <c r="G13" s="316" t="s">
        <v>417</v>
      </c>
      <c r="H13" s="313" t="s">
        <v>697</v>
      </c>
      <c r="I13" s="302" t="s">
        <v>401</v>
      </c>
      <c r="J13" s="314" t="s">
        <v>402</v>
      </c>
      <c r="K13" s="315">
        <v>1</v>
      </c>
      <c r="L13" s="73">
        <v>1</v>
      </c>
      <c r="M13" s="315">
        <v>1</v>
      </c>
      <c r="N13" s="73">
        <v>1</v>
      </c>
      <c r="O13" s="315">
        <v>1</v>
      </c>
      <c r="P13" s="73">
        <v>1</v>
      </c>
      <c r="Q13" s="160">
        <f t="shared" ref="Q13:R17" si="0">(K13+M13+O13)/3</f>
        <v>1</v>
      </c>
      <c r="R13" s="160">
        <f t="shared" si="0"/>
        <v>1</v>
      </c>
      <c r="S13" s="315">
        <v>1</v>
      </c>
      <c r="T13" s="73">
        <v>1</v>
      </c>
      <c r="U13" s="315">
        <v>1</v>
      </c>
      <c r="V13" s="73">
        <v>1</v>
      </c>
      <c r="W13" s="315">
        <v>1</v>
      </c>
      <c r="X13" s="73">
        <v>1</v>
      </c>
      <c r="Y13" s="160">
        <f t="shared" ref="Y13:Z17" si="1">(S13+U13+W13)/3</f>
        <v>1</v>
      </c>
      <c r="Z13" s="160">
        <f t="shared" si="1"/>
        <v>1</v>
      </c>
      <c r="AA13" s="315">
        <v>1</v>
      </c>
      <c r="AB13" s="73">
        <v>1</v>
      </c>
      <c r="AC13" s="315">
        <v>1</v>
      </c>
      <c r="AD13" s="73">
        <v>1</v>
      </c>
      <c r="AE13" s="315">
        <v>1</v>
      </c>
      <c r="AF13" s="73">
        <v>1</v>
      </c>
      <c r="AG13" s="160">
        <f t="shared" ref="AG13:AH17" si="2">(AA13+AC13+AE13)/3</f>
        <v>1</v>
      </c>
      <c r="AH13" s="160">
        <f t="shared" si="2"/>
        <v>1</v>
      </c>
      <c r="AI13" s="315">
        <v>1</v>
      </c>
      <c r="AJ13" s="73"/>
      <c r="AK13" s="315">
        <v>1</v>
      </c>
      <c r="AL13" s="73"/>
      <c r="AM13" s="315">
        <v>1</v>
      </c>
      <c r="AN13" s="73"/>
      <c r="AO13" s="160">
        <f t="shared" ref="AO13:AP17" si="3">(AI13+AK13+AM13)/3</f>
        <v>1</v>
      </c>
      <c r="AP13" s="160">
        <f t="shared" si="3"/>
        <v>0</v>
      </c>
      <c r="AQ13" s="160">
        <f>(Q13+Y13+AG13+AO13)/4</f>
        <v>1</v>
      </c>
      <c r="AR13" s="160">
        <f>(R13+Z13+AH13+AP13)/4</f>
        <v>0.75</v>
      </c>
      <c r="AS13" s="136">
        <f t="shared" ref="AS13:AS18" si="4">IF(AND(AR13&gt;0,AQ13&gt;0),AR13/AQ13,0)</f>
        <v>0.75</v>
      </c>
    </row>
    <row r="14" spans="2:45" ht="206.25" customHeight="1">
      <c r="B14" s="573"/>
      <c r="C14" s="346" t="s">
        <v>403</v>
      </c>
      <c r="D14" s="304">
        <v>1</v>
      </c>
      <c r="E14" s="344" t="s">
        <v>696</v>
      </c>
      <c r="F14" s="345" t="s">
        <v>404</v>
      </c>
      <c r="G14" s="316" t="s">
        <v>417</v>
      </c>
      <c r="H14" s="313" t="s">
        <v>405</v>
      </c>
      <c r="I14" s="302" t="s">
        <v>406</v>
      </c>
      <c r="J14" s="314" t="s">
        <v>402</v>
      </c>
      <c r="K14" s="315">
        <v>1</v>
      </c>
      <c r="L14" s="73">
        <v>1</v>
      </c>
      <c r="M14" s="315">
        <v>1</v>
      </c>
      <c r="N14" s="73">
        <v>1</v>
      </c>
      <c r="O14" s="315">
        <v>1</v>
      </c>
      <c r="P14" s="73">
        <v>1</v>
      </c>
      <c r="Q14" s="160">
        <f t="shared" si="0"/>
        <v>1</v>
      </c>
      <c r="R14" s="160">
        <f t="shared" si="0"/>
        <v>1</v>
      </c>
      <c r="S14" s="315">
        <v>1</v>
      </c>
      <c r="T14" s="73">
        <v>1</v>
      </c>
      <c r="U14" s="315">
        <v>1</v>
      </c>
      <c r="V14" s="73">
        <v>1</v>
      </c>
      <c r="W14" s="315">
        <v>1</v>
      </c>
      <c r="X14" s="73">
        <v>1</v>
      </c>
      <c r="Y14" s="160">
        <f t="shared" si="1"/>
        <v>1</v>
      </c>
      <c r="Z14" s="160">
        <f t="shared" si="1"/>
        <v>1</v>
      </c>
      <c r="AA14" s="315">
        <v>1</v>
      </c>
      <c r="AB14" s="73">
        <v>1</v>
      </c>
      <c r="AC14" s="315">
        <v>1</v>
      </c>
      <c r="AD14" s="73">
        <v>1</v>
      </c>
      <c r="AE14" s="315">
        <v>1</v>
      </c>
      <c r="AF14" s="73">
        <v>1</v>
      </c>
      <c r="AG14" s="160">
        <f t="shared" si="2"/>
        <v>1</v>
      </c>
      <c r="AH14" s="160">
        <f t="shared" si="2"/>
        <v>1</v>
      </c>
      <c r="AI14" s="315">
        <v>1</v>
      </c>
      <c r="AJ14" s="73"/>
      <c r="AK14" s="315">
        <v>1</v>
      </c>
      <c r="AL14" s="73"/>
      <c r="AM14" s="315">
        <v>1</v>
      </c>
      <c r="AN14" s="73"/>
      <c r="AO14" s="160">
        <f t="shared" si="3"/>
        <v>1</v>
      </c>
      <c r="AP14" s="160">
        <f t="shared" si="3"/>
        <v>0</v>
      </c>
      <c r="AQ14" s="160">
        <f t="shared" ref="AQ14:AR16" si="5">(Q14+Y14+AG14+AO14)/4</f>
        <v>1</v>
      </c>
      <c r="AR14" s="160">
        <f t="shared" si="5"/>
        <v>0.75</v>
      </c>
      <c r="AS14" s="136">
        <f t="shared" si="4"/>
        <v>0.75</v>
      </c>
    </row>
    <row r="15" spans="2:45" ht="125.25" customHeight="1">
      <c r="B15" s="573"/>
      <c r="C15" s="311" t="s">
        <v>407</v>
      </c>
      <c r="D15" s="304">
        <v>1</v>
      </c>
      <c r="E15" s="344" t="s">
        <v>408</v>
      </c>
      <c r="F15" s="345" t="s">
        <v>404</v>
      </c>
      <c r="G15" s="316" t="s">
        <v>417</v>
      </c>
      <c r="H15" s="313" t="s">
        <v>405</v>
      </c>
      <c r="I15" s="302" t="s">
        <v>409</v>
      </c>
      <c r="J15" s="314" t="s">
        <v>402</v>
      </c>
      <c r="K15" s="315">
        <v>1</v>
      </c>
      <c r="L15" s="73">
        <v>1</v>
      </c>
      <c r="M15" s="315">
        <v>1</v>
      </c>
      <c r="N15" s="73">
        <v>1</v>
      </c>
      <c r="O15" s="315">
        <v>1</v>
      </c>
      <c r="P15" s="73">
        <v>1</v>
      </c>
      <c r="Q15" s="160">
        <f t="shared" si="0"/>
        <v>1</v>
      </c>
      <c r="R15" s="160">
        <f t="shared" si="0"/>
        <v>1</v>
      </c>
      <c r="S15" s="315">
        <v>1</v>
      </c>
      <c r="T15" s="73">
        <v>1</v>
      </c>
      <c r="U15" s="315">
        <v>1</v>
      </c>
      <c r="V15" s="73">
        <v>1</v>
      </c>
      <c r="W15" s="315">
        <v>1</v>
      </c>
      <c r="X15" s="73">
        <v>1</v>
      </c>
      <c r="Y15" s="160">
        <f t="shared" si="1"/>
        <v>1</v>
      </c>
      <c r="Z15" s="160">
        <f t="shared" si="1"/>
        <v>1</v>
      </c>
      <c r="AA15" s="315">
        <v>1</v>
      </c>
      <c r="AB15" s="73">
        <v>1</v>
      </c>
      <c r="AC15" s="315">
        <v>1</v>
      </c>
      <c r="AD15" s="73">
        <v>1</v>
      </c>
      <c r="AE15" s="315">
        <v>1</v>
      </c>
      <c r="AF15" s="73">
        <v>1</v>
      </c>
      <c r="AG15" s="160">
        <f t="shared" si="2"/>
        <v>1</v>
      </c>
      <c r="AH15" s="160">
        <f t="shared" si="2"/>
        <v>1</v>
      </c>
      <c r="AI15" s="315">
        <v>1</v>
      </c>
      <c r="AJ15" s="73"/>
      <c r="AK15" s="315">
        <v>1</v>
      </c>
      <c r="AL15" s="73"/>
      <c r="AM15" s="315">
        <v>1</v>
      </c>
      <c r="AN15" s="73"/>
      <c r="AO15" s="160">
        <f t="shared" si="3"/>
        <v>1</v>
      </c>
      <c r="AP15" s="160">
        <f t="shared" si="3"/>
        <v>0</v>
      </c>
      <c r="AQ15" s="160">
        <f t="shared" si="5"/>
        <v>1</v>
      </c>
      <c r="AR15" s="160">
        <f t="shared" si="5"/>
        <v>0.75</v>
      </c>
      <c r="AS15" s="136">
        <f t="shared" si="4"/>
        <v>0.75</v>
      </c>
    </row>
    <row r="16" spans="2:45" ht="144" customHeight="1">
      <c r="B16" s="573"/>
      <c r="C16" s="311" t="s">
        <v>410</v>
      </c>
      <c r="D16" s="304">
        <v>1</v>
      </c>
      <c r="E16" s="344" t="s">
        <v>411</v>
      </c>
      <c r="F16" s="345" t="s">
        <v>412</v>
      </c>
      <c r="G16" s="316" t="s">
        <v>417</v>
      </c>
      <c r="H16" s="313" t="s">
        <v>413</v>
      </c>
      <c r="I16" s="302" t="s">
        <v>414</v>
      </c>
      <c r="J16" s="314" t="s">
        <v>402</v>
      </c>
      <c r="K16" s="315">
        <v>1</v>
      </c>
      <c r="L16" s="73">
        <v>1</v>
      </c>
      <c r="M16" s="315">
        <v>1</v>
      </c>
      <c r="N16" s="73">
        <v>1</v>
      </c>
      <c r="O16" s="315">
        <v>1</v>
      </c>
      <c r="P16" s="73">
        <v>1</v>
      </c>
      <c r="Q16" s="160">
        <f t="shared" si="0"/>
        <v>1</v>
      </c>
      <c r="R16" s="160">
        <f t="shared" si="0"/>
        <v>1</v>
      </c>
      <c r="S16" s="315">
        <v>1</v>
      </c>
      <c r="T16" s="73">
        <v>1</v>
      </c>
      <c r="U16" s="315">
        <v>1</v>
      </c>
      <c r="V16" s="73">
        <v>1</v>
      </c>
      <c r="W16" s="315">
        <v>1</v>
      </c>
      <c r="X16" s="73">
        <v>1</v>
      </c>
      <c r="Y16" s="160">
        <f t="shared" si="1"/>
        <v>1</v>
      </c>
      <c r="Z16" s="160">
        <f t="shared" si="1"/>
        <v>1</v>
      </c>
      <c r="AA16" s="315">
        <v>1</v>
      </c>
      <c r="AB16" s="73">
        <v>1</v>
      </c>
      <c r="AC16" s="315">
        <v>1</v>
      </c>
      <c r="AD16" s="73">
        <v>1</v>
      </c>
      <c r="AE16" s="315">
        <v>1</v>
      </c>
      <c r="AF16" s="73">
        <v>1</v>
      </c>
      <c r="AG16" s="160">
        <f t="shared" si="2"/>
        <v>1</v>
      </c>
      <c r="AH16" s="160">
        <f t="shared" si="2"/>
        <v>1</v>
      </c>
      <c r="AI16" s="315">
        <v>1</v>
      </c>
      <c r="AJ16" s="73"/>
      <c r="AK16" s="315">
        <v>1</v>
      </c>
      <c r="AL16" s="73"/>
      <c r="AM16" s="315">
        <v>1</v>
      </c>
      <c r="AN16" s="73"/>
      <c r="AO16" s="160">
        <f t="shared" si="3"/>
        <v>1</v>
      </c>
      <c r="AP16" s="160">
        <f t="shared" si="3"/>
        <v>0</v>
      </c>
      <c r="AQ16" s="160">
        <f t="shared" si="5"/>
        <v>1</v>
      </c>
      <c r="AR16" s="160">
        <f t="shared" si="5"/>
        <v>0.75</v>
      </c>
      <c r="AS16" s="136">
        <f t="shared" si="4"/>
        <v>0.75</v>
      </c>
    </row>
    <row r="17" spans="2:45" ht="197.25" customHeight="1">
      <c r="B17" s="574"/>
      <c r="C17" s="311" t="s">
        <v>415</v>
      </c>
      <c r="D17" s="304">
        <v>1</v>
      </c>
      <c r="E17" s="344" t="s">
        <v>399</v>
      </c>
      <c r="F17" s="345" t="s">
        <v>548</v>
      </c>
      <c r="G17" s="316" t="s">
        <v>417</v>
      </c>
      <c r="H17" s="313" t="s">
        <v>697</v>
      </c>
      <c r="I17" s="302" t="s">
        <v>416</v>
      </c>
      <c r="J17" s="314" t="s">
        <v>402</v>
      </c>
      <c r="K17" s="315">
        <v>1</v>
      </c>
      <c r="L17" s="73">
        <v>1</v>
      </c>
      <c r="M17" s="315">
        <v>1</v>
      </c>
      <c r="N17" s="73">
        <v>1</v>
      </c>
      <c r="O17" s="315">
        <v>1</v>
      </c>
      <c r="P17" s="73">
        <v>1</v>
      </c>
      <c r="Q17" s="160">
        <f t="shared" si="0"/>
        <v>1</v>
      </c>
      <c r="R17" s="160">
        <f t="shared" si="0"/>
        <v>1</v>
      </c>
      <c r="S17" s="315">
        <v>1</v>
      </c>
      <c r="T17" s="73">
        <v>1</v>
      </c>
      <c r="U17" s="315">
        <v>1</v>
      </c>
      <c r="V17" s="73">
        <v>1</v>
      </c>
      <c r="W17" s="315">
        <v>1</v>
      </c>
      <c r="X17" s="73">
        <v>1</v>
      </c>
      <c r="Y17" s="160">
        <f t="shared" si="1"/>
        <v>1</v>
      </c>
      <c r="Z17" s="160">
        <f t="shared" si="1"/>
        <v>1</v>
      </c>
      <c r="AA17" s="315">
        <v>1</v>
      </c>
      <c r="AB17" s="73">
        <v>1</v>
      </c>
      <c r="AC17" s="315">
        <v>1</v>
      </c>
      <c r="AD17" s="73">
        <v>1</v>
      </c>
      <c r="AE17" s="315">
        <v>1</v>
      </c>
      <c r="AF17" s="73">
        <v>1</v>
      </c>
      <c r="AG17" s="160">
        <f t="shared" si="2"/>
        <v>1</v>
      </c>
      <c r="AH17" s="160">
        <f t="shared" si="2"/>
        <v>1</v>
      </c>
      <c r="AI17" s="315">
        <v>1</v>
      </c>
      <c r="AJ17" s="73"/>
      <c r="AK17" s="315">
        <v>1</v>
      </c>
      <c r="AL17" s="73"/>
      <c r="AM17" s="315">
        <v>1</v>
      </c>
      <c r="AN17" s="73"/>
      <c r="AO17" s="160">
        <f t="shared" si="3"/>
        <v>1</v>
      </c>
      <c r="AP17" s="160">
        <f t="shared" si="3"/>
        <v>0</v>
      </c>
      <c r="AQ17" s="160">
        <f>(Q17+Y17+AG17+AO17)/4</f>
        <v>1</v>
      </c>
      <c r="AR17" s="160">
        <f>(R17+Z17+AH17+AP17)/4</f>
        <v>0.75</v>
      </c>
      <c r="AS17" s="136">
        <f t="shared" si="4"/>
        <v>0.75</v>
      </c>
    </row>
    <row r="18" spans="2:45" ht="327.75">
      <c r="B18" s="162" t="s">
        <v>480</v>
      </c>
      <c r="C18" s="137" t="s">
        <v>477</v>
      </c>
      <c r="D18" s="138">
        <v>1</v>
      </c>
      <c r="E18" s="139" t="s">
        <v>428</v>
      </c>
      <c r="F18" s="140" t="s">
        <v>429</v>
      </c>
      <c r="G18" s="141" t="s">
        <v>417</v>
      </c>
      <c r="H18" s="142" t="s">
        <v>430</v>
      </c>
      <c r="I18" s="143" t="s">
        <v>431</v>
      </c>
      <c r="J18" s="144" t="s">
        <v>525</v>
      </c>
      <c r="K18" s="145">
        <v>2.5757575757575757E-2</v>
      </c>
      <c r="L18" s="108">
        <v>2.5757575757575757E-2</v>
      </c>
      <c r="M18" s="145">
        <v>0.23575757575757575</v>
      </c>
      <c r="N18" s="108">
        <v>0.22</v>
      </c>
      <c r="O18" s="145">
        <v>0.16909090909090907</v>
      </c>
      <c r="P18" s="108">
        <v>0.16</v>
      </c>
      <c r="Q18" s="146">
        <f>K18+M18+O18</f>
        <v>0.43060606060606055</v>
      </c>
      <c r="R18" s="146">
        <f>L18+N18+P18</f>
        <v>0.40575757575757576</v>
      </c>
      <c r="S18" s="145">
        <v>0.13575757575757574</v>
      </c>
      <c r="T18" s="108">
        <v>0.14000000000000001</v>
      </c>
      <c r="U18" s="145">
        <v>0.10242424242424242</v>
      </c>
      <c r="V18" s="108">
        <v>0.1</v>
      </c>
      <c r="W18" s="145">
        <v>3.5757575757575759E-2</v>
      </c>
      <c r="X18" s="108">
        <v>0.04</v>
      </c>
      <c r="Y18" s="146">
        <f>S18+U18+W18</f>
        <v>0.27393939393939393</v>
      </c>
      <c r="Z18" s="146">
        <f>T18+V18+X18</f>
        <v>0.28000000000000003</v>
      </c>
      <c r="AA18" s="145">
        <v>3.5757575757575759E-2</v>
      </c>
      <c r="AB18" s="108">
        <v>0.04</v>
      </c>
      <c r="AC18" s="145">
        <v>8.5757575757575755E-2</v>
      </c>
      <c r="AD18" s="108">
        <v>0.09</v>
      </c>
      <c r="AE18" s="145">
        <v>3.5757575757575759E-2</v>
      </c>
      <c r="AF18" s="108">
        <v>0.04</v>
      </c>
      <c r="AG18" s="146">
        <f>AA18+AC18+AE18</f>
        <v>0.15727272727272729</v>
      </c>
      <c r="AH18" s="146">
        <f>AB18+AD18+AF18</f>
        <v>0.17</v>
      </c>
      <c r="AI18" s="145">
        <v>3.5757575757575759E-2</v>
      </c>
      <c r="AJ18" s="108"/>
      <c r="AK18" s="145">
        <v>8.5757575757575755E-2</v>
      </c>
      <c r="AL18" s="108"/>
      <c r="AM18" s="145">
        <v>1.6666666666666666E-2</v>
      </c>
      <c r="AN18" s="108"/>
      <c r="AO18" s="146">
        <f>AI18+AK18+AM18</f>
        <v>0.13818181818181818</v>
      </c>
      <c r="AP18" s="146">
        <f>AJ18+AL18+AN18</f>
        <v>0</v>
      </c>
      <c r="AQ18" s="146">
        <f>Q18+Y18+AG18+AO18</f>
        <v>1</v>
      </c>
      <c r="AR18" s="146">
        <f>R18+Z18+AH18+AP18</f>
        <v>0.85575757575757583</v>
      </c>
      <c r="AS18" s="50">
        <f t="shared" si="4"/>
        <v>0.85575757575757583</v>
      </c>
    </row>
    <row r="19" spans="2:45" ht="23.25">
      <c r="B19" s="679" t="s">
        <v>22</v>
      </c>
      <c r="C19" s="680"/>
      <c r="D19" s="680"/>
      <c r="E19" s="680"/>
      <c r="F19" s="680"/>
      <c r="G19" s="680"/>
      <c r="H19" s="680"/>
      <c r="I19" s="680"/>
      <c r="J19" s="680"/>
      <c r="K19" s="680"/>
      <c r="L19" s="680"/>
      <c r="M19" s="680"/>
      <c r="N19" s="680"/>
      <c r="O19" s="680"/>
      <c r="P19" s="680"/>
      <c r="Q19" s="680"/>
      <c r="R19" s="680"/>
      <c r="S19" s="680"/>
      <c r="T19" s="680"/>
      <c r="U19" s="680"/>
      <c r="V19" s="680"/>
      <c r="W19" s="680"/>
      <c r="X19" s="680"/>
      <c r="Y19" s="680"/>
      <c r="Z19" s="680"/>
      <c r="AA19" s="680"/>
      <c r="AB19" s="680"/>
      <c r="AC19" s="680"/>
      <c r="AD19" s="680"/>
      <c r="AE19" s="680"/>
      <c r="AF19" s="680"/>
      <c r="AG19" s="680"/>
      <c r="AH19" s="680"/>
      <c r="AI19" s="680"/>
      <c r="AJ19" s="680"/>
      <c r="AK19" s="680"/>
      <c r="AL19" s="680"/>
      <c r="AM19" s="680"/>
      <c r="AN19" s="680"/>
      <c r="AO19" s="680"/>
      <c r="AP19" s="680"/>
      <c r="AQ19" s="680"/>
      <c r="AR19" s="681"/>
      <c r="AS19" s="83">
        <f>AVERAGE(AS13:AS17)</f>
        <v>0.75</v>
      </c>
    </row>
    <row r="20" spans="2:45">
      <c r="B20" s="153"/>
      <c r="C20" s="153"/>
      <c r="D20" s="154"/>
      <c r="E20" s="153"/>
      <c r="F20" s="153"/>
      <c r="G20" s="153"/>
      <c r="H20" s="153"/>
      <c r="I20" s="153"/>
      <c r="J20" s="155"/>
    </row>
    <row r="21" spans="2:45" ht="15.75">
      <c r="B21" s="84" t="s">
        <v>3</v>
      </c>
      <c r="C21" s="564"/>
      <c r="D21" s="565"/>
      <c r="E21" s="565"/>
      <c r="F21" s="565"/>
      <c r="G21" s="565"/>
      <c r="H21" s="565"/>
      <c r="I21" s="565"/>
      <c r="J21" s="566"/>
    </row>
    <row r="22" spans="2:45">
      <c r="B22" s="153"/>
      <c r="C22" s="558"/>
      <c r="D22" s="558"/>
      <c r="E22" s="558"/>
      <c r="F22" s="558"/>
      <c r="G22" s="558"/>
      <c r="H22" s="558"/>
      <c r="I22" s="558"/>
      <c r="J22" s="558"/>
    </row>
    <row r="23" spans="2:45">
      <c r="B23" s="85" t="s">
        <v>31</v>
      </c>
      <c r="C23" s="567">
        <v>43448</v>
      </c>
      <c r="D23" s="568"/>
      <c r="E23" s="153"/>
      <c r="F23" s="153"/>
      <c r="G23" s="156" t="s">
        <v>21</v>
      </c>
      <c r="H23" s="569"/>
      <c r="I23" s="569"/>
      <c r="J23" s="569"/>
    </row>
    <row r="24" spans="2:45">
      <c r="B24" s="153"/>
      <c r="C24" s="153"/>
      <c r="D24" s="154"/>
      <c r="E24" s="153"/>
      <c r="F24" s="153"/>
      <c r="G24" s="153"/>
      <c r="H24" s="153"/>
      <c r="I24" s="153"/>
      <c r="J24" s="155"/>
    </row>
    <row r="25" spans="2:45">
      <c r="B25" s="153"/>
      <c r="C25" s="153"/>
      <c r="D25" s="154"/>
      <c r="E25" s="153"/>
      <c r="F25" s="153"/>
      <c r="G25" s="153"/>
      <c r="H25" s="153"/>
      <c r="I25" s="153"/>
      <c r="J25" s="155"/>
    </row>
    <row r="26" spans="2:45">
      <c r="B26" s="153"/>
      <c r="C26" s="153"/>
      <c r="D26" s="154"/>
      <c r="E26" s="153"/>
      <c r="F26" s="153"/>
      <c r="G26" s="153"/>
      <c r="H26" s="153"/>
      <c r="I26" s="153"/>
      <c r="J26" s="155"/>
    </row>
    <row r="27" spans="2:45">
      <c r="B27" s="153"/>
      <c r="C27" s="153"/>
      <c r="D27" s="154"/>
      <c r="E27" s="571"/>
      <c r="F27" s="571"/>
      <c r="G27" s="571"/>
      <c r="H27" s="571"/>
      <c r="I27" s="157"/>
      <c r="J27" s="153"/>
    </row>
    <row r="28" spans="2:45">
      <c r="B28" s="153"/>
      <c r="C28" s="153"/>
      <c r="D28" s="154"/>
      <c r="E28" s="153"/>
      <c r="F28" s="153"/>
      <c r="G28" s="155"/>
      <c r="H28" s="153"/>
      <c r="I28" s="153"/>
      <c r="J28" s="153"/>
    </row>
    <row r="29" spans="2:45">
      <c r="B29" s="153"/>
      <c r="C29" s="153"/>
      <c r="D29" s="154"/>
      <c r="E29" s="571"/>
      <c r="F29" s="571"/>
      <c r="G29" s="571"/>
      <c r="H29" s="571"/>
      <c r="I29" s="157"/>
      <c r="J29" s="153"/>
    </row>
    <row r="30" spans="2:45">
      <c r="B30" s="153"/>
      <c r="C30" s="153"/>
      <c r="D30" s="154"/>
      <c r="E30" s="153"/>
      <c r="F30" s="153"/>
      <c r="G30" s="155"/>
      <c r="H30" s="153"/>
      <c r="I30" s="153"/>
      <c r="J30" s="153"/>
    </row>
    <row r="31" spans="2:45">
      <c r="B31" s="153"/>
      <c r="C31" s="153"/>
      <c r="D31" s="154"/>
      <c r="E31" s="571"/>
      <c r="F31" s="571"/>
      <c r="G31" s="571"/>
      <c r="H31" s="571"/>
      <c r="I31" s="157"/>
      <c r="J31" s="153"/>
    </row>
  </sheetData>
  <sheetProtection algorithmName="SHA-512" hashValue="p3ISnijS0PrwJ1hHzqUzx71S2lQmjqGl8STOVZCHTcE9MKg1Tac0nCZhQ76Nv2hTvXKBB6HP3sfflTSs4uS0Jg==" saltValue="0uIX5UfZ/YhNLcneRbOJEA==" spinCount="100000" sheet="1" formatCells="0"/>
  <mergeCells count="49">
    <mergeCell ref="E27:H27"/>
    <mergeCell ref="E29:H29"/>
    <mergeCell ref="E31:H31"/>
    <mergeCell ref="AM11:AN11"/>
    <mergeCell ref="AO11:AP11"/>
    <mergeCell ref="B19:AR19"/>
    <mergeCell ref="C21:J21"/>
    <mergeCell ref="C22:J22"/>
    <mergeCell ref="C23:D23"/>
    <mergeCell ref="H23:J23"/>
    <mergeCell ref="AA11:AB11"/>
    <mergeCell ref="AC11:AD11"/>
    <mergeCell ref="AE11:AF11"/>
    <mergeCell ref="AG11:AH11"/>
    <mergeCell ref="AI11:AJ11"/>
    <mergeCell ref="AK11:AL11"/>
    <mergeCell ref="AS9:AS12"/>
    <mergeCell ref="K10:R10"/>
    <mergeCell ref="S10:Z10"/>
    <mergeCell ref="AA10:AH10"/>
    <mergeCell ref="AI10:AP10"/>
    <mergeCell ref="K11:L11"/>
    <mergeCell ref="M11:N11"/>
    <mergeCell ref="O11:P11"/>
    <mergeCell ref="Q11:R11"/>
    <mergeCell ref="S11:T11"/>
    <mergeCell ref="U11:V11"/>
    <mergeCell ref="W11:X11"/>
    <mergeCell ref="J9:J12"/>
    <mergeCell ref="Y11:Z11"/>
    <mergeCell ref="K9:AP9"/>
    <mergeCell ref="AQ9:AQ12"/>
    <mergeCell ref="AR9:AR12"/>
    <mergeCell ref="AR7:AS7"/>
    <mergeCell ref="B13:B1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s>
  <conditionalFormatting sqref="AS13">
    <cfRule type="cellIs" dxfId="47" priority="13" operator="between">
      <formula>0.7</formula>
      <formula>1</formula>
    </cfRule>
    <cfRule type="cellIs" dxfId="46" priority="14" operator="between">
      <formula>0.51</formula>
      <formula>0.69</formula>
    </cfRule>
    <cfRule type="cellIs" dxfId="45" priority="15" operator="between">
      <formula>0</formula>
      <formula>0.5</formula>
    </cfRule>
  </conditionalFormatting>
  <conditionalFormatting sqref="AS14:AS16">
    <cfRule type="cellIs" dxfId="44" priority="10" operator="between">
      <formula>0.7</formula>
      <formula>1</formula>
    </cfRule>
    <cfRule type="cellIs" dxfId="43" priority="11" operator="between">
      <formula>0.51</formula>
      <formula>0.69</formula>
    </cfRule>
    <cfRule type="cellIs" dxfId="42" priority="12" operator="between">
      <formula>0</formula>
      <formula>0.5</formula>
    </cfRule>
  </conditionalFormatting>
  <conditionalFormatting sqref="AS17">
    <cfRule type="cellIs" dxfId="41" priority="4" operator="between">
      <formula>0.7</formula>
      <formula>1</formula>
    </cfRule>
    <cfRule type="cellIs" dxfId="40" priority="5" operator="between">
      <formula>0.51</formula>
      <formula>0.69</formula>
    </cfRule>
    <cfRule type="cellIs" dxfId="39" priority="6" operator="between">
      <formula>0</formula>
      <formula>0.5</formula>
    </cfRule>
  </conditionalFormatting>
  <conditionalFormatting sqref="AS18">
    <cfRule type="cellIs" dxfId="38" priority="1" operator="between">
      <formula>0.7</formula>
      <formula>1</formula>
    </cfRule>
    <cfRule type="cellIs" dxfId="37" priority="2" operator="between">
      <formula>0.51</formula>
      <formula>0.69</formula>
    </cfRule>
    <cfRule type="cellIs" dxfId="36" priority="3" operator="between">
      <formula>0</formula>
      <formula>0.5</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sheetPr>
  <dimension ref="B1:AS26"/>
  <sheetViews>
    <sheetView showGridLines="0" zoomScale="55" zoomScaleNormal="55" workbookViewId="0">
      <selection activeCell="B13" sqref="B13"/>
    </sheetView>
  </sheetViews>
  <sheetFormatPr baseColWidth="10" defaultColWidth="17.28515625" defaultRowHeight="15" customHeight="1"/>
  <cols>
    <col min="1" max="1" width="4.28515625" style="60" customWidth="1"/>
    <col min="2" max="2" width="52.28515625" style="113" customWidth="1"/>
    <col min="3" max="3" width="34.85546875" style="113" customWidth="1"/>
    <col min="4" max="4" width="21.42578125" style="114" customWidth="1"/>
    <col min="5" max="5" width="28.7109375" style="113" customWidth="1"/>
    <col min="6" max="7" width="21.42578125" style="113" customWidth="1"/>
    <col min="8" max="8" width="28.5703125" style="113" customWidth="1"/>
    <col min="9" max="9" width="50" style="113" customWidth="1"/>
    <col min="10" max="10" width="28.5703125" style="115" customWidth="1"/>
    <col min="11" max="42" width="14.28515625" style="60" customWidth="1"/>
    <col min="43" max="43" width="14.85546875" style="60" customWidth="1"/>
    <col min="44" max="45" width="15" style="60" customWidth="1"/>
    <col min="46" max="16384" width="17.28515625" style="60"/>
  </cols>
  <sheetData>
    <row r="1" spans="2:45" ht="18" thickBot="1"/>
    <row r="2" spans="2:45" ht="15.75">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5.75">
      <c r="B3" s="530"/>
      <c r="C3" s="535"/>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116" t="s">
        <v>35</v>
      </c>
      <c r="AS3" s="117" t="s">
        <v>36</v>
      </c>
    </row>
    <row r="4" spans="2:45">
      <c r="B4" s="530"/>
      <c r="C4" s="535"/>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2:45" ht="15.75">
      <c r="B5" s="530"/>
      <c r="C5" s="535"/>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51" t="s">
        <v>37</v>
      </c>
      <c r="AS5" s="552"/>
    </row>
    <row r="6" spans="2:45" ht="15.75"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ht="17.25">
      <c r="B7" s="120"/>
      <c r="C7" s="120"/>
      <c r="D7" s="121"/>
      <c r="E7" s="120"/>
      <c r="F7" s="120"/>
      <c r="G7" s="120"/>
      <c r="H7" s="120"/>
      <c r="I7" s="120"/>
      <c r="J7" s="122"/>
      <c r="AR7" s="527"/>
      <c r="AS7" s="528"/>
    </row>
    <row r="8" spans="2: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522" t="s">
        <v>34</v>
      </c>
      <c r="C9" s="522" t="s">
        <v>33</v>
      </c>
      <c r="D9" s="522" t="s">
        <v>62</v>
      </c>
      <c r="E9" s="522" t="s">
        <v>65</v>
      </c>
      <c r="F9" s="522" t="s">
        <v>66</v>
      </c>
      <c r="G9" s="522" t="s">
        <v>30</v>
      </c>
      <c r="H9" s="522" t="s">
        <v>24</v>
      </c>
      <c r="I9" s="522" t="s">
        <v>94</v>
      </c>
      <c r="J9" s="522"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25" t="s">
        <v>5</v>
      </c>
      <c r="AR9" s="526" t="s">
        <v>6</v>
      </c>
      <c r="AS9" s="526" t="s">
        <v>23</v>
      </c>
    </row>
    <row r="10" spans="2:45" ht="15.75">
      <c r="B10" s="522"/>
      <c r="C10" s="522"/>
      <c r="D10" s="522"/>
      <c r="E10" s="522"/>
      <c r="F10" s="522"/>
      <c r="G10" s="522"/>
      <c r="H10" s="522"/>
      <c r="I10" s="522"/>
      <c r="J10" s="522"/>
      <c r="K10" s="555" t="s">
        <v>25</v>
      </c>
      <c r="L10" s="555"/>
      <c r="M10" s="555"/>
      <c r="N10" s="555"/>
      <c r="O10" s="555"/>
      <c r="P10" s="555"/>
      <c r="Q10" s="555"/>
      <c r="R10" s="555"/>
      <c r="S10" s="555" t="s">
        <v>26</v>
      </c>
      <c r="T10" s="555"/>
      <c r="U10" s="555"/>
      <c r="V10" s="555"/>
      <c r="W10" s="555"/>
      <c r="X10" s="555"/>
      <c r="Y10" s="555"/>
      <c r="Z10" s="555"/>
      <c r="AA10" s="555" t="s">
        <v>27</v>
      </c>
      <c r="AB10" s="555"/>
      <c r="AC10" s="555"/>
      <c r="AD10" s="555"/>
      <c r="AE10" s="555"/>
      <c r="AF10" s="555"/>
      <c r="AG10" s="555"/>
      <c r="AH10" s="555"/>
      <c r="AI10" s="555" t="s">
        <v>28</v>
      </c>
      <c r="AJ10" s="555"/>
      <c r="AK10" s="555"/>
      <c r="AL10" s="555"/>
      <c r="AM10" s="555"/>
      <c r="AN10" s="555"/>
      <c r="AO10" s="555"/>
      <c r="AP10" s="555"/>
      <c r="AQ10" s="525"/>
      <c r="AR10" s="526"/>
      <c r="AS10" s="526"/>
    </row>
    <row r="11" spans="2:45" ht="15.75">
      <c r="B11" s="522"/>
      <c r="C11" s="522"/>
      <c r="D11" s="522"/>
      <c r="E11" s="522"/>
      <c r="F11" s="522"/>
      <c r="G11" s="522"/>
      <c r="H11" s="522"/>
      <c r="I11" s="522"/>
      <c r="J11" s="522"/>
      <c r="K11" s="555" t="s">
        <v>7</v>
      </c>
      <c r="L11" s="555"/>
      <c r="M11" s="555" t="s">
        <v>8</v>
      </c>
      <c r="N11" s="555"/>
      <c r="O11" s="559" t="s">
        <v>9</v>
      </c>
      <c r="P11" s="560"/>
      <c r="Q11" s="556" t="s">
        <v>10</v>
      </c>
      <c r="R11" s="557"/>
      <c r="S11" s="555" t="s">
        <v>32</v>
      </c>
      <c r="T11" s="555"/>
      <c r="U11" s="555" t="s">
        <v>11</v>
      </c>
      <c r="V11" s="555"/>
      <c r="W11" s="555" t="s">
        <v>12</v>
      </c>
      <c r="X11" s="555"/>
      <c r="Y11" s="556" t="s">
        <v>10</v>
      </c>
      <c r="Z11" s="557"/>
      <c r="AA11" s="555" t="s">
        <v>13</v>
      </c>
      <c r="AB11" s="555"/>
      <c r="AC11" s="555" t="s">
        <v>14</v>
      </c>
      <c r="AD11" s="555"/>
      <c r="AE11" s="555" t="s">
        <v>15</v>
      </c>
      <c r="AF11" s="555"/>
      <c r="AG11" s="556" t="s">
        <v>10</v>
      </c>
      <c r="AH11" s="557"/>
      <c r="AI11" s="555" t="s">
        <v>16</v>
      </c>
      <c r="AJ11" s="555"/>
      <c r="AK11" s="555" t="s">
        <v>17</v>
      </c>
      <c r="AL11" s="555"/>
      <c r="AM11" s="555" t="s">
        <v>18</v>
      </c>
      <c r="AN11" s="555"/>
      <c r="AO11" s="556" t="s">
        <v>29</v>
      </c>
      <c r="AP11" s="557"/>
      <c r="AQ11" s="525"/>
      <c r="AR11" s="526"/>
      <c r="AS11" s="526"/>
    </row>
    <row r="12" spans="2:45" ht="13.5">
      <c r="B12" s="553"/>
      <c r="C12" s="553"/>
      <c r="D12" s="553"/>
      <c r="E12" s="553"/>
      <c r="F12" s="553"/>
      <c r="G12" s="553"/>
      <c r="H12" s="553"/>
      <c r="I12" s="553"/>
      <c r="J12" s="553"/>
      <c r="K12" s="74" t="s">
        <v>19</v>
      </c>
      <c r="L12" s="75" t="s">
        <v>20</v>
      </c>
      <c r="M12" s="74" t="s">
        <v>19</v>
      </c>
      <c r="N12" s="75" t="s">
        <v>20</v>
      </c>
      <c r="O12" s="74" t="s">
        <v>19</v>
      </c>
      <c r="P12" s="75" t="s">
        <v>20</v>
      </c>
      <c r="Q12" s="76" t="s">
        <v>19</v>
      </c>
      <c r="R12" s="77" t="s">
        <v>20</v>
      </c>
      <c r="S12" s="74" t="s">
        <v>19</v>
      </c>
      <c r="T12" s="75" t="s">
        <v>20</v>
      </c>
      <c r="U12" s="74" t="s">
        <v>19</v>
      </c>
      <c r="V12" s="75" t="s">
        <v>20</v>
      </c>
      <c r="W12" s="74" t="s">
        <v>19</v>
      </c>
      <c r="X12" s="75" t="s">
        <v>20</v>
      </c>
      <c r="Y12" s="76" t="s">
        <v>19</v>
      </c>
      <c r="Z12" s="77" t="s">
        <v>20</v>
      </c>
      <c r="AA12" s="74" t="s">
        <v>19</v>
      </c>
      <c r="AB12" s="75" t="s">
        <v>20</v>
      </c>
      <c r="AC12" s="74" t="s">
        <v>19</v>
      </c>
      <c r="AD12" s="75" t="s">
        <v>20</v>
      </c>
      <c r="AE12" s="74" t="s">
        <v>19</v>
      </c>
      <c r="AF12" s="75" t="s">
        <v>20</v>
      </c>
      <c r="AG12" s="76" t="s">
        <v>19</v>
      </c>
      <c r="AH12" s="77" t="s">
        <v>20</v>
      </c>
      <c r="AI12" s="74" t="s">
        <v>19</v>
      </c>
      <c r="AJ12" s="75" t="s">
        <v>20</v>
      </c>
      <c r="AK12" s="74" t="s">
        <v>19</v>
      </c>
      <c r="AL12" s="75" t="s">
        <v>20</v>
      </c>
      <c r="AM12" s="74" t="s">
        <v>19</v>
      </c>
      <c r="AN12" s="75" t="s">
        <v>20</v>
      </c>
      <c r="AO12" s="76" t="s">
        <v>19</v>
      </c>
      <c r="AP12" s="77" t="s">
        <v>20</v>
      </c>
      <c r="AQ12" s="525"/>
      <c r="AR12" s="526"/>
      <c r="AS12" s="526"/>
    </row>
    <row r="13" spans="2:45" ht="327.75">
      <c r="B13" s="367" t="s">
        <v>784</v>
      </c>
      <c r="C13" s="137" t="s">
        <v>477</v>
      </c>
      <c r="D13" s="138">
        <v>1</v>
      </c>
      <c r="E13" s="139" t="s">
        <v>428</v>
      </c>
      <c r="F13" s="140" t="s">
        <v>429</v>
      </c>
      <c r="G13" s="141" t="s">
        <v>417</v>
      </c>
      <c r="H13" s="142" t="s">
        <v>430</v>
      </c>
      <c r="I13" s="143" t="s">
        <v>431</v>
      </c>
      <c r="J13" s="144" t="s">
        <v>525</v>
      </c>
      <c r="K13" s="145">
        <v>0</v>
      </c>
      <c r="L13" s="108">
        <v>0</v>
      </c>
      <c r="M13" s="145">
        <v>0</v>
      </c>
      <c r="N13" s="108">
        <v>0</v>
      </c>
      <c r="O13" s="145">
        <v>0</v>
      </c>
      <c r="P13" s="108">
        <v>0</v>
      </c>
      <c r="Q13" s="454">
        <f t="shared" ref="Q13:R13" si="0">K13+M13+O13</f>
        <v>0</v>
      </c>
      <c r="R13" s="454">
        <f t="shared" si="0"/>
        <v>0</v>
      </c>
      <c r="S13" s="455">
        <v>0</v>
      </c>
      <c r="T13" s="456">
        <v>0</v>
      </c>
      <c r="U13" s="455">
        <v>0.15</v>
      </c>
      <c r="V13" s="456">
        <v>0.12</v>
      </c>
      <c r="W13" s="455">
        <v>0.09</v>
      </c>
      <c r="X13" s="456">
        <v>0.09</v>
      </c>
      <c r="Y13" s="454">
        <f t="shared" ref="Y13:Z13" si="1">S13+U13+W13</f>
        <v>0.24</v>
      </c>
      <c r="Z13" s="454">
        <f t="shared" si="1"/>
        <v>0.21</v>
      </c>
      <c r="AA13" s="455">
        <v>0.3</v>
      </c>
      <c r="AB13" s="456">
        <v>0.23</v>
      </c>
      <c r="AC13" s="455">
        <v>0.2</v>
      </c>
      <c r="AD13" s="456">
        <v>0.2</v>
      </c>
      <c r="AE13" s="455">
        <v>0.06</v>
      </c>
      <c r="AF13" s="456">
        <v>0.05</v>
      </c>
      <c r="AG13" s="454">
        <f t="shared" ref="AG13:AH13" si="2">AA13+AC13+AE13</f>
        <v>0.56000000000000005</v>
      </c>
      <c r="AH13" s="454">
        <f t="shared" si="2"/>
        <v>0.48000000000000004</v>
      </c>
      <c r="AI13" s="455">
        <v>0.06</v>
      </c>
      <c r="AJ13" s="456"/>
      <c r="AK13" s="455">
        <v>0.1</v>
      </c>
      <c r="AL13" s="456"/>
      <c r="AM13" s="455">
        <v>0.04</v>
      </c>
      <c r="AN13" s="456"/>
      <c r="AO13" s="454">
        <f t="shared" ref="AO13:AP13" si="3">AI13+AK13+AM13</f>
        <v>0.2</v>
      </c>
      <c r="AP13" s="454">
        <f t="shared" si="3"/>
        <v>0</v>
      </c>
      <c r="AQ13" s="454">
        <f t="shared" ref="AQ13:AR13" si="4">Q13+Y13+AG13+AO13</f>
        <v>1</v>
      </c>
      <c r="AR13" s="454">
        <f t="shared" si="4"/>
        <v>0.69000000000000006</v>
      </c>
      <c r="AS13" s="457">
        <f>IF(AND(AR13&gt;0,AQ13&gt;0),AR13/AQ13,0)</f>
        <v>0.69000000000000006</v>
      </c>
    </row>
    <row r="14" spans="2:45" ht="23.25" hidden="1">
      <c r="B14" s="561" t="s">
        <v>22</v>
      </c>
      <c r="C14" s="562"/>
      <c r="D14" s="562"/>
      <c r="E14" s="562"/>
      <c r="F14" s="562"/>
      <c r="G14" s="562"/>
      <c r="H14" s="562"/>
      <c r="I14" s="562"/>
      <c r="J14" s="562"/>
      <c r="K14" s="562"/>
      <c r="L14" s="562"/>
      <c r="M14" s="562"/>
      <c r="N14" s="562"/>
      <c r="O14" s="562"/>
      <c r="P14" s="562"/>
      <c r="Q14" s="715"/>
      <c r="R14" s="715"/>
      <c r="S14" s="715"/>
      <c r="T14" s="715"/>
      <c r="U14" s="715"/>
      <c r="V14" s="715"/>
      <c r="W14" s="715"/>
      <c r="X14" s="715"/>
      <c r="Y14" s="715"/>
      <c r="Z14" s="715"/>
      <c r="AA14" s="715"/>
      <c r="AB14" s="715"/>
      <c r="AC14" s="715"/>
      <c r="AD14" s="715"/>
      <c r="AE14" s="715"/>
      <c r="AF14" s="715"/>
      <c r="AG14" s="715"/>
      <c r="AH14" s="715"/>
      <c r="AI14" s="715"/>
      <c r="AJ14" s="715"/>
      <c r="AK14" s="715"/>
      <c r="AL14" s="715"/>
      <c r="AM14" s="715"/>
      <c r="AN14" s="715"/>
      <c r="AO14" s="715"/>
      <c r="AP14" s="715"/>
      <c r="AQ14" s="715"/>
      <c r="AR14" s="716"/>
      <c r="AS14" s="453"/>
    </row>
    <row r="15" spans="2:45" ht="17.25">
      <c r="B15" s="153"/>
      <c r="C15" s="153"/>
      <c r="D15" s="154"/>
      <c r="E15" s="153"/>
      <c r="F15" s="153"/>
      <c r="G15" s="153"/>
      <c r="H15" s="153"/>
      <c r="I15" s="153"/>
      <c r="J15" s="155"/>
    </row>
    <row r="16" spans="2:45" ht="15.75">
      <c r="B16" s="84" t="s">
        <v>3</v>
      </c>
      <c r="C16" s="564" t="s">
        <v>715</v>
      </c>
      <c r="D16" s="565"/>
      <c r="E16" s="565"/>
      <c r="F16" s="565"/>
      <c r="G16" s="565"/>
      <c r="H16" s="565"/>
      <c r="I16" s="565"/>
      <c r="J16" s="566"/>
    </row>
    <row r="17" spans="2:10" ht="17.25">
      <c r="B17" s="153"/>
      <c r="C17" s="558"/>
      <c r="D17" s="558"/>
      <c r="E17" s="558"/>
      <c r="F17" s="558"/>
      <c r="G17" s="558"/>
      <c r="H17" s="558"/>
      <c r="I17" s="558"/>
      <c r="J17" s="558"/>
    </row>
    <row r="18" spans="2:10" ht="17.25">
      <c r="B18" s="85" t="s">
        <v>31</v>
      </c>
      <c r="C18" s="567">
        <v>43448</v>
      </c>
      <c r="D18" s="568"/>
      <c r="E18" s="153"/>
      <c r="F18" s="153"/>
      <c r="G18" s="156" t="s">
        <v>21</v>
      </c>
      <c r="H18" s="569" t="s">
        <v>694</v>
      </c>
      <c r="I18" s="570"/>
      <c r="J18" s="570"/>
    </row>
    <row r="19" spans="2:10" ht="17.25">
      <c r="B19" s="153"/>
      <c r="C19" s="153"/>
      <c r="D19" s="154"/>
      <c r="E19" s="153"/>
      <c r="F19" s="153"/>
      <c r="G19" s="153"/>
      <c r="H19" s="153"/>
      <c r="I19" s="153"/>
      <c r="J19" s="155"/>
    </row>
    <row r="20" spans="2:10" ht="17.25">
      <c r="B20" s="153"/>
      <c r="C20" s="153"/>
      <c r="D20" s="154"/>
      <c r="E20" s="153"/>
      <c r="F20" s="153"/>
      <c r="G20" s="153"/>
      <c r="H20" s="153"/>
      <c r="I20" s="153"/>
      <c r="J20" s="155"/>
    </row>
    <row r="21" spans="2:10" ht="17.25">
      <c r="B21" s="153"/>
      <c r="C21" s="153"/>
      <c r="D21" s="154"/>
      <c r="E21" s="153"/>
      <c r="F21" s="153"/>
      <c r="G21" s="153"/>
      <c r="H21" s="153"/>
      <c r="I21" s="153"/>
      <c r="J21" s="155"/>
    </row>
    <row r="22" spans="2:10" ht="17.25">
      <c r="B22" s="153"/>
      <c r="C22" s="153"/>
      <c r="D22" s="154"/>
      <c r="E22" s="571"/>
      <c r="F22" s="571"/>
      <c r="G22" s="571"/>
      <c r="H22" s="571"/>
      <c r="I22" s="157"/>
      <c r="J22" s="153"/>
    </row>
    <row r="23" spans="2:10" ht="17.25">
      <c r="B23" s="153"/>
      <c r="C23" s="153"/>
      <c r="D23" s="154"/>
      <c r="E23" s="153"/>
      <c r="F23" s="153"/>
      <c r="G23" s="155"/>
      <c r="H23" s="153"/>
      <c r="I23" s="153"/>
      <c r="J23" s="153"/>
    </row>
    <row r="24" spans="2:10" ht="17.25">
      <c r="B24" s="153"/>
      <c r="C24" s="153"/>
      <c r="D24" s="154"/>
      <c r="E24" s="571"/>
      <c r="F24" s="571"/>
      <c r="G24" s="571"/>
      <c r="H24" s="571"/>
      <c r="I24" s="157"/>
      <c r="J24" s="153"/>
    </row>
    <row r="25" spans="2:10" ht="17.25">
      <c r="B25" s="153"/>
      <c r="C25" s="153"/>
      <c r="D25" s="154"/>
      <c r="E25" s="153"/>
      <c r="F25" s="153"/>
      <c r="G25" s="155"/>
      <c r="H25" s="153"/>
      <c r="I25" s="153"/>
      <c r="J25" s="153"/>
    </row>
    <row r="26" spans="2:10" ht="17.25">
      <c r="B26" s="153"/>
      <c r="C26" s="153"/>
      <c r="D26" s="154"/>
      <c r="E26" s="571"/>
      <c r="F26" s="571"/>
      <c r="G26" s="571"/>
      <c r="H26" s="571"/>
      <c r="I26" s="157"/>
      <c r="J26" s="153"/>
    </row>
  </sheetData>
  <sheetProtection algorithmName="SHA-512" hashValue="eF4ZRep1UU+ufcKMdJx1WJchuvQjK5r/xWdY1Xdpsvk6RbouLU6dciy/nURsG2POIcG0njKdJY73GAgTi8IBWA==" saltValue="1IynrIiqXupbr2t4q/aBbQ==" spinCount="100000" sheet="1" formatCells="0"/>
  <mergeCells count="48">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C17:J17"/>
    <mergeCell ref="AA11:AB11"/>
    <mergeCell ref="AC11:AD11"/>
    <mergeCell ref="AE11:AF11"/>
    <mergeCell ref="AG11:AH11"/>
    <mergeCell ref="O11:P11"/>
    <mergeCell ref="Q11:R11"/>
    <mergeCell ref="S11:T11"/>
    <mergeCell ref="U11:V11"/>
    <mergeCell ref="W11:X11"/>
    <mergeCell ref="Y11:Z11"/>
    <mergeCell ref="AM11:AN11"/>
    <mergeCell ref="AO11:AP11"/>
    <mergeCell ref="B14:AR14"/>
    <mergeCell ref="C16:J16"/>
    <mergeCell ref="AI11:AJ11"/>
    <mergeCell ref="AK11:AL11"/>
    <mergeCell ref="C18:D18"/>
    <mergeCell ref="H18:J18"/>
    <mergeCell ref="E22:H22"/>
    <mergeCell ref="E24:H24"/>
    <mergeCell ref="E26:H26"/>
  </mergeCells>
  <conditionalFormatting sqref="AS13">
    <cfRule type="cellIs" dxfId="35" priority="1" operator="between">
      <formula>0.7</formula>
      <formula>1</formula>
    </cfRule>
    <cfRule type="cellIs" dxfId="34" priority="2" operator="between">
      <formula>0.51</formula>
      <formula>0.69</formula>
    </cfRule>
    <cfRule type="cellIs" dxfId="33" priority="3" operator="between">
      <formula>0</formula>
      <formula>0.5</formula>
    </cfRule>
  </conditionalFormatting>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B1:AS31"/>
  <sheetViews>
    <sheetView zoomScale="55" zoomScaleNormal="55" workbookViewId="0">
      <selection activeCell="B13" sqref="B13:B16"/>
    </sheetView>
  </sheetViews>
  <sheetFormatPr baseColWidth="10" defaultColWidth="17.28515625" defaultRowHeight="15" customHeight="1"/>
  <cols>
    <col min="1" max="1" width="4.28515625" style="60" customWidth="1"/>
    <col min="2" max="2" width="28.42578125" style="113" customWidth="1"/>
    <col min="3" max="3" width="28.5703125" style="113" customWidth="1"/>
    <col min="4" max="4" width="25.42578125" style="114" customWidth="1"/>
    <col min="5" max="7" width="21.42578125" style="113" customWidth="1"/>
    <col min="8" max="8" width="28.5703125" style="113" customWidth="1"/>
    <col min="9" max="9" width="50" style="113" customWidth="1"/>
    <col min="10" max="10" width="28.5703125" style="115" customWidth="1"/>
    <col min="11" max="42" width="14.28515625" style="60" customWidth="1"/>
    <col min="43" max="43" width="14.85546875" style="60" customWidth="1"/>
    <col min="44" max="45" width="15" style="60" customWidth="1"/>
    <col min="46" max="16384" width="17.28515625" style="60"/>
  </cols>
  <sheetData>
    <row r="1" spans="2:45" ht="18" thickBot="1"/>
    <row r="2" spans="2:45" ht="15.75">
      <c r="B2" s="529"/>
      <c r="C2" s="642" t="s">
        <v>58</v>
      </c>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4"/>
      <c r="AR2" s="541" t="s">
        <v>38</v>
      </c>
      <c r="AS2" s="542"/>
    </row>
    <row r="3" spans="2:45" ht="15.75">
      <c r="B3" s="530"/>
      <c r="C3" s="645"/>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6"/>
      <c r="AP3" s="646"/>
      <c r="AQ3" s="647"/>
      <c r="AR3" s="205" t="s">
        <v>35</v>
      </c>
      <c r="AS3" s="164" t="s">
        <v>36</v>
      </c>
    </row>
    <row r="4" spans="2:45">
      <c r="B4" s="530"/>
      <c r="C4" s="645"/>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6"/>
      <c r="AN4" s="646"/>
      <c r="AO4" s="646"/>
      <c r="AP4" s="646"/>
      <c r="AQ4" s="647"/>
      <c r="AR4" s="118">
        <v>3</v>
      </c>
      <c r="AS4" s="119" t="s">
        <v>101</v>
      </c>
    </row>
    <row r="5" spans="2:45" ht="15.75">
      <c r="B5" s="530"/>
      <c r="C5" s="645"/>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c r="AL5" s="646"/>
      <c r="AM5" s="646"/>
      <c r="AN5" s="646"/>
      <c r="AO5" s="646"/>
      <c r="AP5" s="646"/>
      <c r="AQ5" s="647"/>
      <c r="AR5" s="551" t="s">
        <v>37</v>
      </c>
      <c r="AS5" s="552"/>
    </row>
    <row r="6" spans="2:45" ht="15.75" thickBot="1">
      <c r="B6" s="531"/>
      <c r="C6" s="648"/>
      <c r="D6" s="649"/>
      <c r="E6" s="649"/>
      <c r="F6" s="649"/>
      <c r="G6" s="649"/>
      <c r="H6" s="649"/>
      <c r="I6" s="649"/>
      <c r="J6" s="649"/>
      <c r="K6" s="649"/>
      <c r="L6" s="649"/>
      <c r="M6" s="649"/>
      <c r="N6" s="649"/>
      <c r="O6" s="649"/>
      <c r="P6" s="649"/>
      <c r="Q6" s="649"/>
      <c r="R6" s="649"/>
      <c r="S6" s="649"/>
      <c r="T6" s="649"/>
      <c r="U6" s="649"/>
      <c r="V6" s="649"/>
      <c r="W6" s="649"/>
      <c r="X6" s="649"/>
      <c r="Y6" s="649"/>
      <c r="Z6" s="649"/>
      <c r="AA6" s="649"/>
      <c r="AB6" s="649"/>
      <c r="AC6" s="649"/>
      <c r="AD6" s="649"/>
      <c r="AE6" s="649"/>
      <c r="AF6" s="649"/>
      <c r="AG6" s="649"/>
      <c r="AH6" s="649"/>
      <c r="AI6" s="649"/>
      <c r="AJ6" s="649"/>
      <c r="AK6" s="649"/>
      <c r="AL6" s="649"/>
      <c r="AM6" s="649"/>
      <c r="AN6" s="649"/>
      <c r="AO6" s="649"/>
      <c r="AP6" s="649"/>
      <c r="AQ6" s="650"/>
      <c r="AR6" s="545" t="s">
        <v>99</v>
      </c>
      <c r="AS6" s="546"/>
    </row>
    <row r="7" spans="2:45" ht="17.25">
      <c r="B7" s="120"/>
      <c r="C7" s="120"/>
      <c r="D7" s="121"/>
      <c r="E7" s="120"/>
      <c r="F7" s="120"/>
      <c r="G7" s="120"/>
      <c r="H7" s="120"/>
      <c r="I7" s="120"/>
      <c r="J7" s="122"/>
      <c r="AR7" s="587"/>
      <c r="AS7" s="588"/>
    </row>
    <row r="8" spans="2: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671" t="s">
        <v>34</v>
      </c>
      <c r="C9" s="671" t="s">
        <v>33</v>
      </c>
      <c r="D9" s="671" t="s">
        <v>62</v>
      </c>
      <c r="E9" s="671" t="s">
        <v>65</v>
      </c>
      <c r="F9" s="671" t="s">
        <v>66</v>
      </c>
      <c r="G9" s="671" t="s">
        <v>30</v>
      </c>
      <c r="H9" s="671" t="s">
        <v>24</v>
      </c>
      <c r="I9" s="671" t="s">
        <v>94</v>
      </c>
      <c r="J9" s="671"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672" t="s">
        <v>5</v>
      </c>
      <c r="AR9" s="651" t="s">
        <v>6</v>
      </c>
      <c r="AS9" s="651" t="s">
        <v>23</v>
      </c>
    </row>
    <row r="10" spans="2:45" ht="15.75">
      <c r="B10" s="671"/>
      <c r="C10" s="671"/>
      <c r="D10" s="671"/>
      <c r="E10" s="671"/>
      <c r="F10" s="671"/>
      <c r="G10" s="671"/>
      <c r="H10" s="671"/>
      <c r="I10" s="671"/>
      <c r="J10" s="671"/>
      <c r="K10" s="611" t="s">
        <v>25</v>
      </c>
      <c r="L10" s="611"/>
      <c r="M10" s="611"/>
      <c r="N10" s="611"/>
      <c r="O10" s="611"/>
      <c r="P10" s="611"/>
      <c r="Q10" s="611"/>
      <c r="R10" s="611"/>
      <c r="S10" s="611" t="s">
        <v>26</v>
      </c>
      <c r="T10" s="611"/>
      <c r="U10" s="611"/>
      <c r="V10" s="611"/>
      <c r="W10" s="611"/>
      <c r="X10" s="611"/>
      <c r="Y10" s="611"/>
      <c r="Z10" s="611"/>
      <c r="AA10" s="611" t="s">
        <v>27</v>
      </c>
      <c r="AB10" s="611"/>
      <c r="AC10" s="611"/>
      <c r="AD10" s="611"/>
      <c r="AE10" s="611"/>
      <c r="AF10" s="611"/>
      <c r="AG10" s="611"/>
      <c r="AH10" s="611"/>
      <c r="AI10" s="611" t="s">
        <v>28</v>
      </c>
      <c r="AJ10" s="611"/>
      <c r="AK10" s="611"/>
      <c r="AL10" s="611"/>
      <c r="AM10" s="611"/>
      <c r="AN10" s="611"/>
      <c r="AO10" s="611"/>
      <c r="AP10" s="611"/>
      <c r="AQ10" s="672"/>
      <c r="AR10" s="651"/>
      <c r="AS10" s="651"/>
    </row>
    <row r="11" spans="2:45" ht="15.75">
      <c r="B11" s="671"/>
      <c r="C11" s="671"/>
      <c r="D11" s="671"/>
      <c r="E11" s="671"/>
      <c r="F11" s="671"/>
      <c r="G11" s="671"/>
      <c r="H11" s="671"/>
      <c r="I11" s="671"/>
      <c r="J11" s="671"/>
      <c r="K11" s="611" t="s">
        <v>7</v>
      </c>
      <c r="L11" s="611"/>
      <c r="M11" s="611" t="s">
        <v>8</v>
      </c>
      <c r="N11" s="611"/>
      <c r="O11" s="577" t="s">
        <v>9</v>
      </c>
      <c r="P11" s="614"/>
      <c r="Q11" s="579" t="s">
        <v>10</v>
      </c>
      <c r="R11" s="613"/>
      <c r="S11" s="611" t="s">
        <v>32</v>
      </c>
      <c r="T11" s="611"/>
      <c r="U11" s="611" t="s">
        <v>11</v>
      </c>
      <c r="V11" s="611"/>
      <c r="W11" s="611" t="s">
        <v>12</v>
      </c>
      <c r="X11" s="611"/>
      <c r="Y11" s="579" t="s">
        <v>10</v>
      </c>
      <c r="Z11" s="613"/>
      <c r="AA11" s="611" t="s">
        <v>13</v>
      </c>
      <c r="AB11" s="611"/>
      <c r="AC11" s="611" t="s">
        <v>14</v>
      </c>
      <c r="AD11" s="611"/>
      <c r="AE11" s="611" t="s">
        <v>15</v>
      </c>
      <c r="AF11" s="611"/>
      <c r="AG11" s="579" t="s">
        <v>10</v>
      </c>
      <c r="AH11" s="613"/>
      <c r="AI11" s="611" t="s">
        <v>16</v>
      </c>
      <c r="AJ11" s="611"/>
      <c r="AK11" s="611" t="s">
        <v>17</v>
      </c>
      <c r="AL11" s="611"/>
      <c r="AM11" s="611" t="s">
        <v>18</v>
      </c>
      <c r="AN11" s="611"/>
      <c r="AO11" s="579" t="s">
        <v>29</v>
      </c>
      <c r="AP11" s="613"/>
      <c r="AQ11" s="672"/>
      <c r="AR11" s="651"/>
      <c r="AS11" s="651"/>
    </row>
    <row r="12" spans="2:45" ht="13.5">
      <c r="B12" s="553"/>
      <c r="C12" s="553"/>
      <c r="D12" s="553"/>
      <c r="E12" s="553"/>
      <c r="F12" s="553"/>
      <c r="G12" s="553"/>
      <c r="H12" s="553"/>
      <c r="I12" s="553"/>
      <c r="J12" s="553"/>
      <c r="K12" s="53" t="s">
        <v>19</v>
      </c>
      <c r="L12" s="54" t="s">
        <v>20</v>
      </c>
      <c r="M12" s="53" t="s">
        <v>19</v>
      </c>
      <c r="N12" s="54" t="s">
        <v>20</v>
      </c>
      <c r="O12" s="53" t="s">
        <v>19</v>
      </c>
      <c r="P12" s="54" t="s">
        <v>20</v>
      </c>
      <c r="Q12" s="55" t="s">
        <v>19</v>
      </c>
      <c r="R12" s="56" t="s">
        <v>20</v>
      </c>
      <c r="S12" s="53" t="s">
        <v>19</v>
      </c>
      <c r="T12" s="54" t="s">
        <v>20</v>
      </c>
      <c r="U12" s="53" t="s">
        <v>19</v>
      </c>
      <c r="V12" s="54" t="s">
        <v>20</v>
      </c>
      <c r="W12" s="53" t="s">
        <v>19</v>
      </c>
      <c r="X12" s="54" t="s">
        <v>20</v>
      </c>
      <c r="Y12" s="55" t="s">
        <v>19</v>
      </c>
      <c r="Z12" s="56" t="s">
        <v>20</v>
      </c>
      <c r="AA12" s="53" t="s">
        <v>19</v>
      </c>
      <c r="AB12" s="54" t="s">
        <v>20</v>
      </c>
      <c r="AC12" s="53" t="s">
        <v>19</v>
      </c>
      <c r="AD12" s="54" t="s">
        <v>20</v>
      </c>
      <c r="AE12" s="53" t="s">
        <v>19</v>
      </c>
      <c r="AF12" s="54" t="s">
        <v>20</v>
      </c>
      <c r="AG12" s="55" t="s">
        <v>19</v>
      </c>
      <c r="AH12" s="56" t="s">
        <v>20</v>
      </c>
      <c r="AI12" s="53" t="s">
        <v>19</v>
      </c>
      <c r="AJ12" s="54" t="s">
        <v>20</v>
      </c>
      <c r="AK12" s="53" t="s">
        <v>19</v>
      </c>
      <c r="AL12" s="54" t="s">
        <v>20</v>
      </c>
      <c r="AM12" s="53" t="s">
        <v>19</v>
      </c>
      <c r="AN12" s="54" t="s">
        <v>20</v>
      </c>
      <c r="AO12" s="55" t="s">
        <v>19</v>
      </c>
      <c r="AP12" s="56" t="s">
        <v>20</v>
      </c>
      <c r="AQ12" s="672"/>
      <c r="AR12" s="651"/>
      <c r="AS12" s="651"/>
    </row>
    <row r="13" spans="2:45" ht="71.25" customHeight="1">
      <c r="B13" s="662" t="s">
        <v>785</v>
      </c>
      <c r="C13" s="717" t="s">
        <v>222</v>
      </c>
      <c r="D13" s="262">
        <v>8</v>
      </c>
      <c r="E13" s="236" t="s">
        <v>223</v>
      </c>
      <c r="F13" s="59" t="s">
        <v>224</v>
      </c>
      <c r="G13" s="347">
        <v>6</v>
      </c>
      <c r="H13" s="59" t="s">
        <v>225</v>
      </c>
      <c r="I13" s="238" t="s">
        <v>226</v>
      </c>
      <c r="J13" s="239" t="s">
        <v>352</v>
      </c>
      <c r="K13" s="221">
        <v>0</v>
      </c>
      <c r="L13" s="57">
        <v>2</v>
      </c>
      <c r="M13" s="221">
        <v>0</v>
      </c>
      <c r="N13" s="57">
        <v>0</v>
      </c>
      <c r="O13" s="221">
        <v>1</v>
      </c>
      <c r="P13" s="57">
        <v>0</v>
      </c>
      <c r="Q13" s="42">
        <f>K13+M13+O13</f>
        <v>1</v>
      </c>
      <c r="R13" s="42">
        <f>L13+N13+P13</f>
        <v>2</v>
      </c>
      <c r="S13" s="221">
        <v>1</v>
      </c>
      <c r="T13" s="57">
        <v>0</v>
      </c>
      <c r="U13" s="221">
        <v>1</v>
      </c>
      <c r="V13" s="57">
        <v>0</v>
      </c>
      <c r="W13" s="221">
        <v>0</v>
      </c>
      <c r="X13" s="57">
        <v>0</v>
      </c>
      <c r="Y13" s="42">
        <f>S13+U13+W13</f>
        <v>2</v>
      </c>
      <c r="Z13" s="42">
        <f>T13+V13+X13</f>
        <v>0</v>
      </c>
      <c r="AA13" s="221">
        <v>1</v>
      </c>
      <c r="AB13" s="57">
        <v>0</v>
      </c>
      <c r="AC13" s="221">
        <v>1</v>
      </c>
      <c r="AD13" s="57">
        <v>0</v>
      </c>
      <c r="AE13" s="222">
        <v>1</v>
      </c>
      <c r="AF13" s="57">
        <v>1</v>
      </c>
      <c r="AG13" s="350">
        <f>AA13+AC13+AE13</f>
        <v>3</v>
      </c>
      <c r="AH13" s="42">
        <f>AB13+AD13+AF13</f>
        <v>1</v>
      </c>
      <c r="AI13" s="221">
        <v>1</v>
      </c>
      <c r="AJ13" s="57"/>
      <c r="AK13" s="221">
        <v>1</v>
      </c>
      <c r="AL13" s="57"/>
      <c r="AM13" s="221">
        <v>0</v>
      </c>
      <c r="AN13" s="57"/>
      <c r="AO13" s="42">
        <f>AI13+AK13+AM13</f>
        <v>2</v>
      </c>
      <c r="AP13" s="42">
        <f>AJ13+AL13+AN13</f>
        <v>0</v>
      </c>
      <c r="AQ13" s="68">
        <f>Q13+Y13+AG13+AO13</f>
        <v>8</v>
      </c>
      <c r="AR13" s="62">
        <f>R13+Z13+AH13+AP13</f>
        <v>3</v>
      </c>
      <c r="AS13" s="45">
        <f t="shared" ref="AS13:AS18" si="0">IF(AND(AR13&gt;0,AQ13&gt;0),AR13/AQ13,0)</f>
        <v>0.375</v>
      </c>
    </row>
    <row r="14" spans="2:45" ht="105">
      <c r="B14" s="573"/>
      <c r="C14" s="718"/>
      <c r="D14" s="262">
        <v>4</v>
      </c>
      <c r="E14" s="236" t="s">
        <v>228</v>
      </c>
      <c r="F14" s="59" t="s">
        <v>229</v>
      </c>
      <c r="G14" s="347">
        <v>3</v>
      </c>
      <c r="H14" s="59" t="s">
        <v>230</v>
      </c>
      <c r="I14" s="238" t="s">
        <v>231</v>
      </c>
      <c r="J14" s="239" t="s">
        <v>352</v>
      </c>
      <c r="K14" s="221">
        <v>0</v>
      </c>
      <c r="L14" s="57">
        <v>0</v>
      </c>
      <c r="M14" s="221">
        <v>0</v>
      </c>
      <c r="N14" s="57">
        <v>1</v>
      </c>
      <c r="O14" s="221">
        <v>0</v>
      </c>
      <c r="P14" s="57">
        <v>0</v>
      </c>
      <c r="Q14" s="42">
        <f>K14+M14+O14</f>
        <v>0</v>
      </c>
      <c r="R14" s="42">
        <f>L14+N14+P14</f>
        <v>1</v>
      </c>
      <c r="S14" s="221">
        <v>0</v>
      </c>
      <c r="T14" s="57">
        <v>0</v>
      </c>
      <c r="U14" s="221">
        <v>0</v>
      </c>
      <c r="V14" s="57">
        <v>0</v>
      </c>
      <c r="W14" s="221">
        <v>1</v>
      </c>
      <c r="X14" s="57">
        <v>0</v>
      </c>
      <c r="Y14" s="42">
        <f>S14+U14+W14</f>
        <v>1</v>
      </c>
      <c r="Z14" s="42">
        <f>T14+V14+X14</f>
        <v>0</v>
      </c>
      <c r="AA14" s="221">
        <v>0</v>
      </c>
      <c r="AB14" s="57">
        <v>0</v>
      </c>
      <c r="AC14" s="221">
        <v>1</v>
      </c>
      <c r="AD14" s="57">
        <v>0</v>
      </c>
      <c r="AE14" s="222">
        <v>1</v>
      </c>
      <c r="AF14" s="57">
        <v>0</v>
      </c>
      <c r="AG14" s="350">
        <f>AA14+AC14+AE14</f>
        <v>2</v>
      </c>
      <c r="AH14" s="42">
        <f>AB14+AD14+AF14</f>
        <v>0</v>
      </c>
      <c r="AI14" s="221">
        <v>1</v>
      </c>
      <c r="AJ14" s="57"/>
      <c r="AK14" s="221">
        <v>0</v>
      </c>
      <c r="AL14" s="57"/>
      <c r="AM14" s="221">
        <v>0</v>
      </c>
      <c r="AN14" s="57"/>
      <c r="AO14" s="42">
        <f>AI14+AK14+AM14</f>
        <v>1</v>
      </c>
      <c r="AP14" s="42">
        <f>AJ14+AL14+AN14</f>
        <v>0</v>
      </c>
      <c r="AQ14" s="68">
        <f>Q14+Y14+AG14+AO14</f>
        <v>4</v>
      </c>
      <c r="AR14" s="62">
        <f>R14+Z14+AH14+AP14</f>
        <v>1</v>
      </c>
      <c r="AS14" s="45">
        <f t="shared" si="0"/>
        <v>0.25</v>
      </c>
    </row>
    <row r="15" spans="2:45" ht="99.75">
      <c r="B15" s="573"/>
      <c r="C15" s="348" t="s">
        <v>232</v>
      </c>
      <c r="D15" s="348">
        <v>8</v>
      </c>
      <c r="E15" s="236" t="s">
        <v>233</v>
      </c>
      <c r="F15" s="59" t="s">
        <v>234</v>
      </c>
      <c r="G15" s="347">
        <v>6</v>
      </c>
      <c r="H15" s="59" t="s">
        <v>235</v>
      </c>
      <c r="I15" s="238" t="s">
        <v>236</v>
      </c>
      <c r="J15" s="239" t="s">
        <v>352</v>
      </c>
      <c r="K15" s="221">
        <v>0</v>
      </c>
      <c r="L15" s="57">
        <v>1</v>
      </c>
      <c r="M15" s="221">
        <v>0</v>
      </c>
      <c r="N15" s="57">
        <v>1</v>
      </c>
      <c r="O15" s="221">
        <v>0</v>
      </c>
      <c r="P15" s="57">
        <v>0</v>
      </c>
      <c r="Q15" s="42">
        <f t="shared" ref="Q15:R18" si="1">K15+M15+O15</f>
        <v>0</v>
      </c>
      <c r="R15" s="42">
        <f t="shared" si="1"/>
        <v>2</v>
      </c>
      <c r="S15" s="221">
        <v>1</v>
      </c>
      <c r="T15" s="57">
        <v>2</v>
      </c>
      <c r="U15" s="221">
        <v>1</v>
      </c>
      <c r="V15" s="57">
        <v>0</v>
      </c>
      <c r="W15" s="221">
        <v>1</v>
      </c>
      <c r="X15" s="57">
        <v>0</v>
      </c>
      <c r="Y15" s="42">
        <f t="shared" ref="Y15:Z18" si="2">S15+U15+W15</f>
        <v>3</v>
      </c>
      <c r="Z15" s="42">
        <f t="shared" si="2"/>
        <v>2</v>
      </c>
      <c r="AA15" s="221">
        <v>1</v>
      </c>
      <c r="AB15" s="57">
        <v>1</v>
      </c>
      <c r="AC15" s="221">
        <v>1</v>
      </c>
      <c r="AD15" s="57">
        <v>0</v>
      </c>
      <c r="AE15" s="222">
        <v>1</v>
      </c>
      <c r="AF15" s="57">
        <v>2</v>
      </c>
      <c r="AG15" s="350">
        <f t="shared" ref="AG15:AH18" si="3">AA15+AC15+AE15</f>
        <v>3</v>
      </c>
      <c r="AH15" s="42">
        <f t="shared" si="3"/>
        <v>3</v>
      </c>
      <c r="AI15" s="221">
        <v>1</v>
      </c>
      <c r="AJ15" s="57"/>
      <c r="AK15" s="221">
        <v>1</v>
      </c>
      <c r="AL15" s="57"/>
      <c r="AM15" s="221">
        <v>0</v>
      </c>
      <c r="AN15" s="57"/>
      <c r="AO15" s="42">
        <f t="shared" ref="AO15:AP18" si="4">AI15+AK15+AM15</f>
        <v>2</v>
      </c>
      <c r="AP15" s="42">
        <f t="shared" si="4"/>
        <v>0</v>
      </c>
      <c r="AQ15" s="68">
        <f t="shared" ref="AQ15:AR18" si="5">Q15+Y15+AG15+AO15</f>
        <v>8</v>
      </c>
      <c r="AR15" s="62">
        <f t="shared" si="5"/>
        <v>7</v>
      </c>
      <c r="AS15" s="45">
        <f t="shared" si="0"/>
        <v>0.875</v>
      </c>
    </row>
    <row r="16" spans="2:45" ht="128.25">
      <c r="B16" s="574"/>
      <c r="C16" s="348" t="s">
        <v>353</v>
      </c>
      <c r="D16" s="348">
        <v>230</v>
      </c>
      <c r="E16" s="236" t="s">
        <v>238</v>
      </c>
      <c r="F16" s="59" t="s">
        <v>239</v>
      </c>
      <c r="G16" s="347">
        <v>217</v>
      </c>
      <c r="H16" s="59" t="s">
        <v>240</v>
      </c>
      <c r="I16" s="238" t="s">
        <v>241</v>
      </c>
      <c r="J16" s="239" t="s">
        <v>352</v>
      </c>
      <c r="K16" s="221">
        <v>11</v>
      </c>
      <c r="L16" s="57">
        <v>47</v>
      </c>
      <c r="M16" s="221">
        <v>18</v>
      </c>
      <c r="N16" s="57">
        <v>13</v>
      </c>
      <c r="O16" s="221">
        <v>18</v>
      </c>
      <c r="P16" s="57">
        <v>14</v>
      </c>
      <c r="Q16" s="42">
        <f t="shared" si="1"/>
        <v>47</v>
      </c>
      <c r="R16" s="42">
        <f t="shared" si="1"/>
        <v>74</v>
      </c>
      <c r="S16" s="221">
        <v>23</v>
      </c>
      <c r="T16" s="57">
        <v>21</v>
      </c>
      <c r="U16" s="221">
        <v>23</v>
      </c>
      <c r="V16" s="57">
        <v>18</v>
      </c>
      <c r="W16" s="221">
        <v>25</v>
      </c>
      <c r="X16" s="57">
        <v>11</v>
      </c>
      <c r="Y16" s="42">
        <f t="shared" si="2"/>
        <v>71</v>
      </c>
      <c r="Z16" s="42">
        <f t="shared" si="2"/>
        <v>50</v>
      </c>
      <c r="AA16" s="221">
        <v>23</v>
      </c>
      <c r="AB16" s="57">
        <v>20</v>
      </c>
      <c r="AC16" s="221">
        <v>23</v>
      </c>
      <c r="AD16" s="57">
        <v>12</v>
      </c>
      <c r="AE16" s="222">
        <v>23</v>
      </c>
      <c r="AF16" s="57">
        <v>20</v>
      </c>
      <c r="AG16" s="350">
        <f t="shared" si="3"/>
        <v>69</v>
      </c>
      <c r="AH16" s="42">
        <f t="shared" si="3"/>
        <v>52</v>
      </c>
      <c r="AI16" s="221">
        <v>17</v>
      </c>
      <c r="AJ16" s="57"/>
      <c r="AK16" s="221">
        <v>15</v>
      </c>
      <c r="AL16" s="57"/>
      <c r="AM16" s="221">
        <v>11</v>
      </c>
      <c r="AN16" s="57"/>
      <c r="AO16" s="42">
        <f t="shared" si="4"/>
        <v>43</v>
      </c>
      <c r="AP16" s="42">
        <f t="shared" si="4"/>
        <v>0</v>
      </c>
      <c r="AQ16" s="68">
        <f t="shared" si="5"/>
        <v>230</v>
      </c>
      <c r="AR16" s="62">
        <f t="shared" si="5"/>
        <v>176</v>
      </c>
      <c r="AS16" s="45">
        <f t="shared" si="0"/>
        <v>0.76521739130434785</v>
      </c>
    </row>
    <row r="17" spans="2:45" ht="327.75">
      <c r="B17" s="162" t="s">
        <v>480</v>
      </c>
      <c r="C17" s="137" t="s">
        <v>477</v>
      </c>
      <c r="D17" s="138">
        <v>1</v>
      </c>
      <c r="E17" s="139" t="s">
        <v>428</v>
      </c>
      <c r="F17" s="140" t="s">
        <v>429</v>
      </c>
      <c r="G17" s="141" t="s">
        <v>417</v>
      </c>
      <c r="H17" s="142" t="s">
        <v>430</v>
      </c>
      <c r="I17" s="143" t="s">
        <v>431</v>
      </c>
      <c r="J17" s="144" t="s">
        <v>432</v>
      </c>
      <c r="K17" s="145">
        <v>2.5757575757575757E-2</v>
      </c>
      <c r="L17" s="108">
        <v>2.5757575757575757E-2</v>
      </c>
      <c r="M17" s="145">
        <v>0.23575757575757575</v>
      </c>
      <c r="N17" s="108">
        <v>0.1</v>
      </c>
      <c r="O17" s="145">
        <v>0.16909090909090907</v>
      </c>
      <c r="P17" s="108">
        <v>0.1</v>
      </c>
      <c r="Q17" s="146">
        <f t="shared" si="1"/>
        <v>0.43060606060606055</v>
      </c>
      <c r="R17" s="146">
        <f t="shared" si="1"/>
        <v>0.22575757575757577</v>
      </c>
      <c r="S17" s="145">
        <v>0.13575757575757574</v>
      </c>
      <c r="T17" s="108">
        <v>0.14000000000000001</v>
      </c>
      <c r="U17" s="145">
        <v>0.10242424242424242</v>
      </c>
      <c r="V17" s="108">
        <v>0.1</v>
      </c>
      <c r="W17" s="145">
        <v>3.5757575757575759E-2</v>
      </c>
      <c r="X17" s="108">
        <v>0.2</v>
      </c>
      <c r="Y17" s="146">
        <f t="shared" si="2"/>
        <v>0.27393939393939393</v>
      </c>
      <c r="Z17" s="146">
        <f t="shared" si="2"/>
        <v>0.44000000000000006</v>
      </c>
      <c r="AA17" s="145">
        <v>3.5757575757575759E-2</v>
      </c>
      <c r="AB17" s="108">
        <v>0.13</v>
      </c>
      <c r="AC17" s="145">
        <v>8.5757575757575755E-2</v>
      </c>
      <c r="AD17" s="108">
        <v>0.1</v>
      </c>
      <c r="AE17" s="145">
        <v>3.5757575757575759E-2</v>
      </c>
      <c r="AF17" s="108">
        <v>0.1</v>
      </c>
      <c r="AG17" s="106">
        <f t="shared" si="3"/>
        <v>0.15727272727272729</v>
      </c>
      <c r="AH17" s="146">
        <f t="shared" si="3"/>
        <v>0.33</v>
      </c>
      <c r="AI17" s="145">
        <v>3.5757575757575759E-2</v>
      </c>
      <c r="AJ17" s="108"/>
      <c r="AK17" s="145">
        <v>8.5757575757575755E-2</v>
      </c>
      <c r="AL17" s="108"/>
      <c r="AM17" s="145">
        <v>1.6666666666666666E-2</v>
      </c>
      <c r="AN17" s="108"/>
      <c r="AO17" s="146">
        <f t="shared" si="4"/>
        <v>0.13818181818181818</v>
      </c>
      <c r="AP17" s="146">
        <f t="shared" si="4"/>
        <v>0</v>
      </c>
      <c r="AQ17" s="146">
        <f t="shared" si="5"/>
        <v>1</v>
      </c>
      <c r="AR17" s="146">
        <f t="shared" si="5"/>
        <v>0.99575757575757584</v>
      </c>
      <c r="AS17" s="50">
        <f t="shared" si="0"/>
        <v>0.99575757575757584</v>
      </c>
    </row>
    <row r="18" spans="2:45" ht="23.25" hidden="1">
      <c r="B18" s="241"/>
      <c r="C18" s="241"/>
      <c r="D18" s="348"/>
      <c r="E18" s="242"/>
      <c r="F18" s="243"/>
      <c r="G18" s="347"/>
      <c r="H18" s="349"/>
      <c r="I18" s="288"/>
      <c r="J18" s="289"/>
      <c r="K18" s="221">
        <v>0</v>
      </c>
      <c r="L18" s="221">
        <v>0</v>
      </c>
      <c r="M18" s="221">
        <v>0</v>
      </c>
      <c r="N18" s="221">
        <v>0</v>
      </c>
      <c r="O18" s="221">
        <v>0</v>
      </c>
      <c r="P18" s="221">
        <v>0</v>
      </c>
      <c r="Q18" s="47">
        <f t="shared" si="1"/>
        <v>0</v>
      </c>
      <c r="R18" s="47">
        <f t="shared" si="1"/>
        <v>0</v>
      </c>
      <c r="S18" s="221">
        <v>0</v>
      </c>
      <c r="T18" s="221">
        <v>0</v>
      </c>
      <c r="U18" s="221">
        <v>0</v>
      </c>
      <c r="V18" s="221">
        <v>0</v>
      </c>
      <c r="W18" s="221">
        <v>0</v>
      </c>
      <c r="X18" s="221">
        <v>0</v>
      </c>
      <c r="Y18" s="47">
        <f t="shared" si="2"/>
        <v>0</v>
      </c>
      <c r="Z18" s="47">
        <f t="shared" si="2"/>
        <v>0</v>
      </c>
      <c r="AA18" s="221">
        <v>0</v>
      </c>
      <c r="AB18" s="221">
        <v>0</v>
      </c>
      <c r="AC18" s="221">
        <v>0</v>
      </c>
      <c r="AD18" s="221">
        <v>0</v>
      </c>
      <c r="AE18" s="222">
        <v>0</v>
      </c>
      <c r="AF18" s="222">
        <v>0</v>
      </c>
      <c r="AG18" s="47">
        <f t="shared" si="3"/>
        <v>0</v>
      </c>
      <c r="AH18" s="47">
        <f t="shared" si="3"/>
        <v>0</v>
      </c>
      <c r="AI18" s="221">
        <v>0</v>
      </c>
      <c r="AJ18" s="221">
        <v>0</v>
      </c>
      <c r="AK18" s="221">
        <v>0</v>
      </c>
      <c r="AL18" s="221">
        <v>0</v>
      </c>
      <c r="AM18" s="221">
        <v>0</v>
      </c>
      <c r="AN18" s="221">
        <v>0</v>
      </c>
      <c r="AO18" s="47">
        <f t="shared" si="4"/>
        <v>0</v>
      </c>
      <c r="AP18" s="47">
        <f t="shared" si="4"/>
        <v>0</v>
      </c>
      <c r="AQ18" s="65">
        <f t="shared" si="5"/>
        <v>0</v>
      </c>
      <c r="AR18" s="64">
        <f t="shared" si="5"/>
        <v>0</v>
      </c>
      <c r="AS18" s="45">
        <f t="shared" si="0"/>
        <v>0</v>
      </c>
    </row>
    <row r="19" spans="2:45" ht="23.25">
      <c r="B19" s="598" t="s">
        <v>22</v>
      </c>
      <c r="C19" s="599"/>
      <c r="D19" s="599"/>
      <c r="E19" s="599"/>
      <c r="F19" s="599"/>
      <c r="G19" s="599"/>
      <c r="H19" s="599"/>
      <c r="I19" s="599"/>
      <c r="J19" s="599"/>
      <c r="K19" s="599"/>
      <c r="L19" s="599"/>
      <c r="M19" s="599"/>
      <c r="N19" s="599"/>
      <c r="O19" s="599"/>
      <c r="P19" s="599"/>
      <c r="Q19" s="599"/>
      <c r="R19" s="599"/>
      <c r="S19" s="599"/>
      <c r="T19" s="599"/>
      <c r="U19" s="599"/>
      <c r="V19" s="599"/>
      <c r="W19" s="599"/>
      <c r="X19" s="599"/>
      <c r="Y19" s="599"/>
      <c r="Z19" s="599"/>
      <c r="AA19" s="599"/>
      <c r="AB19" s="599"/>
      <c r="AC19" s="599"/>
      <c r="AD19" s="599"/>
      <c r="AE19" s="599"/>
      <c r="AF19" s="599"/>
      <c r="AG19" s="599"/>
      <c r="AH19" s="599"/>
      <c r="AI19" s="599"/>
      <c r="AJ19" s="599"/>
      <c r="AK19" s="599"/>
      <c r="AL19" s="599"/>
      <c r="AM19" s="599"/>
      <c r="AN19" s="599"/>
      <c r="AO19" s="599"/>
      <c r="AP19" s="599"/>
      <c r="AQ19" s="599"/>
      <c r="AR19" s="616"/>
      <c r="AS19" s="1">
        <f>AVERAGE(AS13:AS16)</f>
        <v>0.56630434782608696</v>
      </c>
    </row>
    <row r="20" spans="2:45" ht="17.25">
      <c r="B20" s="153"/>
      <c r="C20" s="153"/>
      <c r="D20" s="154"/>
      <c r="E20" s="153"/>
      <c r="F20" s="153"/>
      <c r="G20" s="153"/>
      <c r="H20" s="153"/>
      <c r="I20" s="153"/>
      <c r="J20" s="155"/>
    </row>
    <row r="21" spans="2:45" ht="15.75">
      <c r="B21" s="51" t="s">
        <v>3</v>
      </c>
      <c r="C21" s="584"/>
      <c r="D21" s="585"/>
      <c r="E21" s="585"/>
      <c r="F21" s="585"/>
      <c r="G21" s="585"/>
      <c r="H21" s="585"/>
      <c r="I21" s="585"/>
      <c r="J21" s="612"/>
    </row>
    <row r="22" spans="2:45" ht="17.25">
      <c r="B22" s="153"/>
      <c r="C22" s="558"/>
      <c r="D22" s="558"/>
      <c r="E22" s="558"/>
      <c r="F22" s="558"/>
      <c r="G22" s="558"/>
      <c r="H22" s="558"/>
      <c r="I22" s="558"/>
      <c r="J22" s="558"/>
    </row>
    <row r="23" spans="2:45" ht="31.5">
      <c r="B23" s="52" t="s">
        <v>31</v>
      </c>
      <c r="C23" s="593">
        <v>43448</v>
      </c>
      <c r="D23" s="626"/>
      <c r="E23" s="153"/>
      <c r="F23" s="153"/>
      <c r="G23" s="227" t="s">
        <v>21</v>
      </c>
      <c r="H23" s="654"/>
      <c r="I23" s="655"/>
      <c r="J23" s="655"/>
    </row>
    <row r="24" spans="2:45" ht="17.25">
      <c r="B24" s="153"/>
      <c r="C24" s="153"/>
      <c r="D24" s="154"/>
      <c r="E24" s="153"/>
      <c r="F24" s="153"/>
      <c r="G24" s="153"/>
      <c r="H24" s="153"/>
      <c r="I24" s="153"/>
      <c r="J24" s="155"/>
    </row>
    <row r="25" spans="2:45" ht="17.25">
      <c r="B25" s="153"/>
      <c r="C25" s="153"/>
      <c r="D25" s="154"/>
      <c r="E25" s="153"/>
      <c r="F25" s="153"/>
      <c r="G25" s="153"/>
      <c r="H25" s="153"/>
      <c r="I25" s="153"/>
      <c r="J25" s="155"/>
    </row>
    <row r="26" spans="2:45" ht="17.25">
      <c r="B26" s="153"/>
      <c r="C26" s="153"/>
      <c r="D26" s="154"/>
      <c r="E26" s="153"/>
      <c r="F26" s="153"/>
      <c r="G26" s="153"/>
      <c r="H26" s="153"/>
      <c r="I26" s="153"/>
      <c r="J26" s="155"/>
    </row>
    <row r="27" spans="2:45" ht="17.25">
      <c r="B27" s="153"/>
      <c r="C27" s="153"/>
      <c r="D27" s="154"/>
      <c r="E27" s="571"/>
      <c r="F27" s="571"/>
      <c r="G27" s="571"/>
      <c r="H27" s="571"/>
      <c r="I27" s="157"/>
      <c r="J27" s="153"/>
    </row>
    <row r="28" spans="2:45" ht="17.25">
      <c r="B28" s="153"/>
      <c r="C28" s="153"/>
      <c r="D28" s="154"/>
      <c r="E28" s="153"/>
      <c r="F28" s="153"/>
      <c r="G28" s="155"/>
      <c r="H28" s="153"/>
      <c r="I28" s="153"/>
      <c r="J28" s="153"/>
    </row>
    <row r="29" spans="2:45" ht="17.25">
      <c r="B29" s="153"/>
      <c r="C29" s="153"/>
      <c r="D29" s="154"/>
      <c r="E29" s="571"/>
      <c r="F29" s="571"/>
      <c r="G29" s="571"/>
      <c r="H29" s="571"/>
      <c r="I29" s="157"/>
      <c r="J29" s="153"/>
    </row>
    <row r="30" spans="2:45" ht="17.25">
      <c r="B30" s="153"/>
      <c r="C30" s="153"/>
      <c r="D30" s="154"/>
      <c r="E30" s="153"/>
      <c r="F30" s="153"/>
      <c r="G30" s="155"/>
      <c r="H30" s="153"/>
      <c r="I30" s="153"/>
      <c r="J30" s="153"/>
    </row>
    <row r="31" spans="2:45" ht="17.25">
      <c r="B31" s="153"/>
      <c r="C31" s="153"/>
      <c r="D31" s="154"/>
      <c r="E31" s="571"/>
      <c r="F31" s="571"/>
      <c r="G31" s="571"/>
      <c r="H31" s="571"/>
      <c r="I31" s="157"/>
      <c r="J31" s="153"/>
    </row>
  </sheetData>
  <sheetProtection algorithmName="SHA-512" hashValue="0SYWw5Vzf9gGji89VfrGHl0W6A8Go/Tp2hkt7Tv1W+2YxsDhDKjDuecRN13ElUsiJGu8JnkQog2mUpLUJG6aeg==" saltValue="qOsdWohPm2KS7NwPYj/MrA==" spinCount="100000" sheet="1" formatCells="0"/>
  <mergeCells count="50">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K9:AP9"/>
    <mergeCell ref="AQ9:AQ12"/>
    <mergeCell ref="E31:H31"/>
    <mergeCell ref="AM11:AN11"/>
    <mergeCell ref="AO11:AP11"/>
    <mergeCell ref="C22:J22"/>
    <mergeCell ref="C23:D23"/>
    <mergeCell ref="H23:J23"/>
    <mergeCell ref="E27:H27"/>
    <mergeCell ref="E29:H29"/>
    <mergeCell ref="K11:L11"/>
    <mergeCell ref="M11:N11"/>
    <mergeCell ref="U11:V11"/>
    <mergeCell ref="W11:X11"/>
    <mergeCell ref="Y11:Z11"/>
    <mergeCell ref="C13:C14"/>
    <mergeCell ref="B19:AR19"/>
    <mergeCell ref="C21:J21"/>
    <mergeCell ref="AA11:AB11"/>
    <mergeCell ref="AC11:AD11"/>
    <mergeCell ref="AE11:AF11"/>
    <mergeCell ref="AG11:AH11"/>
    <mergeCell ref="AI11:AJ11"/>
    <mergeCell ref="AK11:AL11"/>
    <mergeCell ref="O11:P11"/>
    <mergeCell ref="Q11:R11"/>
    <mergeCell ref="S11:T11"/>
    <mergeCell ref="B13:B16"/>
  </mergeCells>
  <conditionalFormatting sqref="AS13">
    <cfRule type="cellIs" dxfId="32" priority="10" operator="between">
      <formula>0.7</formula>
      <formula>1</formula>
    </cfRule>
    <cfRule type="cellIs" dxfId="31" priority="11" operator="between">
      <formula>0.51</formula>
      <formula>0.69</formula>
    </cfRule>
    <cfRule type="cellIs" dxfId="30" priority="12" operator="between">
      <formula>0</formula>
      <formula>0.5</formula>
    </cfRule>
  </conditionalFormatting>
  <conditionalFormatting sqref="AS15:AS16 AS18">
    <cfRule type="cellIs" dxfId="29" priority="7" operator="between">
      <formula>0.7</formula>
      <formula>1</formula>
    </cfRule>
    <cfRule type="cellIs" dxfId="28" priority="8" operator="between">
      <formula>0.51</formula>
      <formula>0.69</formula>
    </cfRule>
    <cfRule type="cellIs" dxfId="27" priority="9" operator="between">
      <formula>0</formula>
      <formula>0.5</formula>
    </cfRule>
  </conditionalFormatting>
  <conditionalFormatting sqref="AS14">
    <cfRule type="cellIs" dxfId="26" priority="4" operator="between">
      <formula>0.7</formula>
      <formula>1</formula>
    </cfRule>
    <cfRule type="cellIs" dxfId="25" priority="5" operator="between">
      <formula>0.51</formula>
      <formula>0.69</formula>
    </cfRule>
    <cfRule type="cellIs" dxfId="24" priority="6" operator="between">
      <formula>0</formula>
      <formula>0.5</formula>
    </cfRule>
  </conditionalFormatting>
  <conditionalFormatting sqref="AS17">
    <cfRule type="cellIs" dxfId="23" priority="1" operator="between">
      <formula>0.7</formula>
      <formula>1</formula>
    </cfRule>
    <cfRule type="cellIs" dxfId="22" priority="2" operator="between">
      <formula>0.51</formula>
      <formula>0.69</formula>
    </cfRule>
    <cfRule type="cellIs" dxfId="21" priority="3" operator="between">
      <formula>0</formula>
      <formula>0.5</formula>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B1:AS36"/>
  <sheetViews>
    <sheetView showGridLines="0" zoomScale="55" zoomScaleNormal="55" workbookViewId="0">
      <selection activeCell="B13" sqref="B13:B20"/>
    </sheetView>
  </sheetViews>
  <sheetFormatPr baseColWidth="10" defaultColWidth="17.28515625" defaultRowHeight="15" customHeight="1"/>
  <cols>
    <col min="1" max="1" width="4.28515625" style="60" customWidth="1"/>
    <col min="2" max="2" width="28.42578125" style="113" customWidth="1"/>
    <col min="3" max="3" width="28.5703125" style="113" customWidth="1"/>
    <col min="4" max="4" width="21.42578125" style="114" customWidth="1"/>
    <col min="5" max="7" width="21.42578125" style="113" customWidth="1"/>
    <col min="8" max="8" width="28.5703125" style="113" customWidth="1"/>
    <col min="9" max="9" width="50" style="113" customWidth="1"/>
    <col min="10" max="10" width="28.5703125" style="115" customWidth="1"/>
    <col min="11" max="42" width="14.28515625" style="60" customWidth="1"/>
    <col min="43" max="43" width="14.85546875" style="60" customWidth="1"/>
    <col min="44" max="45" width="15" style="60" customWidth="1"/>
    <col min="46" max="16384" width="17.28515625" style="60"/>
  </cols>
  <sheetData>
    <row r="1" spans="2:45" ht="15" customHeight="1" thickBot="1"/>
    <row r="2" spans="2:45" ht="16.5" customHeight="1">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6.5" customHeight="1">
      <c r="B3" s="530"/>
      <c r="C3" s="692"/>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116" t="s">
        <v>35</v>
      </c>
      <c r="AS3" s="295" t="s">
        <v>36</v>
      </c>
    </row>
    <row r="4" spans="2:45" ht="16.5" customHeight="1">
      <c r="B4" s="530"/>
      <c r="C4" s="692"/>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2:45" ht="16.5" customHeight="1">
      <c r="B5" s="530"/>
      <c r="C5" s="692"/>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51" t="s">
        <v>37</v>
      </c>
      <c r="AS5" s="552"/>
    </row>
    <row r="6" spans="2:45" ht="16.5" customHeight="1"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ht="14.25" customHeight="1">
      <c r="B7" s="120"/>
      <c r="C7" s="120"/>
      <c r="D7" s="121"/>
      <c r="E7" s="120"/>
      <c r="F7" s="120"/>
      <c r="G7" s="120"/>
      <c r="H7" s="120"/>
      <c r="I7" s="120"/>
      <c r="J7" s="122"/>
      <c r="AR7" s="527"/>
      <c r="AS7" s="528"/>
    </row>
    <row r="8" spans="2:45" ht="15" customHeight="1">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3.5" customHeight="1">
      <c r="B9" s="522" t="s">
        <v>34</v>
      </c>
      <c r="C9" s="522" t="s">
        <v>33</v>
      </c>
      <c r="D9" s="522" t="s">
        <v>62</v>
      </c>
      <c r="E9" s="522" t="s">
        <v>65</v>
      </c>
      <c r="F9" s="522" t="s">
        <v>66</v>
      </c>
      <c r="G9" s="522" t="s">
        <v>30</v>
      </c>
      <c r="H9" s="522" t="s">
        <v>24</v>
      </c>
      <c r="I9" s="522" t="s">
        <v>94</v>
      </c>
      <c r="J9" s="522"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25" t="s">
        <v>5</v>
      </c>
      <c r="AR9" s="526" t="s">
        <v>6</v>
      </c>
      <c r="AS9" s="526" t="s">
        <v>23</v>
      </c>
    </row>
    <row r="10" spans="2:45" ht="13.5" customHeight="1">
      <c r="B10" s="522"/>
      <c r="C10" s="522"/>
      <c r="D10" s="522"/>
      <c r="E10" s="522"/>
      <c r="F10" s="522"/>
      <c r="G10" s="522"/>
      <c r="H10" s="522"/>
      <c r="I10" s="522"/>
      <c r="J10" s="522"/>
      <c r="K10" s="555" t="s">
        <v>25</v>
      </c>
      <c r="L10" s="555"/>
      <c r="M10" s="555"/>
      <c r="N10" s="555"/>
      <c r="O10" s="555"/>
      <c r="P10" s="555"/>
      <c r="Q10" s="555"/>
      <c r="R10" s="555"/>
      <c r="S10" s="555" t="s">
        <v>26</v>
      </c>
      <c r="T10" s="555"/>
      <c r="U10" s="555"/>
      <c r="V10" s="555"/>
      <c r="W10" s="555"/>
      <c r="X10" s="555"/>
      <c r="Y10" s="555"/>
      <c r="Z10" s="555"/>
      <c r="AA10" s="555" t="s">
        <v>27</v>
      </c>
      <c r="AB10" s="555"/>
      <c r="AC10" s="555"/>
      <c r="AD10" s="555"/>
      <c r="AE10" s="555"/>
      <c r="AF10" s="555"/>
      <c r="AG10" s="555"/>
      <c r="AH10" s="555"/>
      <c r="AI10" s="555" t="s">
        <v>28</v>
      </c>
      <c r="AJ10" s="555"/>
      <c r="AK10" s="555"/>
      <c r="AL10" s="555"/>
      <c r="AM10" s="555"/>
      <c r="AN10" s="555"/>
      <c r="AO10" s="555"/>
      <c r="AP10" s="555"/>
      <c r="AQ10" s="525"/>
      <c r="AR10" s="526"/>
      <c r="AS10" s="526"/>
    </row>
    <row r="11" spans="2:45" ht="17.25" customHeight="1">
      <c r="B11" s="522"/>
      <c r="C11" s="522"/>
      <c r="D11" s="522"/>
      <c r="E11" s="522"/>
      <c r="F11" s="522"/>
      <c r="G11" s="522"/>
      <c r="H11" s="522"/>
      <c r="I11" s="522"/>
      <c r="J11" s="522"/>
      <c r="K11" s="555" t="s">
        <v>7</v>
      </c>
      <c r="L11" s="555"/>
      <c r="M11" s="555" t="s">
        <v>8</v>
      </c>
      <c r="N11" s="555"/>
      <c r="O11" s="559" t="s">
        <v>9</v>
      </c>
      <c r="P11" s="560"/>
      <c r="Q11" s="556" t="s">
        <v>10</v>
      </c>
      <c r="R11" s="557"/>
      <c r="S11" s="555" t="s">
        <v>32</v>
      </c>
      <c r="T11" s="555"/>
      <c r="U11" s="555" t="s">
        <v>11</v>
      </c>
      <c r="V11" s="555"/>
      <c r="W11" s="555" t="s">
        <v>12</v>
      </c>
      <c r="X11" s="555"/>
      <c r="Y11" s="556" t="s">
        <v>10</v>
      </c>
      <c r="Z11" s="557"/>
      <c r="AA11" s="555" t="s">
        <v>13</v>
      </c>
      <c r="AB11" s="555"/>
      <c r="AC11" s="555" t="s">
        <v>14</v>
      </c>
      <c r="AD11" s="555"/>
      <c r="AE11" s="555" t="s">
        <v>15</v>
      </c>
      <c r="AF11" s="555"/>
      <c r="AG11" s="556" t="s">
        <v>10</v>
      </c>
      <c r="AH11" s="557"/>
      <c r="AI11" s="555" t="s">
        <v>16</v>
      </c>
      <c r="AJ11" s="555"/>
      <c r="AK11" s="555" t="s">
        <v>17</v>
      </c>
      <c r="AL11" s="555"/>
      <c r="AM11" s="555" t="s">
        <v>18</v>
      </c>
      <c r="AN11" s="555"/>
      <c r="AO11" s="556" t="s">
        <v>29</v>
      </c>
      <c r="AP11" s="557"/>
      <c r="AQ11" s="525"/>
      <c r="AR11" s="526"/>
      <c r="AS11" s="526"/>
    </row>
    <row r="12" spans="2:45" ht="15.75" customHeight="1">
      <c r="B12" s="553"/>
      <c r="C12" s="553"/>
      <c r="D12" s="553"/>
      <c r="E12" s="553"/>
      <c r="F12" s="553"/>
      <c r="G12" s="553"/>
      <c r="H12" s="553"/>
      <c r="I12" s="553"/>
      <c r="J12" s="553"/>
      <c r="K12" s="74" t="s">
        <v>19</v>
      </c>
      <c r="L12" s="75" t="s">
        <v>20</v>
      </c>
      <c r="M12" s="74" t="s">
        <v>19</v>
      </c>
      <c r="N12" s="75" t="s">
        <v>20</v>
      </c>
      <c r="O12" s="74" t="s">
        <v>19</v>
      </c>
      <c r="P12" s="75" t="s">
        <v>20</v>
      </c>
      <c r="Q12" s="76" t="s">
        <v>19</v>
      </c>
      <c r="R12" s="77" t="s">
        <v>20</v>
      </c>
      <c r="S12" s="74" t="s">
        <v>19</v>
      </c>
      <c r="T12" s="75" t="s">
        <v>20</v>
      </c>
      <c r="U12" s="74" t="s">
        <v>19</v>
      </c>
      <c r="V12" s="75" t="s">
        <v>20</v>
      </c>
      <c r="W12" s="74" t="s">
        <v>19</v>
      </c>
      <c r="X12" s="75" t="s">
        <v>20</v>
      </c>
      <c r="Y12" s="76" t="s">
        <v>19</v>
      </c>
      <c r="Z12" s="77" t="s">
        <v>20</v>
      </c>
      <c r="AA12" s="74" t="s">
        <v>19</v>
      </c>
      <c r="AB12" s="75" t="s">
        <v>20</v>
      </c>
      <c r="AC12" s="74" t="s">
        <v>19</v>
      </c>
      <c r="AD12" s="75" t="s">
        <v>20</v>
      </c>
      <c r="AE12" s="74" t="s">
        <v>19</v>
      </c>
      <c r="AF12" s="75" t="s">
        <v>20</v>
      </c>
      <c r="AG12" s="76" t="s">
        <v>19</v>
      </c>
      <c r="AH12" s="77" t="s">
        <v>20</v>
      </c>
      <c r="AI12" s="74" t="s">
        <v>19</v>
      </c>
      <c r="AJ12" s="75" t="s">
        <v>20</v>
      </c>
      <c r="AK12" s="74" t="s">
        <v>19</v>
      </c>
      <c r="AL12" s="75" t="s">
        <v>20</v>
      </c>
      <c r="AM12" s="74" t="s">
        <v>19</v>
      </c>
      <c r="AN12" s="75" t="s">
        <v>20</v>
      </c>
      <c r="AO12" s="76" t="s">
        <v>19</v>
      </c>
      <c r="AP12" s="77" t="s">
        <v>20</v>
      </c>
      <c r="AQ12" s="525"/>
      <c r="AR12" s="526"/>
      <c r="AS12" s="526"/>
    </row>
    <row r="13" spans="2:45" ht="180" customHeight="1">
      <c r="B13" s="720" t="s">
        <v>786</v>
      </c>
      <c r="C13" s="223" t="s">
        <v>354</v>
      </c>
      <c r="D13" s="126">
        <v>3</v>
      </c>
      <c r="E13" s="87" t="s">
        <v>355</v>
      </c>
      <c r="F13" s="87" t="s">
        <v>356</v>
      </c>
      <c r="G13" s="351">
        <v>7</v>
      </c>
      <c r="H13" s="223" t="s">
        <v>357</v>
      </c>
      <c r="I13" s="223" t="s">
        <v>358</v>
      </c>
      <c r="J13" s="87" t="s">
        <v>2</v>
      </c>
      <c r="K13" s="131">
        <v>0</v>
      </c>
      <c r="L13" s="69">
        <f>+'[4]RI (Pág 2 de 3)'!$D$42</f>
        <v>0</v>
      </c>
      <c r="M13" s="131">
        <v>0</v>
      </c>
      <c r="N13" s="69">
        <f>+'[4]RI (Pág 2 de 3)'!$E$42</f>
        <v>0</v>
      </c>
      <c r="O13" s="131">
        <v>0</v>
      </c>
      <c r="P13" s="69">
        <f>+'[4]RI (Pág 2 de 3)'!$F$42</f>
        <v>0</v>
      </c>
      <c r="Q13" s="132">
        <f>K13+M13+O13</f>
        <v>0</v>
      </c>
      <c r="R13" s="132">
        <f>L13+N13+P13</f>
        <v>0</v>
      </c>
      <c r="S13" s="131">
        <v>1</v>
      </c>
      <c r="T13" s="69">
        <f>+'[4]RI (Pág 2 de 3)'!$G$42</f>
        <v>1</v>
      </c>
      <c r="U13" s="131">
        <v>1</v>
      </c>
      <c r="V13" s="69">
        <f>+'[4]RI (Pág 2 de 3)'!$H$42</f>
        <v>1</v>
      </c>
      <c r="W13" s="131">
        <v>0</v>
      </c>
      <c r="X13" s="69">
        <f>+'[4]RI (Pág 2 de 3)'!$I$42</f>
        <v>0</v>
      </c>
      <c r="Y13" s="132">
        <f>S13+U13+W13</f>
        <v>2</v>
      </c>
      <c r="Z13" s="132">
        <f>T13+V13+X13</f>
        <v>2</v>
      </c>
      <c r="AA13" s="131">
        <v>0</v>
      </c>
      <c r="AB13" s="69">
        <v>0</v>
      </c>
      <c r="AC13" s="131">
        <v>1</v>
      </c>
      <c r="AD13" s="69">
        <v>1</v>
      </c>
      <c r="AE13" s="133">
        <v>0</v>
      </c>
      <c r="AF13" s="69">
        <v>0</v>
      </c>
      <c r="AG13" s="132">
        <f>AA13+AC13+AE13</f>
        <v>1</v>
      </c>
      <c r="AH13" s="132">
        <f>AB13+AD13+AF13</f>
        <v>1</v>
      </c>
      <c r="AI13" s="131">
        <v>0</v>
      </c>
      <c r="AJ13" s="69"/>
      <c r="AK13" s="131">
        <v>0</v>
      </c>
      <c r="AL13" s="69"/>
      <c r="AM13" s="131">
        <v>0</v>
      </c>
      <c r="AN13" s="69"/>
      <c r="AO13" s="132">
        <f>AI13+AK13+AM13</f>
        <v>0</v>
      </c>
      <c r="AP13" s="132">
        <f>AJ13+AL13+AN13</f>
        <v>0</v>
      </c>
      <c r="AQ13" s="134">
        <f>Q13+Y13+AG13+AO13</f>
        <v>3</v>
      </c>
      <c r="AR13" s="135">
        <f>R13+Z13+AH13+AP13</f>
        <v>3</v>
      </c>
      <c r="AS13" s="136">
        <f t="shared" ref="AS13:AS23" si="0">IF(AND(AR13&gt;0,AQ13&gt;0),AR13/AQ13,0)</f>
        <v>1</v>
      </c>
    </row>
    <row r="14" spans="2:45" ht="150" customHeight="1">
      <c r="B14" s="573"/>
      <c r="C14" s="223" t="s">
        <v>359</v>
      </c>
      <c r="D14" s="126">
        <v>3</v>
      </c>
      <c r="E14" s="87" t="s">
        <v>360</v>
      </c>
      <c r="F14" s="87" t="s">
        <v>361</v>
      </c>
      <c r="G14" s="351">
        <v>2</v>
      </c>
      <c r="H14" s="223" t="s">
        <v>362</v>
      </c>
      <c r="I14" s="223" t="s">
        <v>363</v>
      </c>
      <c r="J14" s="87" t="s">
        <v>2</v>
      </c>
      <c r="K14" s="131">
        <v>0</v>
      </c>
      <c r="L14" s="69">
        <v>0</v>
      </c>
      <c r="M14" s="131">
        <v>0</v>
      </c>
      <c r="N14" s="69">
        <v>0</v>
      </c>
      <c r="O14" s="131">
        <v>2</v>
      </c>
      <c r="P14" s="69">
        <v>2</v>
      </c>
      <c r="Q14" s="132">
        <f t="shared" ref="Q14:R23" si="1">K14+M14+O14</f>
        <v>2</v>
      </c>
      <c r="R14" s="132">
        <f t="shared" si="1"/>
        <v>2</v>
      </c>
      <c r="S14" s="131">
        <v>0</v>
      </c>
      <c r="T14" s="69">
        <v>0</v>
      </c>
      <c r="U14" s="131">
        <v>0</v>
      </c>
      <c r="V14" s="69">
        <v>0</v>
      </c>
      <c r="W14" s="131">
        <v>0</v>
      </c>
      <c r="X14" s="69">
        <v>0</v>
      </c>
      <c r="Y14" s="132">
        <f t="shared" ref="Y14:Z23" si="2">S14+U14+W14</f>
        <v>0</v>
      </c>
      <c r="Z14" s="132">
        <f t="shared" si="2"/>
        <v>0</v>
      </c>
      <c r="AA14" s="131">
        <v>0</v>
      </c>
      <c r="AB14" s="69">
        <v>0</v>
      </c>
      <c r="AC14" s="131">
        <v>0</v>
      </c>
      <c r="AD14" s="69">
        <v>0</v>
      </c>
      <c r="AE14" s="133">
        <v>0</v>
      </c>
      <c r="AF14" s="69">
        <v>0</v>
      </c>
      <c r="AG14" s="132">
        <f t="shared" ref="AG14:AH23" si="3">AA14+AC14+AE14</f>
        <v>0</v>
      </c>
      <c r="AH14" s="132">
        <f t="shared" si="3"/>
        <v>0</v>
      </c>
      <c r="AI14" s="131">
        <v>1</v>
      </c>
      <c r="AJ14" s="69"/>
      <c r="AK14" s="131">
        <v>0</v>
      </c>
      <c r="AL14" s="69"/>
      <c r="AM14" s="131">
        <v>0</v>
      </c>
      <c r="AN14" s="69"/>
      <c r="AO14" s="132">
        <f t="shared" ref="AO14:AP23" si="4">AI14+AK14+AM14</f>
        <v>1</v>
      </c>
      <c r="AP14" s="132">
        <f t="shared" si="4"/>
        <v>0</v>
      </c>
      <c r="AQ14" s="134">
        <f t="shared" ref="AQ14:AR23" si="5">Q14+Y14+AG14+AO14</f>
        <v>3</v>
      </c>
      <c r="AR14" s="135">
        <f t="shared" si="5"/>
        <v>2</v>
      </c>
      <c r="AS14" s="136">
        <f t="shared" si="0"/>
        <v>0.66666666666666663</v>
      </c>
    </row>
    <row r="15" spans="2:45" ht="150" customHeight="1">
      <c r="B15" s="573"/>
      <c r="C15" s="223" t="s">
        <v>364</v>
      </c>
      <c r="D15" s="126">
        <v>65</v>
      </c>
      <c r="E15" s="87" t="s">
        <v>365</v>
      </c>
      <c r="F15" s="87" t="s">
        <v>366</v>
      </c>
      <c r="G15" s="351">
        <v>59</v>
      </c>
      <c r="H15" s="223" t="s">
        <v>367</v>
      </c>
      <c r="I15" s="223" t="s">
        <v>368</v>
      </c>
      <c r="J15" s="87" t="s">
        <v>2</v>
      </c>
      <c r="K15" s="131">
        <v>65</v>
      </c>
      <c r="L15" s="69">
        <v>65</v>
      </c>
      <c r="M15" s="131">
        <v>0</v>
      </c>
      <c r="N15" s="69">
        <v>0</v>
      </c>
      <c r="O15" s="131">
        <v>0</v>
      </c>
      <c r="P15" s="69">
        <v>0</v>
      </c>
      <c r="Q15" s="132">
        <f t="shared" si="1"/>
        <v>65</v>
      </c>
      <c r="R15" s="132">
        <f t="shared" si="1"/>
        <v>65</v>
      </c>
      <c r="S15" s="131">
        <v>0</v>
      </c>
      <c r="T15" s="69">
        <v>0</v>
      </c>
      <c r="U15" s="131">
        <v>0</v>
      </c>
      <c r="V15" s="69">
        <v>0</v>
      </c>
      <c r="W15" s="131">
        <v>0</v>
      </c>
      <c r="X15" s="69">
        <v>0</v>
      </c>
      <c r="Y15" s="132">
        <f t="shared" si="2"/>
        <v>0</v>
      </c>
      <c r="Z15" s="132">
        <f t="shared" si="2"/>
        <v>0</v>
      </c>
      <c r="AA15" s="131">
        <v>0</v>
      </c>
      <c r="AB15" s="69">
        <v>0</v>
      </c>
      <c r="AC15" s="131">
        <v>0</v>
      </c>
      <c r="AD15" s="69">
        <v>0</v>
      </c>
      <c r="AE15" s="133">
        <v>0</v>
      </c>
      <c r="AF15" s="69">
        <v>0</v>
      </c>
      <c r="AG15" s="132">
        <f t="shared" si="3"/>
        <v>0</v>
      </c>
      <c r="AH15" s="132">
        <f t="shared" si="3"/>
        <v>0</v>
      </c>
      <c r="AI15" s="131">
        <v>0</v>
      </c>
      <c r="AJ15" s="69"/>
      <c r="AK15" s="131">
        <v>0</v>
      </c>
      <c r="AL15" s="69"/>
      <c r="AM15" s="131">
        <v>0</v>
      </c>
      <c r="AN15" s="69"/>
      <c r="AO15" s="132">
        <f t="shared" si="4"/>
        <v>0</v>
      </c>
      <c r="AP15" s="132">
        <f t="shared" si="4"/>
        <v>0</v>
      </c>
      <c r="AQ15" s="134">
        <f t="shared" si="5"/>
        <v>65</v>
      </c>
      <c r="AR15" s="135">
        <f t="shared" si="5"/>
        <v>65</v>
      </c>
      <c r="AS15" s="136">
        <f t="shared" si="0"/>
        <v>1</v>
      </c>
    </row>
    <row r="16" spans="2:45" ht="150" customHeight="1">
      <c r="B16" s="573"/>
      <c r="C16" s="223" t="s">
        <v>369</v>
      </c>
      <c r="D16" s="126">
        <v>2</v>
      </c>
      <c r="E16" s="87" t="s">
        <v>370</v>
      </c>
      <c r="F16" s="87" t="s">
        <v>371</v>
      </c>
      <c r="G16" s="351">
        <v>2</v>
      </c>
      <c r="H16" s="223" t="s">
        <v>372</v>
      </c>
      <c r="I16" s="223" t="s">
        <v>373</v>
      </c>
      <c r="J16" s="87" t="s">
        <v>2</v>
      </c>
      <c r="K16" s="131">
        <v>0</v>
      </c>
      <c r="L16" s="69">
        <v>0</v>
      </c>
      <c r="M16" s="131">
        <v>1</v>
      </c>
      <c r="N16" s="69">
        <v>1</v>
      </c>
      <c r="O16" s="131">
        <v>0</v>
      </c>
      <c r="P16" s="69">
        <v>0</v>
      </c>
      <c r="Q16" s="132">
        <f t="shared" si="1"/>
        <v>1</v>
      </c>
      <c r="R16" s="132">
        <f t="shared" si="1"/>
        <v>1</v>
      </c>
      <c r="S16" s="131">
        <v>0</v>
      </c>
      <c r="T16" s="69">
        <v>0</v>
      </c>
      <c r="U16" s="131">
        <v>0</v>
      </c>
      <c r="V16" s="69">
        <v>0</v>
      </c>
      <c r="W16" s="131">
        <v>0</v>
      </c>
      <c r="X16" s="69">
        <v>0</v>
      </c>
      <c r="Y16" s="132">
        <f t="shared" si="2"/>
        <v>0</v>
      </c>
      <c r="Z16" s="132">
        <f t="shared" si="2"/>
        <v>0</v>
      </c>
      <c r="AA16" s="131">
        <v>0</v>
      </c>
      <c r="AB16" s="69">
        <v>0</v>
      </c>
      <c r="AC16" s="131">
        <v>1</v>
      </c>
      <c r="AD16" s="69">
        <v>1</v>
      </c>
      <c r="AE16" s="133">
        <v>0</v>
      </c>
      <c r="AF16" s="69">
        <v>0</v>
      </c>
      <c r="AG16" s="132">
        <f t="shared" si="3"/>
        <v>1</v>
      </c>
      <c r="AH16" s="132">
        <f t="shared" si="3"/>
        <v>1</v>
      </c>
      <c r="AI16" s="131">
        <v>0</v>
      </c>
      <c r="AJ16" s="69"/>
      <c r="AK16" s="131">
        <v>0</v>
      </c>
      <c r="AL16" s="69"/>
      <c r="AM16" s="131">
        <v>0</v>
      </c>
      <c r="AN16" s="69"/>
      <c r="AO16" s="132">
        <f t="shared" si="4"/>
        <v>0</v>
      </c>
      <c r="AP16" s="132">
        <f t="shared" si="4"/>
        <v>0</v>
      </c>
      <c r="AQ16" s="134">
        <f t="shared" ref="AQ16" si="6">Q16+Y16+AG16+AO16</f>
        <v>2</v>
      </c>
      <c r="AR16" s="135">
        <f t="shared" ref="AR16" si="7">R16+Z16+AH16+AP16</f>
        <v>2</v>
      </c>
      <c r="AS16" s="136">
        <f t="shared" si="0"/>
        <v>1</v>
      </c>
    </row>
    <row r="17" spans="2:45" ht="150" customHeight="1">
      <c r="B17" s="573"/>
      <c r="C17" s="223" t="s">
        <v>374</v>
      </c>
      <c r="D17" s="126">
        <v>2</v>
      </c>
      <c r="E17" s="87" t="s">
        <v>375</v>
      </c>
      <c r="F17" s="87" t="s">
        <v>376</v>
      </c>
      <c r="G17" s="351">
        <v>2</v>
      </c>
      <c r="H17" s="223" t="s">
        <v>377</v>
      </c>
      <c r="I17" s="223" t="s">
        <v>378</v>
      </c>
      <c r="J17" s="87" t="s">
        <v>2</v>
      </c>
      <c r="K17" s="131">
        <v>0</v>
      </c>
      <c r="L17" s="69">
        <v>0</v>
      </c>
      <c r="M17" s="131">
        <v>1</v>
      </c>
      <c r="N17" s="69">
        <v>1</v>
      </c>
      <c r="O17" s="131">
        <v>0</v>
      </c>
      <c r="P17" s="69">
        <v>0</v>
      </c>
      <c r="Q17" s="132">
        <v>1</v>
      </c>
      <c r="R17" s="132">
        <f t="shared" si="1"/>
        <v>1</v>
      </c>
      <c r="S17" s="131">
        <v>0</v>
      </c>
      <c r="T17" s="69">
        <v>0</v>
      </c>
      <c r="U17" s="131">
        <v>0</v>
      </c>
      <c r="V17" s="69">
        <v>0</v>
      </c>
      <c r="W17" s="131">
        <v>0</v>
      </c>
      <c r="X17" s="69">
        <v>0</v>
      </c>
      <c r="Y17" s="132">
        <f t="shared" si="2"/>
        <v>0</v>
      </c>
      <c r="Z17" s="132">
        <f t="shared" si="2"/>
        <v>0</v>
      </c>
      <c r="AA17" s="131">
        <v>0</v>
      </c>
      <c r="AB17" s="69">
        <v>0</v>
      </c>
      <c r="AC17" s="131">
        <v>1</v>
      </c>
      <c r="AD17" s="69">
        <v>1</v>
      </c>
      <c r="AE17" s="133">
        <v>0</v>
      </c>
      <c r="AF17" s="69">
        <v>0</v>
      </c>
      <c r="AG17" s="132">
        <f t="shared" si="3"/>
        <v>1</v>
      </c>
      <c r="AH17" s="132">
        <f t="shared" si="3"/>
        <v>1</v>
      </c>
      <c r="AI17" s="131">
        <v>0</v>
      </c>
      <c r="AJ17" s="69"/>
      <c r="AK17" s="131">
        <v>0</v>
      </c>
      <c r="AL17" s="69"/>
      <c r="AM17" s="131">
        <v>0</v>
      </c>
      <c r="AN17" s="69"/>
      <c r="AO17" s="132">
        <f t="shared" si="4"/>
        <v>0</v>
      </c>
      <c r="AP17" s="132">
        <f t="shared" si="4"/>
        <v>0</v>
      </c>
      <c r="AQ17" s="134">
        <f t="shared" si="5"/>
        <v>2</v>
      </c>
      <c r="AR17" s="135">
        <f t="shared" si="5"/>
        <v>2</v>
      </c>
      <c r="AS17" s="136">
        <f t="shared" si="0"/>
        <v>1</v>
      </c>
    </row>
    <row r="18" spans="2:45" ht="150" customHeight="1">
      <c r="B18" s="573"/>
      <c r="C18" s="223" t="s">
        <v>379</v>
      </c>
      <c r="D18" s="126">
        <v>11</v>
      </c>
      <c r="E18" s="87" t="s">
        <v>380</v>
      </c>
      <c r="F18" s="87" t="s">
        <v>381</v>
      </c>
      <c r="G18" s="351">
        <v>14</v>
      </c>
      <c r="H18" s="223" t="s">
        <v>382</v>
      </c>
      <c r="I18" s="223" t="s">
        <v>383</v>
      </c>
      <c r="J18" s="87" t="s">
        <v>2</v>
      </c>
      <c r="K18" s="131">
        <v>3</v>
      </c>
      <c r="L18" s="69">
        <v>3</v>
      </c>
      <c r="M18" s="131">
        <v>2</v>
      </c>
      <c r="N18" s="69">
        <v>2</v>
      </c>
      <c r="O18" s="131">
        <v>1</v>
      </c>
      <c r="P18" s="69">
        <v>1</v>
      </c>
      <c r="Q18" s="132">
        <f t="shared" si="1"/>
        <v>6</v>
      </c>
      <c r="R18" s="132">
        <f t="shared" si="1"/>
        <v>6</v>
      </c>
      <c r="S18" s="131">
        <v>0</v>
      </c>
      <c r="T18" s="69">
        <v>0</v>
      </c>
      <c r="U18" s="131">
        <v>1</v>
      </c>
      <c r="V18" s="69">
        <v>1</v>
      </c>
      <c r="W18" s="131">
        <v>0</v>
      </c>
      <c r="X18" s="69">
        <v>0</v>
      </c>
      <c r="Y18" s="132">
        <f t="shared" si="2"/>
        <v>1</v>
      </c>
      <c r="Z18" s="132">
        <f t="shared" si="2"/>
        <v>1</v>
      </c>
      <c r="AA18" s="131">
        <v>1</v>
      </c>
      <c r="AB18" s="69">
        <v>1</v>
      </c>
      <c r="AC18" s="131">
        <v>1</v>
      </c>
      <c r="AD18" s="69">
        <v>1</v>
      </c>
      <c r="AE18" s="133">
        <v>1</v>
      </c>
      <c r="AF18" s="69">
        <v>1</v>
      </c>
      <c r="AG18" s="132">
        <f t="shared" si="3"/>
        <v>3</v>
      </c>
      <c r="AH18" s="132">
        <f t="shared" si="3"/>
        <v>3</v>
      </c>
      <c r="AI18" s="131">
        <v>0</v>
      </c>
      <c r="AJ18" s="69"/>
      <c r="AK18" s="131">
        <v>1</v>
      </c>
      <c r="AL18" s="69"/>
      <c r="AM18" s="131">
        <v>0</v>
      </c>
      <c r="AN18" s="69"/>
      <c r="AO18" s="132">
        <f t="shared" si="4"/>
        <v>1</v>
      </c>
      <c r="AP18" s="132">
        <f t="shared" si="4"/>
        <v>0</v>
      </c>
      <c r="AQ18" s="134">
        <f t="shared" si="5"/>
        <v>11</v>
      </c>
      <c r="AR18" s="135">
        <f t="shared" si="5"/>
        <v>10</v>
      </c>
      <c r="AS18" s="136">
        <f t="shared" si="0"/>
        <v>0.90909090909090906</v>
      </c>
    </row>
    <row r="19" spans="2:45" ht="150" customHeight="1">
      <c r="B19" s="573"/>
      <c r="C19" s="223" t="s">
        <v>384</v>
      </c>
      <c r="D19" s="126">
        <v>1</v>
      </c>
      <c r="E19" s="87" t="s">
        <v>385</v>
      </c>
      <c r="F19" s="87" t="s">
        <v>386</v>
      </c>
      <c r="G19" s="351" t="s">
        <v>340</v>
      </c>
      <c r="H19" s="223" t="s">
        <v>387</v>
      </c>
      <c r="I19" s="223" t="s">
        <v>388</v>
      </c>
      <c r="J19" s="87" t="s">
        <v>2</v>
      </c>
      <c r="K19" s="131">
        <v>0</v>
      </c>
      <c r="L19" s="69">
        <v>0</v>
      </c>
      <c r="M19" s="131">
        <v>0</v>
      </c>
      <c r="N19" s="69">
        <v>0</v>
      </c>
      <c r="O19" s="131">
        <v>0</v>
      </c>
      <c r="P19" s="69">
        <v>0</v>
      </c>
      <c r="Q19" s="132">
        <f t="shared" si="1"/>
        <v>0</v>
      </c>
      <c r="R19" s="132">
        <f t="shared" si="1"/>
        <v>0</v>
      </c>
      <c r="S19" s="131">
        <v>0</v>
      </c>
      <c r="T19" s="69">
        <v>0</v>
      </c>
      <c r="U19" s="131">
        <v>1</v>
      </c>
      <c r="V19" s="69">
        <v>1</v>
      </c>
      <c r="W19" s="131">
        <v>0</v>
      </c>
      <c r="X19" s="69">
        <v>0</v>
      </c>
      <c r="Y19" s="132">
        <f t="shared" si="2"/>
        <v>1</v>
      </c>
      <c r="Z19" s="132">
        <f t="shared" si="2"/>
        <v>1</v>
      </c>
      <c r="AA19" s="131">
        <v>0</v>
      </c>
      <c r="AB19" s="69">
        <v>0</v>
      </c>
      <c r="AC19" s="131">
        <v>0</v>
      </c>
      <c r="AD19" s="69">
        <v>0</v>
      </c>
      <c r="AE19" s="133">
        <v>0</v>
      </c>
      <c r="AF19" s="69">
        <v>0</v>
      </c>
      <c r="AG19" s="132">
        <f t="shared" si="3"/>
        <v>0</v>
      </c>
      <c r="AH19" s="132">
        <f t="shared" si="3"/>
        <v>0</v>
      </c>
      <c r="AI19" s="131">
        <v>0</v>
      </c>
      <c r="AJ19" s="69"/>
      <c r="AK19" s="131">
        <v>0</v>
      </c>
      <c r="AL19" s="69"/>
      <c r="AM19" s="131">
        <v>0</v>
      </c>
      <c r="AN19" s="69"/>
      <c r="AO19" s="132">
        <f t="shared" si="4"/>
        <v>0</v>
      </c>
      <c r="AP19" s="132">
        <f t="shared" si="4"/>
        <v>0</v>
      </c>
      <c r="AQ19" s="134">
        <f t="shared" si="5"/>
        <v>1</v>
      </c>
      <c r="AR19" s="135">
        <f t="shared" si="5"/>
        <v>1</v>
      </c>
      <c r="AS19" s="136">
        <f t="shared" si="0"/>
        <v>1</v>
      </c>
    </row>
    <row r="20" spans="2:45" ht="132.75" customHeight="1">
      <c r="B20" s="574"/>
      <c r="C20" s="223" t="s">
        <v>418</v>
      </c>
      <c r="D20" s="126">
        <v>1</v>
      </c>
      <c r="E20" s="87" t="s">
        <v>389</v>
      </c>
      <c r="F20" s="87" t="s">
        <v>419</v>
      </c>
      <c r="G20" s="351">
        <v>1</v>
      </c>
      <c r="H20" s="223" t="s">
        <v>420</v>
      </c>
      <c r="I20" s="223" t="s">
        <v>390</v>
      </c>
      <c r="J20" s="87" t="s">
        <v>2</v>
      </c>
      <c r="K20" s="131">
        <v>0</v>
      </c>
      <c r="L20" s="69">
        <v>0</v>
      </c>
      <c r="M20" s="131">
        <v>0</v>
      </c>
      <c r="N20" s="69">
        <v>0</v>
      </c>
      <c r="O20" s="131">
        <v>0</v>
      </c>
      <c r="P20" s="69">
        <v>0</v>
      </c>
      <c r="Q20" s="132">
        <f t="shared" si="1"/>
        <v>0</v>
      </c>
      <c r="R20" s="132">
        <f t="shared" si="1"/>
        <v>0</v>
      </c>
      <c r="S20" s="131">
        <v>0</v>
      </c>
      <c r="T20" s="69">
        <v>0</v>
      </c>
      <c r="U20" s="131">
        <v>0</v>
      </c>
      <c r="V20" s="69">
        <v>0</v>
      </c>
      <c r="W20" s="131">
        <v>0</v>
      </c>
      <c r="X20" s="69">
        <v>0</v>
      </c>
      <c r="Y20" s="132">
        <f t="shared" si="2"/>
        <v>0</v>
      </c>
      <c r="Z20" s="132">
        <f t="shared" si="2"/>
        <v>0</v>
      </c>
      <c r="AA20" s="131">
        <v>0</v>
      </c>
      <c r="AB20" s="69">
        <v>0</v>
      </c>
      <c r="AC20" s="131">
        <v>0</v>
      </c>
      <c r="AD20" s="69">
        <v>0</v>
      </c>
      <c r="AE20" s="133">
        <v>0</v>
      </c>
      <c r="AF20" s="69">
        <v>0</v>
      </c>
      <c r="AG20" s="132">
        <f t="shared" si="3"/>
        <v>0</v>
      </c>
      <c r="AH20" s="132">
        <f t="shared" si="3"/>
        <v>0</v>
      </c>
      <c r="AI20" s="131">
        <v>1</v>
      </c>
      <c r="AJ20" s="69"/>
      <c r="AK20" s="131">
        <v>0</v>
      </c>
      <c r="AL20" s="69"/>
      <c r="AM20" s="131">
        <v>0</v>
      </c>
      <c r="AN20" s="69"/>
      <c r="AO20" s="132">
        <f t="shared" si="4"/>
        <v>1</v>
      </c>
      <c r="AP20" s="132">
        <f t="shared" si="4"/>
        <v>0</v>
      </c>
      <c r="AQ20" s="134">
        <f t="shared" si="5"/>
        <v>1</v>
      </c>
      <c r="AR20" s="135">
        <f t="shared" si="5"/>
        <v>0</v>
      </c>
      <c r="AS20" s="136">
        <f t="shared" si="0"/>
        <v>0</v>
      </c>
    </row>
    <row r="21" spans="2:45" ht="327.75">
      <c r="B21" s="162" t="s">
        <v>480</v>
      </c>
      <c r="C21" s="137" t="s">
        <v>477</v>
      </c>
      <c r="D21" s="138">
        <v>1</v>
      </c>
      <c r="E21" s="139" t="s">
        <v>428</v>
      </c>
      <c r="F21" s="140" t="s">
        <v>429</v>
      </c>
      <c r="G21" s="141" t="s">
        <v>417</v>
      </c>
      <c r="H21" s="142" t="s">
        <v>430</v>
      </c>
      <c r="I21" s="143" t="s">
        <v>431</v>
      </c>
      <c r="J21" s="144" t="s">
        <v>525</v>
      </c>
      <c r="K21" s="145">
        <v>2.5757575757575757E-2</v>
      </c>
      <c r="L21" s="108">
        <v>2.5757575757575757E-2</v>
      </c>
      <c r="M21" s="145">
        <v>0.23575757575757575</v>
      </c>
      <c r="N21" s="108">
        <v>0.22</v>
      </c>
      <c r="O21" s="145">
        <v>0.16909090909090907</v>
      </c>
      <c r="P21" s="108">
        <v>0.13</v>
      </c>
      <c r="Q21" s="146">
        <f t="shared" si="1"/>
        <v>0.43060606060606055</v>
      </c>
      <c r="R21" s="146">
        <f t="shared" si="1"/>
        <v>0.37575757575757573</v>
      </c>
      <c r="S21" s="145">
        <v>0.13575757575757574</v>
      </c>
      <c r="T21" s="108">
        <v>0.13575757575757574</v>
      </c>
      <c r="U21" s="145">
        <v>0.10242424242424242</v>
      </c>
      <c r="V21" s="108">
        <v>0.13</v>
      </c>
      <c r="W21" s="145">
        <v>3.5757575757575759E-2</v>
      </c>
      <c r="X21" s="108">
        <v>0.06</v>
      </c>
      <c r="Y21" s="146">
        <f t="shared" si="2"/>
        <v>0.27393939393939393</v>
      </c>
      <c r="Z21" s="146">
        <f t="shared" si="2"/>
        <v>0.32575757575757575</v>
      </c>
      <c r="AA21" s="145">
        <v>3.5757575757575759E-2</v>
      </c>
      <c r="AB21" s="108">
        <v>3.5757575757575759E-2</v>
      </c>
      <c r="AC21" s="145">
        <v>8.5757575757575755E-2</v>
      </c>
      <c r="AD21" s="108">
        <v>8.5757575757575755E-2</v>
      </c>
      <c r="AE21" s="145">
        <v>3.5757575757575759E-2</v>
      </c>
      <c r="AF21" s="108">
        <v>3.5757575757575759E-2</v>
      </c>
      <c r="AG21" s="146">
        <f t="shared" si="3"/>
        <v>0.15727272727272729</v>
      </c>
      <c r="AH21" s="146">
        <f t="shared" si="3"/>
        <v>0.15727272727272729</v>
      </c>
      <c r="AI21" s="145">
        <v>3.5757575757575759E-2</v>
      </c>
      <c r="AJ21" s="108"/>
      <c r="AK21" s="145">
        <v>8.5757575757575755E-2</v>
      </c>
      <c r="AL21" s="108"/>
      <c r="AM21" s="145">
        <v>1.6666666666666666E-2</v>
      </c>
      <c r="AN21" s="108"/>
      <c r="AO21" s="146">
        <f t="shared" si="4"/>
        <v>0.13818181818181818</v>
      </c>
      <c r="AP21" s="146">
        <f t="shared" si="4"/>
        <v>0</v>
      </c>
      <c r="AQ21" s="146">
        <f t="shared" si="5"/>
        <v>1</v>
      </c>
      <c r="AR21" s="146">
        <f t="shared" si="5"/>
        <v>0.85878787878787866</v>
      </c>
      <c r="AS21" s="50">
        <f t="shared" si="0"/>
        <v>0.85878787878787866</v>
      </c>
    </row>
    <row r="22" spans="2:45" ht="27.75" hidden="1" customHeight="1">
      <c r="B22" s="352"/>
      <c r="C22" s="147"/>
      <c r="D22" s="126"/>
      <c r="E22" s="148"/>
      <c r="F22" s="127"/>
      <c r="G22" s="128"/>
      <c r="H22" s="129"/>
      <c r="I22" s="149"/>
      <c r="J22" s="130"/>
      <c r="K22" s="131">
        <v>0</v>
      </c>
      <c r="L22" s="131">
        <v>0</v>
      </c>
      <c r="M22" s="131">
        <v>0</v>
      </c>
      <c r="N22" s="131">
        <v>0</v>
      </c>
      <c r="O22" s="131">
        <v>0</v>
      </c>
      <c r="P22" s="131">
        <v>0</v>
      </c>
      <c r="Q22" s="150">
        <f t="shared" si="1"/>
        <v>0</v>
      </c>
      <c r="R22" s="150">
        <f t="shared" si="1"/>
        <v>0</v>
      </c>
      <c r="S22" s="131">
        <v>0</v>
      </c>
      <c r="T22" s="131">
        <v>0</v>
      </c>
      <c r="U22" s="131">
        <v>0</v>
      </c>
      <c r="V22" s="131">
        <v>0</v>
      </c>
      <c r="W22" s="131">
        <v>0</v>
      </c>
      <c r="X22" s="131">
        <v>0</v>
      </c>
      <c r="Y22" s="150">
        <f t="shared" si="2"/>
        <v>0</v>
      </c>
      <c r="Z22" s="150">
        <f t="shared" si="2"/>
        <v>0</v>
      </c>
      <c r="AA22" s="131">
        <v>0</v>
      </c>
      <c r="AB22" s="131">
        <v>0</v>
      </c>
      <c r="AC22" s="131">
        <v>0</v>
      </c>
      <c r="AD22" s="131">
        <v>0</v>
      </c>
      <c r="AE22" s="133">
        <v>0</v>
      </c>
      <c r="AF22" s="133">
        <v>0</v>
      </c>
      <c r="AG22" s="150">
        <f t="shared" si="3"/>
        <v>0</v>
      </c>
      <c r="AH22" s="150">
        <f t="shared" si="3"/>
        <v>0</v>
      </c>
      <c r="AI22" s="131">
        <v>0</v>
      </c>
      <c r="AJ22" s="131">
        <v>0</v>
      </c>
      <c r="AK22" s="131">
        <v>0</v>
      </c>
      <c r="AL22" s="131">
        <v>0</v>
      </c>
      <c r="AM22" s="131">
        <v>0</v>
      </c>
      <c r="AN22" s="131">
        <v>0</v>
      </c>
      <c r="AO22" s="150">
        <f t="shared" si="4"/>
        <v>0</v>
      </c>
      <c r="AP22" s="150">
        <f t="shared" si="4"/>
        <v>0</v>
      </c>
      <c r="AQ22" s="151">
        <f t="shared" si="5"/>
        <v>0</v>
      </c>
      <c r="AR22" s="152">
        <f t="shared" si="5"/>
        <v>0</v>
      </c>
      <c r="AS22" s="136">
        <f t="shared" si="0"/>
        <v>0</v>
      </c>
    </row>
    <row r="23" spans="2:45" ht="21.75" hidden="1" customHeight="1">
      <c r="B23" s="352"/>
      <c r="C23" s="147"/>
      <c r="D23" s="126"/>
      <c r="E23" s="148"/>
      <c r="F23" s="127"/>
      <c r="G23" s="128"/>
      <c r="H23" s="129"/>
      <c r="I23" s="149"/>
      <c r="J23" s="130"/>
      <c r="K23" s="131">
        <v>0</v>
      </c>
      <c r="L23" s="131">
        <v>0</v>
      </c>
      <c r="M23" s="131">
        <v>0</v>
      </c>
      <c r="N23" s="131">
        <v>0</v>
      </c>
      <c r="O23" s="131">
        <v>0</v>
      </c>
      <c r="P23" s="131">
        <v>0</v>
      </c>
      <c r="Q23" s="150">
        <f t="shared" si="1"/>
        <v>0</v>
      </c>
      <c r="R23" s="150">
        <f t="shared" si="1"/>
        <v>0</v>
      </c>
      <c r="S23" s="131">
        <v>0</v>
      </c>
      <c r="T23" s="131">
        <v>0</v>
      </c>
      <c r="U23" s="131">
        <v>0</v>
      </c>
      <c r="V23" s="131">
        <v>0</v>
      </c>
      <c r="W23" s="131">
        <v>0</v>
      </c>
      <c r="X23" s="131">
        <v>0</v>
      </c>
      <c r="Y23" s="150">
        <f t="shared" si="2"/>
        <v>0</v>
      </c>
      <c r="Z23" s="150">
        <f t="shared" si="2"/>
        <v>0</v>
      </c>
      <c r="AA23" s="131">
        <v>0</v>
      </c>
      <c r="AB23" s="131">
        <v>0</v>
      </c>
      <c r="AC23" s="131">
        <v>0</v>
      </c>
      <c r="AD23" s="131">
        <v>0</v>
      </c>
      <c r="AE23" s="133">
        <v>0</v>
      </c>
      <c r="AF23" s="133">
        <v>0</v>
      </c>
      <c r="AG23" s="150">
        <f t="shared" si="3"/>
        <v>0</v>
      </c>
      <c r="AH23" s="150">
        <f t="shared" si="3"/>
        <v>0</v>
      </c>
      <c r="AI23" s="131">
        <v>0</v>
      </c>
      <c r="AJ23" s="131">
        <v>0</v>
      </c>
      <c r="AK23" s="131">
        <v>0</v>
      </c>
      <c r="AL23" s="131">
        <v>0</v>
      </c>
      <c r="AM23" s="131">
        <v>0</v>
      </c>
      <c r="AN23" s="131">
        <v>0</v>
      </c>
      <c r="AO23" s="150">
        <f t="shared" si="4"/>
        <v>0</v>
      </c>
      <c r="AP23" s="150">
        <f t="shared" si="4"/>
        <v>0</v>
      </c>
      <c r="AQ23" s="151">
        <f t="shared" si="5"/>
        <v>0</v>
      </c>
      <c r="AR23" s="152">
        <f t="shared" si="5"/>
        <v>0</v>
      </c>
      <c r="AS23" s="136">
        <f t="shared" si="0"/>
        <v>0</v>
      </c>
    </row>
    <row r="24" spans="2:45" ht="23.25">
      <c r="B24" s="561" t="s">
        <v>22</v>
      </c>
      <c r="C24" s="680"/>
      <c r="D24" s="680"/>
      <c r="E24" s="680"/>
      <c r="F24" s="680"/>
      <c r="G24" s="680"/>
      <c r="H24" s="680"/>
      <c r="I24" s="680"/>
      <c r="J24" s="680"/>
      <c r="K24" s="680"/>
      <c r="L24" s="680"/>
      <c r="M24" s="680"/>
      <c r="N24" s="680"/>
      <c r="O24" s="680"/>
      <c r="P24" s="680"/>
      <c r="Q24" s="680"/>
      <c r="R24" s="680"/>
      <c r="S24" s="680"/>
      <c r="T24" s="680"/>
      <c r="U24" s="680"/>
      <c r="V24" s="680"/>
      <c r="W24" s="680"/>
      <c r="X24" s="680"/>
      <c r="Y24" s="680"/>
      <c r="Z24" s="680"/>
      <c r="AA24" s="680"/>
      <c r="AB24" s="680"/>
      <c r="AC24" s="680"/>
      <c r="AD24" s="680"/>
      <c r="AE24" s="680"/>
      <c r="AF24" s="680"/>
      <c r="AG24" s="680"/>
      <c r="AH24" s="680"/>
      <c r="AI24" s="680"/>
      <c r="AJ24" s="680"/>
      <c r="AK24" s="680"/>
      <c r="AL24" s="680"/>
      <c r="AM24" s="680"/>
      <c r="AN24" s="680"/>
      <c r="AO24" s="680"/>
      <c r="AP24" s="680"/>
      <c r="AQ24" s="680"/>
      <c r="AR24" s="563"/>
      <c r="AS24" s="83">
        <f>AVERAGE(AS13:AS19)</f>
        <v>0.93939393939393934</v>
      </c>
    </row>
    <row r="25" spans="2:45" ht="17.25">
      <c r="B25" s="153"/>
      <c r="C25" s="153"/>
      <c r="D25" s="154"/>
      <c r="E25" s="153"/>
      <c r="F25" s="153"/>
      <c r="G25" s="153"/>
      <c r="H25" s="153"/>
      <c r="I25" s="153"/>
      <c r="J25" s="155"/>
    </row>
    <row r="26" spans="2:45" ht="49.5" customHeight="1">
      <c r="B26" s="84" t="s">
        <v>3</v>
      </c>
      <c r="C26" s="719" t="s">
        <v>421</v>
      </c>
      <c r="D26" s="565"/>
      <c r="E26" s="565"/>
      <c r="F26" s="565"/>
      <c r="G26" s="565"/>
      <c r="H26" s="565"/>
      <c r="I26" s="565"/>
      <c r="J26" s="566"/>
    </row>
    <row r="27" spans="2:45" ht="17.25">
      <c r="B27" s="153"/>
      <c r="C27" s="558"/>
      <c r="D27" s="558"/>
      <c r="E27" s="558"/>
      <c r="F27" s="558"/>
      <c r="G27" s="558"/>
      <c r="H27" s="558"/>
      <c r="I27" s="558"/>
      <c r="J27" s="558"/>
    </row>
    <row r="28" spans="2:45" ht="30" customHeight="1">
      <c r="B28" s="85" t="s">
        <v>31</v>
      </c>
      <c r="C28" s="567">
        <v>43493</v>
      </c>
      <c r="D28" s="568"/>
      <c r="E28" s="153"/>
      <c r="F28" s="153"/>
      <c r="G28" s="156" t="s">
        <v>21</v>
      </c>
      <c r="H28" s="569" t="s">
        <v>422</v>
      </c>
      <c r="I28" s="570"/>
      <c r="J28" s="570"/>
    </row>
    <row r="29" spans="2:45" ht="13.5" customHeight="1">
      <c r="B29" s="153"/>
      <c r="C29" s="153"/>
      <c r="D29" s="154"/>
      <c r="E29" s="153"/>
      <c r="F29" s="153"/>
      <c r="G29" s="153"/>
      <c r="H29" s="153"/>
      <c r="I29" s="153"/>
      <c r="J29" s="155"/>
    </row>
    <row r="30" spans="2:45" ht="15" customHeight="1">
      <c r="B30" s="153"/>
      <c r="C30" s="153"/>
      <c r="D30" s="154"/>
      <c r="E30" s="153"/>
      <c r="F30" s="153"/>
      <c r="G30" s="153"/>
      <c r="H30" s="153"/>
      <c r="I30" s="153"/>
      <c r="J30" s="155"/>
    </row>
    <row r="31" spans="2:45" ht="17.25">
      <c r="B31" s="153"/>
      <c r="C31" s="153"/>
      <c r="D31" s="154"/>
      <c r="E31" s="153"/>
      <c r="F31" s="153"/>
      <c r="G31" s="153"/>
      <c r="H31" s="153"/>
      <c r="I31" s="153"/>
      <c r="J31" s="155"/>
    </row>
    <row r="32" spans="2:45" ht="15" customHeight="1">
      <c r="B32" s="153"/>
      <c r="C32" s="153"/>
      <c r="D32" s="154"/>
      <c r="E32" s="571"/>
      <c r="F32" s="571"/>
      <c r="G32" s="571"/>
      <c r="H32" s="571"/>
      <c r="I32" s="157"/>
      <c r="J32" s="153"/>
    </row>
    <row r="33" spans="2:10" ht="17.25">
      <c r="B33" s="153"/>
      <c r="C33" s="153"/>
      <c r="D33" s="154"/>
      <c r="E33" s="153"/>
      <c r="F33" s="153"/>
      <c r="G33" s="155"/>
      <c r="H33" s="153"/>
      <c r="I33" s="153"/>
      <c r="J33" s="153"/>
    </row>
    <row r="34" spans="2:10" ht="17.25">
      <c r="B34" s="153"/>
      <c r="C34" s="153"/>
      <c r="D34" s="154"/>
      <c r="E34" s="571"/>
      <c r="F34" s="571"/>
      <c r="G34" s="571"/>
      <c r="H34" s="571"/>
      <c r="I34" s="157"/>
      <c r="J34" s="153"/>
    </row>
    <row r="35" spans="2:10" ht="17.25">
      <c r="B35" s="153"/>
      <c r="C35" s="153"/>
      <c r="D35" s="154"/>
      <c r="E35" s="153"/>
      <c r="F35" s="153"/>
      <c r="G35" s="155"/>
      <c r="H35" s="153"/>
      <c r="I35" s="153"/>
      <c r="J35" s="153"/>
    </row>
    <row r="36" spans="2:10" ht="17.25">
      <c r="B36" s="153"/>
      <c r="C36" s="153"/>
      <c r="D36" s="154"/>
      <c r="E36" s="571"/>
      <c r="F36" s="571"/>
      <c r="G36" s="571"/>
      <c r="H36" s="571"/>
      <c r="I36" s="157"/>
      <c r="J36" s="153"/>
    </row>
  </sheetData>
  <sheetProtection algorithmName="SHA-512" hashValue="UE28walEE73UbvFZyZnZxCQBbH3ix2OYzeQbguPOoISIuB35asqMUKKa2j5YXko0qATZdJbdwBKIj7Z5K4KO0w==" saltValue="GbeiiONiJ1YjYiZFq4Gldg==" spinCount="100000" sheet="1" formatCells="0"/>
  <mergeCells count="49">
    <mergeCell ref="B13:B20"/>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E32:H32"/>
    <mergeCell ref="E34:H34"/>
    <mergeCell ref="E36:H36"/>
    <mergeCell ref="AM11:AN11"/>
    <mergeCell ref="AO11:AP11"/>
    <mergeCell ref="B24:AR24"/>
    <mergeCell ref="C26:J26"/>
    <mergeCell ref="C27:J27"/>
    <mergeCell ref="C28:D28"/>
    <mergeCell ref="H28:J28"/>
    <mergeCell ref="AA11:AB11"/>
    <mergeCell ref="AC11:AD11"/>
    <mergeCell ref="AE11:AF11"/>
    <mergeCell ref="AG11:AH11"/>
    <mergeCell ref="AI11:AJ11"/>
    <mergeCell ref="AK11:AL11"/>
  </mergeCells>
  <conditionalFormatting sqref="AS13">
    <cfRule type="cellIs" dxfId="20" priority="19" operator="between">
      <formula>0.7</formula>
      <formula>1</formula>
    </cfRule>
    <cfRule type="cellIs" dxfId="19" priority="20" operator="between">
      <formula>0.51</formula>
      <formula>0.69</formula>
    </cfRule>
    <cfRule type="cellIs" dxfId="18" priority="21" operator="between">
      <formula>0</formula>
      <formula>0.5</formula>
    </cfRule>
  </conditionalFormatting>
  <conditionalFormatting sqref="AS20 AS22:AS23">
    <cfRule type="cellIs" dxfId="17" priority="16" operator="between">
      <formula>0.7</formula>
      <formula>1</formula>
    </cfRule>
    <cfRule type="cellIs" dxfId="16" priority="17" operator="between">
      <formula>0.51</formula>
      <formula>0.69</formula>
    </cfRule>
    <cfRule type="cellIs" dxfId="15" priority="18" operator="between">
      <formula>0</formula>
      <formula>0.5</formula>
    </cfRule>
  </conditionalFormatting>
  <conditionalFormatting sqref="G13:G18">
    <cfRule type="expression" dxfId="14" priority="13">
      <formula>$L13="Pesos ($)"</formula>
    </cfRule>
    <cfRule type="expression" dxfId="13" priority="14">
      <formula>OR(LEFT($L13,9)="Número de",$L13="Otra")</formula>
    </cfRule>
    <cfRule type="expression" dxfId="12" priority="15">
      <formula>$L13="Porcentaje"</formula>
    </cfRule>
  </conditionalFormatting>
  <conditionalFormatting sqref="G19">
    <cfRule type="expression" dxfId="11" priority="10">
      <formula>$L19="Pesos ($)"</formula>
    </cfRule>
    <cfRule type="expression" dxfId="10" priority="11">
      <formula>OR(LEFT($L19,9)="Número de",$L19="Otra")</formula>
    </cfRule>
    <cfRule type="expression" dxfId="9" priority="12">
      <formula>$L19="Porcentaje"</formula>
    </cfRule>
  </conditionalFormatting>
  <conditionalFormatting sqref="AS14:AS19">
    <cfRule type="cellIs" dxfId="8" priority="7" operator="between">
      <formula>0.7</formula>
      <formula>1</formula>
    </cfRule>
    <cfRule type="cellIs" dxfId="7" priority="8" operator="between">
      <formula>0.51</formula>
      <formula>0.69</formula>
    </cfRule>
    <cfRule type="cellIs" dxfId="6" priority="9" operator="between">
      <formula>0</formula>
      <formula>0.5</formula>
    </cfRule>
  </conditionalFormatting>
  <conditionalFormatting sqref="G20">
    <cfRule type="expression" dxfId="5" priority="4">
      <formula>$L20="Pesos ($)"</formula>
    </cfRule>
    <cfRule type="expression" dxfId="4" priority="5">
      <formula>OR(LEFT($L20,9)="Número de",$L20="Otra")</formula>
    </cfRule>
    <cfRule type="expression" dxfId="3" priority="6">
      <formula>$L20="Porcentaje"</formula>
    </cfRule>
  </conditionalFormatting>
  <conditionalFormatting sqref="AS21">
    <cfRule type="cellIs" dxfId="2" priority="1" operator="between">
      <formula>0.7</formula>
      <formula>1</formula>
    </cfRule>
    <cfRule type="cellIs" dxfId="1" priority="2" operator="between">
      <formula>0.51</formula>
      <formula>0.69</formula>
    </cfRule>
    <cfRule type="cellIs" dxfId="0" priority="3" operator="between">
      <formula>0</formula>
      <formula>0.5</formula>
    </cfRule>
  </conditionalFormatting>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Q47"/>
  <sheetViews>
    <sheetView topLeftCell="A10" zoomScale="90" zoomScaleNormal="90" zoomScaleSheetLayoutView="85" zoomScalePageLayoutView="30" workbookViewId="0">
      <selection activeCell="B75" sqref="B75:H76"/>
    </sheetView>
  </sheetViews>
  <sheetFormatPr baseColWidth="10" defaultColWidth="11.42578125" defaultRowHeight="12.75"/>
  <cols>
    <col min="1" max="1" width="4.28515625" style="23" customWidth="1"/>
    <col min="2" max="2" width="28.5703125" style="23" customWidth="1"/>
    <col min="3" max="13" width="7.140625" style="23" customWidth="1"/>
    <col min="14" max="14" width="14.28515625" style="23" customWidth="1"/>
    <col min="15" max="15" width="14.42578125" style="23" customWidth="1"/>
    <col min="16" max="16" width="6.7109375" style="23" customWidth="1"/>
    <col min="17" max="17" width="9.5703125" style="23" customWidth="1"/>
    <col min="18" max="18" width="17.140625" style="23" customWidth="1"/>
    <col min="19" max="16384" width="11.42578125" style="23"/>
  </cols>
  <sheetData>
    <row r="1" spans="1:17" s="11" customFormat="1" ht="7.5" customHeight="1" thickBot="1">
      <c r="A1" s="9"/>
      <c r="B1" s="10"/>
      <c r="C1" s="10"/>
      <c r="D1" s="10"/>
      <c r="E1" s="10"/>
      <c r="F1" s="10"/>
      <c r="G1" s="10"/>
      <c r="H1" s="10"/>
      <c r="I1" s="10"/>
      <c r="J1" s="10"/>
      <c r="K1" s="10"/>
      <c r="L1" s="10"/>
      <c r="M1" s="10"/>
      <c r="N1" s="10"/>
      <c r="O1" s="10"/>
      <c r="P1" s="10"/>
      <c r="Q1" s="9"/>
    </row>
    <row r="2" spans="1:17" s="11" customFormat="1" ht="15.75">
      <c r="A2" s="9"/>
      <c r="B2" s="732"/>
      <c r="C2" s="735" t="s">
        <v>58</v>
      </c>
      <c r="D2" s="736"/>
      <c r="E2" s="736"/>
      <c r="F2" s="736"/>
      <c r="G2" s="736"/>
      <c r="H2" s="736"/>
      <c r="I2" s="736"/>
      <c r="J2" s="736"/>
      <c r="K2" s="736"/>
      <c r="L2" s="736"/>
      <c r="M2" s="736"/>
      <c r="N2" s="741" t="s">
        <v>38</v>
      </c>
      <c r="O2" s="742"/>
      <c r="P2" s="10"/>
      <c r="Q2" s="9"/>
    </row>
    <row r="3" spans="1:17" s="11" customFormat="1" ht="15.75">
      <c r="A3" s="9"/>
      <c r="B3" s="733"/>
      <c r="C3" s="737"/>
      <c r="D3" s="738"/>
      <c r="E3" s="738"/>
      <c r="F3" s="738"/>
      <c r="G3" s="738"/>
      <c r="H3" s="738"/>
      <c r="I3" s="738"/>
      <c r="J3" s="738"/>
      <c r="K3" s="738"/>
      <c r="L3" s="738"/>
      <c r="M3" s="738"/>
      <c r="N3" s="12" t="s">
        <v>35</v>
      </c>
      <c r="O3" s="13" t="s">
        <v>36</v>
      </c>
      <c r="P3" s="10"/>
      <c r="Q3" s="9"/>
    </row>
    <row r="4" spans="1:17" s="11" customFormat="1" ht="15.75" customHeight="1">
      <c r="A4" s="9"/>
      <c r="B4" s="733"/>
      <c r="C4" s="737"/>
      <c r="D4" s="738"/>
      <c r="E4" s="738"/>
      <c r="F4" s="738"/>
      <c r="G4" s="738"/>
      <c r="H4" s="738"/>
      <c r="I4" s="738"/>
      <c r="J4" s="738"/>
      <c r="K4" s="738"/>
      <c r="L4" s="738"/>
      <c r="M4" s="738"/>
      <c r="N4" s="14">
        <v>3</v>
      </c>
      <c r="O4" s="15" t="s">
        <v>102</v>
      </c>
      <c r="P4" s="10"/>
      <c r="Q4" s="9"/>
    </row>
    <row r="5" spans="1:17" s="11" customFormat="1" ht="15.75">
      <c r="A5" s="9"/>
      <c r="B5" s="733"/>
      <c r="C5" s="737"/>
      <c r="D5" s="738"/>
      <c r="E5" s="738"/>
      <c r="F5" s="738"/>
      <c r="G5" s="738"/>
      <c r="H5" s="738"/>
      <c r="I5" s="738"/>
      <c r="J5" s="738"/>
      <c r="K5" s="738"/>
      <c r="L5" s="738"/>
      <c r="M5" s="738"/>
      <c r="N5" s="743" t="s">
        <v>37</v>
      </c>
      <c r="O5" s="744"/>
      <c r="P5" s="10"/>
      <c r="Q5" s="9"/>
    </row>
    <row r="6" spans="1:17" s="11" customFormat="1" ht="16.5" customHeight="1" thickBot="1">
      <c r="A6" s="9"/>
      <c r="B6" s="734"/>
      <c r="C6" s="739"/>
      <c r="D6" s="740"/>
      <c r="E6" s="740"/>
      <c r="F6" s="740"/>
      <c r="G6" s="740"/>
      <c r="H6" s="740"/>
      <c r="I6" s="740"/>
      <c r="J6" s="740"/>
      <c r="K6" s="740"/>
      <c r="L6" s="740"/>
      <c r="M6" s="740"/>
      <c r="N6" s="745" t="s">
        <v>99</v>
      </c>
      <c r="O6" s="746"/>
      <c r="P6" s="10"/>
      <c r="Q6" s="9"/>
    </row>
    <row r="7" spans="1:17" s="11" customFormat="1" ht="7.5" customHeight="1" thickBot="1">
      <c r="A7" s="9"/>
      <c r="B7" s="10"/>
      <c r="C7" s="10"/>
      <c r="D7" s="10"/>
      <c r="E7" s="10"/>
      <c r="F7" s="16">
        <f>D12</f>
        <v>0</v>
      </c>
      <c r="G7" s="10"/>
      <c r="H7" s="10"/>
      <c r="I7" s="10"/>
      <c r="J7" s="10"/>
      <c r="K7" s="10"/>
      <c r="L7" s="10"/>
      <c r="M7" s="10"/>
      <c r="N7" s="10"/>
      <c r="O7" s="10"/>
      <c r="P7" s="10"/>
      <c r="Q7" s="9"/>
    </row>
    <row r="8" spans="1:17" s="11" customFormat="1" ht="22.5" customHeight="1">
      <c r="A8" s="9"/>
      <c r="B8" s="727" t="s">
        <v>59</v>
      </c>
      <c r="C8" s="728"/>
      <c r="D8" s="728"/>
      <c r="E8" s="728"/>
      <c r="F8" s="728"/>
      <c r="G8" s="728"/>
      <c r="H8" s="728"/>
      <c r="I8" s="728"/>
      <c r="J8" s="728"/>
      <c r="K8" s="728"/>
      <c r="L8" s="728"/>
      <c r="M8" s="728"/>
      <c r="N8" s="728"/>
      <c r="O8" s="729"/>
      <c r="P8" s="10"/>
      <c r="Q8" s="9"/>
    </row>
    <row r="9" spans="1:17" s="11" customFormat="1" ht="75" customHeight="1" thickBot="1">
      <c r="A9" s="9"/>
      <c r="B9" s="747" t="s">
        <v>107</v>
      </c>
      <c r="C9" s="748"/>
      <c r="D9" s="748"/>
      <c r="E9" s="748"/>
      <c r="F9" s="748"/>
      <c r="G9" s="748"/>
      <c r="H9" s="748"/>
      <c r="I9" s="748"/>
      <c r="J9" s="748"/>
      <c r="K9" s="748"/>
      <c r="L9" s="748"/>
      <c r="M9" s="748"/>
      <c r="N9" s="748"/>
      <c r="O9" s="749"/>
      <c r="P9" s="10"/>
      <c r="Q9" s="9"/>
    </row>
    <row r="10" spans="1:17" s="11" customFormat="1" ht="7.5" customHeight="1" thickBot="1">
      <c r="A10" s="9"/>
      <c r="B10" s="10"/>
      <c r="C10" s="10"/>
      <c r="D10" s="10"/>
      <c r="E10" s="10"/>
      <c r="F10" s="16"/>
      <c r="G10" s="10"/>
      <c r="H10" s="10"/>
      <c r="I10" s="10"/>
      <c r="J10" s="10"/>
      <c r="K10" s="10"/>
      <c r="L10" s="10"/>
      <c r="M10" s="10"/>
      <c r="N10" s="10"/>
      <c r="O10" s="10"/>
      <c r="P10" s="10"/>
      <c r="Q10" s="9"/>
    </row>
    <row r="11" spans="1:17" s="11" customFormat="1" ht="22.5" customHeight="1" thickBot="1">
      <c r="A11" s="9"/>
      <c r="B11" s="17" t="s">
        <v>56</v>
      </c>
      <c r="C11" s="750" t="s">
        <v>57</v>
      </c>
      <c r="D11" s="750"/>
      <c r="E11" s="750"/>
      <c r="F11" s="750"/>
      <c r="G11" s="750"/>
      <c r="H11" s="750"/>
      <c r="I11" s="750"/>
      <c r="J11" s="750"/>
      <c r="K11" s="750"/>
      <c r="L11" s="750"/>
      <c r="M11" s="750"/>
      <c r="N11" s="750"/>
      <c r="O11" s="751"/>
      <c r="P11" s="10"/>
      <c r="Q11" s="9"/>
    </row>
    <row r="12" spans="1:17" s="11" customFormat="1" ht="45.75" customHeight="1">
      <c r="A12" s="9"/>
      <c r="B12" s="24" t="s">
        <v>60</v>
      </c>
      <c r="C12" s="752" t="s">
        <v>106</v>
      </c>
      <c r="D12" s="752"/>
      <c r="E12" s="752"/>
      <c r="F12" s="752"/>
      <c r="G12" s="752"/>
      <c r="H12" s="752"/>
      <c r="I12" s="752"/>
      <c r="J12" s="752"/>
      <c r="K12" s="752"/>
      <c r="L12" s="752"/>
      <c r="M12" s="752"/>
      <c r="N12" s="752"/>
      <c r="O12" s="753"/>
      <c r="P12" s="9"/>
      <c r="Q12" s="9"/>
    </row>
    <row r="13" spans="1:17" s="11" customFormat="1" ht="45.75" customHeight="1">
      <c r="A13" s="9"/>
      <c r="B13" s="18" t="s">
        <v>61</v>
      </c>
      <c r="C13" s="723" t="s">
        <v>73</v>
      </c>
      <c r="D13" s="723"/>
      <c r="E13" s="723"/>
      <c r="F13" s="723"/>
      <c r="G13" s="723"/>
      <c r="H13" s="723"/>
      <c r="I13" s="723"/>
      <c r="J13" s="723"/>
      <c r="K13" s="723"/>
      <c r="L13" s="723"/>
      <c r="M13" s="723"/>
      <c r="N13" s="723"/>
      <c r="O13" s="724"/>
      <c r="P13" s="9"/>
      <c r="Q13" s="9"/>
    </row>
    <row r="14" spans="1:17" s="11" customFormat="1" ht="45.75" customHeight="1">
      <c r="A14" s="9"/>
      <c r="B14" s="25" t="s">
        <v>63</v>
      </c>
      <c r="C14" s="723" t="s">
        <v>72</v>
      </c>
      <c r="D14" s="723"/>
      <c r="E14" s="723"/>
      <c r="F14" s="723"/>
      <c r="G14" s="723"/>
      <c r="H14" s="723"/>
      <c r="I14" s="723"/>
      <c r="J14" s="723"/>
      <c r="K14" s="723"/>
      <c r="L14" s="723"/>
      <c r="M14" s="723"/>
      <c r="N14" s="723"/>
      <c r="O14" s="724"/>
      <c r="P14" s="9"/>
      <c r="Q14" s="9"/>
    </row>
    <row r="15" spans="1:17" s="11" customFormat="1" ht="45.75" customHeight="1">
      <c r="A15" s="9"/>
      <c r="B15" s="19" t="s">
        <v>64</v>
      </c>
      <c r="C15" s="723" t="s">
        <v>71</v>
      </c>
      <c r="D15" s="723"/>
      <c r="E15" s="723"/>
      <c r="F15" s="723"/>
      <c r="G15" s="723"/>
      <c r="H15" s="723"/>
      <c r="I15" s="723"/>
      <c r="J15" s="723"/>
      <c r="K15" s="723"/>
      <c r="L15" s="723"/>
      <c r="M15" s="723"/>
      <c r="N15" s="723"/>
      <c r="O15" s="724"/>
      <c r="P15" s="9"/>
      <c r="Q15" s="9"/>
    </row>
    <row r="16" spans="1:17" s="11" customFormat="1" ht="45.75" customHeight="1">
      <c r="A16" s="9"/>
      <c r="B16" s="20" t="s">
        <v>67</v>
      </c>
      <c r="C16" s="723" t="s">
        <v>68</v>
      </c>
      <c r="D16" s="723"/>
      <c r="E16" s="723"/>
      <c r="F16" s="723"/>
      <c r="G16" s="723"/>
      <c r="H16" s="723"/>
      <c r="I16" s="723"/>
      <c r="J16" s="723"/>
      <c r="K16" s="723"/>
      <c r="L16" s="723"/>
      <c r="M16" s="723"/>
      <c r="N16" s="723"/>
      <c r="O16" s="724"/>
      <c r="P16" s="9"/>
      <c r="Q16" s="9"/>
    </row>
    <row r="17" spans="1:17" s="11" customFormat="1" ht="45.75" customHeight="1">
      <c r="A17" s="9"/>
      <c r="B17" s="21" t="s">
        <v>69</v>
      </c>
      <c r="C17" s="723" t="s">
        <v>70</v>
      </c>
      <c r="D17" s="723"/>
      <c r="E17" s="723"/>
      <c r="F17" s="723"/>
      <c r="G17" s="723"/>
      <c r="H17" s="723"/>
      <c r="I17" s="723"/>
      <c r="J17" s="723"/>
      <c r="K17" s="723"/>
      <c r="L17" s="723"/>
      <c r="M17" s="723"/>
      <c r="N17" s="723"/>
      <c r="O17" s="724"/>
      <c r="P17" s="9"/>
      <c r="Q17" s="9"/>
    </row>
    <row r="18" spans="1:17" s="11" customFormat="1" ht="45.75" customHeight="1">
      <c r="A18" s="9"/>
      <c r="B18" s="21" t="s">
        <v>74</v>
      </c>
      <c r="C18" s="723" t="s">
        <v>75</v>
      </c>
      <c r="D18" s="723"/>
      <c r="E18" s="723"/>
      <c r="F18" s="723"/>
      <c r="G18" s="723"/>
      <c r="H18" s="723"/>
      <c r="I18" s="723"/>
      <c r="J18" s="723"/>
      <c r="K18" s="723"/>
      <c r="L18" s="723"/>
      <c r="M18" s="723"/>
      <c r="N18" s="723"/>
      <c r="O18" s="724"/>
      <c r="P18" s="9"/>
      <c r="Q18" s="9"/>
    </row>
    <row r="19" spans="1:17" s="11" customFormat="1" ht="45.75" customHeight="1">
      <c r="A19" s="9"/>
      <c r="B19" s="22" t="s">
        <v>76</v>
      </c>
      <c r="C19" s="723" t="s">
        <v>77</v>
      </c>
      <c r="D19" s="723"/>
      <c r="E19" s="723"/>
      <c r="F19" s="723"/>
      <c r="G19" s="723"/>
      <c r="H19" s="723"/>
      <c r="I19" s="723"/>
      <c r="J19" s="723"/>
      <c r="K19" s="723"/>
      <c r="L19" s="723"/>
      <c r="M19" s="723"/>
      <c r="N19" s="723"/>
      <c r="O19" s="724"/>
      <c r="P19" s="9"/>
      <c r="Q19" s="9"/>
    </row>
    <row r="20" spans="1:17" s="11" customFormat="1" ht="45.75" customHeight="1">
      <c r="A20" s="9"/>
      <c r="B20" s="21" t="s">
        <v>78</v>
      </c>
      <c r="C20" s="723" t="s">
        <v>80</v>
      </c>
      <c r="D20" s="723"/>
      <c r="E20" s="723"/>
      <c r="F20" s="723"/>
      <c r="G20" s="723"/>
      <c r="H20" s="723"/>
      <c r="I20" s="723"/>
      <c r="J20" s="723"/>
      <c r="K20" s="723"/>
      <c r="L20" s="723"/>
      <c r="M20" s="723"/>
      <c r="N20" s="723"/>
      <c r="O20" s="724"/>
      <c r="P20" s="9"/>
      <c r="Q20" s="9"/>
    </row>
    <row r="21" spans="1:17" s="11" customFormat="1" ht="75" customHeight="1">
      <c r="A21" s="9"/>
      <c r="B21" s="21" t="s">
        <v>79</v>
      </c>
      <c r="C21" s="723" t="s">
        <v>81</v>
      </c>
      <c r="D21" s="723"/>
      <c r="E21" s="723"/>
      <c r="F21" s="723"/>
      <c r="G21" s="723"/>
      <c r="H21" s="723"/>
      <c r="I21" s="723"/>
      <c r="J21" s="723"/>
      <c r="K21" s="723"/>
      <c r="L21" s="723"/>
      <c r="M21" s="723"/>
      <c r="N21" s="723"/>
      <c r="O21" s="724"/>
      <c r="P21" s="9"/>
      <c r="Q21" s="9"/>
    </row>
    <row r="22" spans="1:17" s="11" customFormat="1" ht="45" customHeight="1">
      <c r="A22" s="9"/>
      <c r="B22" s="21" t="s">
        <v>82</v>
      </c>
      <c r="C22" s="730" t="s">
        <v>83</v>
      </c>
      <c r="D22" s="730"/>
      <c r="E22" s="730"/>
      <c r="F22" s="730"/>
      <c r="G22" s="730"/>
      <c r="H22" s="730"/>
      <c r="I22" s="730"/>
      <c r="J22" s="730"/>
      <c r="K22" s="730"/>
      <c r="L22" s="730"/>
      <c r="M22" s="730"/>
      <c r="N22" s="730"/>
      <c r="O22" s="731"/>
      <c r="P22" s="9"/>
      <c r="Q22" s="9"/>
    </row>
    <row r="23" spans="1:17" s="11" customFormat="1" ht="45.75" customHeight="1">
      <c r="A23" s="9"/>
      <c r="B23" s="21" t="s">
        <v>84</v>
      </c>
      <c r="C23" s="730" t="s">
        <v>85</v>
      </c>
      <c r="D23" s="730"/>
      <c r="E23" s="730"/>
      <c r="F23" s="730"/>
      <c r="G23" s="730"/>
      <c r="H23" s="730"/>
      <c r="I23" s="730"/>
      <c r="J23" s="730"/>
      <c r="K23" s="730"/>
      <c r="L23" s="730"/>
      <c r="M23" s="730"/>
      <c r="N23" s="730"/>
      <c r="O23" s="731"/>
      <c r="P23" s="9"/>
      <c r="Q23" s="9"/>
    </row>
    <row r="24" spans="1:17" s="11" customFormat="1" ht="45.75" customHeight="1">
      <c r="A24" s="9"/>
      <c r="B24" s="22" t="s">
        <v>23</v>
      </c>
      <c r="C24" s="730" t="s">
        <v>86</v>
      </c>
      <c r="D24" s="730"/>
      <c r="E24" s="730"/>
      <c r="F24" s="730"/>
      <c r="G24" s="730"/>
      <c r="H24" s="730"/>
      <c r="I24" s="730"/>
      <c r="J24" s="730"/>
      <c r="K24" s="730"/>
      <c r="L24" s="730"/>
      <c r="M24" s="730"/>
      <c r="N24" s="730"/>
      <c r="O24" s="731"/>
      <c r="P24" s="9"/>
      <c r="Q24" s="9"/>
    </row>
    <row r="25" spans="1:17" s="11" customFormat="1" ht="45" customHeight="1">
      <c r="A25" s="9"/>
      <c r="B25" s="32" t="s">
        <v>3</v>
      </c>
      <c r="C25" s="721" t="s">
        <v>108</v>
      </c>
      <c r="D25" s="721"/>
      <c r="E25" s="721"/>
      <c r="F25" s="721"/>
      <c r="G25" s="721"/>
      <c r="H25" s="721"/>
      <c r="I25" s="721"/>
      <c r="J25" s="721"/>
      <c r="K25" s="721"/>
      <c r="L25" s="721"/>
      <c r="M25" s="721"/>
      <c r="N25" s="721"/>
      <c r="O25" s="722"/>
      <c r="P25" s="9"/>
      <c r="Q25" s="9"/>
    </row>
    <row r="26" spans="1:17" s="11" customFormat="1" ht="75" customHeight="1">
      <c r="A26" s="9"/>
      <c r="B26" s="21" t="s">
        <v>110</v>
      </c>
      <c r="C26" s="723" t="s">
        <v>109</v>
      </c>
      <c r="D26" s="723"/>
      <c r="E26" s="723"/>
      <c r="F26" s="723"/>
      <c r="G26" s="723"/>
      <c r="H26" s="723"/>
      <c r="I26" s="723"/>
      <c r="J26" s="723"/>
      <c r="K26" s="723"/>
      <c r="L26" s="723"/>
      <c r="M26" s="723"/>
      <c r="N26" s="723"/>
      <c r="O26" s="724"/>
      <c r="P26" s="9"/>
      <c r="Q26" s="9"/>
    </row>
    <row r="27" spans="1:17" s="11" customFormat="1" ht="45.75" customHeight="1" thickBot="1">
      <c r="A27" s="9"/>
      <c r="B27" s="26" t="s">
        <v>21</v>
      </c>
      <c r="C27" s="725" t="s">
        <v>111</v>
      </c>
      <c r="D27" s="725"/>
      <c r="E27" s="725"/>
      <c r="F27" s="725"/>
      <c r="G27" s="725"/>
      <c r="H27" s="725"/>
      <c r="I27" s="725"/>
      <c r="J27" s="725"/>
      <c r="K27" s="725"/>
      <c r="L27" s="725"/>
      <c r="M27" s="725"/>
      <c r="N27" s="725"/>
      <c r="O27" s="726"/>
      <c r="P27" s="9"/>
      <c r="Q27" s="9"/>
    </row>
    <row r="29" spans="1:17" ht="12.75" customHeight="1"/>
    <row r="30" spans="1:17" ht="12.75" customHeight="1"/>
    <row r="31" spans="1:17" ht="12.75" customHeight="1"/>
    <row r="32" spans="1: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sheetProtection algorithmName="SHA-512" hashValue="L65VsnT9svUIhVUU8nnjnrEAV4PvntV91vp5GHBx4iiRY8rXjdNeLhXewPDaVW8yddzKlbVeO0IrxFQvxypRGw==" saltValue="LE7Xc/ns2mQzSMHVpzhcgg==" spinCount="100000" sheet="1" objects="1" scenarios="1"/>
  <mergeCells count="24">
    <mergeCell ref="B8:O8"/>
    <mergeCell ref="C22:O22"/>
    <mergeCell ref="C23:O23"/>
    <mergeCell ref="C24:O24"/>
    <mergeCell ref="B2:B6"/>
    <mergeCell ref="C2:M6"/>
    <mergeCell ref="N2:O2"/>
    <mergeCell ref="N5:O5"/>
    <mergeCell ref="N6:O6"/>
    <mergeCell ref="C21:O21"/>
    <mergeCell ref="B9:O9"/>
    <mergeCell ref="C11:O11"/>
    <mergeCell ref="C12:O12"/>
    <mergeCell ref="C13:O13"/>
    <mergeCell ref="C14:O14"/>
    <mergeCell ref="C15:O15"/>
    <mergeCell ref="C25:O25"/>
    <mergeCell ref="C26:O26"/>
    <mergeCell ref="C27:O27"/>
    <mergeCell ref="C16:O16"/>
    <mergeCell ref="C17:O17"/>
    <mergeCell ref="C18:O18"/>
    <mergeCell ref="C19:O19"/>
    <mergeCell ref="C20:O20"/>
  </mergeCells>
  <printOptions horizontalCentered="1" verticalCentered="1"/>
  <pageMargins left="0.19685039370078741" right="0.19685039370078741" top="0.27559055118110237" bottom="0.39370078740157483" header="0" footer="0"/>
  <pageSetup paperSize="14" scale="38" fitToWidth="0" orientation="portrait" r:id="rId1"/>
  <headerFooter alignWithMargins="0">
    <oddFooter>&amp;L&amp;11M3DE01F02-03&amp;C&amp;11Si este documento se encuentra impreso no se garantiza su vigencia, por lo tanto es copia No Controlada.  La versión vigente reposará en el link Modelo Integrado- MIPER en la intranet</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S19"/>
  <sheetViews>
    <sheetView topLeftCell="E6" zoomScale="55" zoomScaleNormal="55" workbookViewId="0">
      <selection activeCell="O13" sqref="O13"/>
    </sheetView>
  </sheetViews>
  <sheetFormatPr baseColWidth="10" defaultColWidth="17.28515625" defaultRowHeight="15" customHeight="1"/>
  <cols>
    <col min="1" max="1" width="4.28515625" style="60" customWidth="1"/>
    <col min="2" max="2" width="28.42578125" style="113" customWidth="1"/>
    <col min="3" max="3" width="34.85546875" style="113" customWidth="1"/>
    <col min="4" max="4" width="21.42578125" style="114" customWidth="1"/>
    <col min="5" max="5" width="28.7109375" style="113" customWidth="1"/>
    <col min="6" max="7" width="21.42578125" style="113" customWidth="1"/>
    <col min="8" max="8" width="28.5703125" style="113" customWidth="1"/>
    <col min="9" max="9" width="50" style="113" customWidth="1"/>
    <col min="10" max="10" width="28.5703125" style="115" customWidth="1"/>
    <col min="11" max="42" width="14.28515625" style="60" customWidth="1"/>
    <col min="43" max="43" width="14.85546875" style="60" customWidth="1"/>
    <col min="44" max="45" width="15" style="60" customWidth="1"/>
    <col min="46" max="16384" width="17.28515625" style="60"/>
  </cols>
  <sheetData>
    <row r="1" spans="2:45" ht="18" thickBot="1"/>
    <row r="2" spans="2:45" ht="15.75">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5.75">
      <c r="B3" s="530"/>
      <c r="C3" s="535"/>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37"/>
      <c r="AR3" s="372" t="s">
        <v>35</v>
      </c>
      <c r="AS3" s="295" t="s">
        <v>36</v>
      </c>
    </row>
    <row r="4" spans="2:45">
      <c r="B4" s="530"/>
      <c r="C4" s="535"/>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37"/>
      <c r="AR4" s="373">
        <v>3</v>
      </c>
      <c r="AS4" s="119" t="s">
        <v>101</v>
      </c>
    </row>
    <row r="5" spans="2:45" ht="15.75">
      <c r="B5" s="530"/>
      <c r="C5" s="535"/>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37"/>
      <c r="AR5" s="543" t="s">
        <v>37</v>
      </c>
      <c r="AS5" s="544"/>
    </row>
    <row r="6" spans="2:45" ht="15.75"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ht="17.25">
      <c r="B7" s="120"/>
      <c r="C7" s="120"/>
      <c r="D7" s="121"/>
      <c r="E7" s="120"/>
      <c r="F7" s="120"/>
      <c r="G7" s="120"/>
      <c r="H7" s="120"/>
      <c r="I7" s="120"/>
      <c r="J7" s="122"/>
      <c r="AR7" s="527"/>
      <c r="AS7" s="528"/>
    </row>
    <row r="8" spans="2: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522" t="s">
        <v>34</v>
      </c>
      <c r="C9" s="522" t="s">
        <v>33</v>
      </c>
      <c r="D9" s="522" t="s">
        <v>62</v>
      </c>
      <c r="E9" s="522" t="s">
        <v>65</v>
      </c>
      <c r="F9" s="522" t="s">
        <v>66</v>
      </c>
      <c r="G9" s="522" t="s">
        <v>30</v>
      </c>
      <c r="H9" s="522" t="s">
        <v>24</v>
      </c>
      <c r="I9" s="522" t="s">
        <v>94</v>
      </c>
      <c r="J9" s="522" t="s">
        <v>1</v>
      </c>
      <c r="K9" s="524" t="s">
        <v>4</v>
      </c>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5" t="s">
        <v>5</v>
      </c>
      <c r="AR9" s="526" t="s">
        <v>6</v>
      </c>
      <c r="AS9" s="526" t="s">
        <v>23</v>
      </c>
    </row>
    <row r="10" spans="2:45" ht="15.75">
      <c r="B10" s="522"/>
      <c r="C10" s="522"/>
      <c r="D10" s="522"/>
      <c r="E10" s="522"/>
      <c r="F10" s="522"/>
      <c r="G10" s="522"/>
      <c r="H10" s="522"/>
      <c r="I10" s="522"/>
      <c r="J10" s="522"/>
      <c r="K10" s="514" t="s">
        <v>25</v>
      </c>
      <c r="L10" s="514"/>
      <c r="M10" s="514"/>
      <c r="N10" s="514"/>
      <c r="O10" s="514"/>
      <c r="P10" s="514"/>
      <c r="Q10" s="514"/>
      <c r="R10" s="514"/>
      <c r="S10" s="514" t="s">
        <v>26</v>
      </c>
      <c r="T10" s="514"/>
      <c r="U10" s="514"/>
      <c r="V10" s="514"/>
      <c r="W10" s="514"/>
      <c r="X10" s="514"/>
      <c r="Y10" s="514"/>
      <c r="Z10" s="514"/>
      <c r="AA10" s="514" t="s">
        <v>27</v>
      </c>
      <c r="AB10" s="514"/>
      <c r="AC10" s="514"/>
      <c r="AD10" s="514"/>
      <c r="AE10" s="514"/>
      <c r="AF10" s="514"/>
      <c r="AG10" s="514"/>
      <c r="AH10" s="514"/>
      <c r="AI10" s="514" t="s">
        <v>28</v>
      </c>
      <c r="AJ10" s="514"/>
      <c r="AK10" s="514"/>
      <c r="AL10" s="514"/>
      <c r="AM10" s="514"/>
      <c r="AN10" s="514"/>
      <c r="AO10" s="514"/>
      <c r="AP10" s="514"/>
      <c r="AQ10" s="525"/>
      <c r="AR10" s="526"/>
      <c r="AS10" s="526"/>
    </row>
    <row r="11" spans="2:45" ht="15.75">
      <c r="B11" s="522"/>
      <c r="C11" s="522"/>
      <c r="D11" s="522"/>
      <c r="E11" s="522"/>
      <c r="F11" s="522"/>
      <c r="G11" s="522"/>
      <c r="H11" s="522"/>
      <c r="I11" s="522"/>
      <c r="J11" s="522"/>
      <c r="K11" s="514" t="s">
        <v>7</v>
      </c>
      <c r="L11" s="514"/>
      <c r="M11" s="514" t="s">
        <v>8</v>
      </c>
      <c r="N11" s="514"/>
      <c r="O11" s="517" t="s">
        <v>9</v>
      </c>
      <c r="P11" s="518"/>
      <c r="Q11" s="515" t="s">
        <v>10</v>
      </c>
      <c r="R11" s="516"/>
      <c r="S11" s="514" t="s">
        <v>32</v>
      </c>
      <c r="T11" s="514"/>
      <c r="U11" s="514" t="s">
        <v>11</v>
      </c>
      <c r="V11" s="514"/>
      <c r="W11" s="514" t="s">
        <v>12</v>
      </c>
      <c r="X11" s="514"/>
      <c r="Y11" s="515" t="s">
        <v>10</v>
      </c>
      <c r="Z11" s="516"/>
      <c r="AA11" s="514" t="s">
        <v>13</v>
      </c>
      <c r="AB11" s="514"/>
      <c r="AC11" s="514" t="s">
        <v>14</v>
      </c>
      <c r="AD11" s="514"/>
      <c r="AE11" s="514" t="s">
        <v>15</v>
      </c>
      <c r="AF11" s="514"/>
      <c r="AG11" s="515" t="s">
        <v>10</v>
      </c>
      <c r="AH11" s="516"/>
      <c r="AI11" s="514" t="s">
        <v>16</v>
      </c>
      <c r="AJ11" s="514"/>
      <c r="AK11" s="514" t="s">
        <v>17</v>
      </c>
      <c r="AL11" s="514"/>
      <c r="AM11" s="514" t="s">
        <v>18</v>
      </c>
      <c r="AN11" s="514"/>
      <c r="AO11" s="515" t="s">
        <v>29</v>
      </c>
      <c r="AP11" s="516"/>
      <c r="AQ11" s="525"/>
      <c r="AR11" s="526"/>
      <c r="AS11" s="526"/>
    </row>
    <row r="12" spans="2:45" ht="13.5">
      <c r="B12" s="523"/>
      <c r="C12" s="523"/>
      <c r="D12" s="523"/>
      <c r="E12" s="523"/>
      <c r="F12" s="523"/>
      <c r="G12" s="523"/>
      <c r="H12" s="523"/>
      <c r="I12" s="523"/>
      <c r="J12" s="523"/>
      <c r="K12" s="374" t="s">
        <v>19</v>
      </c>
      <c r="L12" s="375" t="s">
        <v>20</v>
      </c>
      <c r="M12" s="374" t="s">
        <v>19</v>
      </c>
      <c r="N12" s="375" t="s">
        <v>20</v>
      </c>
      <c r="O12" s="374" t="s">
        <v>19</v>
      </c>
      <c r="P12" s="375" t="s">
        <v>20</v>
      </c>
      <c r="Q12" s="376" t="s">
        <v>19</v>
      </c>
      <c r="R12" s="107" t="s">
        <v>20</v>
      </c>
      <c r="S12" s="374" t="s">
        <v>19</v>
      </c>
      <c r="T12" s="375" t="s">
        <v>20</v>
      </c>
      <c r="U12" s="374" t="s">
        <v>19</v>
      </c>
      <c r="V12" s="375" t="s">
        <v>20</v>
      </c>
      <c r="W12" s="374" t="s">
        <v>19</v>
      </c>
      <c r="X12" s="375" t="s">
        <v>20</v>
      </c>
      <c r="Y12" s="376" t="s">
        <v>19</v>
      </c>
      <c r="Z12" s="107" t="s">
        <v>20</v>
      </c>
      <c r="AA12" s="374" t="s">
        <v>19</v>
      </c>
      <c r="AB12" s="375" t="s">
        <v>20</v>
      </c>
      <c r="AC12" s="374" t="s">
        <v>19</v>
      </c>
      <c r="AD12" s="375" t="s">
        <v>20</v>
      </c>
      <c r="AE12" s="374" t="s">
        <v>19</v>
      </c>
      <c r="AF12" s="375" t="s">
        <v>20</v>
      </c>
      <c r="AG12" s="376" t="s">
        <v>19</v>
      </c>
      <c r="AH12" s="107" t="s">
        <v>20</v>
      </c>
      <c r="AI12" s="374" t="s">
        <v>19</v>
      </c>
      <c r="AJ12" s="375" t="s">
        <v>20</v>
      </c>
      <c r="AK12" s="374" t="s">
        <v>19</v>
      </c>
      <c r="AL12" s="375" t="s">
        <v>20</v>
      </c>
      <c r="AM12" s="374" t="s">
        <v>19</v>
      </c>
      <c r="AN12" s="375" t="s">
        <v>20</v>
      </c>
      <c r="AO12" s="376" t="s">
        <v>19</v>
      </c>
      <c r="AP12" s="107" t="s">
        <v>20</v>
      </c>
      <c r="AQ12" s="525"/>
      <c r="AR12" s="526"/>
      <c r="AS12" s="526"/>
    </row>
    <row r="13" spans="2:45" ht="409.5" customHeight="1">
      <c r="B13" s="377" t="s">
        <v>642</v>
      </c>
      <c r="C13" s="378" t="s">
        <v>477</v>
      </c>
      <c r="D13" s="379">
        <v>1</v>
      </c>
      <c r="E13" s="380" t="s">
        <v>428</v>
      </c>
      <c r="F13" s="381" t="s">
        <v>429</v>
      </c>
      <c r="G13" s="382" t="s">
        <v>417</v>
      </c>
      <c r="H13" s="383" t="s">
        <v>430</v>
      </c>
      <c r="I13" s="384" t="s">
        <v>431</v>
      </c>
      <c r="J13" s="385" t="s">
        <v>525</v>
      </c>
      <c r="K13" s="386">
        <v>2.5757575757575757E-2</v>
      </c>
      <c r="L13" s="386">
        <f>('[3]COD 02 INVEST DESARROL POA 2019'!$L$16+'[3]01 DIRECCIONAMIENTO ES POA 2019'!$L$14+'[3]COD 03 DIR TIC POA 2019'!$L$20+'[3]COD 04 COMUNICACIÓN E POA 2019'!$L$16+'[3]COD 05 PROMOCIÓN DEFEN POA 2019'!$L$34+'[3]COD 06 PREVEN FUN PUB POA 2019'!$L$20+'[3]COD 07 POTESTAD DISCIP POA 2019'!$L$17+'[3]COD 08 GESTIÓN TALENTO POA 2018'!$L$24+'[3]COD 09 GESTIÓN ADMIN POA 2019'!$L$15+'[3]COD 10 GESTIÓN FINANC POA 2019'!$L$17+'[3]COD 11 GESTIÓN CONTRAC POA 2019'!$L$16+'[3]COD 12 GESTIÓN DOCUMEN POA 2019'!$L$17+'[3]COD13 GESTIÓN JURIDICA POA 2019'!$L$18+'[3]COD14 CONTROL  GESTIÓN POA 2019'!$L$15+'[3]COD 15 DISC INTER POA 2019'!$L$17+'[3]COD 16 EVAL SGTO POA 2019'!$L$21)/16</f>
        <v>2.5397727272727287E-2</v>
      </c>
      <c r="M13" s="386">
        <v>0.23575757575757575</v>
      </c>
      <c r="N13" s="386">
        <f>('[3]01 DIRECCIONAMIENTO ES POA 2019'!$N$14+'[3]COD 02 INVEST DESARROL POA 2019'!$N$16+'[3]COD 03 DIR TIC POA 2019'!$N$20+'[3]COD 04 COMUNICACIÓN E POA 2019'!$N$16+'[3]COD 05 PROMOCIÓN DEFEN POA 2019'!$N$34+'[3]COD 06 PREVEN FUN PUB POA 2019'!$N$20+'[3]COD 07 POTESTAD DISCIP POA 2019'!$N$17+'[3]COD 08 GESTIÓN TALENTO POA 2018'!$N$24+'[3]COD 09 GESTIÓN ADMIN POA 2019'!$N$15+'[3]COD 10 GESTIÓN FINANC POA 2019'!$N$17+'[3]COD 11 GESTIÓN CONTRAC POA 2019'!$N$16+'[3]COD 12 GESTIÓN DOCUMEN POA 2019'!$N$17+'[3]COD13 GESTIÓN JURIDICA POA 2019'!$N$18+'[3]COD14 CONTROL  GESTIÓN POA 2019'!$N$15+'[3]COD 15 DISC INTER POA 2019'!$N$17+'[3]COD 16 EVAL SGTO POA 2019'!$N$21)/16</f>
        <v>0.17972537878787881</v>
      </c>
      <c r="O13" s="386">
        <v>0.16909090909090907</v>
      </c>
      <c r="P13" s="386">
        <f>('[3]01 DIRECCIONAMIENTO ES POA 2019'!$P$14+'[3]COD 02 INVEST DESARROL POA 2019'!$P$16+'[3]COD 03 DIR TIC POA 2019'!$P$20+'[3]COD 04 COMUNICACIÓN E POA 2019'!$P$16+'[3]COD 05 PROMOCIÓN DEFEN POA 2019'!$P$34+'[3]COD 06 PREVEN FUN PUB POA 2019'!$P$20+'[3]COD 07 POTESTAD DISCIP POA 2019'!$P$17+'[3]COD 08 GESTIÓN TALENTO POA 2018'!$P$24+'[3]COD 09 GESTIÓN ADMIN POA 2019'!$P$15+'[3]COD 10 GESTIÓN FINANC POA 2019'!$P$17+'[3]COD 11 GESTIÓN CONTRAC POA 2019'!$P$16+'[3]COD 12 GESTIÓN DOCUMEN POA 2019'!$P$17+'[3]COD13 GESTIÓN JURIDICA POA 2019'!$P$18+'[3]COD14 CONTROL  GESTIÓN POA 2019'!$P$15+'[3]COD 15 DISC INTER POA 2019'!$P$17+'[3]COD 16 EVAL SGTO POA 2019'!$P$21)/16</f>
        <v>0.11712121212121213</v>
      </c>
      <c r="Q13" s="387">
        <f>+K13+M13+O13</f>
        <v>0.43060606060606055</v>
      </c>
      <c r="R13" s="387">
        <f>+L13+N13+P13</f>
        <v>0.3222443181818182</v>
      </c>
      <c r="S13" s="386">
        <v>0.13575757575757599</v>
      </c>
      <c r="T13" s="386">
        <f>('01 DIRECCIONAMIENTO ES POA 2019'!T14+'COD 02 G CONOCIM INNOV POA 2019'!T16+'COD 03 DIR TIC POA 2019'!T20+'COD 04 COMUNICACIÓN E POA 2019'!T16+'COD 05 PROMOCIÓN DEFEN POA 2019'!T34+'COD 06 PREVEN FUN PUB POA 2019'!T20+'COD 07 POTESTAD DISCIP POA 2019'!T17+'COD 08 GESTIÓN TALENTO POA 2018'!T23+'COD 09 GESTIÓN ADMIN POA 2019'!T15+'COD 10 GESTIÓN FINANC POA 2019'!T17+'COD 11 GESTIÓN CONTRAC POA 2019'!T16+'COD 12 GESTIÓN DOCUMEN POA 2019'!T17+'COD13 GESTIÓN JURIDICA POA 2019'!T18+'COD14 SERVICIO USUARIO P0A 2019'!T13+'COD 15 DISC INTER POA 2019'!T17+'COD 16 EVAL SGTO POA 2019'!T21)/16</f>
        <v>0.12666079545454545</v>
      </c>
      <c r="U13" s="386">
        <v>0.102424242424242</v>
      </c>
      <c r="V13" s="386">
        <f>('01 DIRECCIONAMIENTO ES POA 2019'!V14+'COD 02 G CONOCIM INNOV POA 2019'!V16+'COD 03 DIR TIC POA 2019'!V20+'COD 04 COMUNICACIÓN E POA 2019'!V16+'COD 05 PROMOCIÓN DEFEN POA 2019'!V34+'COD 06 PREVEN FUN PUB POA 2019'!V20+'COD 07 POTESTAD DISCIP POA 2019'!V17+'COD 08 GESTIÓN TALENTO POA 2018'!V23+'COD 09 GESTIÓN ADMIN POA 2019'!V15+'COD 10 GESTIÓN FINANC POA 2019'!V17+'COD 11 GESTIÓN CONTRAC POA 2019'!V16+'COD 12 GESTIÓN DOCUMEN POA 2019'!V17+'COD13 GESTIÓN JURIDICA POA 2019'!V18+'COD14 SERVICIO USUARIO P0A 2019'!V13+'COD 15 DISC INTER POA 2019'!V17+'COD 16 EVAL SGTO POA 2019'!V21)/16</f>
        <v>0.10693219696969697</v>
      </c>
      <c r="W13" s="386">
        <v>3.57575757575758E-2</v>
      </c>
      <c r="X13" s="386">
        <f>('01 DIRECCIONAMIENTO ES POA 2019'!X14+'COD 02 G CONOCIM INNOV POA 2019'!X16+'COD 03 DIR TIC POA 2019'!X20+'COD 04 COMUNICACIÓN E POA 2019'!X16+'COD 05 PROMOCIÓN DEFEN POA 2019'!X34+'COD 06 PREVEN FUN PUB POA 2019'!X20+'COD 07 POTESTAD DISCIP POA 2019'!X17+'COD 08 GESTIÓN TALENTO POA 2018'!X23+'COD 09 GESTIÓN ADMIN POA 2019'!X15+'COD 10 GESTIÓN FINANC POA 2019'!X17+'COD 11 GESTIÓN CONTRAC POA 2019'!X16+'COD 12 GESTIÓN DOCUMEN POA 2019'!X17+'COD13 GESTIÓN JURIDICA POA 2019'!X18+'COD14 SERVICIO USUARIO P0A 2019'!X13+'COD 15 DISC INTER POA 2019'!X17+'COD 16 EVAL SGTO POA 2019'!X21)/16</f>
        <v>6.5694696969696972E-2</v>
      </c>
      <c r="Y13" s="387">
        <f>+S13+U13+W13</f>
        <v>0.27393939393939382</v>
      </c>
      <c r="Z13" s="387">
        <f>+T13+V13+X13</f>
        <v>0.2992876893939394</v>
      </c>
      <c r="AA13" s="386">
        <v>3.5757575757575759E-2</v>
      </c>
      <c r="AB13" s="386">
        <f>('01 DIRECCIONAMIENTO ES POA 2019'!AB14+'COD 02 G CONOCIM INNOV POA 2019'!AB16+'COD 03 DIR TIC POA 2019'!AB20+'COD 04 COMUNICACIÓN E POA 2019'!AB16+'COD 05 PROMOCIÓN DEFEN POA 2019'!AB34+'COD 06 PREVEN FUN PUB POA 2019'!AB20+'COD 07 POTESTAD DISCIP POA 2019'!AB17+'COD 08 GESTIÓN TALENTO POA 2018'!AB23+'COD 09 GESTIÓN ADMIN POA 2019'!AB15+'COD 10 GESTIÓN FINANC POA 2019'!AB17+'COD 11 GESTIÓN CONTRAC POA 2019'!AB16+'COD 12 GESTIÓN DOCUMEN POA 2019'!AB17+'COD13 GESTIÓN JURIDICA POA 2019'!AB18+'COD14 SERVICIO USUARIO P0A 2019'!AB13+'COD 15 DISC INTER POA 2019'!AB17+'COD 16 EVAL SGTO POA 2019'!AB21)/16</f>
        <v>6.0192045454545456E-2</v>
      </c>
      <c r="AC13" s="386">
        <v>8.5757575757575755E-2</v>
      </c>
      <c r="AD13" s="386">
        <f>('01 DIRECCIONAMIENTO ES POA 2019'!AD14+'COD 02 G CONOCIM INNOV POA 2019'!AD16+'COD 03 DIR TIC POA 2019'!AD20+'COD 04 COMUNICACIÓN E POA 2019'!AD16+'COD 05 PROMOCIÓN DEFEN POA 2019'!AD34+'COD 06 PREVEN FUN PUB POA 2019'!AD20+'COD 07 POTESTAD DISCIP POA 2019'!AD17+'COD 08 GESTIÓN TALENTO POA 2018'!AD23+'COD 09 GESTIÓN ADMIN POA 2019'!AD15+'COD 10 GESTIÓN FINANC POA 2019'!AD17+'COD 11 GESTIÓN CONTRAC POA 2019'!AD16+'COD 12 GESTIÓN DOCUMEN POA 2019'!AD17+'COD13 GESTIÓN JURIDICA POA 2019'!AD18+'COD14 SERVICIO USUARIO P0A 2019'!AD13+'COD 15 DISC INTER POA 2019'!AD17+'COD 16 EVAL SGTO POA 2019'!AD21)/16</f>
        <v>8.7900378787878777E-2</v>
      </c>
      <c r="AE13" s="386">
        <v>3.5757575757575759E-2</v>
      </c>
      <c r="AF13" s="386">
        <f>('01 DIRECCIONAMIENTO ES POA 2019'!AF14+'COD 02 G CONOCIM INNOV POA 2019'!AF16+'COD 03 DIR TIC POA 2019'!AF20+'COD 04 COMUNICACIÓN E POA 2019'!AF16+'COD 05 PROMOCIÓN DEFEN POA 2019'!AF34+'COD 06 PREVEN FUN PUB POA 2019'!AF20+'COD 07 POTESTAD DISCIP POA 2019'!AF17+'COD 08 GESTIÓN TALENTO POA 2018'!AF23+'COD 09 GESTIÓN ADMIN POA 2019'!AF15+'COD 10 GESTIÓN FINANC POA 2019'!AF17+'COD 11 GESTIÓN CONTRAC POA 2019'!AF16+'COD 12 GESTIÓN DOCUMEN POA 2019'!AF17+'COD13 GESTIÓN JURIDICA POA 2019'!AF18+'COD14 SERVICIO USUARIO P0A 2019'!AF13+'COD 15 DISC INTER POA 2019'!AF17+'COD 16 EVAL SGTO POA 2019'!AF21)/16</f>
        <v>5.675454545454546E-2</v>
      </c>
      <c r="AG13" s="387">
        <f>+AA13+AC13+AE13</f>
        <v>0.15727272727272729</v>
      </c>
      <c r="AH13" s="387">
        <f>+AB13+AD13+AF13</f>
        <v>0.20484696969696969</v>
      </c>
      <c r="AI13" s="386">
        <v>3.5757575757575759E-2</v>
      </c>
      <c r="AJ13" s="386">
        <f>('01 DIRECCIONAMIENTO ES POA 2019'!AJ14+'COD 02 G CONOCIM INNOV POA 2019'!AJ16+'COD 03 DIR TIC POA 2019'!AJ20+'COD 04 COMUNICACIÓN E POA 2019'!AJ16+'COD 05 PROMOCIÓN DEFEN POA 2019'!AJ34+'COD 06 PREVEN FUN PUB POA 2019'!AJ20+'COD 07 POTESTAD DISCIP POA 2019'!AJ17+'COD 08 GESTIÓN TALENTO POA 2018'!AJ23+'COD 09 GESTIÓN ADMIN POA 2019'!AJ15+'COD 10 GESTIÓN FINANC POA 2019'!AJ17+'COD 11 GESTIÓN CONTRAC POA 2019'!AJ16+'COD 12 GESTIÓN DOCUMEN POA 2019'!AJ17+'COD13 GESTIÓN JURIDICA POA 2019'!AJ18+'COD14 SERVICIO USUARIO P0A 2019'!AJ13+'COD 15 DISC INTER POA 2019'!AJ17+'COD 16 EVAL SGTO POA 2019'!AJ21)/16</f>
        <v>0</v>
      </c>
      <c r="AK13" s="386">
        <v>8.5757575757575755E-2</v>
      </c>
      <c r="AL13" s="386">
        <f>('01 DIRECCIONAMIENTO ES POA 2019'!AL14+'COD 02 G CONOCIM INNOV POA 2019'!AL16+'COD 03 DIR TIC POA 2019'!AL20+'COD 04 COMUNICACIÓN E POA 2019'!AL16+'COD 05 PROMOCIÓN DEFEN POA 2019'!AL34+'COD 06 PREVEN FUN PUB POA 2019'!AL20+'COD 07 POTESTAD DISCIP POA 2019'!AL17+'COD 08 GESTIÓN TALENTO POA 2018'!AL23+'COD 09 GESTIÓN ADMIN POA 2019'!AL15+'COD 10 GESTIÓN FINANC POA 2019'!AL17+'COD 11 GESTIÓN CONTRAC POA 2019'!AL16+'COD 12 GESTIÓN DOCUMEN POA 2019'!AL17+'COD13 GESTIÓN JURIDICA POA 2019'!AL18+'COD14 SERVICIO USUARIO P0A 2019'!AL13+'COD 15 DISC INTER POA 2019'!AL17+'COD 16 EVAL SGTO POA 2019'!AL21)/16</f>
        <v>0</v>
      </c>
      <c r="AM13" s="386">
        <v>1.6666666666666666E-2</v>
      </c>
      <c r="AN13" s="386">
        <f>('01 DIRECCIONAMIENTO ES POA 2019'!AN14+'COD 02 G CONOCIM INNOV POA 2019'!AN16+'COD 03 DIR TIC POA 2019'!AN20+'COD 04 COMUNICACIÓN E POA 2019'!AN16+'COD 05 PROMOCIÓN DEFEN POA 2019'!AN34+'COD 06 PREVEN FUN PUB POA 2019'!AN20+'COD 07 POTESTAD DISCIP POA 2019'!AN17+'COD 08 GESTIÓN TALENTO POA 2018'!AN23+'COD 09 GESTIÓN ADMIN POA 2019'!AN15+'COD 10 GESTIÓN FINANC POA 2019'!AN17+'COD 11 GESTIÓN CONTRAC POA 2019'!AN16+'COD 12 GESTIÓN DOCUMEN POA 2019'!AN17+'COD13 GESTIÓN JURIDICA POA 2019'!AN18+'COD14 SERVICIO USUARIO P0A 2019'!AN13+'COD 15 DISC INTER POA 2019'!AN17+'COD 16 EVAL SGTO POA 2019'!AN21)/16</f>
        <v>0</v>
      </c>
      <c r="AO13" s="387">
        <f>+AI13+AK13+AM13</f>
        <v>0.13818181818181818</v>
      </c>
      <c r="AP13" s="387">
        <f>+AJ13+AL13+AN13</f>
        <v>0</v>
      </c>
      <c r="AQ13" s="387">
        <f>+Q13+Y13+AG13+AO13</f>
        <v>0.99999999999999978</v>
      </c>
      <c r="AR13" s="387">
        <f>+R13+Z13+AH13+AP13</f>
        <v>0.82637897727272724</v>
      </c>
      <c r="AS13" s="388">
        <f>AR13/AQ13</f>
        <v>0.82637897727272747</v>
      </c>
    </row>
    <row r="17" spans="19:24" ht="15" customHeight="1">
      <c r="S17" s="430"/>
      <c r="T17" s="430"/>
      <c r="U17" s="430"/>
      <c r="V17" s="430"/>
      <c r="W17" s="430"/>
      <c r="X17" s="430"/>
    </row>
    <row r="19" spans="19:24" ht="15" customHeight="1">
      <c r="S19" s="430"/>
      <c r="T19" s="430"/>
      <c r="U19" s="430"/>
      <c r="V19" s="430"/>
      <c r="W19" s="430"/>
    </row>
  </sheetData>
  <sheetProtection algorithmName="SHA-512" hashValue="RemC2yQ1L1nSyvoBW3y0/umwWI8Hg7v3F1xRWnydI69EB1G+k1ORsuFC6dgwdWAHpbvm0CclfzddBaaBl03D9g==" saltValue="EqcjNPIUezbcrkXITzA6zA==" spinCount="100000" sheet="1" objects="1" scenarios="1"/>
  <mergeCells count="40">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K11:L11"/>
    <mergeCell ref="M11:N11"/>
    <mergeCell ref="O11:P11"/>
    <mergeCell ref="Q11:R11"/>
    <mergeCell ref="S11:T11"/>
    <mergeCell ref="AI11:AJ11"/>
    <mergeCell ref="AK11:AL11"/>
    <mergeCell ref="S10:Z10"/>
    <mergeCell ref="AA10:AH10"/>
    <mergeCell ref="AI10:AP10"/>
    <mergeCell ref="U11:V11"/>
    <mergeCell ref="W11:X11"/>
    <mergeCell ref="AM11:AN11"/>
    <mergeCell ref="AO11:AP11"/>
    <mergeCell ref="AA11:AB11"/>
    <mergeCell ref="AC11:AD11"/>
    <mergeCell ref="AE11:AF11"/>
    <mergeCell ref="AG11:AH11"/>
  </mergeCells>
  <conditionalFormatting sqref="AS13">
    <cfRule type="cellIs" dxfId="170" priority="1" operator="between">
      <formula>0.7</formula>
      <formula>1</formula>
    </cfRule>
    <cfRule type="cellIs" dxfId="169" priority="2" operator="between">
      <formula>0.51</formula>
      <formula>0.69</formula>
    </cfRule>
    <cfRule type="cellIs" dxfId="168" priority="3" operator="between">
      <formula>0</formula>
      <formula>0.5</formula>
    </cfRule>
  </conditionalFormatting>
  <pageMargins left="0.7" right="0.7" top="0.75" bottom="0.75" header="0.3" footer="0.3"/>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sheetPr>
  <dimension ref="B1:O25"/>
  <sheetViews>
    <sheetView zoomScale="90" zoomScaleNormal="90" workbookViewId="0">
      <selection activeCell="B75" sqref="B75:H76"/>
    </sheetView>
  </sheetViews>
  <sheetFormatPr baseColWidth="10" defaultRowHeight="15"/>
  <cols>
    <col min="1" max="1" width="4.28515625" style="6" customWidth="1"/>
    <col min="2" max="4" width="14.28515625" style="6" customWidth="1"/>
    <col min="5" max="15" width="7.140625" style="6" customWidth="1"/>
    <col min="16" max="16384" width="11.42578125" style="6"/>
  </cols>
  <sheetData>
    <row r="1" spans="2:15" ht="7.5" customHeight="1" thickBot="1"/>
    <row r="2" spans="2:15" ht="15.75" customHeight="1">
      <c r="B2" s="754"/>
      <c r="C2" s="755"/>
      <c r="D2" s="760" t="s">
        <v>58</v>
      </c>
      <c r="E2" s="760"/>
      <c r="F2" s="760"/>
      <c r="G2" s="760"/>
      <c r="H2" s="760"/>
      <c r="I2" s="760"/>
      <c r="J2" s="760"/>
      <c r="K2" s="760"/>
      <c r="L2" s="763" t="s">
        <v>38</v>
      </c>
      <c r="M2" s="764"/>
      <c r="N2" s="764"/>
      <c r="O2" s="765"/>
    </row>
    <row r="3" spans="2:15" ht="15.75" customHeight="1">
      <c r="B3" s="756"/>
      <c r="C3" s="757"/>
      <c r="D3" s="761"/>
      <c r="E3" s="761"/>
      <c r="F3" s="761"/>
      <c r="G3" s="761"/>
      <c r="H3" s="761"/>
      <c r="I3" s="761"/>
      <c r="J3" s="761"/>
      <c r="K3" s="761"/>
      <c r="L3" s="766" t="s">
        <v>35</v>
      </c>
      <c r="M3" s="767"/>
      <c r="N3" s="766" t="s">
        <v>36</v>
      </c>
      <c r="O3" s="768"/>
    </row>
    <row r="4" spans="2:15" ht="15.75" customHeight="1">
      <c r="B4" s="756"/>
      <c r="C4" s="757"/>
      <c r="D4" s="761"/>
      <c r="E4" s="761"/>
      <c r="F4" s="761"/>
      <c r="G4" s="761"/>
      <c r="H4" s="761"/>
      <c r="I4" s="761"/>
      <c r="J4" s="761"/>
      <c r="K4" s="761"/>
      <c r="L4" s="769">
        <v>3</v>
      </c>
      <c r="M4" s="770"/>
      <c r="N4" s="771" t="s">
        <v>87</v>
      </c>
      <c r="O4" s="772"/>
    </row>
    <row r="5" spans="2:15" ht="15.75" customHeight="1">
      <c r="B5" s="756"/>
      <c r="C5" s="757"/>
      <c r="D5" s="761"/>
      <c r="E5" s="761"/>
      <c r="F5" s="761"/>
      <c r="G5" s="761"/>
      <c r="H5" s="761"/>
      <c r="I5" s="761"/>
      <c r="J5" s="761"/>
      <c r="K5" s="761"/>
      <c r="L5" s="766" t="s">
        <v>37</v>
      </c>
      <c r="M5" s="773"/>
      <c r="N5" s="773"/>
      <c r="O5" s="774"/>
    </row>
    <row r="6" spans="2:15" ht="15.75" customHeight="1" thickBot="1">
      <c r="B6" s="758"/>
      <c r="C6" s="759"/>
      <c r="D6" s="762"/>
      <c r="E6" s="762"/>
      <c r="F6" s="762"/>
      <c r="G6" s="762"/>
      <c r="H6" s="762"/>
      <c r="I6" s="762"/>
      <c r="J6" s="762"/>
      <c r="K6" s="762"/>
      <c r="L6" s="775" t="s">
        <v>99</v>
      </c>
      <c r="M6" s="776"/>
      <c r="N6" s="776"/>
      <c r="O6" s="777"/>
    </row>
    <row r="8" spans="2:15" ht="22.5" customHeight="1">
      <c r="B8" s="778" t="s">
        <v>39</v>
      </c>
      <c r="C8" s="778"/>
      <c r="D8" s="778"/>
      <c r="E8" s="778"/>
      <c r="F8" s="778"/>
      <c r="G8" s="778"/>
      <c r="H8" s="778"/>
      <c r="I8" s="778"/>
      <c r="J8" s="778"/>
      <c r="K8" s="778"/>
      <c r="L8" s="778"/>
      <c r="M8" s="778"/>
      <c r="N8" s="778"/>
      <c r="O8" s="778"/>
    </row>
    <row r="9" spans="2:15" ht="37.5" customHeight="1">
      <c r="B9" s="779" t="s">
        <v>40</v>
      </c>
      <c r="C9" s="779"/>
      <c r="D9" s="779"/>
      <c r="E9" s="7">
        <v>0</v>
      </c>
      <c r="F9" s="7">
        <v>1</v>
      </c>
      <c r="G9" s="7" t="s">
        <v>88</v>
      </c>
      <c r="H9" s="7" t="s">
        <v>89</v>
      </c>
      <c r="I9" s="7">
        <v>0</v>
      </c>
      <c r="J9" s="7">
        <v>3</v>
      </c>
      <c r="K9" s="780" t="s">
        <v>93</v>
      </c>
      <c r="L9" s="780"/>
      <c r="M9" s="780"/>
      <c r="N9" s="780"/>
      <c r="O9" s="780"/>
    </row>
    <row r="10" spans="2:15" ht="15" customHeight="1">
      <c r="B10" s="779" t="s">
        <v>41</v>
      </c>
      <c r="C10" s="779"/>
      <c r="D10" s="779"/>
      <c r="E10" s="781" t="s">
        <v>42</v>
      </c>
      <c r="F10" s="781"/>
      <c r="G10" s="781"/>
      <c r="H10" s="781"/>
      <c r="I10" s="781"/>
      <c r="J10" s="781"/>
      <c r="K10" s="780"/>
      <c r="L10" s="780"/>
      <c r="M10" s="780"/>
      <c r="N10" s="780"/>
      <c r="O10" s="780"/>
    </row>
    <row r="11" spans="2:15" ht="30" customHeight="1">
      <c r="B11" s="779"/>
      <c r="C11" s="779"/>
      <c r="D11" s="779"/>
      <c r="E11" s="782">
        <v>41617</v>
      </c>
      <c r="F11" s="783"/>
      <c r="G11" s="783"/>
      <c r="H11" s="783"/>
      <c r="I11" s="783"/>
      <c r="J11" s="783"/>
      <c r="K11" s="780"/>
      <c r="L11" s="780"/>
      <c r="M11" s="780"/>
      <c r="N11" s="780"/>
      <c r="O11" s="780"/>
    </row>
    <row r="12" spans="2:15" ht="22.5" customHeight="1">
      <c r="B12" s="791" t="s">
        <v>90</v>
      </c>
      <c r="C12" s="791"/>
      <c r="D12" s="791"/>
      <c r="E12" s="791"/>
      <c r="F12" s="791"/>
      <c r="G12" s="791"/>
      <c r="H12" s="791"/>
      <c r="I12" s="791"/>
      <c r="J12" s="791"/>
      <c r="K12" s="791"/>
      <c r="L12" s="791"/>
      <c r="M12" s="791"/>
      <c r="N12" s="791"/>
      <c r="O12" s="791"/>
    </row>
    <row r="13" spans="2:15" ht="30" customHeight="1">
      <c r="B13" s="8" t="s">
        <v>43</v>
      </c>
      <c r="C13" s="779" t="s">
        <v>44</v>
      </c>
      <c r="D13" s="779"/>
      <c r="E13" s="779"/>
      <c r="F13" s="779"/>
      <c r="G13" s="779"/>
      <c r="H13" s="779"/>
      <c r="I13" s="779"/>
      <c r="J13" s="779"/>
      <c r="K13" s="779"/>
      <c r="L13" s="779"/>
      <c r="M13" s="779"/>
      <c r="N13" s="779"/>
      <c r="O13" s="779"/>
    </row>
    <row r="14" spans="2:15" ht="37.5" customHeight="1">
      <c r="B14" s="27">
        <v>2</v>
      </c>
      <c r="C14" s="792" t="s">
        <v>100</v>
      </c>
      <c r="D14" s="792"/>
      <c r="E14" s="792"/>
      <c r="F14" s="792"/>
      <c r="G14" s="792"/>
      <c r="H14" s="792"/>
      <c r="I14" s="792"/>
      <c r="J14" s="792"/>
      <c r="K14" s="792"/>
      <c r="L14" s="792"/>
      <c r="M14" s="792"/>
      <c r="N14" s="792"/>
      <c r="O14" s="792"/>
    </row>
    <row r="15" spans="2:15" ht="37.5" customHeight="1">
      <c r="B15" s="27">
        <v>3</v>
      </c>
      <c r="C15" s="792" t="s">
        <v>112</v>
      </c>
      <c r="D15" s="792"/>
      <c r="E15" s="792"/>
      <c r="F15" s="792"/>
      <c r="G15" s="792"/>
      <c r="H15" s="792"/>
      <c r="I15" s="792"/>
      <c r="J15" s="792"/>
      <c r="K15" s="792"/>
      <c r="L15" s="792"/>
      <c r="M15" s="792"/>
      <c r="N15" s="792"/>
      <c r="O15" s="792"/>
    </row>
    <row r="16" spans="2:15" ht="22.5" customHeight="1">
      <c r="B16" s="27"/>
      <c r="C16" s="792"/>
      <c r="D16" s="792"/>
      <c r="E16" s="792"/>
      <c r="F16" s="792"/>
      <c r="G16" s="792"/>
      <c r="H16" s="792"/>
      <c r="I16" s="792"/>
      <c r="J16" s="792"/>
      <c r="K16" s="792"/>
      <c r="L16" s="792"/>
      <c r="M16" s="792"/>
      <c r="N16" s="792"/>
      <c r="O16" s="792"/>
    </row>
    <row r="17" spans="2:15" ht="22.5" customHeight="1">
      <c r="B17" s="791" t="s">
        <v>45</v>
      </c>
      <c r="C17" s="791"/>
      <c r="D17" s="791"/>
      <c r="E17" s="791"/>
      <c r="F17" s="791"/>
      <c r="G17" s="791"/>
      <c r="H17" s="791"/>
      <c r="I17" s="791"/>
      <c r="J17" s="791"/>
      <c r="K17" s="791"/>
      <c r="L17" s="791"/>
      <c r="M17" s="791"/>
      <c r="N17" s="791"/>
      <c r="O17" s="791"/>
    </row>
    <row r="18" spans="2:15" ht="15" customHeight="1">
      <c r="B18" s="779" t="s">
        <v>43</v>
      </c>
      <c r="C18" s="793" t="s">
        <v>46</v>
      </c>
      <c r="D18" s="794"/>
      <c r="E18" s="794"/>
      <c r="F18" s="794"/>
      <c r="G18" s="795"/>
      <c r="H18" s="799" t="s">
        <v>47</v>
      </c>
      <c r="I18" s="799"/>
      <c r="J18" s="799"/>
      <c r="K18" s="779" t="s">
        <v>48</v>
      </c>
      <c r="L18" s="779"/>
      <c r="M18" s="793" t="s">
        <v>49</v>
      </c>
      <c r="N18" s="794"/>
      <c r="O18" s="795"/>
    </row>
    <row r="19" spans="2:15" ht="15" customHeight="1">
      <c r="B19" s="779"/>
      <c r="C19" s="796"/>
      <c r="D19" s="797"/>
      <c r="E19" s="797"/>
      <c r="F19" s="797"/>
      <c r="G19" s="798"/>
      <c r="H19" s="8" t="s">
        <v>50</v>
      </c>
      <c r="I19" s="8" t="s">
        <v>51</v>
      </c>
      <c r="J19" s="8" t="s">
        <v>52</v>
      </c>
      <c r="K19" s="779"/>
      <c r="L19" s="779"/>
      <c r="M19" s="796"/>
      <c r="N19" s="797"/>
      <c r="O19" s="798"/>
    </row>
    <row r="20" spans="2:15" ht="37.5" customHeight="1">
      <c r="B20" s="27">
        <v>2</v>
      </c>
      <c r="C20" s="784" t="s">
        <v>96</v>
      </c>
      <c r="D20" s="785"/>
      <c r="E20" s="785"/>
      <c r="F20" s="785"/>
      <c r="G20" s="786"/>
      <c r="H20" s="29" t="s">
        <v>95</v>
      </c>
      <c r="I20" s="27">
        <v>12</v>
      </c>
      <c r="J20" s="27">
        <v>2016</v>
      </c>
      <c r="K20" s="787">
        <v>1</v>
      </c>
      <c r="L20" s="787"/>
      <c r="M20" s="788" t="s">
        <v>97</v>
      </c>
      <c r="N20" s="789"/>
      <c r="O20" s="790"/>
    </row>
    <row r="21" spans="2:15" ht="37.5" customHeight="1">
      <c r="B21" s="30">
        <v>3</v>
      </c>
      <c r="C21" s="800" t="s">
        <v>103</v>
      </c>
      <c r="D21" s="801"/>
      <c r="E21" s="801"/>
      <c r="F21" s="801"/>
      <c r="G21" s="802"/>
      <c r="H21" s="31" t="s">
        <v>104</v>
      </c>
      <c r="I21" s="31" t="s">
        <v>105</v>
      </c>
      <c r="J21" s="30">
        <v>2017</v>
      </c>
      <c r="K21" s="803">
        <v>1</v>
      </c>
      <c r="L21" s="803"/>
      <c r="M21" s="804" t="s">
        <v>97</v>
      </c>
      <c r="N21" s="805"/>
      <c r="O21" s="806"/>
    </row>
    <row r="22" spans="2:15" ht="22.5" customHeight="1">
      <c r="B22" s="28"/>
      <c r="C22" s="784"/>
      <c r="D22" s="785"/>
      <c r="E22" s="785"/>
      <c r="F22" s="785"/>
      <c r="G22" s="786"/>
      <c r="H22" s="28"/>
      <c r="I22" s="28"/>
      <c r="J22" s="28"/>
      <c r="K22" s="807"/>
      <c r="L22" s="807"/>
      <c r="M22" s="808"/>
      <c r="N22" s="809"/>
      <c r="O22" s="810"/>
    </row>
    <row r="23" spans="2:15" ht="7.5" customHeight="1" thickBot="1"/>
    <row r="24" spans="2:15" ht="22.5" customHeight="1">
      <c r="B24" s="811" t="s">
        <v>53</v>
      </c>
      <c r="C24" s="812"/>
      <c r="D24" s="812"/>
      <c r="E24" s="812" t="s">
        <v>54</v>
      </c>
      <c r="F24" s="812"/>
      <c r="G24" s="812"/>
      <c r="H24" s="812"/>
      <c r="I24" s="812"/>
      <c r="J24" s="812"/>
      <c r="K24" s="812" t="s">
        <v>55</v>
      </c>
      <c r="L24" s="812"/>
      <c r="M24" s="812"/>
      <c r="N24" s="812"/>
      <c r="O24" s="813"/>
    </row>
    <row r="25" spans="2:15" ht="60" customHeight="1" thickBot="1">
      <c r="B25" s="814" t="s">
        <v>98</v>
      </c>
      <c r="C25" s="815"/>
      <c r="D25" s="815"/>
      <c r="E25" s="815" t="s">
        <v>91</v>
      </c>
      <c r="F25" s="815"/>
      <c r="G25" s="815"/>
      <c r="H25" s="815"/>
      <c r="I25" s="815"/>
      <c r="J25" s="815"/>
      <c r="K25" s="815" t="s">
        <v>92</v>
      </c>
      <c r="L25" s="816"/>
      <c r="M25" s="816"/>
      <c r="N25" s="816"/>
      <c r="O25" s="817"/>
    </row>
  </sheetData>
  <sheetProtection algorithmName="SHA-512" hashValue="XE18bFgg1iXIoCt1C4cmz5A1fZmQyHlmHUlCY67C+JNmT4DKergRP7egBwvIt0EibLG+w+OF2aOYj/b/8bEWOQ==" saltValue="KOVlK4YULK2pcHRj5yJOxw==" spinCount="100000" sheet="1" objects="1" scenarios="1"/>
  <mergeCells count="41">
    <mergeCell ref="B24:D24"/>
    <mergeCell ref="E24:J24"/>
    <mergeCell ref="K24:O24"/>
    <mergeCell ref="B25:D25"/>
    <mergeCell ref="E25:J25"/>
    <mergeCell ref="K25:O25"/>
    <mergeCell ref="C21:G21"/>
    <mergeCell ref="K21:L21"/>
    <mergeCell ref="M21:O21"/>
    <mergeCell ref="C22:G22"/>
    <mergeCell ref="K22:L22"/>
    <mergeCell ref="M22:O22"/>
    <mergeCell ref="C20:G20"/>
    <mergeCell ref="K20:L20"/>
    <mergeCell ref="M20:O20"/>
    <mergeCell ref="B12:O12"/>
    <mergeCell ref="C13:O13"/>
    <mergeCell ref="C14:O14"/>
    <mergeCell ref="C15:O15"/>
    <mergeCell ref="C16:O16"/>
    <mergeCell ref="B17:O17"/>
    <mergeCell ref="B18:B19"/>
    <mergeCell ref="C18:G19"/>
    <mergeCell ref="H18:J18"/>
    <mergeCell ref="K18:L19"/>
    <mergeCell ref="M18:O19"/>
    <mergeCell ref="B8:O8"/>
    <mergeCell ref="B9:D9"/>
    <mergeCell ref="K9:O11"/>
    <mergeCell ref="B10:D11"/>
    <mergeCell ref="E10:J10"/>
    <mergeCell ref="E11:J11"/>
    <mergeCell ref="B2:C6"/>
    <mergeCell ref="D2:K6"/>
    <mergeCell ref="L2:O2"/>
    <mergeCell ref="L3:M3"/>
    <mergeCell ref="N3:O3"/>
    <mergeCell ref="L4:M4"/>
    <mergeCell ref="N4:O4"/>
    <mergeCell ref="L5:O5"/>
    <mergeCell ref="L6:O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AS29"/>
  <sheetViews>
    <sheetView showGridLines="0" zoomScale="55" zoomScaleNormal="55" workbookViewId="0">
      <pane xSplit="3" ySplit="12" topLeftCell="D13" activePane="bottomRight" state="frozen"/>
      <selection activeCell="B75" sqref="B75:H76"/>
      <selection pane="topRight" activeCell="B75" sqref="B75:H76"/>
      <selection pane="bottomLeft" activeCell="B75" sqref="B75:H76"/>
      <selection pane="bottomRight" activeCell="B13" sqref="B13:B16"/>
    </sheetView>
  </sheetViews>
  <sheetFormatPr baseColWidth="10" defaultColWidth="17.28515625" defaultRowHeight="15" customHeight="1"/>
  <cols>
    <col min="1" max="1" width="4.28515625" style="60" customWidth="1"/>
    <col min="2" max="2" width="28.42578125" style="113" customWidth="1"/>
    <col min="3" max="3" width="34.85546875" style="113" customWidth="1"/>
    <col min="4" max="4" width="21.42578125" style="114" customWidth="1"/>
    <col min="5" max="5" width="28.7109375" style="113" customWidth="1"/>
    <col min="6" max="7" width="21.42578125" style="113" customWidth="1"/>
    <col min="8" max="8" width="28.5703125" style="113" customWidth="1"/>
    <col min="9" max="9" width="50" style="113" customWidth="1"/>
    <col min="10" max="10" width="28.5703125" style="115" customWidth="1"/>
    <col min="11" max="42" width="14.28515625" style="60" customWidth="1"/>
    <col min="43" max="43" width="14.85546875" style="60" customWidth="1"/>
    <col min="44" max="45" width="15" style="60" customWidth="1"/>
    <col min="46" max="16384" width="17.28515625" style="60"/>
  </cols>
  <sheetData>
    <row r="1" spans="2:45" ht="18" thickBot="1"/>
    <row r="2" spans="2:45" ht="15.75">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5.75">
      <c r="B3" s="530"/>
      <c r="C3" s="535"/>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116" t="s">
        <v>35</v>
      </c>
      <c r="AS3" s="117" t="s">
        <v>36</v>
      </c>
    </row>
    <row r="4" spans="2:45">
      <c r="B4" s="530"/>
      <c r="C4" s="535"/>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2:45" ht="15.75">
      <c r="B5" s="530"/>
      <c r="C5" s="535"/>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51" t="s">
        <v>37</v>
      </c>
      <c r="AS5" s="552"/>
    </row>
    <row r="6" spans="2:45" ht="15.75"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ht="17.25">
      <c r="B7" s="120"/>
      <c r="C7" s="120"/>
      <c r="D7" s="121"/>
      <c r="E7" s="120"/>
      <c r="F7" s="120"/>
      <c r="G7" s="120"/>
      <c r="H7" s="120"/>
      <c r="I7" s="120"/>
      <c r="J7" s="122"/>
      <c r="AR7" s="527"/>
      <c r="AS7" s="528"/>
    </row>
    <row r="8" spans="2: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522" t="s">
        <v>34</v>
      </c>
      <c r="C9" s="522" t="s">
        <v>33</v>
      </c>
      <c r="D9" s="522" t="s">
        <v>62</v>
      </c>
      <c r="E9" s="522" t="s">
        <v>65</v>
      </c>
      <c r="F9" s="522" t="s">
        <v>66</v>
      </c>
      <c r="G9" s="522" t="s">
        <v>30</v>
      </c>
      <c r="H9" s="522" t="s">
        <v>24</v>
      </c>
      <c r="I9" s="522" t="s">
        <v>94</v>
      </c>
      <c r="J9" s="522"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25" t="s">
        <v>5</v>
      </c>
      <c r="AR9" s="526" t="s">
        <v>6</v>
      </c>
      <c r="AS9" s="526" t="s">
        <v>23</v>
      </c>
    </row>
    <row r="10" spans="2:45" ht="15.75">
      <c r="B10" s="522"/>
      <c r="C10" s="522"/>
      <c r="D10" s="522"/>
      <c r="E10" s="522"/>
      <c r="F10" s="522"/>
      <c r="G10" s="522"/>
      <c r="H10" s="522"/>
      <c r="I10" s="522"/>
      <c r="J10" s="522"/>
      <c r="K10" s="555" t="s">
        <v>25</v>
      </c>
      <c r="L10" s="555"/>
      <c r="M10" s="555"/>
      <c r="N10" s="555"/>
      <c r="O10" s="555"/>
      <c r="P10" s="555"/>
      <c r="Q10" s="555"/>
      <c r="R10" s="555"/>
      <c r="S10" s="555" t="s">
        <v>26</v>
      </c>
      <c r="T10" s="555"/>
      <c r="U10" s="555"/>
      <c r="V10" s="555"/>
      <c r="W10" s="555"/>
      <c r="X10" s="555"/>
      <c r="Y10" s="555"/>
      <c r="Z10" s="555"/>
      <c r="AA10" s="555" t="s">
        <v>27</v>
      </c>
      <c r="AB10" s="555"/>
      <c r="AC10" s="555"/>
      <c r="AD10" s="555"/>
      <c r="AE10" s="555"/>
      <c r="AF10" s="555"/>
      <c r="AG10" s="555"/>
      <c r="AH10" s="555"/>
      <c r="AI10" s="555" t="s">
        <v>28</v>
      </c>
      <c r="AJ10" s="555"/>
      <c r="AK10" s="555"/>
      <c r="AL10" s="555"/>
      <c r="AM10" s="555"/>
      <c r="AN10" s="555"/>
      <c r="AO10" s="555"/>
      <c r="AP10" s="555"/>
      <c r="AQ10" s="525"/>
      <c r="AR10" s="526"/>
      <c r="AS10" s="526"/>
    </row>
    <row r="11" spans="2:45" ht="15.75">
      <c r="B11" s="522"/>
      <c r="C11" s="522"/>
      <c r="D11" s="522"/>
      <c r="E11" s="522"/>
      <c r="F11" s="522"/>
      <c r="G11" s="522"/>
      <c r="H11" s="522"/>
      <c r="I11" s="522"/>
      <c r="J11" s="522"/>
      <c r="K11" s="555" t="s">
        <v>7</v>
      </c>
      <c r="L11" s="555"/>
      <c r="M11" s="555" t="s">
        <v>8</v>
      </c>
      <c r="N11" s="555"/>
      <c r="O11" s="559" t="s">
        <v>9</v>
      </c>
      <c r="P11" s="560"/>
      <c r="Q11" s="556" t="s">
        <v>10</v>
      </c>
      <c r="R11" s="557"/>
      <c r="S11" s="555" t="s">
        <v>32</v>
      </c>
      <c r="T11" s="555"/>
      <c r="U11" s="555" t="s">
        <v>11</v>
      </c>
      <c r="V11" s="555"/>
      <c r="W11" s="555" t="s">
        <v>12</v>
      </c>
      <c r="X11" s="555"/>
      <c r="Y11" s="556" t="s">
        <v>10</v>
      </c>
      <c r="Z11" s="557"/>
      <c r="AA11" s="555" t="s">
        <v>13</v>
      </c>
      <c r="AB11" s="555"/>
      <c r="AC11" s="555" t="s">
        <v>14</v>
      </c>
      <c r="AD11" s="555"/>
      <c r="AE11" s="555" t="s">
        <v>15</v>
      </c>
      <c r="AF11" s="555"/>
      <c r="AG11" s="556" t="s">
        <v>10</v>
      </c>
      <c r="AH11" s="557"/>
      <c r="AI11" s="555" t="s">
        <v>16</v>
      </c>
      <c r="AJ11" s="555"/>
      <c r="AK11" s="555" t="s">
        <v>17</v>
      </c>
      <c r="AL11" s="555"/>
      <c r="AM11" s="555" t="s">
        <v>18</v>
      </c>
      <c r="AN11" s="555"/>
      <c r="AO11" s="556" t="s">
        <v>29</v>
      </c>
      <c r="AP11" s="557"/>
      <c r="AQ11" s="525"/>
      <c r="AR11" s="526"/>
      <c r="AS11" s="526"/>
    </row>
    <row r="12" spans="2:45" ht="13.5">
      <c r="B12" s="553"/>
      <c r="C12" s="553"/>
      <c r="D12" s="553"/>
      <c r="E12" s="553"/>
      <c r="F12" s="553"/>
      <c r="G12" s="553"/>
      <c r="H12" s="553"/>
      <c r="I12" s="553"/>
      <c r="J12" s="553"/>
      <c r="K12" s="74" t="s">
        <v>19</v>
      </c>
      <c r="L12" s="75" t="s">
        <v>20</v>
      </c>
      <c r="M12" s="74" t="s">
        <v>19</v>
      </c>
      <c r="N12" s="75" t="s">
        <v>20</v>
      </c>
      <c r="O12" s="74" t="s">
        <v>19</v>
      </c>
      <c r="P12" s="75" t="s">
        <v>20</v>
      </c>
      <c r="Q12" s="76" t="s">
        <v>19</v>
      </c>
      <c r="R12" s="77" t="s">
        <v>20</v>
      </c>
      <c r="S12" s="74" t="s">
        <v>19</v>
      </c>
      <c r="T12" s="75" t="s">
        <v>20</v>
      </c>
      <c r="U12" s="74" t="s">
        <v>19</v>
      </c>
      <c r="V12" s="75" t="s">
        <v>20</v>
      </c>
      <c r="W12" s="74" t="s">
        <v>19</v>
      </c>
      <c r="X12" s="75" t="s">
        <v>20</v>
      </c>
      <c r="Y12" s="76" t="s">
        <v>19</v>
      </c>
      <c r="Z12" s="77" t="s">
        <v>20</v>
      </c>
      <c r="AA12" s="74" t="s">
        <v>19</v>
      </c>
      <c r="AB12" s="75" t="s">
        <v>20</v>
      </c>
      <c r="AC12" s="74" t="s">
        <v>19</v>
      </c>
      <c r="AD12" s="75" t="s">
        <v>20</v>
      </c>
      <c r="AE12" s="74" t="s">
        <v>19</v>
      </c>
      <c r="AF12" s="75" t="s">
        <v>20</v>
      </c>
      <c r="AG12" s="76" t="s">
        <v>19</v>
      </c>
      <c r="AH12" s="77" t="s">
        <v>20</v>
      </c>
      <c r="AI12" s="74" t="s">
        <v>19</v>
      </c>
      <c r="AJ12" s="75" t="s">
        <v>20</v>
      </c>
      <c r="AK12" s="74" t="s">
        <v>19</v>
      </c>
      <c r="AL12" s="75" t="s">
        <v>20</v>
      </c>
      <c r="AM12" s="74" t="s">
        <v>19</v>
      </c>
      <c r="AN12" s="75" t="s">
        <v>20</v>
      </c>
      <c r="AO12" s="76" t="s">
        <v>19</v>
      </c>
      <c r="AP12" s="77" t="s">
        <v>20</v>
      </c>
      <c r="AQ12" s="525"/>
      <c r="AR12" s="526"/>
      <c r="AS12" s="526"/>
    </row>
    <row r="13" spans="2:45" ht="140.25" customHeight="1">
      <c r="B13" s="547" t="s">
        <v>774</v>
      </c>
      <c r="C13" s="125" t="s">
        <v>423</v>
      </c>
      <c r="D13" s="126">
        <v>1</v>
      </c>
      <c r="E13" s="127" t="s">
        <v>424</v>
      </c>
      <c r="F13" s="127" t="s">
        <v>425</v>
      </c>
      <c r="G13" s="128">
        <v>1</v>
      </c>
      <c r="H13" s="129" t="s">
        <v>426</v>
      </c>
      <c r="I13" s="129" t="s">
        <v>544</v>
      </c>
      <c r="J13" s="130" t="s">
        <v>427</v>
      </c>
      <c r="K13" s="131">
        <v>1</v>
      </c>
      <c r="L13" s="69">
        <v>1</v>
      </c>
      <c r="M13" s="131">
        <v>0</v>
      </c>
      <c r="N13" s="69">
        <v>0</v>
      </c>
      <c r="O13" s="131">
        <v>0</v>
      </c>
      <c r="P13" s="69">
        <v>0</v>
      </c>
      <c r="Q13" s="132">
        <f>K13+M13+O13</f>
        <v>1</v>
      </c>
      <c r="R13" s="132">
        <f>L13+N13+P13</f>
        <v>1</v>
      </c>
      <c r="S13" s="131">
        <v>0</v>
      </c>
      <c r="T13" s="69">
        <v>0</v>
      </c>
      <c r="U13" s="131">
        <v>0</v>
      </c>
      <c r="V13" s="69">
        <v>0</v>
      </c>
      <c r="W13" s="131">
        <v>0</v>
      </c>
      <c r="X13" s="69">
        <v>0</v>
      </c>
      <c r="Y13" s="132">
        <f>S13+U13+W13</f>
        <v>0</v>
      </c>
      <c r="Z13" s="132">
        <f>T13+V13+X13</f>
        <v>0</v>
      </c>
      <c r="AA13" s="131">
        <v>0</v>
      </c>
      <c r="AB13" s="69">
        <v>0</v>
      </c>
      <c r="AC13" s="131">
        <v>0</v>
      </c>
      <c r="AD13" s="69">
        <v>0</v>
      </c>
      <c r="AE13" s="133">
        <v>0</v>
      </c>
      <c r="AF13" s="78">
        <v>0</v>
      </c>
      <c r="AG13" s="132">
        <f>AA13+AC13+AE13</f>
        <v>0</v>
      </c>
      <c r="AH13" s="132">
        <f>AB13+AD13+AF13</f>
        <v>0</v>
      </c>
      <c r="AI13" s="131">
        <v>0</v>
      </c>
      <c r="AJ13" s="69">
        <v>0</v>
      </c>
      <c r="AK13" s="131">
        <v>0</v>
      </c>
      <c r="AL13" s="69">
        <v>0</v>
      </c>
      <c r="AM13" s="131">
        <v>0</v>
      </c>
      <c r="AN13" s="69">
        <v>0</v>
      </c>
      <c r="AO13" s="132">
        <f>AI13+AK13+AM13</f>
        <v>0</v>
      </c>
      <c r="AP13" s="132">
        <f>AJ13+AL13+AN13</f>
        <v>0</v>
      </c>
      <c r="AQ13" s="134">
        <f>Q13+Y13+AG13+AO13</f>
        <v>1</v>
      </c>
      <c r="AR13" s="135">
        <f>R13+Z13+AH13+AP13</f>
        <v>1</v>
      </c>
      <c r="AS13" s="136">
        <f>IF(AND(AR13&gt;0,AQ13&gt;0),AR13/AQ13,0)</f>
        <v>1</v>
      </c>
    </row>
    <row r="14" spans="2:45" ht="327.75">
      <c r="B14" s="548"/>
      <c r="C14" s="137" t="s">
        <v>477</v>
      </c>
      <c r="D14" s="138">
        <v>1</v>
      </c>
      <c r="E14" s="139" t="s">
        <v>428</v>
      </c>
      <c r="F14" s="140" t="s">
        <v>429</v>
      </c>
      <c r="G14" s="141" t="s">
        <v>417</v>
      </c>
      <c r="H14" s="142" t="s">
        <v>430</v>
      </c>
      <c r="I14" s="143" t="s">
        <v>431</v>
      </c>
      <c r="J14" s="144" t="s">
        <v>525</v>
      </c>
      <c r="K14" s="145">
        <v>2.5757575757575757E-2</v>
      </c>
      <c r="L14" s="108">
        <v>2.5757575757575757E-2</v>
      </c>
      <c r="M14" s="145">
        <v>0.23575757575757575</v>
      </c>
      <c r="N14" s="108">
        <v>0.17909090909090911</v>
      </c>
      <c r="O14" s="145">
        <v>0.16909090909090907</v>
      </c>
      <c r="P14" s="108">
        <v>0.10242424242424242</v>
      </c>
      <c r="Q14" s="146">
        <f t="shared" ref="Q14:R16" si="0">K14+M14+O14</f>
        <v>0.43060606060606055</v>
      </c>
      <c r="R14" s="146">
        <f t="shared" si="0"/>
        <v>0.30727272727272725</v>
      </c>
      <c r="S14" s="145">
        <v>0.13575757575757574</v>
      </c>
      <c r="T14" s="145">
        <v>0.14575757575757575</v>
      </c>
      <c r="U14" s="145">
        <v>0.10242424242424242</v>
      </c>
      <c r="V14" s="108">
        <v>0.1690909090909091</v>
      </c>
      <c r="W14" s="145">
        <v>3.5757575757575759E-2</v>
      </c>
      <c r="X14" s="108">
        <v>4.5757575757575761E-2</v>
      </c>
      <c r="Y14" s="146">
        <f t="shared" ref="Y14:Z16" si="1">S14+U14+W14</f>
        <v>0.27393939393939393</v>
      </c>
      <c r="Z14" s="146">
        <f t="shared" si="1"/>
        <v>0.3606060606060606</v>
      </c>
      <c r="AA14" s="145">
        <v>3.5757575757575759E-2</v>
      </c>
      <c r="AB14" s="108">
        <v>3.57575757575758E-2</v>
      </c>
      <c r="AC14" s="145">
        <v>8.5757575757575755E-2</v>
      </c>
      <c r="AD14" s="108">
        <v>3.90909090909091E-2</v>
      </c>
      <c r="AE14" s="145">
        <v>3.5757575757575759E-2</v>
      </c>
      <c r="AF14" s="108">
        <v>7.0757575757575797E-2</v>
      </c>
      <c r="AG14" s="146">
        <f t="shared" ref="AG14:AH16" si="2">AA14+AC14+AE14</f>
        <v>0.15727272727272729</v>
      </c>
      <c r="AH14" s="146">
        <f t="shared" si="2"/>
        <v>0.14560606060606068</v>
      </c>
      <c r="AI14" s="145">
        <v>3.5757575757575759E-2</v>
      </c>
      <c r="AJ14" s="108"/>
      <c r="AK14" s="145">
        <v>8.5757575757575755E-2</v>
      </c>
      <c r="AL14" s="108"/>
      <c r="AM14" s="145">
        <v>1.6666666666666666E-2</v>
      </c>
      <c r="AN14" s="108"/>
      <c r="AO14" s="146">
        <f t="shared" ref="AO14:AP16" si="3">AI14+AK14+AM14</f>
        <v>0.13818181818181818</v>
      </c>
      <c r="AP14" s="146">
        <f t="shared" si="3"/>
        <v>0</v>
      </c>
      <c r="AQ14" s="146">
        <f t="shared" ref="AQ14:AR16" si="4">Q14+Y14+AG14+AO14</f>
        <v>1</v>
      </c>
      <c r="AR14" s="146">
        <f t="shared" si="4"/>
        <v>0.81348484848484848</v>
      </c>
      <c r="AS14" s="136">
        <f>IF(AND(AR14&gt;0,AQ14&gt;0),AR14/AQ14,0)</f>
        <v>0.81348484848484848</v>
      </c>
    </row>
    <row r="15" spans="2:45" ht="120">
      <c r="B15" s="548"/>
      <c r="C15" s="126" t="s">
        <v>448</v>
      </c>
      <c r="D15" s="128">
        <v>11</v>
      </c>
      <c r="E15" s="87" t="s">
        <v>454</v>
      </c>
      <c r="F15" s="87" t="s">
        <v>690</v>
      </c>
      <c r="G15" s="128">
        <v>8</v>
      </c>
      <c r="H15" s="223" t="s">
        <v>688</v>
      </c>
      <c r="I15" s="223" t="s">
        <v>450</v>
      </c>
      <c r="J15" s="130" t="s">
        <v>427</v>
      </c>
      <c r="K15" s="131">
        <v>0</v>
      </c>
      <c r="L15" s="69">
        <v>0</v>
      </c>
      <c r="M15" s="131">
        <v>0</v>
      </c>
      <c r="N15" s="69">
        <v>0</v>
      </c>
      <c r="O15" s="131">
        <v>0</v>
      </c>
      <c r="P15" s="69">
        <v>0</v>
      </c>
      <c r="Q15" s="132">
        <f t="shared" si="0"/>
        <v>0</v>
      </c>
      <c r="R15" s="132">
        <f t="shared" si="0"/>
        <v>0</v>
      </c>
      <c r="S15" s="131">
        <v>0</v>
      </c>
      <c r="T15" s="69">
        <v>0</v>
      </c>
      <c r="U15" s="131">
        <v>0</v>
      </c>
      <c r="V15" s="69">
        <v>0</v>
      </c>
      <c r="W15" s="131">
        <v>0</v>
      </c>
      <c r="X15" s="69">
        <v>0</v>
      </c>
      <c r="Y15" s="132">
        <f t="shared" si="1"/>
        <v>0</v>
      </c>
      <c r="Z15" s="132">
        <f t="shared" si="1"/>
        <v>0</v>
      </c>
      <c r="AA15" s="131">
        <v>4</v>
      </c>
      <c r="AB15" s="69">
        <v>4</v>
      </c>
      <c r="AC15" s="131">
        <v>1</v>
      </c>
      <c r="AD15" s="69">
        <v>2</v>
      </c>
      <c r="AE15" s="133">
        <v>3</v>
      </c>
      <c r="AF15" s="69">
        <v>3</v>
      </c>
      <c r="AG15" s="132">
        <f t="shared" si="2"/>
        <v>8</v>
      </c>
      <c r="AH15" s="132">
        <f t="shared" si="2"/>
        <v>9</v>
      </c>
      <c r="AI15" s="131">
        <v>2</v>
      </c>
      <c r="AJ15" s="69"/>
      <c r="AK15" s="131">
        <v>1</v>
      </c>
      <c r="AL15" s="69"/>
      <c r="AM15" s="131">
        <v>0</v>
      </c>
      <c r="AN15" s="69"/>
      <c r="AO15" s="132">
        <f t="shared" si="3"/>
        <v>3</v>
      </c>
      <c r="AP15" s="132">
        <f t="shared" si="3"/>
        <v>0</v>
      </c>
      <c r="AQ15" s="151">
        <f t="shared" si="4"/>
        <v>11</v>
      </c>
      <c r="AR15" s="152">
        <f t="shared" si="4"/>
        <v>9</v>
      </c>
      <c r="AS15" s="136">
        <f>IF(AND(AR15&gt;0,AQ15&gt;0),AR15/AQ15,0)</f>
        <v>0.81818181818181823</v>
      </c>
    </row>
    <row r="16" spans="2:45" ht="105">
      <c r="B16" s="549"/>
      <c r="C16" s="86" t="s">
        <v>449</v>
      </c>
      <c r="D16" s="128">
        <v>6</v>
      </c>
      <c r="E16" s="87" t="s">
        <v>455</v>
      </c>
      <c r="F16" s="87" t="s">
        <v>453</v>
      </c>
      <c r="G16" s="128">
        <v>6</v>
      </c>
      <c r="H16" s="223" t="s">
        <v>451</v>
      </c>
      <c r="I16" s="223" t="s">
        <v>452</v>
      </c>
      <c r="J16" s="130" t="s">
        <v>427</v>
      </c>
      <c r="K16" s="131">
        <v>2</v>
      </c>
      <c r="L16" s="69">
        <v>2</v>
      </c>
      <c r="M16" s="131">
        <v>0</v>
      </c>
      <c r="N16" s="69">
        <v>0</v>
      </c>
      <c r="O16" s="131">
        <v>0</v>
      </c>
      <c r="P16" s="69">
        <v>0</v>
      </c>
      <c r="Q16" s="132">
        <f t="shared" si="0"/>
        <v>2</v>
      </c>
      <c r="R16" s="132">
        <f t="shared" si="0"/>
        <v>2</v>
      </c>
      <c r="S16" s="131">
        <v>1</v>
      </c>
      <c r="T16" s="69">
        <v>1</v>
      </c>
      <c r="U16" s="131">
        <v>0</v>
      </c>
      <c r="V16" s="69">
        <v>0</v>
      </c>
      <c r="W16" s="131">
        <v>0</v>
      </c>
      <c r="X16" s="69">
        <v>0</v>
      </c>
      <c r="Y16" s="132">
        <f t="shared" si="1"/>
        <v>1</v>
      </c>
      <c r="Z16" s="132">
        <f t="shared" si="1"/>
        <v>1</v>
      </c>
      <c r="AA16" s="131">
        <v>2</v>
      </c>
      <c r="AB16" s="69">
        <v>2</v>
      </c>
      <c r="AC16" s="131">
        <v>0</v>
      </c>
      <c r="AD16" s="69">
        <v>0</v>
      </c>
      <c r="AE16" s="133">
        <v>0</v>
      </c>
      <c r="AF16" s="69">
        <v>0</v>
      </c>
      <c r="AG16" s="132">
        <f t="shared" si="2"/>
        <v>2</v>
      </c>
      <c r="AH16" s="132">
        <f t="shared" si="2"/>
        <v>2</v>
      </c>
      <c r="AI16" s="131">
        <v>1</v>
      </c>
      <c r="AJ16" s="69"/>
      <c r="AK16" s="131">
        <v>0</v>
      </c>
      <c r="AL16" s="69"/>
      <c r="AM16" s="131">
        <v>0</v>
      </c>
      <c r="AN16" s="69"/>
      <c r="AO16" s="132">
        <f t="shared" si="3"/>
        <v>1</v>
      </c>
      <c r="AP16" s="132">
        <f t="shared" si="3"/>
        <v>0</v>
      </c>
      <c r="AQ16" s="151">
        <f t="shared" si="4"/>
        <v>6</v>
      </c>
      <c r="AR16" s="152">
        <f t="shared" si="4"/>
        <v>5</v>
      </c>
      <c r="AS16" s="136">
        <f>IF(AND(AR16&gt;0,AQ16&gt;0),AR16/AQ16,0)</f>
        <v>0.83333333333333337</v>
      </c>
    </row>
    <row r="17" spans="2:45" ht="23.25">
      <c r="B17" s="561" t="s">
        <v>22</v>
      </c>
      <c r="C17" s="562"/>
      <c r="D17" s="562"/>
      <c r="E17" s="562"/>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562"/>
      <c r="AL17" s="562"/>
      <c r="AM17" s="562"/>
      <c r="AN17" s="562"/>
      <c r="AO17" s="562"/>
      <c r="AP17" s="562"/>
      <c r="AQ17" s="562"/>
      <c r="AR17" s="563"/>
      <c r="AS17" s="83">
        <f>(AS13+AS14+AS16)/3</f>
        <v>0.88227272727272732</v>
      </c>
    </row>
    <row r="18" spans="2:45" ht="17.25">
      <c r="B18" s="153"/>
      <c r="C18" s="153"/>
      <c r="D18" s="154"/>
      <c r="E18" s="153"/>
      <c r="F18" s="153"/>
      <c r="G18" s="153"/>
      <c r="H18" s="153"/>
      <c r="I18" s="153"/>
      <c r="J18" s="155"/>
    </row>
    <row r="19" spans="2:45" ht="15.75">
      <c r="B19" s="84" t="s">
        <v>3</v>
      </c>
      <c r="C19" s="564"/>
      <c r="D19" s="565"/>
      <c r="E19" s="565"/>
      <c r="F19" s="565"/>
      <c r="G19" s="565"/>
      <c r="H19" s="565"/>
      <c r="I19" s="565"/>
      <c r="J19" s="566"/>
    </row>
    <row r="20" spans="2:45" ht="17.25">
      <c r="B20" s="153"/>
      <c r="C20" s="558"/>
      <c r="D20" s="558"/>
      <c r="E20" s="558"/>
      <c r="F20" s="558"/>
      <c r="G20" s="558"/>
      <c r="H20" s="558"/>
      <c r="I20" s="558"/>
      <c r="J20" s="558"/>
    </row>
    <row r="21" spans="2:45" ht="31.5">
      <c r="B21" s="85" t="s">
        <v>31</v>
      </c>
      <c r="C21" s="567">
        <v>43448</v>
      </c>
      <c r="D21" s="568"/>
      <c r="E21" s="153"/>
      <c r="F21" s="153"/>
      <c r="G21" s="156" t="s">
        <v>21</v>
      </c>
      <c r="H21" s="569" t="s">
        <v>433</v>
      </c>
      <c r="I21" s="570"/>
      <c r="J21" s="570"/>
    </row>
    <row r="22" spans="2:45" ht="17.25">
      <c r="B22" s="153"/>
      <c r="C22" s="153"/>
      <c r="D22" s="154"/>
      <c r="E22" s="153"/>
      <c r="F22" s="153"/>
      <c r="G22" s="153"/>
      <c r="H22" s="153"/>
      <c r="I22" s="153"/>
      <c r="J22" s="155"/>
    </row>
    <row r="23" spans="2:45" ht="17.25">
      <c r="B23" s="153"/>
      <c r="C23" s="153"/>
      <c r="D23" s="154"/>
      <c r="E23" s="153"/>
      <c r="F23" s="153"/>
      <c r="G23" s="153"/>
      <c r="H23" s="153"/>
      <c r="I23" s="153"/>
      <c r="J23" s="155"/>
    </row>
    <row r="24" spans="2:45" ht="17.25">
      <c r="B24" s="153"/>
      <c r="C24" s="153"/>
      <c r="D24" s="154"/>
      <c r="E24" s="153"/>
      <c r="F24" s="153"/>
      <c r="G24" s="153"/>
      <c r="H24" s="153"/>
      <c r="I24" s="153"/>
      <c r="J24" s="155"/>
    </row>
    <row r="25" spans="2:45" ht="17.25">
      <c r="B25" s="153"/>
      <c r="C25" s="153"/>
      <c r="D25" s="154"/>
      <c r="E25" s="571"/>
      <c r="F25" s="571"/>
      <c r="G25" s="571"/>
      <c r="H25" s="571"/>
      <c r="I25" s="157"/>
      <c r="J25" s="153"/>
    </row>
    <row r="26" spans="2:45" ht="17.25">
      <c r="B26" s="153"/>
      <c r="C26" s="153"/>
      <c r="D26" s="154"/>
      <c r="E26" s="153"/>
      <c r="F26" s="153"/>
      <c r="G26" s="155"/>
      <c r="H26" s="153"/>
      <c r="I26" s="153"/>
      <c r="J26" s="153"/>
    </row>
    <row r="27" spans="2:45" ht="17.25">
      <c r="B27" s="153"/>
      <c r="C27" s="153"/>
      <c r="D27" s="154"/>
      <c r="E27" s="571"/>
      <c r="F27" s="571"/>
      <c r="G27" s="571"/>
      <c r="H27" s="571"/>
      <c r="I27" s="157"/>
      <c r="J27" s="153"/>
    </row>
    <row r="28" spans="2:45" ht="17.25">
      <c r="B28" s="153"/>
      <c r="C28" s="153"/>
      <c r="D28" s="154"/>
      <c r="E28" s="153"/>
      <c r="F28" s="153"/>
      <c r="G28" s="155"/>
      <c r="H28" s="153"/>
      <c r="I28" s="153"/>
      <c r="J28" s="153"/>
    </row>
    <row r="29" spans="2:45" ht="17.25">
      <c r="B29" s="153"/>
      <c r="C29" s="153"/>
      <c r="D29" s="154"/>
      <c r="E29" s="571"/>
      <c r="F29" s="571"/>
      <c r="G29" s="571"/>
      <c r="H29" s="571"/>
      <c r="I29" s="157"/>
      <c r="J29" s="153"/>
    </row>
  </sheetData>
  <sheetProtection formatCells="0"/>
  <mergeCells count="49">
    <mergeCell ref="C21:D21"/>
    <mergeCell ref="H21:J21"/>
    <mergeCell ref="E25:H25"/>
    <mergeCell ref="E27:H27"/>
    <mergeCell ref="E29:H29"/>
    <mergeCell ref="C20:J20"/>
    <mergeCell ref="AA11:AB11"/>
    <mergeCell ref="AC11:AD11"/>
    <mergeCell ref="AE11:AF11"/>
    <mergeCell ref="AG11:AH11"/>
    <mergeCell ref="O11:P11"/>
    <mergeCell ref="Q11:R11"/>
    <mergeCell ref="S11:T11"/>
    <mergeCell ref="U11:V11"/>
    <mergeCell ref="W11:X11"/>
    <mergeCell ref="Y11:Z11"/>
    <mergeCell ref="B17:AR17"/>
    <mergeCell ref="C19:J19"/>
    <mergeCell ref="AI11:AJ11"/>
    <mergeCell ref="AK11:AL11"/>
    <mergeCell ref="J9:J12"/>
    <mergeCell ref="K9:AP9"/>
    <mergeCell ref="AQ9:AQ12"/>
    <mergeCell ref="AR9:AR12"/>
    <mergeCell ref="AS9:AS12"/>
    <mergeCell ref="K10:R10"/>
    <mergeCell ref="S10:Z10"/>
    <mergeCell ref="AA10:AH10"/>
    <mergeCell ref="AI10:AP10"/>
    <mergeCell ref="K11:L11"/>
    <mergeCell ref="M11:N11"/>
    <mergeCell ref="AM11:AN11"/>
    <mergeCell ref="AO11:AP11"/>
    <mergeCell ref="B13:B16"/>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s>
  <conditionalFormatting sqref="AS13:AS16">
    <cfRule type="cellIs" dxfId="167" priority="4" operator="between">
      <formula>0.7</formula>
      <formula>1</formula>
    </cfRule>
    <cfRule type="cellIs" dxfId="166" priority="5" operator="between">
      <formula>0.51</formula>
      <formula>0.69</formula>
    </cfRule>
    <cfRule type="cellIs" dxfId="165" priority="6" operator="between">
      <formula>0</formula>
      <formula>0.5</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B1:AS29"/>
  <sheetViews>
    <sheetView showGridLines="0" zoomScale="55" zoomScaleNormal="55" workbookViewId="0">
      <pane xSplit="5" ySplit="12" topLeftCell="AK13" activePane="bottomRight" state="frozen"/>
      <selection activeCell="B75" sqref="B75:H76"/>
      <selection pane="topRight" activeCell="B75" sqref="B75:H76"/>
      <selection pane="bottomLeft" activeCell="B75" sqref="B75:H76"/>
      <selection pane="bottomRight" activeCell="B13" sqref="B13:B15"/>
    </sheetView>
  </sheetViews>
  <sheetFormatPr baseColWidth="10" defaultColWidth="17.28515625" defaultRowHeight="15" customHeight="1"/>
  <cols>
    <col min="1" max="1" width="4.28515625" style="60" customWidth="1"/>
    <col min="2" max="2" width="52.28515625" style="113" customWidth="1"/>
    <col min="3" max="3" width="34.85546875" style="113" customWidth="1"/>
    <col min="4" max="4" width="21.42578125" style="114" customWidth="1"/>
    <col min="5" max="5" width="28.7109375" style="113" customWidth="1"/>
    <col min="6" max="7" width="21.42578125" style="113" customWidth="1"/>
    <col min="8" max="8" width="28.5703125" style="113" customWidth="1"/>
    <col min="9" max="9" width="50" style="113" customWidth="1"/>
    <col min="10" max="10" width="28.5703125" style="115" customWidth="1"/>
    <col min="11" max="42" width="14.28515625" style="60" customWidth="1"/>
    <col min="43" max="43" width="14.85546875" style="60" customWidth="1"/>
    <col min="44" max="45" width="15" style="60" customWidth="1"/>
    <col min="46" max="16384" width="17.28515625" style="60"/>
  </cols>
  <sheetData>
    <row r="1" spans="2:45" ht="18" thickBot="1"/>
    <row r="2" spans="2:45" ht="15.75">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5.75">
      <c r="B3" s="530"/>
      <c r="C3" s="535"/>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116" t="s">
        <v>35</v>
      </c>
      <c r="AS3" s="117" t="s">
        <v>36</v>
      </c>
    </row>
    <row r="4" spans="2:45">
      <c r="B4" s="530"/>
      <c r="C4" s="535"/>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2:45" ht="15.75">
      <c r="B5" s="530"/>
      <c r="C5" s="535"/>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51" t="s">
        <v>37</v>
      </c>
      <c r="AS5" s="552"/>
    </row>
    <row r="6" spans="2:45" ht="15.75"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ht="17.25">
      <c r="B7" s="120"/>
      <c r="C7" s="120"/>
      <c r="D7" s="121"/>
      <c r="E7" s="120"/>
      <c r="F7" s="120"/>
      <c r="G7" s="120"/>
      <c r="H7" s="120"/>
      <c r="I7" s="120"/>
      <c r="J7" s="122"/>
      <c r="AR7" s="527"/>
      <c r="AS7" s="528"/>
    </row>
    <row r="8" spans="2: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522" t="s">
        <v>34</v>
      </c>
      <c r="C9" s="522" t="s">
        <v>33</v>
      </c>
      <c r="D9" s="522" t="s">
        <v>62</v>
      </c>
      <c r="E9" s="522" t="s">
        <v>65</v>
      </c>
      <c r="F9" s="522" t="s">
        <v>66</v>
      </c>
      <c r="G9" s="522" t="s">
        <v>30</v>
      </c>
      <c r="H9" s="522" t="s">
        <v>24</v>
      </c>
      <c r="I9" s="522" t="s">
        <v>94</v>
      </c>
      <c r="J9" s="522"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25" t="s">
        <v>5</v>
      </c>
      <c r="AR9" s="526" t="s">
        <v>6</v>
      </c>
      <c r="AS9" s="526" t="s">
        <v>23</v>
      </c>
    </row>
    <row r="10" spans="2:45" ht="15.75">
      <c r="B10" s="522"/>
      <c r="C10" s="522"/>
      <c r="D10" s="522"/>
      <c r="E10" s="522"/>
      <c r="F10" s="522"/>
      <c r="G10" s="522"/>
      <c r="H10" s="522"/>
      <c r="I10" s="522"/>
      <c r="J10" s="522"/>
      <c r="K10" s="555" t="s">
        <v>25</v>
      </c>
      <c r="L10" s="555"/>
      <c r="M10" s="555"/>
      <c r="N10" s="555"/>
      <c r="O10" s="555"/>
      <c r="P10" s="555"/>
      <c r="Q10" s="555"/>
      <c r="R10" s="555"/>
      <c r="S10" s="555" t="s">
        <v>26</v>
      </c>
      <c r="T10" s="555"/>
      <c r="U10" s="555"/>
      <c r="V10" s="555"/>
      <c r="W10" s="555"/>
      <c r="X10" s="555"/>
      <c r="Y10" s="555"/>
      <c r="Z10" s="555"/>
      <c r="AA10" s="555" t="s">
        <v>27</v>
      </c>
      <c r="AB10" s="555"/>
      <c r="AC10" s="555"/>
      <c r="AD10" s="555"/>
      <c r="AE10" s="555"/>
      <c r="AF10" s="555"/>
      <c r="AG10" s="555"/>
      <c r="AH10" s="555"/>
      <c r="AI10" s="555" t="s">
        <v>28</v>
      </c>
      <c r="AJ10" s="555"/>
      <c r="AK10" s="555"/>
      <c r="AL10" s="555"/>
      <c r="AM10" s="555"/>
      <c r="AN10" s="555"/>
      <c r="AO10" s="555"/>
      <c r="AP10" s="555"/>
      <c r="AQ10" s="525"/>
      <c r="AR10" s="526"/>
      <c r="AS10" s="526"/>
    </row>
    <row r="11" spans="2:45" ht="15.75">
      <c r="B11" s="522"/>
      <c r="C11" s="522"/>
      <c r="D11" s="522"/>
      <c r="E11" s="522"/>
      <c r="F11" s="522"/>
      <c r="G11" s="522"/>
      <c r="H11" s="522"/>
      <c r="I11" s="522"/>
      <c r="J11" s="522"/>
      <c r="K11" s="555" t="s">
        <v>7</v>
      </c>
      <c r="L11" s="555"/>
      <c r="M11" s="555" t="s">
        <v>8</v>
      </c>
      <c r="N11" s="555"/>
      <c r="O11" s="559" t="s">
        <v>9</v>
      </c>
      <c r="P11" s="560"/>
      <c r="Q11" s="556" t="s">
        <v>10</v>
      </c>
      <c r="R11" s="557"/>
      <c r="S11" s="555" t="s">
        <v>32</v>
      </c>
      <c r="T11" s="555"/>
      <c r="U11" s="555" t="s">
        <v>11</v>
      </c>
      <c r="V11" s="555"/>
      <c r="W11" s="555" t="s">
        <v>12</v>
      </c>
      <c r="X11" s="555"/>
      <c r="Y11" s="556" t="s">
        <v>10</v>
      </c>
      <c r="Z11" s="557"/>
      <c r="AA11" s="555" t="s">
        <v>13</v>
      </c>
      <c r="AB11" s="555"/>
      <c r="AC11" s="555" t="s">
        <v>14</v>
      </c>
      <c r="AD11" s="555"/>
      <c r="AE11" s="555" t="s">
        <v>15</v>
      </c>
      <c r="AF11" s="555"/>
      <c r="AG11" s="556" t="s">
        <v>10</v>
      </c>
      <c r="AH11" s="557"/>
      <c r="AI11" s="555" t="s">
        <v>16</v>
      </c>
      <c r="AJ11" s="555"/>
      <c r="AK11" s="555" t="s">
        <v>17</v>
      </c>
      <c r="AL11" s="555"/>
      <c r="AM11" s="555" t="s">
        <v>18</v>
      </c>
      <c r="AN11" s="555"/>
      <c r="AO11" s="556" t="s">
        <v>29</v>
      </c>
      <c r="AP11" s="557"/>
      <c r="AQ11" s="525"/>
      <c r="AR11" s="526"/>
      <c r="AS11" s="526"/>
    </row>
    <row r="12" spans="2:45" ht="13.5">
      <c r="B12" s="553"/>
      <c r="C12" s="553"/>
      <c r="D12" s="553"/>
      <c r="E12" s="553"/>
      <c r="F12" s="553"/>
      <c r="G12" s="553"/>
      <c r="H12" s="553"/>
      <c r="I12" s="553"/>
      <c r="J12" s="553"/>
      <c r="K12" s="74" t="s">
        <v>19</v>
      </c>
      <c r="L12" s="75" t="s">
        <v>20</v>
      </c>
      <c r="M12" s="74" t="s">
        <v>19</v>
      </c>
      <c r="N12" s="75" t="s">
        <v>20</v>
      </c>
      <c r="O12" s="74" t="s">
        <v>19</v>
      </c>
      <c r="P12" s="75" t="s">
        <v>20</v>
      </c>
      <c r="Q12" s="76" t="s">
        <v>19</v>
      </c>
      <c r="R12" s="77" t="s">
        <v>20</v>
      </c>
      <c r="S12" s="74" t="s">
        <v>19</v>
      </c>
      <c r="T12" s="75" t="s">
        <v>20</v>
      </c>
      <c r="U12" s="74" t="s">
        <v>19</v>
      </c>
      <c r="V12" s="75" t="s">
        <v>20</v>
      </c>
      <c r="W12" s="74" t="s">
        <v>19</v>
      </c>
      <c r="X12" s="75" t="s">
        <v>20</v>
      </c>
      <c r="Y12" s="76" t="s">
        <v>19</v>
      </c>
      <c r="Z12" s="77" t="s">
        <v>20</v>
      </c>
      <c r="AA12" s="74" t="s">
        <v>19</v>
      </c>
      <c r="AB12" s="75" t="s">
        <v>20</v>
      </c>
      <c r="AC12" s="74" t="s">
        <v>19</v>
      </c>
      <c r="AD12" s="75" t="s">
        <v>20</v>
      </c>
      <c r="AE12" s="74" t="s">
        <v>19</v>
      </c>
      <c r="AF12" s="75" t="s">
        <v>20</v>
      </c>
      <c r="AG12" s="76" t="s">
        <v>19</v>
      </c>
      <c r="AH12" s="77" t="s">
        <v>20</v>
      </c>
      <c r="AI12" s="74" t="s">
        <v>19</v>
      </c>
      <c r="AJ12" s="75" t="s">
        <v>20</v>
      </c>
      <c r="AK12" s="74" t="s">
        <v>19</v>
      </c>
      <c r="AL12" s="75" t="s">
        <v>20</v>
      </c>
      <c r="AM12" s="74" t="s">
        <v>19</v>
      </c>
      <c r="AN12" s="75" t="s">
        <v>20</v>
      </c>
      <c r="AO12" s="76" t="s">
        <v>19</v>
      </c>
      <c r="AP12" s="77" t="s">
        <v>20</v>
      </c>
      <c r="AQ12" s="525"/>
      <c r="AR12" s="526"/>
      <c r="AS12" s="526"/>
    </row>
    <row r="13" spans="2:45" ht="75">
      <c r="B13" s="572" t="s">
        <v>775</v>
      </c>
      <c r="C13" s="126" t="s">
        <v>434</v>
      </c>
      <c r="D13" s="86">
        <v>1</v>
      </c>
      <c r="E13" s="158" t="s">
        <v>435</v>
      </c>
      <c r="F13" s="158" t="s">
        <v>436</v>
      </c>
      <c r="G13" s="128" t="s">
        <v>417</v>
      </c>
      <c r="H13" s="129" t="s">
        <v>437</v>
      </c>
      <c r="I13" s="149" t="s">
        <v>438</v>
      </c>
      <c r="J13" s="130" t="s">
        <v>427</v>
      </c>
      <c r="K13" s="159">
        <v>0</v>
      </c>
      <c r="L13" s="159">
        <v>0</v>
      </c>
      <c r="M13" s="159">
        <v>0</v>
      </c>
      <c r="N13" s="159">
        <v>0</v>
      </c>
      <c r="O13" s="159">
        <f>1/3</f>
        <v>0.33333333333333331</v>
      </c>
      <c r="P13" s="159">
        <v>0</v>
      </c>
      <c r="Q13" s="160">
        <f>K13+M13+O13</f>
        <v>0.33333333333333331</v>
      </c>
      <c r="R13" s="160">
        <f>L13+N13+P13</f>
        <v>0</v>
      </c>
      <c r="S13" s="159">
        <f>1/3</f>
        <v>0.33333333333333331</v>
      </c>
      <c r="T13" s="159">
        <v>0</v>
      </c>
      <c r="U13" s="159">
        <v>0</v>
      </c>
      <c r="V13" s="159">
        <f>1/3</f>
        <v>0.33333333333333331</v>
      </c>
      <c r="W13" s="159">
        <v>0</v>
      </c>
      <c r="X13" s="159">
        <v>0</v>
      </c>
      <c r="Y13" s="160">
        <f>S13+U13+W13</f>
        <v>0.33333333333333331</v>
      </c>
      <c r="Z13" s="160">
        <f>T13+V13+X13</f>
        <v>0.33333333333333331</v>
      </c>
      <c r="AA13" s="159">
        <f>1/3</f>
        <v>0.33333333333333331</v>
      </c>
      <c r="AB13" s="159">
        <v>0.66666666666666663</v>
      </c>
      <c r="AC13" s="159">
        <v>0</v>
      </c>
      <c r="AD13" s="159">
        <v>0</v>
      </c>
      <c r="AE13" s="161">
        <v>0</v>
      </c>
      <c r="AF13" s="161">
        <v>0</v>
      </c>
      <c r="AG13" s="160">
        <f>AA13+AC13+AE13</f>
        <v>0.33333333333333331</v>
      </c>
      <c r="AH13" s="160">
        <f>AB13+AD13+AF13</f>
        <v>0.66666666666666663</v>
      </c>
      <c r="AI13" s="159">
        <v>0</v>
      </c>
      <c r="AJ13" s="159"/>
      <c r="AK13" s="159">
        <v>0</v>
      </c>
      <c r="AL13" s="159"/>
      <c r="AM13" s="159">
        <v>0</v>
      </c>
      <c r="AN13" s="159"/>
      <c r="AO13" s="160">
        <f>AI13+AK13+AM13</f>
        <v>0</v>
      </c>
      <c r="AP13" s="160">
        <f>AJ13+AL13+AN13</f>
        <v>0</v>
      </c>
      <c r="AQ13" s="160">
        <f>Q13+Y13+AG13+AO13</f>
        <v>1</v>
      </c>
      <c r="AR13" s="160">
        <f>R13+Z13+AH13+AP13</f>
        <v>1</v>
      </c>
      <c r="AS13" s="136">
        <f>IF(AND(AR13&gt;0,AQ13&gt;0),AR13/AQ13,0)</f>
        <v>1</v>
      </c>
    </row>
    <row r="14" spans="2:45" ht="105">
      <c r="B14" s="573"/>
      <c r="C14" s="86" t="s">
        <v>439</v>
      </c>
      <c r="D14" s="86">
        <v>1</v>
      </c>
      <c r="E14" s="158" t="s">
        <v>440</v>
      </c>
      <c r="F14" s="158" t="s">
        <v>441</v>
      </c>
      <c r="G14" s="128" t="s">
        <v>417</v>
      </c>
      <c r="H14" s="129" t="s">
        <v>442</v>
      </c>
      <c r="I14" s="149" t="s">
        <v>443</v>
      </c>
      <c r="J14" s="130" t="s">
        <v>427</v>
      </c>
      <c r="K14" s="159">
        <v>0</v>
      </c>
      <c r="L14" s="159">
        <v>0</v>
      </c>
      <c r="M14" s="159">
        <f>1/3</f>
        <v>0.33333333333333331</v>
      </c>
      <c r="N14" s="159">
        <v>0</v>
      </c>
      <c r="O14" s="159">
        <v>0</v>
      </c>
      <c r="P14" s="159">
        <v>0</v>
      </c>
      <c r="Q14" s="160">
        <f>K14+M14+O14</f>
        <v>0.33333333333333331</v>
      </c>
      <c r="R14" s="160">
        <f>L14+N14+P14</f>
        <v>0</v>
      </c>
      <c r="S14" s="159">
        <v>0</v>
      </c>
      <c r="T14" s="159">
        <f>1/3</f>
        <v>0.33333333333333331</v>
      </c>
      <c r="U14" s="159">
        <v>0</v>
      </c>
      <c r="V14" s="159">
        <v>0</v>
      </c>
      <c r="W14" s="159">
        <v>0</v>
      </c>
      <c r="X14" s="159">
        <v>0</v>
      </c>
      <c r="Y14" s="160">
        <f>S14+U14+W14</f>
        <v>0</v>
      </c>
      <c r="Z14" s="160">
        <f>T14+V14+X14</f>
        <v>0.33333333333333331</v>
      </c>
      <c r="AA14" s="159">
        <v>0</v>
      </c>
      <c r="AB14" s="159">
        <v>0</v>
      </c>
      <c r="AC14" s="159">
        <f>1/3</f>
        <v>0.33333333333333331</v>
      </c>
      <c r="AD14" s="159">
        <v>0.66666666666666663</v>
      </c>
      <c r="AE14" s="161">
        <v>0</v>
      </c>
      <c r="AF14" s="161">
        <v>0</v>
      </c>
      <c r="AG14" s="160">
        <f>AA14+AC14+AE14</f>
        <v>0.33333333333333331</v>
      </c>
      <c r="AH14" s="160">
        <f>AB14+AD14+AF14</f>
        <v>0.66666666666666663</v>
      </c>
      <c r="AI14" s="159">
        <v>0</v>
      </c>
      <c r="AJ14" s="159"/>
      <c r="AK14" s="159">
        <f>1/3</f>
        <v>0.33333333333333331</v>
      </c>
      <c r="AL14" s="159"/>
      <c r="AM14" s="159">
        <v>0</v>
      </c>
      <c r="AN14" s="159"/>
      <c r="AO14" s="160">
        <f>AI14+AK14+AM14</f>
        <v>0.33333333333333331</v>
      </c>
      <c r="AP14" s="160">
        <f>AJ14+AL14+AN14</f>
        <v>0</v>
      </c>
      <c r="AQ14" s="160">
        <f>Q14+Y14+AG14+AO14</f>
        <v>1</v>
      </c>
      <c r="AR14" s="160">
        <f>R14+Z14+AH14+AP14</f>
        <v>1</v>
      </c>
      <c r="AS14" s="136">
        <f>IF(AND(AR14&gt;0,AQ14&gt;0),AR14/AQ14,0)</f>
        <v>1</v>
      </c>
    </row>
    <row r="15" spans="2:45" ht="71.25">
      <c r="B15" s="574"/>
      <c r="C15" s="126" t="s">
        <v>444</v>
      </c>
      <c r="D15" s="126">
        <v>1</v>
      </c>
      <c r="E15" s="87" t="s">
        <v>219</v>
      </c>
      <c r="F15" s="87" t="s">
        <v>445</v>
      </c>
      <c r="G15" s="128">
        <v>1</v>
      </c>
      <c r="H15" s="129" t="s">
        <v>446</v>
      </c>
      <c r="I15" s="149" t="s">
        <v>447</v>
      </c>
      <c r="J15" s="130" t="s">
        <v>427</v>
      </c>
      <c r="K15" s="131">
        <v>0</v>
      </c>
      <c r="L15" s="131">
        <v>0</v>
      </c>
      <c r="M15" s="131">
        <v>0</v>
      </c>
      <c r="N15" s="131">
        <v>0</v>
      </c>
      <c r="O15" s="131">
        <v>0</v>
      </c>
      <c r="P15" s="131">
        <v>0</v>
      </c>
      <c r="Q15" s="132">
        <f t="shared" ref="Q15:R16" si="0">K15+M15+O15</f>
        <v>0</v>
      </c>
      <c r="R15" s="132">
        <f t="shared" si="0"/>
        <v>0</v>
      </c>
      <c r="S15" s="131">
        <v>0</v>
      </c>
      <c r="T15" s="131">
        <v>0</v>
      </c>
      <c r="U15" s="131">
        <v>0</v>
      </c>
      <c r="V15" s="131">
        <v>0</v>
      </c>
      <c r="W15" s="131">
        <v>0</v>
      </c>
      <c r="X15" s="131">
        <v>0</v>
      </c>
      <c r="Y15" s="132">
        <f t="shared" ref="Y15:Z16" si="1">S15+U15+W15</f>
        <v>0</v>
      </c>
      <c r="Z15" s="132">
        <f t="shared" si="1"/>
        <v>0</v>
      </c>
      <c r="AA15" s="131">
        <v>0</v>
      </c>
      <c r="AB15" s="131">
        <v>0</v>
      </c>
      <c r="AC15" s="131">
        <v>0</v>
      </c>
      <c r="AD15" s="131">
        <v>0</v>
      </c>
      <c r="AE15" s="133">
        <v>1</v>
      </c>
      <c r="AF15" s="133">
        <v>0</v>
      </c>
      <c r="AG15" s="132">
        <f t="shared" ref="AG15:AH16" si="2">AA15+AC15+AE15</f>
        <v>1</v>
      </c>
      <c r="AH15" s="132">
        <f t="shared" si="2"/>
        <v>0</v>
      </c>
      <c r="AI15" s="131">
        <v>0</v>
      </c>
      <c r="AJ15" s="131"/>
      <c r="AK15" s="131">
        <v>0</v>
      </c>
      <c r="AL15" s="131"/>
      <c r="AM15" s="131">
        <v>0</v>
      </c>
      <c r="AN15" s="131"/>
      <c r="AO15" s="132">
        <f t="shared" ref="AO15:AP16" si="3">AI15+AK15+AM15</f>
        <v>0</v>
      </c>
      <c r="AP15" s="132">
        <f t="shared" si="3"/>
        <v>0</v>
      </c>
      <c r="AQ15" s="134">
        <f t="shared" ref="AQ15:AR16" si="4">Q15+Y15+AG15+AO15</f>
        <v>1</v>
      </c>
      <c r="AR15" s="135">
        <f t="shared" si="4"/>
        <v>0</v>
      </c>
      <c r="AS15" s="136">
        <f>IF(AND(AR15&gt;0,AQ15&gt;0),AR15/AQ15,0)</f>
        <v>0</v>
      </c>
    </row>
    <row r="16" spans="2:45" ht="327.75">
      <c r="B16" s="162" t="s">
        <v>480</v>
      </c>
      <c r="C16" s="137" t="s">
        <v>477</v>
      </c>
      <c r="D16" s="138">
        <v>1</v>
      </c>
      <c r="E16" s="139" t="s">
        <v>428</v>
      </c>
      <c r="F16" s="140" t="s">
        <v>429</v>
      </c>
      <c r="G16" s="141" t="s">
        <v>417</v>
      </c>
      <c r="H16" s="142" t="s">
        <v>430</v>
      </c>
      <c r="I16" s="143" t="s">
        <v>431</v>
      </c>
      <c r="J16" s="144" t="s">
        <v>525</v>
      </c>
      <c r="K16" s="145">
        <v>2.5757575757575757E-2</v>
      </c>
      <c r="L16" s="145">
        <v>2.5757575757575799E-2</v>
      </c>
      <c r="M16" s="145">
        <v>0.23575757575757575</v>
      </c>
      <c r="N16" s="145">
        <v>0.17</v>
      </c>
      <c r="O16" s="145">
        <v>0.16909090909090907</v>
      </c>
      <c r="P16" s="145">
        <v>0.06</v>
      </c>
      <c r="Q16" s="146">
        <f t="shared" si="0"/>
        <v>0.43060606060606055</v>
      </c>
      <c r="R16" s="146">
        <f t="shared" si="0"/>
        <v>0.25575757575757579</v>
      </c>
      <c r="S16" s="145">
        <v>0.13575757575757574</v>
      </c>
      <c r="T16" s="145">
        <v>0.14000000000000001</v>
      </c>
      <c r="U16" s="145">
        <v>0.10242424242424242</v>
      </c>
      <c r="V16" s="145">
        <v>7.0000000000000007E-2</v>
      </c>
      <c r="W16" s="145">
        <v>3.5757575757575759E-2</v>
      </c>
      <c r="X16" s="145">
        <v>0.04</v>
      </c>
      <c r="Y16" s="146">
        <f t="shared" si="1"/>
        <v>0.27393939393939393</v>
      </c>
      <c r="Z16" s="146">
        <f t="shared" si="1"/>
        <v>0.25</v>
      </c>
      <c r="AA16" s="145">
        <v>3.5757575757575759E-2</v>
      </c>
      <c r="AB16" s="145">
        <v>0.04</v>
      </c>
      <c r="AC16" s="145">
        <v>8.5757575757575755E-2</v>
      </c>
      <c r="AD16" s="145">
        <v>0.04</v>
      </c>
      <c r="AE16" s="145">
        <v>3.5757575757575759E-2</v>
      </c>
      <c r="AF16" s="145">
        <v>0.09</v>
      </c>
      <c r="AG16" s="146">
        <f t="shared" si="2"/>
        <v>0.15727272727272729</v>
      </c>
      <c r="AH16" s="146">
        <f t="shared" si="2"/>
        <v>0.16999999999999998</v>
      </c>
      <c r="AI16" s="145">
        <v>3.5757575757575759E-2</v>
      </c>
      <c r="AJ16" s="145"/>
      <c r="AK16" s="145">
        <v>8.5757575757575755E-2</v>
      </c>
      <c r="AL16" s="145"/>
      <c r="AM16" s="145">
        <v>1.6666666666666666E-2</v>
      </c>
      <c r="AN16" s="145"/>
      <c r="AO16" s="146">
        <f t="shared" si="3"/>
        <v>0.13818181818181818</v>
      </c>
      <c r="AP16" s="146">
        <f t="shared" si="3"/>
        <v>0</v>
      </c>
      <c r="AQ16" s="146">
        <f t="shared" si="4"/>
        <v>1</v>
      </c>
      <c r="AR16" s="146">
        <f t="shared" si="4"/>
        <v>0.67575757575757578</v>
      </c>
      <c r="AS16" s="136">
        <f>IF(AND(AR16&gt;0,AQ16&gt;0),AR16/AQ16,0)</f>
        <v>0.67575757575757578</v>
      </c>
    </row>
    <row r="17" spans="2:45" ht="23.25">
      <c r="B17" s="561" t="s">
        <v>22</v>
      </c>
      <c r="C17" s="562"/>
      <c r="D17" s="562"/>
      <c r="E17" s="562"/>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562"/>
      <c r="AL17" s="562"/>
      <c r="AM17" s="562"/>
      <c r="AN17" s="562"/>
      <c r="AO17" s="562"/>
      <c r="AP17" s="562"/>
      <c r="AQ17" s="562"/>
      <c r="AR17" s="563"/>
      <c r="AS17" s="83">
        <f>AVERAGE(AS13:AS15)</f>
        <v>0.66666666666666663</v>
      </c>
    </row>
    <row r="18" spans="2:45" ht="17.25">
      <c r="B18" s="153"/>
      <c r="C18" s="153"/>
      <c r="D18" s="154"/>
      <c r="E18" s="153"/>
      <c r="F18" s="153"/>
      <c r="G18" s="153"/>
      <c r="H18" s="153"/>
      <c r="I18" s="153"/>
      <c r="J18" s="155"/>
    </row>
    <row r="19" spans="2:45" ht="15.75">
      <c r="B19" s="84" t="s">
        <v>3</v>
      </c>
      <c r="C19" s="564"/>
      <c r="D19" s="565"/>
      <c r="E19" s="565"/>
      <c r="F19" s="565"/>
      <c r="G19" s="565"/>
      <c r="H19" s="565"/>
      <c r="I19" s="565"/>
      <c r="J19" s="566"/>
    </row>
    <row r="20" spans="2:45" ht="17.25">
      <c r="B20" s="153"/>
      <c r="C20" s="558"/>
      <c r="D20" s="558"/>
      <c r="E20" s="558"/>
      <c r="F20" s="558"/>
      <c r="G20" s="558"/>
      <c r="H20" s="558"/>
      <c r="I20" s="558"/>
      <c r="J20" s="558"/>
    </row>
    <row r="21" spans="2:45" ht="17.25">
      <c r="B21" s="85" t="s">
        <v>31</v>
      </c>
      <c r="C21" s="567">
        <v>43448</v>
      </c>
      <c r="D21" s="568"/>
      <c r="E21" s="153"/>
      <c r="F21" s="153"/>
      <c r="G21" s="156" t="s">
        <v>21</v>
      </c>
      <c r="H21" s="569" t="s">
        <v>433</v>
      </c>
      <c r="I21" s="570"/>
      <c r="J21" s="570"/>
    </row>
    <row r="22" spans="2:45" ht="17.25">
      <c r="B22" s="153"/>
      <c r="C22" s="153"/>
      <c r="D22" s="154"/>
      <c r="E22" s="153"/>
      <c r="F22" s="153"/>
      <c r="G22" s="153"/>
      <c r="H22" s="153"/>
      <c r="I22" s="153"/>
      <c r="J22" s="155"/>
    </row>
    <row r="23" spans="2:45" ht="17.25">
      <c r="B23" s="153"/>
      <c r="C23" s="153"/>
      <c r="D23" s="154"/>
      <c r="E23" s="153"/>
      <c r="F23" s="153"/>
      <c r="G23" s="153"/>
      <c r="H23" s="153"/>
      <c r="I23" s="153"/>
      <c r="J23" s="155"/>
    </row>
    <row r="24" spans="2:45" ht="17.25">
      <c r="B24" s="153"/>
      <c r="C24" s="153"/>
      <c r="D24" s="154"/>
      <c r="E24" s="153"/>
      <c r="F24" s="153"/>
      <c r="G24" s="153"/>
      <c r="H24" s="153"/>
      <c r="I24" s="153"/>
      <c r="J24" s="155"/>
    </row>
    <row r="25" spans="2:45" ht="17.25">
      <c r="B25" s="153"/>
      <c r="C25" s="153"/>
      <c r="D25" s="154"/>
      <c r="E25" s="571"/>
      <c r="F25" s="571"/>
      <c r="G25" s="571"/>
      <c r="H25" s="571"/>
      <c r="I25" s="472"/>
      <c r="J25" s="153"/>
    </row>
    <row r="26" spans="2:45" ht="17.25">
      <c r="B26" s="153"/>
      <c r="C26" s="153"/>
      <c r="D26" s="154"/>
      <c r="E26" s="153"/>
      <c r="F26" s="153"/>
      <c r="G26" s="155"/>
      <c r="H26" s="153"/>
      <c r="I26" s="153"/>
      <c r="J26" s="153"/>
    </row>
    <row r="27" spans="2:45" ht="17.25">
      <c r="B27" s="153"/>
      <c r="C27" s="153"/>
      <c r="D27" s="154"/>
      <c r="E27" s="571"/>
      <c r="F27" s="571"/>
      <c r="G27" s="571"/>
      <c r="H27" s="571"/>
      <c r="I27" s="472"/>
      <c r="J27" s="153"/>
    </row>
    <row r="28" spans="2:45" ht="17.25">
      <c r="B28" s="153"/>
      <c r="C28" s="153"/>
      <c r="D28" s="154"/>
      <c r="E28" s="153"/>
      <c r="F28" s="153"/>
      <c r="G28" s="155"/>
      <c r="H28" s="153"/>
      <c r="I28" s="153"/>
      <c r="J28" s="153"/>
    </row>
    <row r="29" spans="2:45" ht="17.25">
      <c r="B29" s="153"/>
      <c r="C29" s="153"/>
      <c r="D29" s="154"/>
      <c r="E29" s="571"/>
      <c r="F29" s="571"/>
      <c r="G29" s="571"/>
      <c r="H29" s="571"/>
      <c r="I29" s="472"/>
      <c r="J29" s="153"/>
    </row>
  </sheetData>
  <sheetProtection algorithmName="SHA-512" hashValue="9zTtqfFaeUeUeEGsGmMTBeP9pJpP9nOUeV2rpfP75jkvBrdX3R2PwqtwYmv6Kkp68GLMq+V6CPADZAbSZfKezQ==" saltValue="YGzF6IAjtUW25WOR0c2tyg==" spinCount="100000" sheet="1" objects="1" scenarios="1" formatCells="0"/>
  <mergeCells count="49">
    <mergeCell ref="C21:D21"/>
    <mergeCell ref="H21:J21"/>
    <mergeCell ref="E25:H25"/>
    <mergeCell ref="E27:H27"/>
    <mergeCell ref="E29:H29"/>
    <mergeCell ref="AO11:AP11"/>
    <mergeCell ref="B13:B15"/>
    <mergeCell ref="B17:AR17"/>
    <mergeCell ref="C19:J19"/>
    <mergeCell ref="AI11:AJ11"/>
    <mergeCell ref="AK11:AL11"/>
    <mergeCell ref="AA10:AH10"/>
    <mergeCell ref="AI10:AP10"/>
    <mergeCell ref="K11:L11"/>
    <mergeCell ref="M11:N11"/>
    <mergeCell ref="C20:J20"/>
    <mergeCell ref="AA11:AB11"/>
    <mergeCell ref="AC11:AD11"/>
    <mergeCell ref="AE11:AF11"/>
    <mergeCell ref="AG11:AH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conditionalFormatting sqref="AS14:AS16">
    <cfRule type="cellIs" dxfId="164" priority="7" operator="between">
      <formula>0.7</formula>
      <formula>1</formula>
    </cfRule>
    <cfRule type="cellIs" dxfId="163" priority="8" operator="between">
      <formula>0.51</formula>
      <formula>0.69</formula>
    </cfRule>
    <cfRule type="cellIs" dxfId="162" priority="9" operator="between">
      <formula>0</formula>
      <formula>0.5</formula>
    </cfRule>
  </conditionalFormatting>
  <conditionalFormatting sqref="AS13">
    <cfRule type="cellIs" dxfId="161" priority="1" operator="between">
      <formula>0.7</formula>
      <formula>1</formula>
    </cfRule>
    <cfRule type="cellIs" dxfId="160" priority="2" operator="between">
      <formula>0.51</formula>
      <formula>0.69</formula>
    </cfRule>
    <cfRule type="cellIs" dxfId="159" priority="3" operator="between">
      <formula>0</formula>
      <formula>0.5</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B1:AS33"/>
  <sheetViews>
    <sheetView showGridLines="0" topLeftCell="A3" zoomScale="55" zoomScaleNormal="55" workbookViewId="0">
      <pane xSplit="7" ySplit="10" topLeftCell="H13" activePane="bottomRight" state="frozen"/>
      <selection activeCell="B75" sqref="B75:H76"/>
      <selection pane="topRight" activeCell="B75" sqref="B75:H76"/>
      <selection pane="bottomLeft" activeCell="B75" sqref="B75:H76"/>
      <selection pane="bottomRight" activeCell="B13" sqref="B13:B19"/>
    </sheetView>
  </sheetViews>
  <sheetFormatPr baseColWidth="10" defaultColWidth="17.28515625" defaultRowHeight="15" customHeight="1"/>
  <cols>
    <col min="1" max="1" width="4.28515625" style="60" customWidth="1"/>
    <col min="2" max="2" width="28.42578125" style="113" customWidth="1"/>
    <col min="3" max="3" width="28.5703125" style="113" customWidth="1"/>
    <col min="4" max="4" width="21.42578125" style="114" customWidth="1"/>
    <col min="5" max="5" width="21.42578125" style="113" customWidth="1"/>
    <col min="6" max="6" width="27.7109375" style="113" customWidth="1"/>
    <col min="7" max="7" width="21.42578125" style="113" customWidth="1"/>
    <col min="8" max="8" width="32.7109375" style="113" customWidth="1"/>
    <col min="9" max="9" width="46.42578125" style="113" customWidth="1"/>
    <col min="10" max="10" width="28.5703125" style="115" customWidth="1"/>
    <col min="11" max="42" width="14.28515625" style="60" customWidth="1"/>
    <col min="43" max="43" width="14.85546875" style="60" customWidth="1"/>
    <col min="44" max="45" width="15" style="60" customWidth="1"/>
    <col min="46" max="16384" width="17.28515625" style="60"/>
  </cols>
  <sheetData>
    <row r="1" spans="2:45" ht="15" customHeight="1" thickBot="1"/>
    <row r="2" spans="2:45" ht="16.5" customHeight="1">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6.5" customHeight="1">
      <c r="B3" s="530"/>
      <c r="C3" s="583"/>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163" t="s">
        <v>35</v>
      </c>
      <c r="AS3" s="164" t="s">
        <v>36</v>
      </c>
    </row>
    <row r="4" spans="2:45" ht="16.5" customHeight="1">
      <c r="B4" s="530"/>
      <c r="C4" s="583"/>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2:45" ht="16.5" customHeight="1">
      <c r="B5" s="530"/>
      <c r="C5" s="583"/>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81" t="s">
        <v>37</v>
      </c>
      <c r="AS5" s="582"/>
    </row>
    <row r="6" spans="2:45" ht="16.5" customHeight="1"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ht="14.25" customHeight="1">
      <c r="B7" s="120"/>
      <c r="C7" s="120"/>
      <c r="D7" s="121"/>
      <c r="E7" s="120"/>
      <c r="F7" s="120"/>
      <c r="G7" s="120"/>
      <c r="H7" s="120"/>
      <c r="I7" s="120"/>
      <c r="J7" s="122"/>
      <c r="AR7" s="587"/>
      <c r="AS7" s="588"/>
    </row>
    <row r="8" spans="2:45" ht="15" customHeight="1">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3.5" customHeight="1">
      <c r="B9" s="576" t="s">
        <v>34</v>
      </c>
      <c r="C9" s="576" t="s">
        <v>33</v>
      </c>
      <c r="D9" s="576" t="s">
        <v>62</v>
      </c>
      <c r="E9" s="576" t="s">
        <v>65</v>
      </c>
      <c r="F9" s="576" t="s">
        <v>66</v>
      </c>
      <c r="G9" s="576" t="s">
        <v>30</v>
      </c>
      <c r="H9" s="576" t="s">
        <v>24</v>
      </c>
      <c r="I9" s="576" t="s">
        <v>94</v>
      </c>
      <c r="J9" s="576"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601" t="s">
        <v>5</v>
      </c>
      <c r="AR9" s="603" t="s">
        <v>6</v>
      </c>
      <c r="AS9" s="603" t="s">
        <v>23</v>
      </c>
    </row>
    <row r="10" spans="2:45" ht="13.5" customHeight="1">
      <c r="B10" s="576"/>
      <c r="C10" s="576"/>
      <c r="D10" s="576"/>
      <c r="E10" s="576"/>
      <c r="F10" s="576"/>
      <c r="G10" s="576"/>
      <c r="H10" s="576"/>
      <c r="I10" s="576"/>
      <c r="J10" s="576"/>
      <c r="K10" s="575" t="s">
        <v>25</v>
      </c>
      <c r="L10" s="575"/>
      <c r="M10" s="575"/>
      <c r="N10" s="575"/>
      <c r="O10" s="575"/>
      <c r="P10" s="575"/>
      <c r="Q10" s="575"/>
      <c r="R10" s="575"/>
      <c r="S10" s="575" t="s">
        <v>26</v>
      </c>
      <c r="T10" s="575"/>
      <c r="U10" s="575"/>
      <c r="V10" s="575"/>
      <c r="W10" s="575"/>
      <c r="X10" s="575"/>
      <c r="Y10" s="575"/>
      <c r="Z10" s="575"/>
      <c r="AA10" s="575" t="s">
        <v>27</v>
      </c>
      <c r="AB10" s="575"/>
      <c r="AC10" s="575"/>
      <c r="AD10" s="575"/>
      <c r="AE10" s="575"/>
      <c r="AF10" s="575"/>
      <c r="AG10" s="575"/>
      <c r="AH10" s="575"/>
      <c r="AI10" s="575" t="s">
        <v>28</v>
      </c>
      <c r="AJ10" s="575"/>
      <c r="AK10" s="575"/>
      <c r="AL10" s="575"/>
      <c r="AM10" s="575"/>
      <c r="AN10" s="575"/>
      <c r="AO10" s="575"/>
      <c r="AP10" s="575"/>
      <c r="AQ10" s="601"/>
      <c r="AR10" s="603"/>
      <c r="AS10" s="603"/>
    </row>
    <row r="11" spans="2:45" ht="17.25" customHeight="1">
      <c r="B11" s="576"/>
      <c r="C11" s="576"/>
      <c r="D11" s="576"/>
      <c r="E11" s="576"/>
      <c r="F11" s="576"/>
      <c r="G11" s="576"/>
      <c r="H11" s="576"/>
      <c r="I11" s="576"/>
      <c r="J11" s="576"/>
      <c r="K11" s="575" t="s">
        <v>7</v>
      </c>
      <c r="L11" s="575"/>
      <c r="M11" s="575" t="s">
        <v>8</v>
      </c>
      <c r="N11" s="575"/>
      <c r="O11" s="577" t="s">
        <v>9</v>
      </c>
      <c r="P11" s="578"/>
      <c r="Q11" s="579" t="s">
        <v>10</v>
      </c>
      <c r="R11" s="580"/>
      <c r="S11" s="575" t="s">
        <v>32</v>
      </c>
      <c r="T11" s="575"/>
      <c r="U11" s="575" t="s">
        <v>11</v>
      </c>
      <c r="V11" s="575"/>
      <c r="W11" s="575" t="s">
        <v>12</v>
      </c>
      <c r="X11" s="575"/>
      <c r="Y11" s="579" t="s">
        <v>10</v>
      </c>
      <c r="Z11" s="580"/>
      <c r="AA11" s="575" t="s">
        <v>13</v>
      </c>
      <c r="AB11" s="575"/>
      <c r="AC11" s="575" t="s">
        <v>14</v>
      </c>
      <c r="AD11" s="575"/>
      <c r="AE11" s="575" t="s">
        <v>15</v>
      </c>
      <c r="AF11" s="575"/>
      <c r="AG11" s="579" t="s">
        <v>10</v>
      </c>
      <c r="AH11" s="580"/>
      <c r="AI11" s="575" t="s">
        <v>16</v>
      </c>
      <c r="AJ11" s="575"/>
      <c r="AK11" s="575" t="s">
        <v>17</v>
      </c>
      <c r="AL11" s="575"/>
      <c r="AM11" s="575" t="s">
        <v>18</v>
      </c>
      <c r="AN11" s="575"/>
      <c r="AO11" s="589" t="s">
        <v>29</v>
      </c>
      <c r="AP11" s="590"/>
      <c r="AQ11" s="602"/>
      <c r="AR11" s="603"/>
      <c r="AS11" s="603"/>
    </row>
    <row r="12" spans="2:45" ht="52.5" customHeight="1">
      <c r="B12" s="553"/>
      <c r="C12" s="553"/>
      <c r="D12" s="553"/>
      <c r="E12" s="553"/>
      <c r="F12" s="553"/>
      <c r="G12" s="553"/>
      <c r="H12" s="553"/>
      <c r="I12" s="553"/>
      <c r="J12" s="553"/>
      <c r="K12" s="2" t="s">
        <v>19</v>
      </c>
      <c r="L12" s="3" t="s">
        <v>20</v>
      </c>
      <c r="M12" s="2" t="s">
        <v>19</v>
      </c>
      <c r="N12" s="3" t="s">
        <v>20</v>
      </c>
      <c r="O12" s="2" t="s">
        <v>19</v>
      </c>
      <c r="P12" s="3" t="s">
        <v>20</v>
      </c>
      <c r="Q12" s="4" t="s">
        <v>19</v>
      </c>
      <c r="R12" s="5" t="s">
        <v>20</v>
      </c>
      <c r="S12" s="2" t="s">
        <v>19</v>
      </c>
      <c r="T12" s="3" t="s">
        <v>20</v>
      </c>
      <c r="U12" s="2" t="s">
        <v>19</v>
      </c>
      <c r="V12" s="3" t="s">
        <v>20</v>
      </c>
      <c r="W12" s="2" t="s">
        <v>19</v>
      </c>
      <c r="X12" s="3" t="s">
        <v>20</v>
      </c>
      <c r="Y12" s="4" t="s">
        <v>19</v>
      </c>
      <c r="Z12" s="5" t="s">
        <v>20</v>
      </c>
      <c r="AA12" s="2" t="s">
        <v>19</v>
      </c>
      <c r="AB12" s="3" t="s">
        <v>20</v>
      </c>
      <c r="AC12" s="2" t="s">
        <v>19</v>
      </c>
      <c r="AD12" s="3" t="s">
        <v>20</v>
      </c>
      <c r="AE12" s="2" t="s">
        <v>19</v>
      </c>
      <c r="AF12" s="3" t="s">
        <v>20</v>
      </c>
      <c r="AG12" s="4" t="s">
        <v>19</v>
      </c>
      <c r="AH12" s="5" t="s">
        <v>20</v>
      </c>
      <c r="AI12" s="2" t="s">
        <v>19</v>
      </c>
      <c r="AJ12" s="3" t="s">
        <v>20</v>
      </c>
      <c r="AK12" s="2" t="s">
        <v>19</v>
      </c>
      <c r="AL12" s="3" t="s">
        <v>20</v>
      </c>
      <c r="AM12" s="2" t="s">
        <v>19</v>
      </c>
      <c r="AN12" s="3" t="s">
        <v>20</v>
      </c>
      <c r="AO12" s="4" t="s">
        <v>19</v>
      </c>
      <c r="AP12" s="107" t="s">
        <v>20</v>
      </c>
      <c r="AQ12" s="602"/>
      <c r="AR12" s="603"/>
      <c r="AS12" s="603"/>
    </row>
    <row r="13" spans="2:45" ht="174.75" customHeight="1">
      <c r="B13" s="595" t="s">
        <v>776</v>
      </c>
      <c r="C13" s="165" t="s">
        <v>113</v>
      </c>
      <c r="D13" s="166">
        <v>0.6</v>
      </c>
      <c r="E13" s="167" t="s">
        <v>119</v>
      </c>
      <c r="F13" s="167" t="s">
        <v>120</v>
      </c>
      <c r="G13" s="168">
        <v>1</v>
      </c>
      <c r="H13" s="167" t="s">
        <v>139</v>
      </c>
      <c r="I13" s="167" t="s">
        <v>140</v>
      </c>
      <c r="J13" s="169" t="s">
        <v>126</v>
      </c>
      <c r="K13" s="170">
        <v>0</v>
      </c>
      <c r="L13" s="35">
        <v>0</v>
      </c>
      <c r="M13" s="170">
        <v>0</v>
      </c>
      <c r="N13" s="35">
        <v>0</v>
      </c>
      <c r="O13" s="170">
        <v>0.1</v>
      </c>
      <c r="P13" s="35">
        <v>0.1</v>
      </c>
      <c r="Q13" s="171">
        <f t="shared" ref="Q13:R17" si="0">K13+M13+O13</f>
        <v>0.1</v>
      </c>
      <c r="R13" s="171">
        <f t="shared" si="0"/>
        <v>0.1</v>
      </c>
      <c r="S13" s="170">
        <v>0.05</v>
      </c>
      <c r="T13" s="35">
        <v>0.05</v>
      </c>
      <c r="U13" s="170">
        <v>0.05</v>
      </c>
      <c r="V13" s="35">
        <v>0.05</v>
      </c>
      <c r="W13" s="170">
        <v>0.1</v>
      </c>
      <c r="X13" s="35">
        <v>0.1</v>
      </c>
      <c r="Y13" s="171">
        <f t="shared" ref="Y13:Z17" si="1">S13+U13+W13</f>
        <v>0.2</v>
      </c>
      <c r="Z13" s="171">
        <f t="shared" si="1"/>
        <v>0.2</v>
      </c>
      <c r="AA13" s="170">
        <v>0.05</v>
      </c>
      <c r="AB13" s="35">
        <v>0.05</v>
      </c>
      <c r="AC13" s="170">
        <v>0.05</v>
      </c>
      <c r="AD13" s="35">
        <v>0.05</v>
      </c>
      <c r="AE13" s="172">
        <v>0.1</v>
      </c>
      <c r="AF13" s="36">
        <v>0.1</v>
      </c>
      <c r="AG13" s="171">
        <f t="shared" ref="AG13:AH17" si="2">AA13+AC13+AE13</f>
        <v>0.2</v>
      </c>
      <c r="AH13" s="171">
        <f t="shared" si="2"/>
        <v>0.2</v>
      </c>
      <c r="AI13" s="170">
        <v>0.05</v>
      </c>
      <c r="AJ13" s="35"/>
      <c r="AK13" s="170">
        <v>0.05</v>
      </c>
      <c r="AL13" s="35"/>
      <c r="AM13" s="170">
        <v>0</v>
      </c>
      <c r="AN13" s="35"/>
      <c r="AO13" s="171">
        <f t="shared" ref="AO13:AP17" si="3">AI13+AK13+AM13</f>
        <v>0.1</v>
      </c>
      <c r="AP13" s="173">
        <f t="shared" si="3"/>
        <v>0</v>
      </c>
      <c r="AQ13" s="174">
        <f t="shared" ref="AQ13:AR17" si="4">Q13+Y13+AG13+AO13</f>
        <v>0.6</v>
      </c>
      <c r="AR13" s="175">
        <f t="shared" si="4"/>
        <v>0.5</v>
      </c>
      <c r="AS13" s="176">
        <f>IF(AND(AR13&gt;0,AQ13&gt;0),AR13/AQ13,0)</f>
        <v>0.83333333333333337</v>
      </c>
    </row>
    <row r="14" spans="2:45" ht="198" customHeight="1">
      <c r="B14" s="596"/>
      <c r="C14" s="165" t="s">
        <v>114</v>
      </c>
      <c r="D14" s="166">
        <v>0.4</v>
      </c>
      <c r="E14" s="167" t="s">
        <v>121</v>
      </c>
      <c r="F14" s="167" t="s">
        <v>122</v>
      </c>
      <c r="G14" s="168">
        <v>0.6</v>
      </c>
      <c r="H14" s="167" t="s">
        <v>141</v>
      </c>
      <c r="I14" s="167" t="s">
        <v>142</v>
      </c>
      <c r="J14" s="169" t="s">
        <v>126</v>
      </c>
      <c r="K14" s="170">
        <v>0</v>
      </c>
      <c r="L14" s="35">
        <v>0</v>
      </c>
      <c r="M14" s="170">
        <v>0</v>
      </c>
      <c r="N14" s="35">
        <v>0</v>
      </c>
      <c r="O14" s="170">
        <v>0.05</v>
      </c>
      <c r="P14" s="35">
        <v>0.05</v>
      </c>
      <c r="Q14" s="171">
        <f t="shared" si="0"/>
        <v>0.05</v>
      </c>
      <c r="R14" s="171">
        <f t="shared" si="0"/>
        <v>0.05</v>
      </c>
      <c r="S14" s="170">
        <v>0.03</v>
      </c>
      <c r="T14" s="35">
        <v>0.03</v>
      </c>
      <c r="U14" s="170">
        <v>0.04</v>
      </c>
      <c r="V14" s="35">
        <v>0.04</v>
      </c>
      <c r="W14" s="170">
        <v>0.03</v>
      </c>
      <c r="X14" s="35">
        <v>0.03</v>
      </c>
      <c r="Y14" s="171">
        <f t="shared" si="1"/>
        <v>0.1</v>
      </c>
      <c r="Z14" s="171">
        <f t="shared" si="1"/>
        <v>0.1</v>
      </c>
      <c r="AA14" s="170">
        <v>0.03</v>
      </c>
      <c r="AB14" s="35">
        <v>0.03</v>
      </c>
      <c r="AC14" s="170">
        <v>0.04</v>
      </c>
      <c r="AD14" s="35">
        <v>0.04</v>
      </c>
      <c r="AE14" s="172">
        <v>0.03</v>
      </c>
      <c r="AF14" s="36">
        <v>0.03</v>
      </c>
      <c r="AG14" s="171">
        <f t="shared" si="2"/>
        <v>0.1</v>
      </c>
      <c r="AH14" s="171">
        <f t="shared" si="2"/>
        <v>0.1</v>
      </c>
      <c r="AI14" s="170">
        <v>0.05</v>
      </c>
      <c r="AJ14" s="35"/>
      <c r="AK14" s="170">
        <v>0.05</v>
      </c>
      <c r="AL14" s="35"/>
      <c r="AM14" s="170">
        <v>0.05</v>
      </c>
      <c r="AN14" s="35"/>
      <c r="AO14" s="171">
        <f t="shared" si="3"/>
        <v>0.15000000000000002</v>
      </c>
      <c r="AP14" s="177">
        <f t="shared" si="3"/>
        <v>0</v>
      </c>
      <c r="AQ14" s="174">
        <f t="shared" si="4"/>
        <v>0.4</v>
      </c>
      <c r="AR14" s="175">
        <f t="shared" si="4"/>
        <v>0.25</v>
      </c>
      <c r="AS14" s="176">
        <f t="shared" ref="AS14:AS20" si="5">IF(AND(AR14&gt;0,AQ14&gt;0),AR14/AQ14,0)</f>
        <v>0.625</v>
      </c>
    </row>
    <row r="15" spans="2:45" s="178" customFormat="1" ht="150" customHeight="1">
      <c r="B15" s="596"/>
      <c r="C15" s="179" t="s">
        <v>116</v>
      </c>
      <c r="D15" s="180">
        <v>0.4</v>
      </c>
      <c r="E15" s="167" t="s">
        <v>131</v>
      </c>
      <c r="F15" s="167" t="s">
        <v>132</v>
      </c>
      <c r="G15" s="181">
        <v>0.6</v>
      </c>
      <c r="H15" s="182" t="s">
        <v>147</v>
      </c>
      <c r="I15" s="182" t="s">
        <v>148</v>
      </c>
      <c r="J15" s="183" t="s">
        <v>126</v>
      </c>
      <c r="K15" s="170">
        <v>0</v>
      </c>
      <c r="L15" s="35">
        <v>0</v>
      </c>
      <c r="M15" s="170">
        <v>0</v>
      </c>
      <c r="N15" s="35">
        <v>0</v>
      </c>
      <c r="O15" s="170">
        <v>0.05</v>
      </c>
      <c r="P15" s="35">
        <v>0.05</v>
      </c>
      <c r="Q15" s="171">
        <f t="shared" si="0"/>
        <v>0.05</v>
      </c>
      <c r="R15" s="171">
        <f t="shared" si="0"/>
        <v>0.05</v>
      </c>
      <c r="S15" s="170">
        <v>0.03</v>
      </c>
      <c r="T15" s="35">
        <v>0.03</v>
      </c>
      <c r="U15" s="170">
        <v>0.04</v>
      </c>
      <c r="V15" s="35">
        <v>0.04</v>
      </c>
      <c r="W15" s="170">
        <v>0.03</v>
      </c>
      <c r="X15" s="35">
        <v>0.03</v>
      </c>
      <c r="Y15" s="171">
        <f t="shared" si="1"/>
        <v>0.1</v>
      </c>
      <c r="Z15" s="171">
        <f t="shared" si="1"/>
        <v>0.1</v>
      </c>
      <c r="AA15" s="170">
        <v>0.05</v>
      </c>
      <c r="AB15" s="35">
        <v>0.05</v>
      </c>
      <c r="AC15" s="170">
        <v>0.05</v>
      </c>
      <c r="AD15" s="35">
        <v>0.05</v>
      </c>
      <c r="AE15" s="172">
        <v>0.05</v>
      </c>
      <c r="AF15" s="36">
        <v>0.05</v>
      </c>
      <c r="AG15" s="171">
        <f t="shared" si="2"/>
        <v>0.15000000000000002</v>
      </c>
      <c r="AH15" s="171">
        <f t="shared" si="2"/>
        <v>0.15000000000000002</v>
      </c>
      <c r="AI15" s="170">
        <v>0.05</v>
      </c>
      <c r="AJ15" s="35"/>
      <c r="AK15" s="170">
        <v>0.05</v>
      </c>
      <c r="AL15" s="35"/>
      <c r="AM15" s="170">
        <v>0</v>
      </c>
      <c r="AN15" s="35"/>
      <c r="AO15" s="171">
        <f t="shared" si="3"/>
        <v>0.1</v>
      </c>
      <c r="AP15" s="177">
        <f t="shared" si="3"/>
        <v>0</v>
      </c>
      <c r="AQ15" s="174">
        <f t="shared" si="4"/>
        <v>0.4</v>
      </c>
      <c r="AR15" s="184">
        <f t="shared" si="4"/>
        <v>0.30000000000000004</v>
      </c>
      <c r="AS15" s="185">
        <f>IF(AND(AR15&gt;0,AQ15&gt;0),AR15/AQ15,0)</f>
        <v>0.75000000000000011</v>
      </c>
    </row>
    <row r="16" spans="2:45" ht="150" customHeight="1">
      <c r="B16" s="596"/>
      <c r="C16" s="179" t="s">
        <v>115</v>
      </c>
      <c r="D16" s="180">
        <v>0.8</v>
      </c>
      <c r="E16" s="167" t="s">
        <v>133</v>
      </c>
      <c r="F16" s="167" t="s">
        <v>134</v>
      </c>
      <c r="G16" s="168">
        <v>0.91</v>
      </c>
      <c r="H16" s="186" t="s">
        <v>143</v>
      </c>
      <c r="I16" s="186" t="s">
        <v>144</v>
      </c>
      <c r="J16" s="169" t="s">
        <v>126</v>
      </c>
      <c r="K16" s="170">
        <v>0</v>
      </c>
      <c r="L16" s="35">
        <v>0</v>
      </c>
      <c r="M16" s="170">
        <v>0</v>
      </c>
      <c r="N16" s="35">
        <v>0</v>
      </c>
      <c r="O16" s="170">
        <v>0.1</v>
      </c>
      <c r="P16" s="35">
        <v>0.1</v>
      </c>
      <c r="Q16" s="171">
        <f t="shared" si="0"/>
        <v>0.1</v>
      </c>
      <c r="R16" s="171">
        <f t="shared" si="0"/>
        <v>0.1</v>
      </c>
      <c r="S16" s="170">
        <v>0.05</v>
      </c>
      <c r="T16" s="35">
        <v>0.05</v>
      </c>
      <c r="U16" s="170">
        <v>0.05</v>
      </c>
      <c r="V16" s="35">
        <v>0.05</v>
      </c>
      <c r="W16" s="170">
        <v>0.1</v>
      </c>
      <c r="X16" s="35">
        <v>0.1</v>
      </c>
      <c r="Y16" s="171">
        <f t="shared" si="1"/>
        <v>0.2</v>
      </c>
      <c r="Z16" s="171">
        <f t="shared" si="1"/>
        <v>0.2</v>
      </c>
      <c r="AA16" s="170">
        <v>0.1</v>
      </c>
      <c r="AB16" s="35">
        <v>0.1</v>
      </c>
      <c r="AC16" s="170">
        <v>0.1</v>
      </c>
      <c r="AD16" s="35">
        <v>0.1</v>
      </c>
      <c r="AE16" s="172">
        <v>0.1</v>
      </c>
      <c r="AF16" s="36">
        <v>0.1</v>
      </c>
      <c r="AG16" s="171">
        <f t="shared" si="2"/>
        <v>0.30000000000000004</v>
      </c>
      <c r="AH16" s="171">
        <f t="shared" si="2"/>
        <v>0.30000000000000004</v>
      </c>
      <c r="AI16" s="170">
        <v>0.1</v>
      </c>
      <c r="AJ16" s="35"/>
      <c r="AK16" s="170">
        <v>0.1</v>
      </c>
      <c r="AL16" s="35"/>
      <c r="AM16" s="170">
        <v>0</v>
      </c>
      <c r="AN16" s="35"/>
      <c r="AO16" s="171">
        <f t="shared" si="3"/>
        <v>0.2</v>
      </c>
      <c r="AP16" s="177">
        <f t="shared" si="3"/>
        <v>0</v>
      </c>
      <c r="AQ16" s="174">
        <f t="shared" si="4"/>
        <v>0.8</v>
      </c>
      <c r="AR16" s="184">
        <f t="shared" si="4"/>
        <v>0.60000000000000009</v>
      </c>
      <c r="AS16" s="176">
        <f t="shared" si="5"/>
        <v>0.75000000000000011</v>
      </c>
    </row>
    <row r="17" spans="2:45" ht="150" customHeight="1">
      <c r="B17" s="596"/>
      <c r="C17" s="179" t="s">
        <v>136</v>
      </c>
      <c r="D17" s="180">
        <v>0.6</v>
      </c>
      <c r="E17" s="167" t="s">
        <v>135</v>
      </c>
      <c r="F17" s="167" t="s">
        <v>123</v>
      </c>
      <c r="G17" s="168">
        <v>1</v>
      </c>
      <c r="H17" s="167" t="s">
        <v>146</v>
      </c>
      <c r="I17" s="167" t="s">
        <v>145</v>
      </c>
      <c r="J17" s="169" t="s">
        <v>126</v>
      </c>
      <c r="K17" s="170">
        <v>0</v>
      </c>
      <c r="L17" s="35">
        <v>0</v>
      </c>
      <c r="M17" s="170">
        <v>0</v>
      </c>
      <c r="N17" s="35">
        <v>0</v>
      </c>
      <c r="O17" s="170">
        <v>0.1</v>
      </c>
      <c r="P17" s="35">
        <v>0.1</v>
      </c>
      <c r="Q17" s="171">
        <f t="shared" si="0"/>
        <v>0.1</v>
      </c>
      <c r="R17" s="171">
        <f t="shared" si="0"/>
        <v>0.1</v>
      </c>
      <c r="S17" s="170">
        <v>0.05</v>
      </c>
      <c r="T17" s="35">
        <v>0.05</v>
      </c>
      <c r="U17" s="170">
        <v>0.05</v>
      </c>
      <c r="V17" s="35">
        <v>0.05</v>
      </c>
      <c r="W17" s="170">
        <v>0.1</v>
      </c>
      <c r="X17" s="35">
        <v>0.1</v>
      </c>
      <c r="Y17" s="171">
        <f t="shared" si="1"/>
        <v>0.2</v>
      </c>
      <c r="Z17" s="171">
        <f t="shared" si="1"/>
        <v>0.2</v>
      </c>
      <c r="AA17" s="170">
        <v>0.05</v>
      </c>
      <c r="AB17" s="35">
        <v>0.05</v>
      </c>
      <c r="AC17" s="170">
        <v>0.05</v>
      </c>
      <c r="AD17" s="35">
        <v>0.05</v>
      </c>
      <c r="AE17" s="172">
        <v>0.1</v>
      </c>
      <c r="AF17" s="36">
        <v>0.1</v>
      </c>
      <c r="AG17" s="171">
        <f t="shared" si="2"/>
        <v>0.2</v>
      </c>
      <c r="AH17" s="171">
        <f t="shared" si="2"/>
        <v>0.2</v>
      </c>
      <c r="AI17" s="170">
        <v>0.05</v>
      </c>
      <c r="AJ17" s="35"/>
      <c r="AK17" s="170">
        <v>0.05</v>
      </c>
      <c r="AL17" s="35"/>
      <c r="AM17" s="170">
        <v>0</v>
      </c>
      <c r="AN17" s="35"/>
      <c r="AO17" s="171">
        <f t="shared" si="3"/>
        <v>0.1</v>
      </c>
      <c r="AP17" s="177">
        <f t="shared" si="3"/>
        <v>0</v>
      </c>
      <c r="AQ17" s="174">
        <f t="shared" si="4"/>
        <v>0.6</v>
      </c>
      <c r="AR17" s="175">
        <f t="shared" si="4"/>
        <v>0.5</v>
      </c>
      <c r="AS17" s="176">
        <f t="shared" si="5"/>
        <v>0.83333333333333337</v>
      </c>
    </row>
    <row r="18" spans="2:45" ht="150" customHeight="1">
      <c r="B18" s="596"/>
      <c r="C18" s="179" t="s">
        <v>117</v>
      </c>
      <c r="D18" s="180">
        <v>0.9</v>
      </c>
      <c r="E18" s="167" t="s">
        <v>124</v>
      </c>
      <c r="F18" s="167" t="s">
        <v>125</v>
      </c>
      <c r="G18" s="187">
        <v>1</v>
      </c>
      <c r="H18" s="182" t="s">
        <v>138</v>
      </c>
      <c r="I18" s="182" t="s">
        <v>137</v>
      </c>
      <c r="J18" s="169" t="s">
        <v>126</v>
      </c>
      <c r="K18" s="358">
        <v>0.9</v>
      </c>
      <c r="L18" s="359">
        <v>1</v>
      </c>
      <c r="M18" s="358">
        <v>0.9</v>
      </c>
      <c r="N18" s="359">
        <v>1</v>
      </c>
      <c r="O18" s="358">
        <v>0.9</v>
      </c>
      <c r="P18" s="359">
        <v>1</v>
      </c>
      <c r="Q18" s="81">
        <f>(K18+M18+O18)/3</f>
        <v>0.9</v>
      </c>
      <c r="R18" s="81">
        <f>(L18+N18+P18)/3</f>
        <v>1</v>
      </c>
      <c r="S18" s="358">
        <v>0.9</v>
      </c>
      <c r="T18" s="359">
        <v>0.85915492957746475</v>
      </c>
      <c r="U18" s="358">
        <v>0.9</v>
      </c>
      <c r="V18" s="359">
        <v>0.75111111111111106</v>
      </c>
      <c r="W18" s="358">
        <v>0.9</v>
      </c>
      <c r="X18" s="359">
        <v>0.81637717121588094</v>
      </c>
      <c r="Y18" s="81">
        <f>(S18+U18+W18)/3</f>
        <v>0.9</v>
      </c>
      <c r="Z18" s="81">
        <f>(T18+V18+X18)/3</f>
        <v>0.80888107063481895</v>
      </c>
      <c r="AA18" s="358">
        <v>0.9</v>
      </c>
      <c r="AB18" s="359">
        <v>0.90602836879432624</v>
      </c>
      <c r="AC18" s="358">
        <v>0.9</v>
      </c>
      <c r="AD18" s="359">
        <v>0.8949211908931699</v>
      </c>
      <c r="AE18" s="358">
        <v>0.9</v>
      </c>
      <c r="AF18" s="359">
        <v>0.90038314176245215</v>
      </c>
      <c r="AG18" s="81">
        <f>(AA18+AC18+AE18)/3</f>
        <v>0.9</v>
      </c>
      <c r="AH18" s="81">
        <f>(AB18+AD18+AF18)/3</f>
        <v>0.9004442338166494</v>
      </c>
      <c r="AI18" s="358">
        <v>0.9</v>
      </c>
      <c r="AJ18" s="359"/>
      <c r="AK18" s="358">
        <v>0.9</v>
      </c>
      <c r="AL18" s="359"/>
      <c r="AM18" s="358">
        <v>0.9</v>
      </c>
      <c r="AN18" s="359"/>
      <c r="AO18" s="81">
        <f>(AI18+AK18+AM18)/3</f>
        <v>0.9</v>
      </c>
      <c r="AP18" s="81">
        <f>(AJ18+AL18+AN18)/3</f>
        <v>0</v>
      </c>
      <c r="AQ18" s="174">
        <f>(Q18+Y18+AG18+AO18)/4</f>
        <v>0.9</v>
      </c>
      <c r="AR18" s="174">
        <f>(R18+Z18+AH18+AP18)/4</f>
        <v>0.67733132611286706</v>
      </c>
      <c r="AS18" s="188">
        <f t="shared" si="5"/>
        <v>0.75259036234762999</v>
      </c>
    </row>
    <row r="19" spans="2:45" ht="150" customHeight="1">
      <c r="B19" s="597"/>
      <c r="C19" s="179" t="s">
        <v>118</v>
      </c>
      <c r="D19" s="180">
        <v>0.9</v>
      </c>
      <c r="E19" s="167" t="s">
        <v>127</v>
      </c>
      <c r="F19" s="167" t="s">
        <v>128</v>
      </c>
      <c r="G19" s="189">
        <v>1</v>
      </c>
      <c r="H19" s="186" t="s">
        <v>129</v>
      </c>
      <c r="I19" s="186" t="s">
        <v>130</v>
      </c>
      <c r="J19" s="169" t="s">
        <v>126</v>
      </c>
      <c r="K19" s="358">
        <v>0.9</v>
      </c>
      <c r="L19" s="359">
        <v>0.97484276729559804</v>
      </c>
      <c r="M19" s="358">
        <v>0.9</v>
      </c>
      <c r="N19" s="359">
        <v>0.92178770949720701</v>
      </c>
      <c r="O19" s="358">
        <v>0.9</v>
      </c>
      <c r="P19" s="359">
        <v>0.94761904761904803</v>
      </c>
      <c r="Q19" s="81">
        <f>(K19+M19+O19)/3</f>
        <v>0.9</v>
      </c>
      <c r="R19" s="81">
        <f>(L19+N19+P19)/3</f>
        <v>0.94808317480395099</v>
      </c>
      <c r="S19" s="358">
        <v>0.9</v>
      </c>
      <c r="T19" s="359">
        <v>0.88652482269503541</v>
      </c>
      <c r="U19" s="358">
        <v>0.9</v>
      </c>
      <c r="V19" s="359">
        <v>0.95508982035928147</v>
      </c>
      <c r="W19" s="358">
        <v>0.9</v>
      </c>
      <c r="X19" s="359">
        <v>0.95321637426900585</v>
      </c>
      <c r="Y19" s="81">
        <f>(S19+U19+W19)/3</f>
        <v>0.9</v>
      </c>
      <c r="Z19" s="81">
        <f>(T19+V19+X19)/3</f>
        <v>0.93161033910777424</v>
      </c>
      <c r="AA19" s="358">
        <v>0.9</v>
      </c>
      <c r="AB19" s="359">
        <v>0.9553571428571429</v>
      </c>
      <c r="AC19" s="358">
        <v>0.9</v>
      </c>
      <c r="AD19" s="359">
        <v>0.97222222222222221</v>
      </c>
      <c r="AE19" s="358">
        <v>0.9</v>
      </c>
      <c r="AF19" s="359">
        <v>0.95</v>
      </c>
      <c r="AG19" s="81">
        <f>(AA19+AC19+AE19)/3</f>
        <v>0.9</v>
      </c>
      <c r="AH19" s="81">
        <f>(AB19+AD19+AF19)/3</f>
        <v>0.95919312169312165</v>
      </c>
      <c r="AI19" s="358">
        <v>0.9</v>
      </c>
      <c r="AJ19" s="359"/>
      <c r="AK19" s="358">
        <v>0.9</v>
      </c>
      <c r="AL19" s="359"/>
      <c r="AM19" s="358">
        <v>0.9</v>
      </c>
      <c r="AN19" s="359"/>
      <c r="AO19" s="81">
        <f>(AI19+AK19+AM19)/3</f>
        <v>0.9</v>
      </c>
      <c r="AP19" s="360">
        <f>AJ19+AL19+AN19</f>
        <v>0</v>
      </c>
      <c r="AQ19" s="174">
        <f>(Q19+Y19+AG19+AO19)/4</f>
        <v>0.9</v>
      </c>
      <c r="AR19" s="174">
        <f>(R19+Z19+AH19+AP19)/4</f>
        <v>0.70972165890121175</v>
      </c>
      <c r="AS19" s="188">
        <f>IF(AND(AR19&gt;0,AQ19&gt;0),AR19/AQ19,0)</f>
        <v>0.78857962100134638</v>
      </c>
    </row>
    <row r="20" spans="2:45" ht="353.25" customHeight="1">
      <c r="B20" s="162" t="s">
        <v>480</v>
      </c>
      <c r="C20" s="137" t="s">
        <v>477</v>
      </c>
      <c r="D20" s="138">
        <v>1</v>
      </c>
      <c r="E20" s="139" t="s">
        <v>428</v>
      </c>
      <c r="F20" s="140" t="s">
        <v>429</v>
      </c>
      <c r="G20" s="141" t="s">
        <v>417</v>
      </c>
      <c r="H20" s="142" t="s">
        <v>430</v>
      </c>
      <c r="I20" s="143" t="s">
        <v>431</v>
      </c>
      <c r="J20" s="144" t="s">
        <v>525</v>
      </c>
      <c r="K20" s="145">
        <v>2.5757575757575757E-2</v>
      </c>
      <c r="L20" s="108">
        <v>2.5757575757575799E-2</v>
      </c>
      <c r="M20" s="145">
        <v>0.23575757575757575</v>
      </c>
      <c r="N20" s="108">
        <v>0.15</v>
      </c>
      <c r="O20" s="145">
        <v>0.16909090909090907</v>
      </c>
      <c r="P20" s="108">
        <v>0.09</v>
      </c>
      <c r="Q20" s="146">
        <f>K20+M20+O20</f>
        <v>0.43060606060606055</v>
      </c>
      <c r="R20" s="146">
        <f>L20+N20+P20</f>
        <v>0.26575757575757575</v>
      </c>
      <c r="S20" s="145">
        <v>0.13575757575757574</v>
      </c>
      <c r="T20" s="108">
        <v>0.15</v>
      </c>
      <c r="U20" s="145">
        <v>0.10242424242424242</v>
      </c>
      <c r="V20" s="108">
        <v>0.13</v>
      </c>
      <c r="W20" s="145">
        <v>3.5757575757575759E-2</v>
      </c>
      <c r="X20" s="108">
        <v>0.08</v>
      </c>
      <c r="Y20" s="146">
        <f>S20+U20+W20</f>
        <v>0.27393939393939393</v>
      </c>
      <c r="Z20" s="146">
        <f>T20+V20+X20</f>
        <v>0.36000000000000004</v>
      </c>
      <c r="AA20" s="145">
        <v>3.5757575757575759E-2</v>
      </c>
      <c r="AB20" s="108">
        <v>0.05</v>
      </c>
      <c r="AC20" s="145">
        <v>8.5757575757575755E-2</v>
      </c>
      <c r="AD20" s="108">
        <v>0.09</v>
      </c>
      <c r="AE20" s="145">
        <v>3.5757575757575759E-2</v>
      </c>
      <c r="AF20" s="108">
        <v>0.04</v>
      </c>
      <c r="AG20" s="146">
        <f>AA20+AC20+AE20</f>
        <v>0.15727272727272729</v>
      </c>
      <c r="AH20" s="146">
        <f>AB20+AD20+AF20</f>
        <v>0.18000000000000002</v>
      </c>
      <c r="AI20" s="145">
        <v>3.5757575757575759E-2</v>
      </c>
      <c r="AJ20" s="108"/>
      <c r="AK20" s="145">
        <v>8.5757575757575755E-2</v>
      </c>
      <c r="AL20" s="108"/>
      <c r="AM20" s="145">
        <v>1.6666666666666666E-2</v>
      </c>
      <c r="AN20" s="108"/>
      <c r="AO20" s="146">
        <f>AI20+AK20+AM20</f>
        <v>0.13818181818181818</v>
      </c>
      <c r="AP20" s="146">
        <f>AJ20+AL20+AN20</f>
        <v>0</v>
      </c>
      <c r="AQ20" s="146">
        <f>Q20+Y20+AG20+AO20</f>
        <v>1</v>
      </c>
      <c r="AR20" s="146">
        <f>R20+Z20+AH20+AP20</f>
        <v>0.80575757575757578</v>
      </c>
      <c r="AS20" s="176">
        <f t="shared" si="5"/>
        <v>0.80575757575757578</v>
      </c>
    </row>
    <row r="21" spans="2:45" ht="23.25">
      <c r="B21" s="598" t="s">
        <v>22</v>
      </c>
      <c r="C21" s="599"/>
      <c r="D21" s="599"/>
      <c r="E21" s="599"/>
      <c r="F21" s="599"/>
      <c r="G21" s="599"/>
      <c r="H21" s="599"/>
      <c r="I21" s="599"/>
      <c r="J21" s="599"/>
      <c r="K21" s="599"/>
      <c r="L21" s="599"/>
      <c r="M21" s="599"/>
      <c r="N21" s="599"/>
      <c r="O21" s="599"/>
      <c r="P21" s="599"/>
      <c r="Q21" s="599"/>
      <c r="R21" s="599"/>
      <c r="S21" s="599"/>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R21" s="600"/>
      <c r="AS21" s="1">
        <f>AVERAGE(AS13:AS19)</f>
        <v>0.76183380714509197</v>
      </c>
    </row>
    <row r="22" spans="2:45" ht="17.25">
      <c r="B22" s="153"/>
      <c r="C22" s="153"/>
      <c r="D22" s="154"/>
      <c r="E22" s="153"/>
      <c r="F22" s="153"/>
      <c r="G22" s="153"/>
      <c r="H22" s="153"/>
      <c r="I22" s="153"/>
      <c r="J22" s="155"/>
    </row>
    <row r="23" spans="2:45" ht="30.75" customHeight="1">
      <c r="B23" s="33" t="s">
        <v>3</v>
      </c>
      <c r="C23" s="584"/>
      <c r="D23" s="585"/>
      <c r="E23" s="585"/>
      <c r="F23" s="585"/>
      <c r="G23" s="585"/>
      <c r="H23" s="585"/>
      <c r="I23" s="585"/>
      <c r="J23" s="586"/>
    </row>
    <row r="24" spans="2:45" ht="17.25">
      <c r="B24" s="153"/>
      <c r="C24" s="558"/>
      <c r="D24" s="558"/>
      <c r="E24" s="558"/>
      <c r="F24" s="558"/>
      <c r="G24" s="558"/>
      <c r="H24" s="558"/>
      <c r="I24" s="558"/>
      <c r="J24" s="558"/>
    </row>
    <row r="25" spans="2:45" ht="30" customHeight="1">
      <c r="B25" s="34" t="s">
        <v>31</v>
      </c>
      <c r="C25" s="593">
        <v>43448</v>
      </c>
      <c r="D25" s="594"/>
      <c r="E25" s="153"/>
      <c r="F25" s="153"/>
      <c r="G25" s="190" t="s">
        <v>21</v>
      </c>
      <c r="H25" s="591" t="s">
        <v>478</v>
      </c>
      <c r="I25" s="592"/>
      <c r="J25" s="592"/>
    </row>
    <row r="26" spans="2:45" ht="13.5" customHeight="1">
      <c r="B26" s="153"/>
      <c r="C26" s="153"/>
      <c r="D26" s="154"/>
      <c r="E26" s="153"/>
      <c r="F26" s="153"/>
      <c r="G26" s="153"/>
      <c r="H26" s="153"/>
      <c r="I26" s="153"/>
      <c r="J26" s="155"/>
    </row>
    <row r="27" spans="2:45" ht="15" customHeight="1">
      <c r="B27" s="153"/>
      <c r="C27" s="153"/>
      <c r="D27" s="154"/>
      <c r="E27" s="153"/>
      <c r="F27" s="153"/>
      <c r="G27" s="153"/>
      <c r="H27" s="153"/>
      <c r="I27" s="153"/>
      <c r="J27" s="155"/>
    </row>
    <row r="28" spans="2:45" ht="17.25">
      <c r="B28" s="153"/>
      <c r="C28" s="153"/>
      <c r="D28" s="154"/>
      <c r="E28" s="153"/>
      <c r="F28" s="153"/>
      <c r="G28" s="153"/>
      <c r="H28" s="153"/>
      <c r="I28" s="153"/>
      <c r="J28" s="155"/>
    </row>
    <row r="29" spans="2:45" ht="15" customHeight="1">
      <c r="B29" s="153"/>
      <c r="C29" s="153"/>
      <c r="D29" s="154"/>
      <c r="E29" s="571"/>
      <c r="F29" s="571"/>
      <c r="G29" s="571"/>
      <c r="H29" s="571"/>
      <c r="I29" s="157"/>
      <c r="J29" s="153"/>
    </row>
    <row r="30" spans="2:45" ht="15" customHeight="1">
      <c r="B30" s="153"/>
      <c r="C30" s="153"/>
      <c r="D30" s="154"/>
      <c r="E30" s="153"/>
      <c r="F30" s="153"/>
      <c r="G30" s="155"/>
      <c r="H30" s="153"/>
      <c r="I30" s="153"/>
      <c r="J30" s="153"/>
    </row>
    <row r="31" spans="2:45" ht="15" customHeight="1">
      <c r="B31" s="153"/>
      <c r="C31" s="153"/>
      <c r="D31" s="154"/>
      <c r="E31" s="571"/>
      <c r="F31" s="571"/>
      <c r="G31" s="571"/>
      <c r="H31" s="571"/>
      <c r="I31" s="157"/>
      <c r="J31" s="153"/>
    </row>
    <row r="32" spans="2:45" ht="15" customHeight="1">
      <c r="B32" s="153"/>
      <c r="C32" s="153"/>
      <c r="D32" s="154"/>
      <c r="E32" s="153"/>
      <c r="F32" s="153"/>
      <c r="G32" s="155"/>
      <c r="H32" s="153"/>
      <c r="I32" s="153"/>
      <c r="J32" s="153"/>
    </row>
    <row r="33" spans="2:10" ht="15" customHeight="1">
      <c r="B33" s="153"/>
      <c r="C33" s="153"/>
      <c r="D33" s="154"/>
      <c r="E33" s="571"/>
      <c r="F33" s="571"/>
      <c r="G33" s="571"/>
      <c r="H33" s="571"/>
      <c r="I33" s="157"/>
      <c r="J33" s="153"/>
    </row>
  </sheetData>
  <sheetProtection algorithmName="SHA-512" hashValue="iAml112oCmcSa+C5RhkePp1UEIZ4XsN+FgW3tMPOyHgVpPitJuVPmZ0LqtQkoFCq/ekJ0ePofn56Yca4MhxemQ==" saltValue="+WksSbQnF/xBgFi7gQ/xNw==" spinCount="100000" sheet="1" objects="1" scenarios="1" formatCells="0"/>
  <dataConsolidate/>
  <mergeCells count="49">
    <mergeCell ref="B13:B19"/>
    <mergeCell ref="B21:AR21"/>
    <mergeCell ref="AQ9:AQ12"/>
    <mergeCell ref="AR9:AR12"/>
    <mergeCell ref="AS9:AS12"/>
    <mergeCell ref="B9:B12"/>
    <mergeCell ref="C9:C12"/>
    <mergeCell ref="AA10:AH10"/>
    <mergeCell ref="K9:AP9"/>
    <mergeCell ref="D9:D12"/>
    <mergeCell ref="E9:E12"/>
    <mergeCell ref="F9:F12"/>
    <mergeCell ref="AK11:AL11"/>
    <mergeCell ref="AM11:AN11"/>
    <mergeCell ref="AG11:AH11"/>
    <mergeCell ref="AE11:AF11"/>
    <mergeCell ref="E33:H33"/>
    <mergeCell ref="C24:J24"/>
    <mergeCell ref="H25:J25"/>
    <mergeCell ref="E29:H29"/>
    <mergeCell ref="E31:H31"/>
    <mergeCell ref="C25:D25"/>
    <mergeCell ref="B2:B6"/>
    <mergeCell ref="AR5:AS5"/>
    <mergeCell ref="AR6:AS6"/>
    <mergeCell ref="C2:AQ6"/>
    <mergeCell ref="C23:J23"/>
    <mergeCell ref="AR2:AS2"/>
    <mergeCell ref="AR7:AS7"/>
    <mergeCell ref="AI10:AP10"/>
    <mergeCell ref="AQ8:AS8"/>
    <mergeCell ref="Q11:R11"/>
    <mergeCell ref="S11:T11"/>
    <mergeCell ref="AO11:AP11"/>
    <mergeCell ref="AI11:AJ11"/>
    <mergeCell ref="AC11:AD11"/>
    <mergeCell ref="K10:R10"/>
    <mergeCell ref="S10:Z10"/>
    <mergeCell ref="AA11:AB11"/>
    <mergeCell ref="G9:G12"/>
    <mergeCell ref="H9:H12"/>
    <mergeCell ref="J9:J12"/>
    <mergeCell ref="I9:I12"/>
    <mergeCell ref="U11:V11"/>
    <mergeCell ref="K11:L11"/>
    <mergeCell ref="M11:N11"/>
    <mergeCell ref="O11:P11"/>
    <mergeCell ref="W11:X11"/>
    <mergeCell ref="Y11:Z11"/>
  </mergeCells>
  <conditionalFormatting sqref="AS13">
    <cfRule type="cellIs" dxfId="158" priority="16" operator="between">
      <formula>0.7</formula>
      <formula>1</formula>
    </cfRule>
    <cfRule type="cellIs" dxfId="157" priority="17" operator="between">
      <formula>0.51</formula>
      <formula>0.69</formula>
    </cfRule>
    <cfRule type="cellIs" dxfId="156" priority="18" operator="between">
      <formula>0</formula>
      <formula>0.5</formula>
    </cfRule>
  </conditionalFormatting>
  <conditionalFormatting sqref="AS16:AS18 AS20 AS14">
    <cfRule type="cellIs" dxfId="155" priority="10" operator="between">
      <formula>0.7</formula>
      <formula>1</formula>
    </cfRule>
    <cfRule type="cellIs" dxfId="154" priority="11" operator="between">
      <formula>0.51</formula>
      <formula>0.69</formula>
    </cfRule>
    <cfRule type="cellIs" dxfId="153" priority="12" operator="between">
      <formula>0</formula>
      <formula>0.5</formula>
    </cfRule>
  </conditionalFormatting>
  <conditionalFormatting sqref="AS15">
    <cfRule type="cellIs" dxfId="152" priority="4" operator="between">
      <formula>0.7</formula>
      <formula>1</formula>
    </cfRule>
    <cfRule type="cellIs" dxfId="151" priority="5" operator="between">
      <formula>0.51</formula>
      <formula>0.69</formula>
    </cfRule>
    <cfRule type="cellIs" dxfId="150" priority="6" operator="between">
      <formula>0</formula>
      <formula>0.5</formula>
    </cfRule>
  </conditionalFormatting>
  <conditionalFormatting sqref="AS19">
    <cfRule type="cellIs" dxfId="149" priority="1" operator="between">
      <formula>0.7</formula>
      <formula>1</formula>
    </cfRule>
    <cfRule type="cellIs" dxfId="148" priority="2" operator="between">
      <formula>0.51</formula>
      <formula>0.69</formula>
    </cfRule>
    <cfRule type="cellIs" dxfId="147" priority="3" operator="between">
      <formula>0</formula>
      <formula>0.5</formula>
    </cfRule>
  </conditionalFormatting>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B1:AS30"/>
  <sheetViews>
    <sheetView zoomScale="55" zoomScaleNormal="55" workbookViewId="0">
      <selection activeCell="B13" sqref="B13:B15"/>
    </sheetView>
  </sheetViews>
  <sheetFormatPr baseColWidth="10" defaultColWidth="17.28515625" defaultRowHeight="15" customHeight="1"/>
  <cols>
    <col min="1" max="1" width="4.28515625" style="60" customWidth="1"/>
    <col min="2" max="2" width="28.42578125" style="113" customWidth="1"/>
    <col min="3" max="3" width="28.5703125" style="113" customWidth="1"/>
    <col min="4" max="4" width="21.42578125" style="114" customWidth="1"/>
    <col min="5" max="7" width="21.42578125" style="113" customWidth="1"/>
    <col min="8" max="8" width="28.5703125" style="113" customWidth="1"/>
    <col min="9" max="9" width="50" style="113" customWidth="1"/>
    <col min="10" max="10" width="28.5703125" style="115" customWidth="1"/>
    <col min="11" max="42" width="14.28515625" style="60" customWidth="1"/>
    <col min="43" max="43" width="14.85546875" style="60" customWidth="1"/>
    <col min="44" max="45" width="15" style="60" customWidth="1"/>
    <col min="46" max="16384" width="17.28515625" style="60"/>
  </cols>
  <sheetData>
    <row r="1" spans="2:45" ht="18" thickBot="1"/>
    <row r="2" spans="2:45" ht="15.75">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5.75">
      <c r="B3" s="530"/>
      <c r="C3" s="535"/>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191" t="s">
        <v>35</v>
      </c>
      <c r="AS3" s="117" t="s">
        <v>36</v>
      </c>
    </row>
    <row r="4" spans="2:45">
      <c r="B4" s="530"/>
      <c r="C4" s="535"/>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2:45" ht="15.75">
      <c r="B5" s="530"/>
      <c r="C5" s="535"/>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43" t="s">
        <v>37</v>
      </c>
      <c r="AS5" s="544"/>
    </row>
    <row r="6" spans="2:45" ht="15.75"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ht="17.25">
      <c r="B7" s="120"/>
      <c r="C7" s="120"/>
      <c r="D7" s="121"/>
      <c r="E7" s="120"/>
      <c r="F7" s="120"/>
      <c r="G7" s="120"/>
      <c r="H7" s="120"/>
      <c r="I7" s="120"/>
      <c r="J7" s="122"/>
      <c r="AR7" s="527"/>
      <c r="AS7" s="528"/>
    </row>
    <row r="8" spans="2: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522" t="s">
        <v>34</v>
      </c>
      <c r="C9" s="522" t="s">
        <v>33</v>
      </c>
      <c r="D9" s="522" t="s">
        <v>62</v>
      </c>
      <c r="E9" s="522" t="s">
        <v>65</v>
      </c>
      <c r="F9" s="522" t="s">
        <v>66</v>
      </c>
      <c r="G9" s="522" t="s">
        <v>30</v>
      </c>
      <c r="H9" s="522" t="s">
        <v>24</v>
      </c>
      <c r="I9" s="522" t="s">
        <v>94</v>
      </c>
      <c r="J9" s="522"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25" t="s">
        <v>5</v>
      </c>
      <c r="AR9" s="526" t="s">
        <v>6</v>
      </c>
      <c r="AS9" s="526" t="s">
        <v>23</v>
      </c>
    </row>
    <row r="10" spans="2:45" ht="15.75">
      <c r="B10" s="522"/>
      <c r="C10" s="522"/>
      <c r="D10" s="522"/>
      <c r="E10" s="522"/>
      <c r="F10" s="522"/>
      <c r="G10" s="522"/>
      <c r="H10" s="522"/>
      <c r="I10" s="522"/>
      <c r="J10" s="522"/>
      <c r="K10" s="555" t="s">
        <v>25</v>
      </c>
      <c r="L10" s="555"/>
      <c r="M10" s="555"/>
      <c r="N10" s="555"/>
      <c r="O10" s="555"/>
      <c r="P10" s="555"/>
      <c r="Q10" s="555"/>
      <c r="R10" s="555"/>
      <c r="S10" s="555" t="s">
        <v>26</v>
      </c>
      <c r="T10" s="555"/>
      <c r="U10" s="555"/>
      <c r="V10" s="555"/>
      <c r="W10" s="555"/>
      <c r="X10" s="555"/>
      <c r="Y10" s="555"/>
      <c r="Z10" s="555"/>
      <c r="AA10" s="555" t="s">
        <v>27</v>
      </c>
      <c r="AB10" s="555"/>
      <c r="AC10" s="555"/>
      <c r="AD10" s="555"/>
      <c r="AE10" s="555"/>
      <c r="AF10" s="555"/>
      <c r="AG10" s="555"/>
      <c r="AH10" s="555"/>
      <c r="AI10" s="555" t="s">
        <v>28</v>
      </c>
      <c r="AJ10" s="555"/>
      <c r="AK10" s="555"/>
      <c r="AL10" s="555"/>
      <c r="AM10" s="555"/>
      <c r="AN10" s="555"/>
      <c r="AO10" s="555"/>
      <c r="AP10" s="555"/>
      <c r="AQ10" s="525"/>
      <c r="AR10" s="526"/>
      <c r="AS10" s="526"/>
    </row>
    <row r="11" spans="2:45" ht="15.75">
      <c r="B11" s="522"/>
      <c r="C11" s="522"/>
      <c r="D11" s="522"/>
      <c r="E11" s="522"/>
      <c r="F11" s="522"/>
      <c r="G11" s="522"/>
      <c r="H11" s="522"/>
      <c r="I11" s="522"/>
      <c r="J11" s="522"/>
      <c r="K11" s="555" t="s">
        <v>7</v>
      </c>
      <c r="L11" s="555"/>
      <c r="M11" s="555" t="s">
        <v>8</v>
      </c>
      <c r="N11" s="555"/>
      <c r="O11" s="559" t="s">
        <v>9</v>
      </c>
      <c r="P11" s="560"/>
      <c r="Q11" s="556" t="s">
        <v>10</v>
      </c>
      <c r="R11" s="557"/>
      <c r="S11" s="555" t="s">
        <v>32</v>
      </c>
      <c r="T11" s="555"/>
      <c r="U11" s="555" t="s">
        <v>11</v>
      </c>
      <c r="V11" s="555"/>
      <c r="W11" s="555" t="s">
        <v>12</v>
      </c>
      <c r="X11" s="555"/>
      <c r="Y11" s="556" t="s">
        <v>10</v>
      </c>
      <c r="Z11" s="557"/>
      <c r="AA11" s="555" t="s">
        <v>13</v>
      </c>
      <c r="AB11" s="555"/>
      <c r="AC11" s="555" t="s">
        <v>14</v>
      </c>
      <c r="AD11" s="555"/>
      <c r="AE11" s="555" t="s">
        <v>15</v>
      </c>
      <c r="AF11" s="555"/>
      <c r="AG11" s="556" t="s">
        <v>10</v>
      </c>
      <c r="AH11" s="557"/>
      <c r="AI11" s="555" t="s">
        <v>16</v>
      </c>
      <c r="AJ11" s="555"/>
      <c r="AK11" s="555" t="s">
        <v>17</v>
      </c>
      <c r="AL11" s="555"/>
      <c r="AM11" s="555" t="s">
        <v>18</v>
      </c>
      <c r="AN11" s="555"/>
      <c r="AO11" s="556" t="s">
        <v>29</v>
      </c>
      <c r="AP11" s="557"/>
      <c r="AQ11" s="525"/>
      <c r="AR11" s="526"/>
      <c r="AS11" s="526"/>
    </row>
    <row r="12" spans="2:45" ht="13.5">
      <c r="B12" s="553"/>
      <c r="C12" s="553"/>
      <c r="D12" s="553"/>
      <c r="E12" s="553"/>
      <c r="F12" s="553"/>
      <c r="G12" s="553"/>
      <c r="H12" s="553"/>
      <c r="I12" s="553"/>
      <c r="J12" s="553"/>
      <c r="K12" s="88" t="s">
        <v>19</v>
      </c>
      <c r="L12" s="89" t="s">
        <v>20</v>
      </c>
      <c r="M12" s="88" t="s">
        <v>19</v>
      </c>
      <c r="N12" s="89" t="s">
        <v>20</v>
      </c>
      <c r="O12" s="88" t="s">
        <v>19</v>
      </c>
      <c r="P12" s="89" t="s">
        <v>20</v>
      </c>
      <c r="Q12" s="90" t="s">
        <v>19</v>
      </c>
      <c r="R12" s="91" t="s">
        <v>20</v>
      </c>
      <c r="S12" s="88" t="s">
        <v>19</v>
      </c>
      <c r="T12" s="89" t="s">
        <v>20</v>
      </c>
      <c r="U12" s="88" t="s">
        <v>19</v>
      </c>
      <c r="V12" s="89" t="s">
        <v>20</v>
      </c>
      <c r="W12" s="88" t="s">
        <v>19</v>
      </c>
      <c r="X12" s="89" t="s">
        <v>20</v>
      </c>
      <c r="Y12" s="90" t="s">
        <v>19</v>
      </c>
      <c r="Z12" s="91" t="s">
        <v>20</v>
      </c>
      <c r="AA12" s="88" t="s">
        <v>19</v>
      </c>
      <c r="AB12" s="89" t="s">
        <v>20</v>
      </c>
      <c r="AC12" s="88" t="s">
        <v>19</v>
      </c>
      <c r="AD12" s="89" t="s">
        <v>20</v>
      </c>
      <c r="AE12" s="88" t="s">
        <v>19</v>
      </c>
      <c r="AF12" s="89" t="s">
        <v>20</v>
      </c>
      <c r="AG12" s="90" t="s">
        <v>19</v>
      </c>
      <c r="AH12" s="91" t="s">
        <v>20</v>
      </c>
      <c r="AI12" s="88" t="s">
        <v>19</v>
      </c>
      <c r="AJ12" s="89" t="s">
        <v>20</v>
      </c>
      <c r="AK12" s="88" t="s">
        <v>19</v>
      </c>
      <c r="AL12" s="89" t="s">
        <v>20</v>
      </c>
      <c r="AM12" s="88" t="s">
        <v>19</v>
      </c>
      <c r="AN12" s="89" t="s">
        <v>20</v>
      </c>
      <c r="AO12" s="90" t="s">
        <v>19</v>
      </c>
      <c r="AP12" s="91" t="s">
        <v>20</v>
      </c>
      <c r="AQ12" s="525"/>
      <c r="AR12" s="526"/>
      <c r="AS12" s="526"/>
    </row>
    <row r="13" spans="2:45" ht="135" customHeight="1">
      <c r="B13" s="604" t="s">
        <v>777</v>
      </c>
      <c r="C13" s="125" t="s">
        <v>456</v>
      </c>
      <c r="D13" s="86">
        <v>1</v>
      </c>
      <c r="E13" s="192" t="s">
        <v>539</v>
      </c>
      <c r="F13" s="193" t="s">
        <v>540</v>
      </c>
      <c r="G13" s="194">
        <v>1</v>
      </c>
      <c r="H13" s="195" t="s">
        <v>457</v>
      </c>
      <c r="I13" s="196" t="s">
        <v>458</v>
      </c>
      <c r="J13" s="130" t="s">
        <v>459</v>
      </c>
      <c r="K13" s="197">
        <v>1</v>
      </c>
      <c r="L13" s="112">
        <v>1</v>
      </c>
      <c r="M13" s="197">
        <v>1</v>
      </c>
      <c r="N13" s="112">
        <v>1</v>
      </c>
      <c r="O13" s="197">
        <v>1</v>
      </c>
      <c r="P13" s="112">
        <v>1</v>
      </c>
      <c r="Q13" s="198">
        <f t="shared" ref="Q13:R15" si="0">(K13+M13+O13)/3</f>
        <v>1</v>
      </c>
      <c r="R13" s="198">
        <f t="shared" si="0"/>
        <v>1</v>
      </c>
      <c r="S13" s="197">
        <v>1</v>
      </c>
      <c r="T13" s="112">
        <v>1</v>
      </c>
      <c r="U13" s="197">
        <v>1</v>
      </c>
      <c r="V13" s="112">
        <v>1</v>
      </c>
      <c r="W13" s="197">
        <v>1</v>
      </c>
      <c r="X13" s="112">
        <v>1</v>
      </c>
      <c r="Y13" s="198">
        <f t="shared" ref="Y13:Z15" si="1">(S13+U13+W13)/3</f>
        <v>1</v>
      </c>
      <c r="Z13" s="198">
        <f t="shared" si="1"/>
        <v>1</v>
      </c>
      <c r="AA13" s="197">
        <v>1</v>
      </c>
      <c r="AB13" s="112">
        <v>1</v>
      </c>
      <c r="AC13" s="197">
        <v>1</v>
      </c>
      <c r="AD13" s="112">
        <v>1</v>
      </c>
      <c r="AE13" s="197">
        <v>1</v>
      </c>
      <c r="AF13" s="112">
        <v>1</v>
      </c>
      <c r="AG13" s="198">
        <f t="shared" ref="AG13:AH15" si="2">(AA13+AC13+AE13)/3</f>
        <v>1</v>
      </c>
      <c r="AH13" s="198">
        <f t="shared" si="2"/>
        <v>1</v>
      </c>
      <c r="AI13" s="197">
        <v>1</v>
      </c>
      <c r="AJ13" s="112"/>
      <c r="AK13" s="197">
        <v>1</v>
      </c>
      <c r="AL13" s="112"/>
      <c r="AM13" s="197">
        <v>1</v>
      </c>
      <c r="AN13" s="112"/>
      <c r="AO13" s="198">
        <f t="shared" ref="AO13:AP15" si="3">(AI13+AK13+AM13)/3</f>
        <v>1</v>
      </c>
      <c r="AP13" s="198">
        <f t="shared" si="3"/>
        <v>0</v>
      </c>
      <c r="AQ13" s="198">
        <f t="shared" ref="AQ13:AR15" si="4">(Q13+Y13+AG13+AO13)/4</f>
        <v>1</v>
      </c>
      <c r="AR13" s="198">
        <f t="shared" si="4"/>
        <v>0.75</v>
      </c>
      <c r="AS13" s="199">
        <f>IF(AND(AR13&gt;0,AQ13&gt;0),AR13/AQ13,0)</f>
        <v>0.75</v>
      </c>
    </row>
    <row r="14" spans="2:45" ht="142.5">
      <c r="B14" s="605"/>
      <c r="C14" s="125" t="s">
        <v>460</v>
      </c>
      <c r="D14" s="86">
        <v>1</v>
      </c>
      <c r="E14" s="192" t="s">
        <v>461</v>
      </c>
      <c r="F14" s="193" t="s">
        <v>540</v>
      </c>
      <c r="G14" s="194">
        <v>1</v>
      </c>
      <c r="H14" s="195" t="s">
        <v>462</v>
      </c>
      <c r="I14" s="196" t="s">
        <v>463</v>
      </c>
      <c r="J14" s="130" t="s">
        <v>459</v>
      </c>
      <c r="K14" s="197">
        <v>1</v>
      </c>
      <c r="L14" s="112">
        <v>1</v>
      </c>
      <c r="M14" s="197">
        <v>1</v>
      </c>
      <c r="N14" s="112">
        <v>1</v>
      </c>
      <c r="O14" s="197">
        <v>1</v>
      </c>
      <c r="P14" s="112">
        <v>1</v>
      </c>
      <c r="Q14" s="198">
        <f t="shared" si="0"/>
        <v>1</v>
      </c>
      <c r="R14" s="198">
        <f t="shared" si="0"/>
        <v>1</v>
      </c>
      <c r="S14" s="197">
        <v>1</v>
      </c>
      <c r="T14" s="112">
        <v>1</v>
      </c>
      <c r="U14" s="197">
        <v>1</v>
      </c>
      <c r="V14" s="112">
        <v>1</v>
      </c>
      <c r="W14" s="197">
        <v>1</v>
      </c>
      <c r="X14" s="112">
        <v>1</v>
      </c>
      <c r="Y14" s="198">
        <f t="shared" si="1"/>
        <v>1</v>
      </c>
      <c r="Z14" s="198">
        <f t="shared" si="1"/>
        <v>1</v>
      </c>
      <c r="AA14" s="197">
        <v>1</v>
      </c>
      <c r="AB14" s="112">
        <v>1</v>
      </c>
      <c r="AC14" s="197">
        <v>1</v>
      </c>
      <c r="AD14" s="112">
        <v>1</v>
      </c>
      <c r="AE14" s="197">
        <v>1</v>
      </c>
      <c r="AF14" s="112">
        <v>1</v>
      </c>
      <c r="AG14" s="198">
        <f t="shared" si="2"/>
        <v>1</v>
      </c>
      <c r="AH14" s="198">
        <f t="shared" si="2"/>
        <v>1</v>
      </c>
      <c r="AI14" s="197">
        <v>1</v>
      </c>
      <c r="AJ14" s="112"/>
      <c r="AK14" s="197">
        <v>1</v>
      </c>
      <c r="AL14" s="112"/>
      <c r="AM14" s="197">
        <v>1</v>
      </c>
      <c r="AN14" s="112"/>
      <c r="AO14" s="198">
        <f t="shared" si="3"/>
        <v>1</v>
      </c>
      <c r="AP14" s="198">
        <f t="shared" si="3"/>
        <v>0</v>
      </c>
      <c r="AQ14" s="198">
        <f t="shared" si="4"/>
        <v>1</v>
      </c>
      <c r="AR14" s="198">
        <f t="shared" si="4"/>
        <v>0.75</v>
      </c>
      <c r="AS14" s="199">
        <f>IF(AND(AR14&gt;0,AQ14&gt;0),AR14/AQ14,0)</f>
        <v>0.75</v>
      </c>
    </row>
    <row r="15" spans="2:45" ht="128.25">
      <c r="B15" s="606"/>
      <c r="C15" s="125" t="s">
        <v>464</v>
      </c>
      <c r="D15" s="86">
        <v>1</v>
      </c>
      <c r="E15" s="192" t="s">
        <v>465</v>
      </c>
      <c r="F15" s="193" t="s">
        <v>540</v>
      </c>
      <c r="G15" s="194">
        <v>1</v>
      </c>
      <c r="H15" s="195" t="s">
        <v>462</v>
      </c>
      <c r="I15" s="196" t="s">
        <v>466</v>
      </c>
      <c r="J15" s="130" t="s">
        <v>459</v>
      </c>
      <c r="K15" s="197">
        <v>1</v>
      </c>
      <c r="L15" s="112">
        <v>1</v>
      </c>
      <c r="M15" s="197">
        <v>1</v>
      </c>
      <c r="N15" s="112">
        <v>1</v>
      </c>
      <c r="O15" s="197">
        <v>1</v>
      </c>
      <c r="P15" s="112">
        <v>1</v>
      </c>
      <c r="Q15" s="198">
        <f t="shared" si="0"/>
        <v>1</v>
      </c>
      <c r="R15" s="198">
        <f t="shared" si="0"/>
        <v>1</v>
      </c>
      <c r="S15" s="197">
        <v>1</v>
      </c>
      <c r="T15" s="112">
        <v>1</v>
      </c>
      <c r="U15" s="197">
        <v>1</v>
      </c>
      <c r="V15" s="112">
        <v>1</v>
      </c>
      <c r="W15" s="197">
        <v>1</v>
      </c>
      <c r="X15" s="112">
        <v>1</v>
      </c>
      <c r="Y15" s="198">
        <f t="shared" si="1"/>
        <v>1</v>
      </c>
      <c r="Z15" s="198">
        <f t="shared" si="1"/>
        <v>1</v>
      </c>
      <c r="AA15" s="197">
        <v>1</v>
      </c>
      <c r="AB15" s="112">
        <v>1</v>
      </c>
      <c r="AC15" s="197">
        <v>1</v>
      </c>
      <c r="AD15" s="112">
        <v>1</v>
      </c>
      <c r="AE15" s="197">
        <v>1</v>
      </c>
      <c r="AF15" s="112">
        <v>1</v>
      </c>
      <c r="AG15" s="198">
        <f t="shared" si="2"/>
        <v>1</v>
      </c>
      <c r="AH15" s="198">
        <f t="shared" si="2"/>
        <v>1</v>
      </c>
      <c r="AI15" s="197">
        <v>1</v>
      </c>
      <c r="AJ15" s="112"/>
      <c r="AK15" s="197">
        <v>1</v>
      </c>
      <c r="AL15" s="112"/>
      <c r="AM15" s="197">
        <v>1</v>
      </c>
      <c r="AN15" s="112"/>
      <c r="AO15" s="198">
        <f t="shared" si="3"/>
        <v>1</v>
      </c>
      <c r="AP15" s="198">
        <f t="shared" si="3"/>
        <v>0</v>
      </c>
      <c r="AQ15" s="198">
        <f t="shared" si="4"/>
        <v>1</v>
      </c>
      <c r="AR15" s="198">
        <f t="shared" si="4"/>
        <v>0.75</v>
      </c>
      <c r="AS15" s="199">
        <f>IF(AND(AR15&gt;0,AQ15&gt;0),AR15/AQ15,0)</f>
        <v>0.75</v>
      </c>
    </row>
    <row r="16" spans="2:45" ht="327.75">
      <c r="B16" s="162" t="s">
        <v>480</v>
      </c>
      <c r="C16" s="137" t="s">
        <v>477</v>
      </c>
      <c r="D16" s="138">
        <v>1</v>
      </c>
      <c r="E16" s="139" t="s">
        <v>428</v>
      </c>
      <c r="F16" s="140" t="s">
        <v>429</v>
      </c>
      <c r="G16" s="141" t="s">
        <v>417</v>
      </c>
      <c r="H16" s="142" t="s">
        <v>430</v>
      </c>
      <c r="I16" s="143" t="s">
        <v>431</v>
      </c>
      <c r="J16" s="144" t="s">
        <v>525</v>
      </c>
      <c r="K16" s="145">
        <v>2.5757575757575757E-2</v>
      </c>
      <c r="L16" s="108">
        <v>2.5757575757575799E-2</v>
      </c>
      <c r="M16" s="145">
        <v>0.23575757575757575</v>
      </c>
      <c r="N16" s="108">
        <v>0.235757575757576</v>
      </c>
      <c r="O16" s="145">
        <v>0.16909090909090907</v>
      </c>
      <c r="P16" s="108">
        <v>0.16909090909090899</v>
      </c>
      <c r="Q16" s="146">
        <f>K16+M16+O16</f>
        <v>0.43060606060606055</v>
      </c>
      <c r="R16" s="146">
        <f>L16+N16+P16</f>
        <v>0.43060606060606077</v>
      </c>
      <c r="S16" s="145">
        <v>0.13575757575757574</v>
      </c>
      <c r="T16" s="108">
        <f>S16</f>
        <v>0.13575757575757574</v>
      </c>
      <c r="U16" s="145">
        <v>0.10242424242424242</v>
      </c>
      <c r="V16" s="108">
        <f>U16</f>
        <v>0.10242424242424242</v>
      </c>
      <c r="W16" s="145">
        <v>3.5757575757575759E-2</v>
      </c>
      <c r="X16" s="108">
        <f>W16</f>
        <v>3.5757575757575759E-2</v>
      </c>
      <c r="Y16" s="146">
        <f>S16+U16+W16</f>
        <v>0.27393939393939393</v>
      </c>
      <c r="Z16" s="146">
        <f>T16+V16+X16</f>
        <v>0.27393939393939393</v>
      </c>
      <c r="AA16" s="145">
        <v>3.5757575757575759E-2</v>
      </c>
      <c r="AB16" s="108">
        <v>3.5757575757575759E-2</v>
      </c>
      <c r="AC16" s="145">
        <v>8.5757575757575755E-2</v>
      </c>
      <c r="AD16" s="108">
        <v>8.5757575757575755E-2</v>
      </c>
      <c r="AE16" s="145">
        <v>3.5757575757575759E-2</v>
      </c>
      <c r="AF16" s="108">
        <v>3.5757575757575759E-2</v>
      </c>
      <c r="AG16" s="146">
        <f>AA16+AC16+AE16</f>
        <v>0.15727272727272729</v>
      </c>
      <c r="AH16" s="146">
        <f>AB16+AD16+AF16</f>
        <v>0.15727272727272729</v>
      </c>
      <c r="AI16" s="145">
        <v>3.5757575757575759E-2</v>
      </c>
      <c r="AJ16" s="108"/>
      <c r="AK16" s="145">
        <v>8.5757575757575755E-2</v>
      </c>
      <c r="AL16" s="108"/>
      <c r="AM16" s="145">
        <v>1.6666666666666666E-2</v>
      </c>
      <c r="AN16" s="108"/>
      <c r="AO16" s="146">
        <f>AI16+AK16+AM16</f>
        <v>0.13818181818181818</v>
      </c>
      <c r="AP16" s="146">
        <f>AJ16+AL16+AN16</f>
        <v>0</v>
      </c>
      <c r="AQ16" s="146">
        <f>Q16+Y16+AG16+AO16</f>
        <v>1</v>
      </c>
      <c r="AR16" s="146">
        <f>R16+Z16+AH16+AP16</f>
        <v>0.86181818181818204</v>
      </c>
      <c r="AS16" s="199">
        <f>IF(AND(AR16&gt;0,AQ16&gt;0),AR16/AQ16,0)</f>
        <v>0.86181818181818204</v>
      </c>
    </row>
    <row r="17" spans="2:45" ht="23.25" hidden="1">
      <c r="B17" s="147"/>
      <c r="C17" s="147"/>
      <c r="D17" s="126"/>
      <c r="E17" s="200"/>
      <c r="F17" s="127"/>
      <c r="G17" s="128"/>
      <c r="H17" s="129"/>
      <c r="I17" s="149"/>
      <c r="J17" s="130"/>
      <c r="K17" s="201">
        <v>0</v>
      </c>
      <c r="L17" s="201">
        <v>0</v>
      </c>
      <c r="M17" s="201">
        <v>0</v>
      </c>
      <c r="N17" s="201">
        <v>0</v>
      </c>
      <c r="O17" s="201">
        <v>0</v>
      </c>
      <c r="P17" s="201">
        <v>0</v>
      </c>
      <c r="Q17" s="202">
        <f>K17+M17+O17</f>
        <v>0</v>
      </c>
      <c r="R17" s="202">
        <f>L17+N17+P17</f>
        <v>0</v>
      </c>
      <c r="S17" s="201">
        <v>0</v>
      </c>
      <c r="T17" s="201">
        <v>0</v>
      </c>
      <c r="U17" s="201">
        <v>0</v>
      </c>
      <c r="V17" s="201">
        <v>0</v>
      </c>
      <c r="W17" s="201">
        <v>0</v>
      </c>
      <c r="X17" s="201">
        <v>0</v>
      </c>
      <c r="Y17" s="202">
        <f>S17+U17+W17</f>
        <v>0</v>
      </c>
      <c r="Z17" s="202">
        <f>T17+V17+X17</f>
        <v>0</v>
      </c>
      <c r="AA17" s="201">
        <v>0</v>
      </c>
      <c r="AB17" s="201">
        <v>0</v>
      </c>
      <c r="AC17" s="201">
        <v>0</v>
      </c>
      <c r="AD17" s="201">
        <v>0</v>
      </c>
      <c r="AE17" s="203">
        <v>0</v>
      </c>
      <c r="AF17" s="203">
        <v>0</v>
      </c>
      <c r="AG17" s="202">
        <f>AA17+AC17+AE17</f>
        <v>0</v>
      </c>
      <c r="AH17" s="202">
        <f>AB17+AD17+AF17</f>
        <v>0</v>
      </c>
      <c r="AI17" s="201">
        <v>0</v>
      </c>
      <c r="AJ17" s="201">
        <v>0</v>
      </c>
      <c r="AK17" s="201">
        <v>0</v>
      </c>
      <c r="AL17" s="201">
        <v>0</v>
      </c>
      <c r="AM17" s="201">
        <v>0</v>
      </c>
      <c r="AN17" s="201">
        <v>0</v>
      </c>
      <c r="AO17" s="202">
        <f>AI17+AK17+AM17</f>
        <v>0</v>
      </c>
      <c r="AP17" s="202">
        <f>AJ17+AL17+AN17</f>
        <v>0</v>
      </c>
      <c r="AQ17" s="101">
        <f>Q17+Y17+AG17+AO17</f>
        <v>0</v>
      </c>
      <c r="AR17" s="204">
        <f>R17+Z17+AH17+AP17</f>
        <v>0</v>
      </c>
      <c r="AS17" s="199">
        <f>IF(AND(AR17&gt;0,AQ17&gt;0),AR17/AQ17,0)</f>
        <v>0</v>
      </c>
    </row>
    <row r="18" spans="2:45" ht="23.25">
      <c r="B18" s="561" t="s">
        <v>22</v>
      </c>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2"/>
      <c r="AI18" s="562"/>
      <c r="AJ18" s="562"/>
      <c r="AK18" s="562"/>
      <c r="AL18" s="562"/>
      <c r="AM18" s="562"/>
      <c r="AN18" s="562"/>
      <c r="AO18" s="562"/>
      <c r="AP18" s="562"/>
      <c r="AQ18" s="562"/>
      <c r="AR18" s="563"/>
      <c r="AS18" s="1">
        <f>AVERAGE(AS13:AS15)</f>
        <v>0.75</v>
      </c>
    </row>
    <row r="19" spans="2:45" ht="17.25">
      <c r="B19" s="153"/>
      <c r="C19" s="153"/>
      <c r="D19" s="154"/>
      <c r="E19" s="153"/>
      <c r="F19" s="153"/>
      <c r="G19" s="153"/>
      <c r="H19" s="153"/>
      <c r="I19" s="153"/>
      <c r="J19" s="155"/>
    </row>
    <row r="20" spans="2:45" ht="15.75">
      <c r="B20" s="84" t="s">
        <v>3</v>
      </c>
      <c r="C20" s="564"/>
      <c r="D20" s="565"/>
      <c r="E20" s="565"/>
      <c r="F20" s="565"/>
      <c r="G20" s="565"/>
      <c r="H20" s="565"/>
      <c r="I20" s="565"/>
      <c r="J20" s="566"/>
    </row>
    <row r="21" spans="2:45" ht="17.25">
      <c r="B21" s="153"/>
      <c r="C21" s="558"/>
      <c r="D21" s="558"/>
      <c r="E21" s="558"/>
      <c r="F21" s="558"/>
      <c r="G21" s="558"/>
      <c r="H21" s="558"/>
      <c r="I21" s="558"/>
      <c r="J21" s="558"/>
    </row>
    <row r="22" spans="2:45" ht="31.5">
      <c r="B22" s="85" t="s">
        <v>31</v>
      </c>
      <c r="C22" s="567"/>
      <c r="D22" s="568"/>
      <c r="E22" s="153"/>
      <c r="F22" s="153"/>
      <c r="G22" s="156" t="s">
        <v>21</v>
      </c>
      <c r="H22" s="569" t="s">
        <v>481</v>
      </c>
      <c r="I22" s="570"/>
      <c r="J22" s="570"/>
    </row>
    <row r="23" spans="2:45" ht="17.25">
      <c r="B23" s="153"/>
      <c r="C23" s="153"/>
      <c r="D23" s="154"/>
      <c r="E23" s="153"/>
      <c r="F23" s="153"/>
      <c r="G23" s="153"/>
      <c r="H23" s="153"/>
      <c r="I23" s="153"/>
      <c r="J23" s="155"/>
    </row>
    <row r="24" spans="2:45" ht="17.25">
      <c r="B24" s="153"/>
      <c r="C24" s="153"/>
      <c r="D24" s="154"/>
      <c r="E24" s="153"/>
      <c r="F24" s="153"/>
      <c r="G24" s="153"/>
      <c r="H24" s="153"/>
      <c r="I24" s="153"/>
      <c r="J24" s="155"/>
    </row>
    <row r="25" spans="2:45" ht="17.25">
      <c r="B25" s="153"/>
      <c r="C25" s="153"/>
      <c r="D25" s="154"/>
      <c r="E25" s="153"/>
      <c r="F25" s="153"/>
      <c r="G25" s="153"/>
      <c r="H25" s="153"/>
      <c r="I25" s="153"/>
      <c r="J25" s="155"/>
    </row>
    <row r="26" spans="2:45" ht="17.25">
      <c r="B26" s="153"/>
      <c r="C26" s="153"/>
      <c r="D26" s="154"/>
      <c r="E26" s="571"/>
      <c r="F26" s="571"/>
      <c r="G26" s="571"/>
      <c r="H26" s="571"/>
      <c r="I26" s="157"/>
      <c r="J26" s="153"/>
    </row>
    <row r="27" spans="2:45" ht="17.25">
      <c r="B27" s="153"/>
      <c r="C27" s="153"/>
      <c r="D27" s="154"/>
      <c r="E27" s="153"/>
      <c r="F27" s="153"/>
      <c r="G27" s="155"/>
      <c r="H27" s="153"/>
      <c r="I27" s="153"/>
      <c r="J27" s="153"/>
    </row>
    <row r="28" spans="2:45" ht="17.25">
      <c r="B28" s="153"/>
      <c r="C28" s="153"/>
      <c r="D28" s="154"/>
      <c r="E28" s="571"/>
      <c r="F28" s="571"/>
      <c r="G28" s="571"/>
      <c r="H28" s="571"/>
      <c r="I28" s="157"/>
      <c r="J28" s="153"/>
    </row>
    <row r="29" spans="2:45" ht="17.25">
      <c r="B29" s="153"/>
      <c r="C29" s="153"/>
      <c r="D29" s="154"/>
      <c r="E29" s="153"/>
      <c r="F29" s="153"/>
      <c r="G29" s="155"/>
      <c r="H29" s="153"/>
      <c r="I29" s="153"/>
      <c r="J29" s="153"/>
    </row>
    <row r="30" spans="2:45" ht="17.25">
      <c r="B30" s="153"/>
      <c r="C30" s="153"/>
      <c r="D30" s="154"/>
      <c r="E30" s="571"/>
      <c r="F30" s="571"/>
      <c r="G30" s="571"/>
      <c r="H30" s="571"/>
      <c r="I30" s="157"/>
      <c r="J30" s="153"/>
    </row>
  </sheetData>
  <sheetProtection algorithmName="SHA-512" hashValue="GHjsSebx635q/KyyFZeBrDsJfRSzHRzFmYMhDWOrOR4BJo2F99wxNReNV+5pwyGfwdn7/eUm5OUVVJoaUCVO2A==" saltValue="3JhmqV1mp1FPqoM5zk0lAQ==" spinCount="100000" sheet="1" objects="1" scenarios="1" formatCells="0"/>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6:H26"/>
    <mergeCell ref="E28:H28"/>
    <mergeCell ref="E30:H30"/>
    <mergeCell ref="B13:B15"/>
    <mergeCell ref="AM11:AN11"/>
    <mergeCell ref="W11:X11"/>
    <mergeCell ref="Y11:Z11"/>
    <mergeCell ref="B18:AR18"/>
    <mergeCell ref="C20:J20"/>
    <mergeCell ref="C21:J21"/>
    <mergeCell ref="C22:D22"/>
    <mergeCell ref="H22:J22"/>
  </mergeCells>
  <conditionalFormatting sqref="AS13">
    <cfRule type="cellIs" dxfId="146" priority="4" operator="between">
      <formula>0.7</formula>
      <formula>1</formula>
    </cfRule>
    <cfRule type="cellIs" dxfId="145" priority="5" operator="between">
      <formula>0.51</formula>
      <formula>0.69</formula>
    </cfRule>
    <cfRule type="cellIs" dxfId="144" priority="6" operator="between">
      <formula>0</formula>
      <formula>0.5</formula>
    </cfRule>
  </conditionalFormatting>
  <conditionalFormatting sqref="AS14:AS17">
    <cfRule type="cellIs" dxfId="143" priority="1" operator="between">
      <formula>0.7</formula>
      <formula>1</formula>
    </cfRule>
    <cfRule type="cellIs" dxfId="142" priority="2" operator="between">
      <formula>0.51</formula>
      <formula>0.69</formula>
    </cfRule>
    <cfRule type="cellIs" dxfId="141" priority="3" operator="between">
      <formula>0</formula>
      <formula>0.5</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B1:AS48"/>
  <sheetViews>
    <sheetView showGridLines="0" topLeftCell="B1" zoomScale="55" zoomScaleNormal="55" workbookViewId="0">
      <selection activeCell="B13" sqref="B13:B33"/>
    </sheetView>
  </sheetViews>
  <sheetFormatPr baseColWidth="10" defaultColWidth="17.28515625" defaultRowHeight="15" customHeight="1"/>
  <cols>
    <col min="1" max="1" width="6.7109375" style="60" customWidth="1"/>
    <col min="2" max="3" width="35.7109375" style="113" customWidth="1"/>
    <col min="4" max="4" width="20.7109375" style="114" customWidth="1"/>
    <col min="5" max="5" width="25.7109375" style="113" customWidth="1"/>
    <col min="6" max="7" width="31.28515625" style="113" customWidth="1"/>
    <col min="8" max="8" width="35.7109375" style="113" customWidth="1"/>
    <col min="9" max="9" width="50" style="113" customWidth="1"/>
    <col min="10" max="10" width="50.7109375" style="115" customWidth="1"/>
    <col min="11" max="11" width="18" style="60" customWidth="1"/>
    <col min="12" max="12" width="17.42578125" style="60" customWidth="1"/>
    <col min="13" max="16" width="17.42578125" style="60" bestFit="1" customWidth="1"/>
    <col min="17" max="17" width="19" style="60" bestFit="1" customWidth="1"/>
    <col min="18" max="19" width="17.42578125" style="60" bestFit="1" customWidth="1"/>
    <col min="20" max="20" width="17.28515625" style="60"/>
    <col min="21" max="21" width="17.42578125" style="60" bestFit="1" customWidth="1"/>
    <col min="22" max="22" width="17.42578125" style="60" customWidth="1"/>
    <col min="23" max="23" width="17.42578125" style="60" bestFit="1" customWidth="1"/>
    <col min="24" max="24" width="17.28515625" style="60"/>
    <col min="25" max="25" width="19" style="60" bestFit="1" customWidth="1"/>
    <col min="26" max="26" width="17.42578125" style="60" bestFit="1" customWidth="1"/>
    <col min="27" max="27" width="18.5703125" style="60" bestFit="1" customWidth="1"/>
    <col min="28" max="28" width="17.28515625" style="60"/>
    <col min="29" max="29" width="17.42578125" style="60" bestFit="1" customWidth="1"/>
    <col min="30" max="30" width="17.42578125" style="60" customWidth="1"/>
    <col min="31" max="31" width="17.42578125" style="60" bestFit="1" customWidth="1"/>
    <col min="32" max="32" width="17.28515625" style="60"/>
    <col min="33" max="33" width="19" style="60" bestFit="1" customWidth="1"/>
    <col min="34" max="34" width="17.42578125" style="60" bestFit="1" customWidth="1"/>
    <col min="35" max="42" width="17.42578125" style="60" customWidth="1"/>
    <col min="43" max="43" width="19" style="60" bestFit="1" customWidth="1"/>
    <col min="44" max="44" width="17.42578125" style="60" bestFit="1" customWidth="1"/>
    <col min="45" max="16384" width="17.28515625" style="60"/>
  </cols>
  <sheetData>
    <row r="1" spans="2:45" ht="18" thickBot="1"/>
    <row r="2" spans="2:45" ht="15.75">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5.75">
      <c r="B3" s="530"/>
      <c r="C3" s="583"/>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205" t="s">
        <v>35</v>
      </c>
      <c r="AS3" s="164" t="s">
        <v>36</v>
      </c>
    </row>
    <row r="4" spans="2:45">
      <c r="B4" s="530"/>
      <c r="C4" s="583"/>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2:45" ht="15.75">
      <c r="B5" s="530"/>
      <c r="C5" s="583"/>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81" t="s">
        <v>37</v>
      </c>
      <c r="AS5" s="582"/>
    </row>
    <row r="6" spans="2:45" ht="15.75"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ht="17.25">
      <c r="B7" s="120"/>
      <c r="C7" s="120"/>
      <c r="D7" s="121"/>
      <c r="E7" s="120"/>
      <c r="F7" s="120"/>
      <c r="G7" s="120"/>
      <c r="H7" s="120"/>
      <c r="I7" s="120"/>
      <c r="J7" s="122"/>
      <c r="AR7" s="587"/>
      <c r="AS7" s="588"/>
    </row>
    <row r="8" spans="2:45" ht="13.5">
      <c r="B8" s="123"/>
      <c r="C8" s="124"/>
      <c r="D8" s="124"/>
      <c r="E8" s="124"/>
      <c r="F8" s="124"/>
      <c r="G8" s="124"/>
      <c r="H8" s="124"/>
      <c r="I8" s="124"/>
      <c r="J8" s="206"/>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576" t="s">
        <v>34</v>
      </c>
      <c r="C9" s="576" t="s">
        <v>33</v>
      </c>
      <c r="D9" s="576" t="s">
        <v>0</v>
      </c>
      <c r="E9" s="576" t="s">
        <v>149</v>
      </c>
      <c r="F9" s="576" t="s">
        <v>150</v>
      </c>
      <c r="G9" s="607" t="s">
        <v>151</v>
      </c>
      <c r="H9" s="576" t="s">
        <v>24</v>
      </c>
      <c r="I9" s="576" t="s">
        <v>94</v>
      </c>
      <c r="J9" s="608"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609" t="s">
        <v>5</v>
      </c>
      <c r="AR9" s="610" t="s">
        <v>6</v>
      </c>
      <c r="AS9" s="610" t="s">
        <v>23</v>
      </c>
    </row>
    <row r="10" spans="2:45" ht="15.75">
      <c r="B10" s="576"/>
      <c r="C10" s="576"/>
      <c r="D10" s="576"/>
      <c r="E10" s="576"/>
      <c r="F10" s="576"/>
      <c r="G10" s="576"/>
      <c r="H10" s="576"/>
      <c r="I10" s="576"/>
      <c r="J10" s="608"/>
      <c r="K10" s="611" t="s">
        <v>25</v>
      </c>
      <c r="L10" s="611"/>
      <c r="M10" s="611"/>
      <c r="N10" s="611"/>
      <c r="O10" s="611"/>
      <c r="P10" s="611"/>
      <c r="Q10" s="611"/>
      <c r="R10" s="611"/>
      <c r="S10" s="611" t="s">
        <v>26</v>
      </c>
      <c r="T10" s="611"/>
      <c r="U10" s="611"/>
      <c r="V10" s="611"/>
      <c r="W10" s="611"/>
      <c r="X10" s="611"/>
      <c r="Y10" s="611"/>
      <c r="Z10" s="611"/>
      <c r="AA10" s="611" t="s">
        <v>27</v>
      </c>
      <c r="AB10" s="611"/>
      <c r="AC10" s="611"/>
      <c r="AD10" s="611"/>
      <c r="AE10" s="611"/>
      <c r="AF10" s="611"/>
      <c r="AG10" s="611"/>
      <c r="AH10" s="611"/>
      <c r="AI10" s="611" t="s">
        <v>28</v>
      </c>
      <c r="AJ10" s="611"/>
      <c r="AK10" s="611"/>
      <c r="AL10" s="611"/>
      <c r="AM10" s="611"/>
      <c r="AN10" s="611"/>
      <c r="AO10" s="611"/>
      <c r="AP10" s="611"/>
      <c r="AQ10" s="609"/>
      <c r="AR10" s="610"/>
      <c r="AS10" s="610"/>
    </row>
    <row r="11" spans="2:45" ht="15.75">
      <c r="B11" s="576"/>
      <c r="C11" s="576"/>
      <c r="D11" s="576"/>
      <c r="E11" s="576"/>
      <c r="F11" s="576"/>
      <c r="G11" s="576"/>
      <c r="H11" s="576"/>
      <c r="I11" s="576"/>
      <c r="J11" s="608"/>
      <c r="K11" s="611" t="s">
        <v>7</v>
      </c>
      <c r="L11" s="611"/>
      <c r="M11" s="611" t="s">
        <v>8</v>
      </c>
      <c r="N11" s="611"/>
      <c r="O11" s="577" t="s">
        <v>9</v>
      </c>
      <c r="P11" s="614"/>
      <c r="Q11" s="579" t="s">
        <v>10</v>
      </c>
      <c r="R11" s="613"/>
      <c r="S11" s="611" t="s">
        <v>32</v>
      </c>
      <c r="T11" s="611"/>
      <c r="U11" s="611" t="s">
        <v>11</v>
      </c>
      <c r="V11" s="611"/>
      <c r="W11" s="611" t="s">
        <v>12</v>
      </c>
      <c r="X11" s="611"/>
      <c r="Y11" s="579" t="s">
        <v>10</v>
      </c>
      <c r="Z11" s="613"/>
      <c r="AA11" s="611" t="s">
        <v>13</v>
      </c>
      <c r="AB11" s="611"/>
      <c r="AC11" s="611" t="s">
        <v>14</v>
      </c>
      <c r="AD11" s="611"/>
      <c r="AE11" s="611" t="s">
        <v>15</v>
      </c>
      <c r="AF11" s="611"/>
      <c r="AG11" s="579" t="s">
        <v>10</v>
      </c>
      <c r="AH11" s="613"/>
      <c r="AI11" s="611" t="s">
        <v>16</v>
      </c>
      <c r="AJ11" s="611"/>
      <c r="AK11" s="611" t="s">
        <v>17</v>
      </c>
      <c r="AL11" s="611"/>
      <c r="AM11" s="611" t="s">
        <v>18</v>
      </c>
      <c r="AN11" s="611"/>
      <c r="AO11" s="579" t="s">
        <v>29</v>
      </c>
      <c r="AP11" s="613"/>
      <c r="AQ11" s="609"/>
      <c r="AR11" s="610"/>
      <c r="AS11" s="610"/>
    </row>
    <row r="12" spans="2:45" ht="15.75">
      <c r="B12" s="553"/>
      <c r="C12" s="553"/>
      <c r="D12" s="553"/>
      <c r="E12" s="553"/>
      <c r="F12" s="553"/>
      <c r="G12" s="553"/>
      <c r="H12" s="553"/>
      <c r="I12" s="553"/>
      <c r="J12" s="608"/>
      <c r="K12" s="37" t="s">
        <v>19</v>
      </c>
      <c r="L12" s="38" t="s">
        <v>20</v>
      </c>
      <c r="M12" s="37" t="s">
        <v>19</v>
      </c>
      <c r="N12" s="38" t="s">
        <v>20</v>
      </c>
      <c r="O12" s="37" t="s">
        <v>19</v>
      </c>
      <c r="P12" s="38" t="s">
        <v>20</v>
      </c>
      <c r="Q12" s="39" t="s">
        <v>19</v>
      </c>
      <c r="R12" s="40" t="s">
        <v>20</v>
      </c>
      <c r="S12" s="37" t="s">
        <v>19</v>
      </c>
      <c r="T12" s="38" t="s">
        <v>20</v>
      </c>
      <c r="U12" s="37" t="s">
        <v>19</v>
      </c>
      <c r="V12" s="38" t="s">
        <v>20</v>
      </c>
      <c r="W12" s="37" t="s">
        <v>19</v>
      </c>
      <c r="X12" s="38" t="s">
        <v>20</v>
      </c>
      <c r="Y12" s="39" t="s">
        <v>19</v>
      </c>
      <c r="Z12" s="40" t="s">
        <v>20</v>
      </c>
      <c r="AA12" s="37" t="s">
        <v>19</v>
      </c>
      <c r="AB12" s="38" t="s">
        <v>20</v>
      </c>
      <c r="AC12" s="37" t="s">
        <v>19</v>
      </c>
      <c r="AD12" s="38" t="s">
        <v>20</v>
      </c>
      <c r="AE12" s="37" t="s">
        <v>19</v>
      </c>
      <c r="AF12" s="38" t="s">
        <v>20</v>
      </c>
      <c r="AG12" s="39" t="s">
        <v>19</v>
      </c>
      <c r="AH12" s="40" t="s">
        <v>20</v>
      </c>
      <c r="AI12" s="37" t="s">
        <v>19</v>
      </c>
      <c r="AJ12" s="38" t="s">
        <v>20</v>
      </c>
      <c r="AK12" s="37" t="s">
        <v>19</v>
      </c>
      <c r="AL12" s="38" t="s">
        <v>20</v>
      </c>
      <c r="AM12" s="37" t="s">
        <v>19</v>
      </c>
      <c r="AN12" s="38" t="s">
        <v>20</v>
      </c>
      <c r="AO12" s="39" t="s">
        <v>19</v>
      </c>
      <c r="AP12" s="40" t="s">
        <v>20</v>
      </c>
      <c r="AQ12" s="609"/>
      <c r="AR12" s="610"/>
      <c r="AS12" s="610"/>
    </row>
    <row r="13" spans="2:45" ht="135" customHeight="1">
      <c r="B13" s="617" t="s">
        <v>771</v>
      </c>
      <c r="C13" s="207" t="s">
        <v>152</v>
      </c>
      <c r="D13" s="208">
        <v>118</v>
      </c>
      <c r="E13" s="211" t="s">
        <v>153</v>
      </c>
      <c r="F13" s="209" t="s">
        <v>154</v>
      </c>
      <c r="G13" s="210">
        <v>47</v>
      </c>
      <c r="H13" s="211" t="s">
        <v>717</v>
      </c>
      <c r="I13" s="209" t="s">
        <v>155</v>
      </c>
      <c r="J13" s="169" t="s">
        <v>156</v>
      </c>
      <c r="K13" s="212">
        <v>1</v>
      </c>
      <c r="L13" s="41">
        <v>1</v>
      </c>
      <c r="M13" s="212">
        <v>1</v>
      </c>
      <c r="N13" s="41">
        <v>3</v>
      </c>
      <c r="O13" s="212">
        <v>11</v>
      </c>
      <c r="P13" s="41">
        <v>9</v>
      </c>
      <c r="Q13" s="42">
        <f>K13+M13+O13</f>
        <v>13</v>
      </c>
      <c r="R13" s="42">
        <f>L13+N13+P13</f>
        <v>13</v>
      </c>
      <c r="S13" s="212">
        <v>11</v>
      </c>
      <c r="T13" s="41">
        <v>10</v>
      </c>
      <c r="U13" s="212">
        <v>12</v>
      </c>
      <c r="V13" s="41">
        <v>11</v>
      </c>
      <c r="W13" s="212">
        <v>12</v>
      </c>
      <c r="X13" s="41">
        <v>10</v>
      </c>
      <c r="Y13" s="42">
        <f>S13+U13+W13</f>
        <v>35</v>
      </c>
      <c r="Z13" s="42">
        <f>T13+V13+X13</f>
        <v>31</v>
      </c>
      <c r="AA13" s="212">
        <v>12</v>
      </c>
      <c r="AB13" s="41">
        <v>19</v>
      </c>
      <c r="AC13" s="212">
        <v>16</v>
      </c>
      <c r="AD13" s="41">
        <v>14</v>
      </c>
      <c r="AE13" s="212">
        <v>15</v>
      </c>
      <c r="AF13" s="41">
        <v>26</v>
      </c>
      <c r="AG13" s="42">
        <f>AA13+AC13+AE13</f>
        <v>43</v>
      </c>
      <c r="AH13" s="42">
        <f>AB13+AD13+AF13</f>
        <v>59</v>
      </c>
      <c r="AI13" s="213">
        <v>15</v>
      </c>
      <c r="AJ13" s="41"/>
      <c r="AK13" s="212">
        <v>11</v>
      </c>
      <c r="AL13" s="41"/>
      <c r="AM13" s="212">
        <v>1</v>
      </c>
      <c r="AN13" s="41"/>
      <c r="AO13" s="42">
        <f>AI13+AK13+AM13</f>
        <v>27</v>
      </c>
      <c r="AP13" s="42">
        <f>AJ13+AL13+AN13</f>
        <v>0</v>
      </c>
      <c r="AQ13" s="43">
        <f>Q13+Y13+AG13+AO13</f>
        <v>118</v>
      </c>
      <c r="AR13" s="44">
        <f>R13+Z13+AH13+AP13</f>
        <v>103</v>
      </c>
      <c r="AS13" s="45">
        <f t="shared" ref="AS13:AS34" si="0">IF(AND(AR13&gt;0,AQ13&gt;0),AR13/AQ13,0)</f>
        <v>0.8728813559322034</v>
      </c>
    </row>
    <row r="14" spans="2:45" ht="120">
      <c r="B14" s="618"/>
      <c r="C14" s="615" t="s">
        <v>491</v>
      </c>
      <c r="D14" s="208">
        <v>65886</v>
      </c>
      <c r="E14" s="211" t="s">
        <v>157</v>
      </c>
      <c r="F14" s="209" t="s">
        <v>158</v>
      </c>
      <c r="G14" s="210">
        <v>76700</v>
      </c>
      <c r="H14" s="211" t="s">
        <v>729</v>
      </c>
      <c r="I14" s="211" t="s">
        <v>159</v>
      </c>
      <c r="J14" s="214" t="s">
        <v>160</v>
      </c>
      <c r="K14" s="212">
        <v>5700</v>
      </c>
      <c r="L14" s="41">
        <v>5268</v>
      </c>
      <c r="M14" s="212">
        <v>6650</v>
      </c>
      <c r="N14" s="41">
        <v>5928</v>
      </c>
      <c r="O14" s="212">
        <v>6250</v>
      </c>
      <c r="P14" s="41">
        <v>6382</v>
      </c>
      <c r="Q14" s="42">
        <f t="shared" ref="Q14:R25" si="1">K14+M14+O14</f>
        <v>18600</v>
      </c>
      <c r="R14" s="42">
        <f t="shared" si="1"/>
        <v>17578</v>
      </c>
      <c r="S14" s="212">
        <v>6650</v>
      </c>
      <c r="T14" s="41">
        <v>5986</v>
      </c>
      <c r="U14" s="212">
        <v>6650</v>
      </c>
      <c r="V14" s="41">
        <v>6190</v>
      </c>
      <c r="W14" s="212">
        <v>6250</v>
      </c>
      <c r="X14" s="41">
        <v>5309</v>
      </c>
      <c r="Y14" s="42">
        <f t="shared" ref="Y14:Z26" si="2">S14+U14+W14</f>
        <v>19550</v>
      </c>
      <c r="Z14" s="42">
        <f t="shared" si="2"/>
        <v>17485</v>
      </c>
      <c r="AA14" s="212">
        <v>4638</v>
      </c>
      <c r="AB14" s="41">
        <v>5648</v>
      </c>
      <c r="AC14" s="212">
        <v>4840</v>
      </c>
      <c r="AD14" s="41">
        <v>6352</v>
      </c>
      <c r="AE14" s="212">
        <v>4840</v>
      </c>
      <c r="AF14" s="41">
        <v>8151</v>
      </c>
      <c r="AG14" s="42">
        <f t="shared" ref="AG14:AH25" si="3">AA14+AC14+AE14</f>
        <v>14318</v>
      </c>
      <c r="AH14" s="42">
        <f t="shared" si="3"/>
        <v>20151</v>
      </c>
      <c r="AI14" s="212">
        <v>4840</v>
      </c>
      <c r="AJ14" s="41"/>
      <c r="AK14" s="212">
        <v>4840</v>
      </c>
      <c r="AL14" s="41"/>
      <c r="AM14" s="212">
        <v>3738</v>
      </c>
      <c r="AN14" s="41"/>
      <c r="AO14" s="42">
        <f t="shared" ref="AO14:AP25" si="4">AI14+AK14+AM14</f>
        <v>13418</v>
      </c>
      <c r="AP14" s="42">
        <f t="shared" si="4"/>
        <v>0</v>
      </c>
      <c r="AQ14" s="43">
        <f t="shared" ref="AQ14:AR25" si="5">Q14+Y14+AG14+AO14</f>
        <v>65886</v>
      </c>
      <c r="AR14" s="44">
        <f t="shared" si="5"/>
        <v>55214</v>
      </c>
      <c r="AS14" s="45">
        <f t="shared" si="0"/>
        <v>0.83802325228424857</v>
      </c>
    </row>
    <row r="15" spans="2:45" ht="180">
      <c r="B15" s="618"/>
      <c r="C15" s="615"/>
      <c r="D15" s="208">
        <v>10535</v>
      </c>
      <c r="E15" s="211" t="s">
        <v>161</v>
      </c>
      <c r="F15" s="209" t="s">
        <v>162</v>
      </c>
      <c r="G15" s="210">
        <v>11700</v>
      </c>
      <c r="H15" s="211" t="s">
        <v>205</v>
      </c>
      <c r="I15" s="209" t="s">
        <v>163</v>
      </c>
      <c r="J15" s="214" t="s">
        <v>164</v>
      </c>
      <c r="K15" s="215">
        <v>800</v>
      </c>
      <c r="L15" s="46">
        <v>805</v>
      </c>
      <c r="M15" s="215">
        <v>800</v>
      </c>
      <c r="N15" s="46">
        <v>1114</v>
      </c>
      <c r="O15" s="215">
        <v>800</v>
      </c>
      <c r="P15" s="46">
        <v>1099</v>
      </c>
      <c r="Q15" s="47">
        <f t="shared" si="1"/>
        <v>2400</v>
      </c>
      <c r="R15" s="47">
        <f t="shared" si="1"/>
        <v>3018</v>
      </c>
      <c r="S15" s="215">
        <v>987</v>
      </c>
      <c r="T15" s="46">
        <v>1090</v>
      </c>
      <c r="U15" s="215">
        <v>987</v>
      </c>
      <c r="V15" s="46">
        <v>1177</v>
      </c>
      <c r="W15" s="215">
        <v>987</v>
      </c>
      <c r="X15" s="46">
        <v>1287</v>
      </c>
      <c r="Y15" s="47">
        <f t="shared" si="2"/>
        <v>2961</v>
      </c>
      <c r="Z15" s="47">
        <f t="shared" si="2"/>
        <v>3554</v>
      </c>
      <c r="AA15" s="215">
        <v>987</v>
      </c>
      <c r="AB15" s="46">
        <v>1499</v>
      </c>
      <c r="AC15" s="215">
        <v>987</v>
      </c>
      <c r="AD15" s="46">
        <v>1324</v>
      </c>
      <c r="AE15" s="215">
        <v>800</v>
      </c>
      <c r="AF15" s="46">
        <v>1264</v>
      </c>
      <c r="AG15" s="47">
        <f t="shared" si="3"/>
        <v>2774</v>
      </c>
      <c r="AH15" s="47">
        <f t="shared" si="3"/>
        <v>4087</v>
      </c>
      <c r="AI15" s="215">
        <v>800</v>
      </c>
      <c r="AJ15" s="46"/>
      <c r="AK15" s="215">
        <v>800</v>
      </c>
      <c r="AL15" s="46"/>
      <c r="AM15" s="215">
        <v>800</v>
      </c>
      <c r="AN15" s="46"/>
      <c r="AO15" s="47">
        <f t="shared" si="4"/>
        <v>2400</v>
      </c>
      <c r="AP15" s="47">
        <f t="shared" si="4"/>
        <v>0</v>
      </c>
      <c r="AQ15" s="48">
        <f t="shared" si="5"/>
        <v>10535</v>
      </c>
      <c r="AR15" s="49">
        <f t="shared" si="5"/>
        <v>10659</v>
      </c>
      <c r="AS15" s="45">
        <f t="shared" si="0"/>
        <v>1.0117702895111533</v>
      </c>
    </row>
    <row r="16" spans="2:45" ht="135">
      <c r="B16" s="618"/>
      <c r="C16" s="615"/>
      <c r="D16" s="208">
        <v>111821</v>
      </c>
      <c r="E16" s="620" t="s">
        <v>165</v>
      </c>
      <c r="F16" s="622" t="s">
        <v>166</v>
      </c>
      <c r="G16" s="210">
        <v>123400</v>
      </c>
      <c r="H16" s="211" t="s">
        <v>718</v>
      </c>
      <c r="I16" s="211" t="s">
        <v>167</v>
      </c>
      <c r="J16" s="169" t="s">
        <v>156</v>
      </c>
      <c r="K16" s="215">
        <v>7988</v>
      </c>
      <c r="L16" s="46">
        <v>8112</v>
      </c>
      <c r="M16" s="215">
        <v>9204</v>
      </c>
      <c r="N16" s="46">
        <v>9189</v>
      </c>
      <c r="O16" s="215">
        <v>8600</v>
      </c>
      <c r="P16" s="46">
        <v>9085</v>
      </c>
      <c r="Q16" s="47">
        <f t="shared" si="1"/>
        <v>25792</v>
      </c>
      <c r="R16" s="47">
        <f t="shared" si="1"/>
        <v>26386</v>
      </c>
      <c r="S16" s="215">
        <v>10596</v>
      </c>
      <c r="T16" s="46">
        <v>9771</v>
      </c>
      <c r="U16" s="215">
        <v>10596</v>
      </c>
      <c r="V16" s="46">
        <v>11817</v>
      </c>
      <c r="W16" s="215">
        <v>10381</v>
      </c>
      <c r="X16" s="46">
        <v>9052</v>
      </c>
      <c r="Y16" s="47">
        <f t="shared" si="2"/>
        <v>31573</v>
      </c>
      <c r="Z16" s="47">
        <f t="shared" si="2"/>
        <v>30640</v>
      </c>
      <c r="AA16" s="215">
        <v>9805</v>
      </c>
      <c r="AB16" s="46">
        <v>11427</v>
      </c>
      <c r="AC16" s="215">
        <v>10005</v>
      </c>
      <c r="AD16" s="46">
        <v>11101</v>
      </c>
      <c r="AE16" s="215">
        <v>8913</v>
      </c>
      <c r="AF16" s="46">
        <v>12643</v>
      </c>
      <c r="AG16" s="47">
        <f t="shared" si="3"/>
        <v>28723</v>
      </c>
      <c r="AH16" s="47">
        <f t="shared" si="3"/>
        <v>35171</v>
      </c>
      <c r="AI16" s="215">
        <v>9213</v>
      </c>
      <c r="AJ16" s="46"/>
      <c r="AK16" s="215">
        <v>9213</v>
      </c>
      <c r="AL16" s="46"/>
      <c r="AM16" s="215">
        <v>7307</v>
      </c>
      <c r="AN16" s="46"/>
      <c r="AO16" s="47">
        <f t="shared" si="4"/>
        <v>25733</v>
      </c>
      <c r="AP16" s="47">
        <f t="shared" si="4"/>
        <v>0</v>
      </c>
      <c r="AQ16" s="48">
        <f t="shared" si="5"/>
        <v>111821</v>
      </c>
      <c r="AR16" s="49">
        <f t="shared" si="5"/>
        <v>92197</v>
      </c>
      <c r="AS16" s="624">
        <f>(AR16+AR17)/(AQ16+AQ17)</f>
        <v>0.86221413379525069</v>
      </c>
    </row>
    <row r="17" spans="2:45" ht="164.25" customHeight="1">
      <c r="B17" s="618"/>
      <c r="C17" s="452"/>
      <c r="D17" s="216">
        <v>25000</v>
      </c>
      <c r="E17" s="621"/>
      <c r="F17" s="623"/>
      <c r="G17" s="217" t="s">
        <v>494</v>
      </c>
      <c r="H17" s="211" t="s">
        <v>492</v>
      </c>
      <c r="I17" s="211" t="s">
        <v>167</v>
      </c>
      <c r="J17" s="259" t="s">
        <v>493</v>
      </c>
      <c r="K17" s="215">
        <v>2083</v>
      </c>
      <c r="L17" s="361">
        <v>2303</v>
      </c>
      <c r="M17" s="215">
        <v>2083</v>
      </c>
      <c r="N17" s="46">
        <v>2824</v>
      </c>
      <c r="O17" s="215">
        <v>2083</v>
      </c>
      <c r="P17" s="46">
        <v>2138</v>
      </c>
      <c r="Q17" s="47">
        <f>+K17+M17+O17</f>
        <v>6249</v>
      </c>
      <c r="R17" s="47">
        <f>+L17+N17+P17</f>
        <v>7265</v>
      </c>
      <c r="S17" s="215">
        <v>2083</v>
      </c>
      <c r="T17" s="46">
        <v>2759</v>
      </c>
      <c r="U17" s="215">
        <v>2083</v>
      </c>
      <c r="V17" s="46">
        <v>3299</v>
      </c>
      <c r="W17" s="215">
        <v>2083</v>
      </c>
      <c r="X17" s="46">
        <v>2707</v>
      </c>
      <c r="Y17" s="47">
        <f>+S17+U17+W17</f>
        <v>6249</v>
      </c>
      <c r="Z17" s="47">
        <f>+T17+V17+X17</f>
        <v>8765</v>
      </c>
      <c r="AA17" s="215">
        <v>2083</v>
      </c>
      <c r="AB17" s="46">
        <v>3001</v>
      </c>
      <c r="AC17" s="215">
        <v>2083</v>
      </c>
      <c r="AD17" s="46">
        <v>2635</v>
      </c>
      <c r="AE17" s="215">
        <v>2083</v>
      </c>
      <c r="AF17" s="46">
        <v>4106</v>
      </c>
      <c r="AG17" s="47">
        <f>+AA17+AC17+AE17</f>
        <v>6249</v>
      </c>
      <c r="AH17" s="47">
        <f>+AB17+AD17+AF17</f>
        <v>9742</v>
      </c>
      <c r="AI17" s="215">
        <v>2083</v>
      </c>
      <c r="AJ17" s="46"/>
      <c r="AK17" s="215">
        <v>2085</v>
      </c>
      <c r="AL17" s="46"/>
      <c r="AM17" s="215">
        <v>2085</v>
      </c>
      <c r="AN17" s="46"/>
      <c r="AO17" s="47">
        <f>+AI17+AK17+AM17</f>
        <v>6253</v>
      </c>
      <c r="AP17" s="47">
        <f>+AJ17+AL17+AN17</f>
        <v>0</v>
      </c>
      <c r="AQ17" s="48">
        <f>Q17+Y17+AG17+AO17</f>
        <v>25000</v>
      </c>
      <c r="AR17" s="49">
        <f>R17+Z17+AH17+AP17</f>
        <v>25772</v>
      </c>
      <c r="AS17" s="625"/>
    </row>
    <row r="18" spans="2:45" ht="164.25" customHeight="1">
      <c r="B18" s="618"/>
      <c r="C18" s="433" t="s">
        <v>206</v>
      </c>
      <c r="D18" s="208">
        <v>21500</v>
      </c>
      <c r="E18" s="211" t="s">
        <v>207</v>
      </c>
      <c r="F18" s="209" t="s">
        <v>166</v>
      </c>
      <c r="G18" s="220">
        <v>10423</v>
      </c>
      <c r="H18" s="211" t="s">
        <v>721</v>
      </c>
      <c r="I18" s="211" t="s">
        <v>495</v>
      </c>
      <c r="J18" s="259" t="s">
        <v>479</v>
      </c>
      <c r="K18" s="222">
        <v>500</v>
      </c>
      <c r="L18" s="57">
        <v>1901</v>
      </c>
      <c r="M18" s="221">
        <v>900</v>
      </c>
      <c r="N18" s="57">
        <v>1773</v>
      </c>
      <c r="O18" s="221">
        <v>800</v>
      </c>
      <c r="P18" s="57">
        <v>1684</v>
      </c>
      <c r="Q18" s="42">
        <f>K18+M18+O18</f>
        <v>2200</v>
      </c>
      <c r="R18" s="42">
        <f>L18+N18+P18</f>
        <v>5358</v>
      </c>
      <c r="S18" s="221">
        <v>900</v>
      </c>
      <c r="T18" s="57">
        <v>1903</v>
      </c>
      <c r="U18" s="221">
        <v>1100</v>
      </c>
      <c r="V18" s="57">
        <v>2240</v>
      </c>
      <c r="W18" s="221">
        <v>650</v>
      </c>
      <c r="X18" s="57">
        <v>1794</v>
      </c>
      <c r="Y18" s="42">
        <f>S18+U18+W18</f>
        <v>2650</v>
      </c>
      <c r="Z18" s="42">
        <f>T18+V18+X18</f>
        <v>5937</v>
      </c>
      <c r="AA18" s="221">
        <v>3000</v>
      </c>
      <c r="AB18" s="57">
        <v>2061</v>
      </c>
      <c r="AC18" s="221">
        <v>3000</v>
      </c>
      <c r="AD18" s="57">
        <v>1870</v>
      </c>
      <c r="AE18" s="222">
        <v>3000</v>
      </c>
      <c r="AF18" s="58">
        <v>2313</v>
      </c>
      <c r="AG18" s="42">
        <f>AA18+AC18+AE18</f>
        <v>9000</v>
      </c>
      <c r="AH18" s="42">
        <f>AB18+AD18+AF18</f>
        <v>6244</v>
      </c>
      <c r="AI18" s="221">
        <v>3000</v>
      </c>
      <c r="AJ18" s="57"/>
      <c r="AK18" s="221">
        <v>2850</v>
      </c>
      <c r="AL18" s="57"/>
      <c r="AM18" s="221">
        <v>1800</v>
      </c>
      <c r="AN18" s="57"/>
      <c r="AO18" s="42">
        <f>AI18+AK18+AM18</f>
        <v>7650</v>
      </c>
      <c r="AP18" s="42">
        <f>AJ18+AL18+AN18</f>
        <v>0</v>
      </c>
      <c r="AQ18" s="48">
        <f>Q18+Y18+AG18+AO18</f>
        <v>21500</v>
      </c>
      <c r="AR18" s="49">
        <f>R18+Z18+AH18+AP18</f>
        <v>17539</v>
      </c>
      <c r="AS18" s="45">
        <f>IF(AND(AR18&gt;0,AQ18&gt;0),AR18/AQ18,0)</f>
        <v>0.81576744186046513</v>
      </c>
    </row>
    <row r="19" spans="2:45" ht="105">
      <c r="B19" s="618"/>
      <c r="C19" s="440" t="s">
        <v>168</v>
      </c>
      <c r="D19" s="208">
        <v>17000</v>
      </c>
      <c r="E19" s="211" t="s">
        <v>169</v>
      </c>
      <c r="F19" s="209" t="s">
        <v>170</v>
      </c>
      <c r="G19" s="210">
        <v>17500</v>
      </c>
      <c r="H19" s="211" t="s">
        <v>719</v>
      </c>
      <c r="I19" s="211" t="s">
        <v>171</v>
      </c>
      <c r="J19" s="169" t="s">
        <v>172</v>
      </c>
      <c r="K19" s="215">
        <v>1300</v>
      </c>
      <c r="L19" s="46">
        <v>1474</v>
      </c>
      <c r="M19" s="215">
        <v>1500</v>
      </c>
      <c r="N19" s="46">
        <v>1507</v>
      </c>
      <c r="O19" s="215">
        <v>1300</v>
      </c>
      <c r="P19" s="46">
        <v>1318</v>
      </c>
      <c r="Q19" s="47">
        <f t="shared" si="1"/>
        <v>4100</v>
      </c>
      <c r="R19" s="47">
        <f t="shared" si="1"/>
        <v>4299</v>
      </c>
      <c r="S19" s="215">
        <v>1600</v>
      </c>
      <c r="T19" s="46">
        <v>1305</v>
      </c>
      <c r="U19" s="215">
        <v>1600</v>
      </c>
      <c r="V19" s="46">
        <v>1447</v>
      </c>
      <c r="W19" s="215">
        <v>1600</v>
      </c>
      <c r="X19" s="46">
        <v>1438</v>
      </c>
      <c r="Y19" s="47">
        <f t="shared" si="2"/>
        <v>4800</v>
      </c>
      <c r="Z19" s="47">
        <f t="shared" si="2"/>
        <v>4190</v>
      </c>
      <c r="AA19" s="215">
        <v>1434</v>
      </c>
      <c r="AB19" s="46">
        <v>1508</v>
      </c>
      <c r="AC19" s="215">
        <v>1434</v>
      </c>
      <c r="AD19" s="46">
        <v>1233</v>
      </c>
      <c r="AE19" s="215">
        <v>1234</v>
      </c>
      <c r="AF19" s="46">
        <v>1477</v>
      </c>
      <c r="AG19" s="47">
        <f t="shared" si="3"/>
        <v>4102</v>
      </c>
      <c r="AH19" s="47">
        <f t="shared" si="3"/>
        <v>4218</v>
      </c>
      <c r="AI19" s="215">
        <v>1434</v>
      </c>
      <c r="AJ19" s="46"/>
      <c r="AK19" s="215">
        <v>1434</v>
      </c>
      <c r="AL19" s="46"/>
      <c r="AM19" s="215">
        <v>1130</v>
      </c>
      <c r="AN19" s="46"/>
      <c r="AO19" s="47">
        <f t="shared" si="4"/>
        <v>3998</v>
      </c>
      <c r="AP19" s="47">
        <f t="shared" si="4"/>
        <v>0</v>
      </c>
      <c r="AQ19" s="48">
        <f t="shared" si="5"/>
        <v>17000</v>
      </c>
      <c r="AR19" s="49">
        <f t="shared" si="5"/>
        <v>12707</v>
      </c>
      <c r="AS19" s="45">
        <f t="shared" si="0"/>
        <v>0.74747058823529411</v>
      </c>
    </row>
    <row r="20" spans="2:45" ht="120">
      <c r="B20" s="618"/>
      <c r="C20" s="441" t="s">
        <v>173</v>
      </c>
      <c r="D20" s="208">
        <v>1</v>
      </c>
      <c r="E20" s="211" t="s">
        <v>174</v>
      </c>
      <c r="F20" s="209" t="s">
        <v>175</v>
      </c>
      <c r="G20" s="210">
        <v>1</v>
      </c>
      <c r="H20" s="211" t="s">
        <v>176</v>
      </c>
      <c r="I20" s="211" t="s">
        <v>177</v>
      </c>
      <c r="J20" s="214" t="s">
        <v>164</v>
      </c>
      <c r="K20" s="215">
        <v>0</v>
      </c>
      <c r="L20" s="46">
        <v>0</v>
      </c>
      <c r="M20" s="215">
        <v>0</v>
      </c>
      <c r="N20" s="46">
        <v>0</v>
      </c>
      <c r="O20" s="215">
        <v>0</v>
      </c>
      <c r="P20" s="46">
        <v>0</v>
      </c>
      <c r="Q20" s="47">
        <f t="shared" si="1"/>
        <v>0</v>
      </c>
      <c r="R20" s="47">
        <f t="shared" si="1"/>
        <v>0</v>
      </c>
      <c r="S20" s="215">
        <v>1</v>
      </c>
      <c r="T20" s="46">
        <v>0</v>
      </c>
      <c r="U20" s="215">
        <v>0</v>
      </c>
      <c r="V20" s="46">
        <v>0</v>
      </c>
      <c r="W20" s="215">
        <v>0</v>
      </c>
      <c r="X20" s="46">
        <v>1</v>
      </c>
      <c r="Y20" s="47">
        <f t="shared" si="2"/>
        <v>1</v>
      </c>
      <c r="Z20" s="47">
        <f t="shared" si="2"/>
        <v>1</v>
      </c>
      <c r="AA20" s="215">
        <v>0</v>
      </c>
      <c r="AB20" s="46">
        <v>0</v>
      </c>
      <c r="AC20" s="215">
        <v>0</v>
      </c>
      <c r="AD20" s="46">
        <v>0</v>
      </c>
      <c r="AE20" s="215">
        <v>0</v>
      </c>
      <c r="AF20" s="46">
        <v>0</v>
      </c>
      <c r="AG20" s="47">
        <f t="shared" si="3"/>
        <v>0</v>
      </c>
      <c r="AH20" s="47">
        <f t="shared" si="3"/>
        <v>0</v>
      </c>
      <c r="AI20" s="215">
        <v>0</v>
      </c>
      <c r="AJ20" s="46"/>
      <c r="AK20" s="215">
        <v>0</v>
      </c>
      <c r="AL20" s="46"/>
      <c r="AM20" s="215">
        <v>0</v>
      </c>
      <c r="AN20" s="46"/>
      <c r="AO20" s="47">
        <f t="shared" si="4"/>
        <v>0</v>
      </c>
      <c r="AP20" s="47">
        <f t="shared" si="4"/>
        <v>0</v>
      </c>
      <c r="AQ20" s="48">
        <f t="shared" si="5"/>
        <v>1</v>
      </c>
      <c r="AR20" s="49">
        <f t="shared" si="5"/>
        <v>1</v>
      </c>
      <c r="AS20" s="45">
        <f t="shared" si="0"/>
        <v>1</v>
      </c>
    </row>
    <row r="21" spans="2:45" ht="90">
      <c r="B21" s="618"/>
      <c r="C21" s="441" t="s">
        <v>178</v>
      </c>
      <c r="D21" s="208">
        <v>350</v>
      </c>
      <c r="E21" s="211" t="s">
        <v>179</v>
      </c>
      <c r="F21" s="209" t="s">
        <v>180</v>
      </c>
      <c r="G21" s="210" t="s">
        <v>417</v>
      </c>
      <c r="H21" s="211" t="s">
        <v>181</v>
      </c>
      <c r="I21" s="211" t="s">
        <v>182</v>
      </c>
      <c r="J21" s="169" t="s">
        <v>183</v>
      </c>
      <c r="K21" s="215">
        <v>0</v>
      </c>
      <c r="L21" s="46">
        <v>0</v>
      </c>
      <c r="M21" s="215">
        <v>0</v>
      </c>
      <c r="N21" s="46">
        <v>0</v>
      </c>
      <c r="O21" s="215">
        <v>0</v>
      </c>
      <c r="P21" s="46">
        <v>0</v>
      </c>
      <c r="Q21" s="47">
        <f t="shared" si="1"/>
        <v>0</v>
      </c>
      <c r="R21" s="47">
        <f t="shared" si="1"/>
        <v>0</v>
      </c>
      <c r="S21" s="215">
        <v>0</v>
      </c>
      <c r="T21" s="46">
        <v>0</v>
      </c>
      <c r="U21" s="215">
        <v>50</v>
      </c>
      <c r="V21" s="46">
        <v>85</v>
      </c>
      <c r="W21" s="215">
        <v>0</v>
      </c>
      <c r="X21" s="46">
        <v>0</v>
      </c>
      <c r="Y21" s="47">
        <f t="shared" si="2"/>
        <v>50</v>
      </c>
      <c r="Z21" s="47">
        <f t="shared" si="2"/>
        <v>85</v>
      </c>
      <c r="AA21" s="215">
        <v>50</v>
      </c>
      <c r="AB21" s="46">
        <v>152</v>
      </c>
      <c r="AC21" s="215">
        <v>0</v>
      </c>
      <c r="AD21" s="46">
        <v>40</v>
      </c>
      <c r="AE21" s="215">
        <v>250</v>
      </c>
      <c r="AF21" s="46">
        <v>57</v>
      </c>
      <c r="AG21" s="47">
        <f t="shared" si="3"/>
        <v>300</v>
      </c>
      <c r="AH21" s="47">
        <f t="shared" si="3"/>
        <v>249</v>
      </c>
      <c r="AI21" s="215">
        <v>0</v>
      </c>
      <c r="AJ21" s="46"/>
      <c r="AK21" s="215">
        <v>0</v>
      </c>
      <c r="AL21" s="46"/>
      <c r="AM21" s="215">
        <v>0</v>
      </c>
      <c r="AN21" s="46"/>
      <c r="AO21" s="47">
        <f t="shared" si="4"/>
        <v>0</v>
      </c>
      <c r="AP21" s="47">
        <f t="shared" si="4"/>
        <v>0</v>
      </c>
      <c r="AQ21" s="48">
        <f t="shared" si="5"/>
        <v>350</v>
      </c>
      <c r="AR21" s="49">
        <f t="shared" si="5"/>
        <v>334</v>
      </c>
      <c r="AS21" s="45">
        <f t="shared" si="0"/>
        <v>0.95428571428571429</v>
      </c>
    </row>
    <row r="22" spans="2:45" ht="105">
      <c r="B22" s="618"/>
      <c r="C22" s="441" t="s">
        <v>184</v>
      </c>
      <c r="D22" s="208">
        <v>2</v>
      </c>
      <c r="E22" s="211" t="s">
        <v>185</v>
      </c>
      <c r="F22" s="210" t="s">
        <v>186</v>
      </c>
      <c r="G22" s="210" t="s">
        <v>417</v>
      </c>
      <c r="H22" s="211" t="s">
        <v>187</v>
      </c>
      <c r="I22" s="211" t="s">
        <v>188</v>
      </c>
      <c r="J22" s="169" t="s">
        <v>189</v>
      </c>
      <c r="K22" s="215">
        <v>0</v>
      </c>
      <c r="L22" s="46">
        <v>0</v>
      </c>
      <c r="M22" s="215">
        <v>0</v>
      </c>
      <c r="N22" s="46">
        <v>0</v>
      </c>
      <c r="O22" s="215">
        <v>0</v>
      </c>
      <c r="P22" s="46">
        <v>0</v>
      </c>
      <c r="Q22" s="47">
        <f t="shared" si="1"/>
        <v>0</v>
      </c>
      <c r="R22" s="47">
        <f t="shared" si="1"/>
        <v>0</v>
      </c>
      <c r="S22" s="215">
        <v>0</v>
      </c>
      <c r="T22" s="46">
        <v>0</v>
      </c>
      <c r="U22" s="215">
        <v>1</v>
      </c>
      <c r="V22" s="46">
        <v>0</v>
      </c>
      <c r="W22" s="215">
        <v>0</v>
      </c>
      <c r="X22" s="46">
        <v>0</v>
      </c>
      <c r="Y22" s="47">
        <f t="shared" si="2"/>
        <v>1</v>
      </c>
      <c r="Z22" s="47">
        <f t="shared" si="2"/>
        <v>0</v>
      </c>
      <c r="AA22" s="215">
        <v>0</v>
      </c>
      <c r="AB22" s="46">
        <v>1</v>
      </c>
      <c r="AC22" s="215">
        <v>1</v>
      </c>
      <c r="AD22" s="46">
        <v>0</v>
      </c>
      <c r="AE22" s="215">
        <v>0</v>
      </c>
      <c r="AF22" s="46">
        <v>1</v>
      </c>
      <c r="AG22" s="47">
        <f t="shared" si="3"/>
        <v>1</v>
      </c>
      <c r="AH22" s="47">
        <f t="shared" si="3"/>
        <v>2</v>
      </c>
      <c r="AI22" s="215">
        <v>0</v>
      </c>
      <c r="AJ22" s="46"/>
      <c r="AK22" s="215">
        <v>0</v>
      </c>
      <c r="AL22" s="46"/>
      <c r="AM22" s="215">
        <v>0</v>
      </c>
      <c r="AN22" s="46"/>
      <c r="AO22" s="47">
        <f t="shared" si="4"/>
        <v>0</v>
      </c>
      <c r="AP22" s="47">
        <f t="shared" si="4"/>
        <v>0</v>
      </c>
      <c r="AQ22" s="48">
        <f t="shared" si="5"/>
        <v>2</v>
      </c>
      <c r="AR22" s="49">
        <f t="shared" si="5"/>
        <v>2</v>
      </c>
      <c r="AS22" s="45">
        <f t="shared" si="0"/>
        <v>1</v>
      </c>
    </row>
    <row r="23" spans="2:45" ht="150">
      <c r="B23" s="618"/>
      <c r="C23" s="441" t="s">
        <v>190</v>
      </c>
      <c r="D23" s="208">
        <v>1</v>
      </c>
      <c r="E23" s="211" t="s">
        <v>191</v>
      </c>
      <c r="F23" s="210" t="s">
        <v>192</v>
      </c>
      <c r="G23" s="210" t="s">
        <v>417</v>
      </c>
      <c r="H23" s="211" t="s">
        <v>193</v>
      </c>
      <c r="I23" s="211" t="s">
        <v>194</v>
      </c>
      <c r="J23" s="169" t="s">
        <v>156</v>
      </c>
      <c r="K23" s="215">
        <v>0</v>
      </c>
      <c r="L23" s="46">
        <v>0</v>
      </c>
      <c r="M23" s="215">
        <v>0</v>
      </c>
      <c r="N23" s="46">
        <v>0</v>
      </c>
      <c r="O23" s="215">
        <v>0</v>
      </c>
      <c r="P23" s="46">
        <v>0</v>
      </c>
      <c r="Q23" s="47">
        <f t="shared" si="1"/>
        <v>0</v>
      </c>
      <c r="R23" s="47">
        <f t="shared" si="1"/>
        <v>0</v>
      </c>
      <c r="S23" s="215">
        <v>1</v>
      </c>
      <c r="T23" s="46">
        <v>0</v>
      </c>
      <c r="U23" s="215">
        <v>0</v>
      </c>
      <c r="V23" s="46">
        <v>0</v>
      </c>
      <c r="W23" s="215">
        <v>0</v>
      </c>
      <c r="X23" s="46">
        <v>0</v>
      </c>
      <c r="Y23" s="47">
        <f t="shared" si="2"/>
        <v>1</v>
      </c>
      <c r="Z23" s="47">
        <f t="shared" si="2"/>
        <v>0</v>
      </c>
      <c r="AA23" s="215">
        <v>0</v>
      </c>
      <c r="AB23" s="46">
        <v>0</v>
      </c>
      <c r="AC23" s="215">
        <v>0</v>
      </c>
      <c r="AD23" s="46">
        <v>0</v>
      </c>
      <c r="AE23" s="215">
        <v>0</v>
      </c>
      <c r="AF23" s="46">
        <v>0</v>
      </c>
      <c r="AG23" s="47">
        <f t="shared" si="3"/>
        <v>0</v>
      </c>
      <c r="AH23" s="47">
        <f t="shared" si="3"/>
        <v>0</v>
      </c>
      <c r="AI23" s="215">
        <v>0</v>
      </c>
      <c r="AJ23" s="46"/>
      <c r="AK23" s="215">
        <v>0</v>
      </c>
      <c r="AL23" s="46"/>
      <c r="AM23" s="215">
        <v>0</v>
      </c>
      <c r="AN23" s="46"/>
      <c r="AO23" s="47">
        <f t="shared" si="4"/>
        <v>0</v>
      </c>
      <c r="AP23" s="47">
        <f t="shared" si="4"/>
        <v>0</v>
      </c>
      <c r="AQ23" s="48">
        <f t="shared" si="5"/>
        <v>1</v>
      </c>
      <c r="AR23" s="49">
        <f t="shared" si="5"/>
        <v>0</v>
      </c>
      <c r="AS23" s="45">
        <f t="shared" si="0"/>
        <v>0</v>
      </c>
    </row>
    <row r="24" spans="2:45" ht="120">
      <c r="B24" s="618"/>
      <c r="C24" s="441" t="s">
        <v>195</v>
      </c>
      <c r="D24" s="208">
        <v>4</v>
      </c>
      <c r="E24" s="211" t="s">
        <v>196</v>
      </c>
      <c r="F24" s="210" t="s">
        <v>197</v>
      </c>
      <c r="G24" s="210" t="s">
        <v>417</v>
      </c>
      <c r="H24" s="211" t="s">
        <v>198</v>
      </c>
      <c r="I24" s="211" t="s">
        <v>199</v>
      </c>
      <c r="J24" s="169" t="s">
        <v>189</v>
      </c>
      <c r="K24" s="215">
        <v>0</v>
      </c>
      <c r="L24" s="46">
        <v>0</v>
      </c>
      <c r="M24" s="215">
        <v>0</v>
      </c>
      <c r="N24" s="46">
        <v>0</v>
      </c>
      <c r="O24" s="215">
        <v>0</v>
      </c>
      <c r="P24" s="46">
        <v>0</v>
      </c>
      <c r="Q24" s="47">
        <f t="shared" si="1"/>
        <v>0</v>
      </c>
      <c r="R24" s="47">
        <f t="shared" si="1"/>
        <v>0</v>
      </c>
      <c r="S24" s="215">
        <v>0</v>
      </c>
      <c r="T24" s="46">
        <v>0</v>
      </c>
      <c r="U24" s="215">
        <v>0</v>
      </c>
      <c r="V24" s="46">
        <v>0</v>
      </c>
      <c r="W24" s="215">
        <v>1</v>
      </c>
      <c r="X24" s="46">
        <v>0</v>
      </c>
      <c r="Y24" s="47">
        <f t="shared" si="2"/>
        <v>1</v>
      </c>
      <c r="Z24" s="47">
        <f t="shared" si="2"/>
        <v>0</v>
      </c>
      <c r="AA24" s="215">
        <v>1</v>
      </c>
      <c r="AB24" s="46">
        <v>2</v>
      </c>
      <c r="AC24" s="215">
        <v>1</v>
      </c>
      <c r="AD24" s="46">
        <v>1</v>
      </c>
      <c r="AE24" s="215">
        <v>1</v>
      </c>
      <c r="AF24" s="46">
        <v>2</v>
      </c>
      <c r="AG24" s="47">
        <f t="shared" si="3"/>
        <v>3</v>
      </c>
      <c r="AH24" s="47">
        <f t="shared" si="3"/>
        <v>5</v>
      </c>
      <c r="AI24" s="215">
        <v>0</v>
      </c>
      <c r="AJ24" s="46"/>
      <c r="AK24" s="215">
        <v>0</v>
      </c>
      <c r="AL24" s="46"/>
      <c r="AM24" s="215">
        <v>0</v>
      </c>
      <c r="AN24" s="46"/>
      <c r="AO24" s="47">
        <f t="shared" si="4"/>
        <v>0</v>
      </c>
      <c r="AP24" s="47">
        <f t="shared" si="4"/>
        <v>0</v>
      </c>
      <c r="AQ24" s="48">
        <f t="shared" si="5"/>
        <v>4</v>
      </c>
      <c r="AR24" s="49">
        <f t="shared" si="5"/>
        <v>5</v>
      </c>
      <c r="AS24" s="45">
        <f t="shared" si="0"/>
        <v>1.25</v>
      </c>
    </row>
    <row r="25" spans="2:45" ht="150">
      <c r="B25" s="618"/>
      <c r="C25" s="431" t="s">
        <v>200</v>
      </c>
      <c r="D25" s="208">
        <v>34</v>
      </c>
      <c r="E25" s="211" t="s">
        <v>201</v>
      </c>
      <c r="F25" s="209" t="s">
        <v>202</v>
      </c>
      <c r="G25" s="210">
        <v>13</v>
      </c>
      <c r="H25" s="211" t="s">
        <v>720</v>
      </c>
      <c r="I25" s="211" t="s">
        <v>203</v>
      </c>
      <c r="J25" s="169" t="s">
        <v>156</v>
      </c>
      <c r="K25" s="215">
        <v>0</v>
      </c>
      <c r="L25" s="46">
        <v>0</v>
      </c>
      <c r="M25" s="215">
        <v>2</v>
      </c>
      <c r="N25" s="46">
        <v>0</v>
      </c>
      <c r="O25" s="215">
        <v>3</v>
      </c>
      <c r="P25" s="46">
        <v>0</v>
      </c>
      <c r="Q25" s="47">
        <f t="shared" si="1"/>
        <v>5</v>
      </c>
      <c r="R25" s="47">
        <f t="shared" si="1"/>
        <v>0</v>
      </c>
      <c r="S25" s="215">
        <v>3</v>
      </c>
      <c r="T25" s="46">
        <v>2</v>
      </c>
      <c r="U25" s="218">
        <v>3</v>
      </c>
      <c r="V25" s="46">
        <v>4</v>
      </c>
      <c r="W25" s="215">
        <v>4</v>
      </c>
      <c r="X25" s="46">
        <v>0</v>
      </c>
      <c r="Y25" s="47">
        <f t="shared" si="2"/>
        <v>10</v>
      </c>
      <c r="Z25" s="47">
        <f t="shared" si="2"/>
        <v>6</v>
      </c>
      <c r="AA25" s="215">
        <v>4</v>
      </c>
      <c r="AB25" s="46">
        <v>1</v>
      </c>
      <c r="AC25" s="215">
        <v>3</v>
      </c>
      <c r="AD25" s="46">
        <v>8</v>
      </c>
      <c r="AE25" s="215">
        <v>4</v>
      </c>
      <c r="AF25" s="46">
        <v>0</v>
      </c>
      <c r="AG25" s="47">
        <f t="shared" si="3"/>
        <v>11</v>
      </c>
      <c r="AH25" s="47">
        <f t="shared" si="3"/>
        <v>9</v>
      </c>
      <c r="AI25" s="215">
        <v>3</v>
      </c>
      <c r="AJ25" s="46"/>
      <c r="AK25" s="215">
        <v>5</v>
      </c>
      <c r="AL25" s="46"/>
      <c r="AM25" s="215">
        <v>0</v>
      </c>
      <c r="AN25" s="46"/>
      <c r="AO25" s="47">
        <f t="shared" si="4"/>
        <v>8</v>
      </c>
      <c r="AP25" s="47">
        <f t="shared" si="4"/>
        <v>0</v>
      </c>
      <c r="AQ25" s="48">
        <f>+Q25+Y25+AG25+AO25</f>
        <v>34</v>
      </c>
      <c r="AR25" s="49">
        <f t="shared" si="5"/>
        <v>15</v>
      </c>
      <c r="AS25" s="45">
        <f t="shared" si="0"/>
        <v>0.44117647058823528</v>
      </c>
    </row>
    <row r="26" spans="2:45" ht="120">
      <c r="B26" s="618"/>
      <c r="C26" s="432" t="s">
        <v>483</v>
      </c>
      <c r="D26" s="208">
        <v>1</v>
      </c>
      <c r="E26" s="87" t="s">
        <v>496</v>
      </c>
      <c r="F26" s="87" t="s">
        <v>497</v>
      </c>
      <c r="G26" s="210" t="s">
        <v>417</v>
      </c>
      <c r="H26" s="211" t="s">
        <v>509</v>
      </c>
      <c r="I26" s="211" t="s">
        <v>510</v>
      </c>
      <c r="J26" s="169" t="s">
        <v>524</v>
      </c>
      <c r="K26" s="224">
        <v>0</v>
      </c>
      <c r="L26" s="109">
        <v>0</v>
      </c>
      <c r="M26" s="224">
        <v>0</v>
      </c>
      <c r="N26" s="109">
        <v>0</v>
      </c>
      <c r="O26" s="224">
        <v>0</v>
      </c>
      <c r="P26" s="109">
        <v>0</v>
      </c>
      <c r="Q26" s="110">
        <f>K26+M26+O26</f>
        <v>0</v>
      </c>
      <c r="R26" s="42">
        <f>L26+N26+P26</f>
        <v>0</v>
      </c>
      <c r="S26" s="224">
        <v>0</v>
      </c>
      <c r="T26" s="109">
        <v>0</v>
      </c>
      <c r="U26" s="225">
        <v>0</v>
      </c>
      <c r="V26" s="109">
        <v>0</v>
      </c>
      <c r="W26" s="224">
        <v>1</v>
      </c>
      <c r="X26" s="109">
        <v>0</v>
      </c>
      <c r="Y26" s="110">
        <f>S26+U26+W26</f>
        <v>1</v>
      </c>
      <c r="Z26" s="110">
        <f t="shared" si="2"/>
        <v>0</v>
      </c>
      <c r="AA26" s="224">
        <v>0</v>
      </c>
      <c r="AB26" s="109">
        <v>0</v>
      </c>
      <c r="AC26" s="224">
        <v>0</v>
      </c>
      <c r="AD26" s="109">
        <v>0</v>
      </c>
      <c r="AE26" s="224">
        <v>0</v>
      </c>
      <c r="AF26" s="109">
        <v>0</v>
      </c>
      <c r="AG26" s="110">
        <f>AA26+AC26+AE26</f>
        <v>0</v>
      </c>
      <c r="AH26" s="42">
        <f>AB26+AD26+AF26</f>
        <v>0</v>
      </c>
      <c r="AI26" s="224">
        <v>0</v>
      </c>
      <c r="AJ26" s="109"/>
      <c r="AK26" s="224">
        <v>0</v>
      </c>
      <c r="AL26" s="109"/>
      <c r="AM26" s="224">
        <v>0</v>
      </c>
      <c r="AN26" s="109"/>
      <c r="AO26" s="42">
        <f t="shared" ref="AO26:AO32" si="6">AI26+AK26+AM26</f>
        <v>0</v>
      </c>
      <c r="AP26" s="42">
        <f>AJ26+AL26+AN26</f>
        <v>0</v>
      </c>
      <c r="AQ26" s="48">
        <f t="shared" ref="AQ26:AQ32" si="7">Q26+Y26+AG26+AO26</f>
        <v>1</v>
      </c>
      <c r="AR26" s="49">
        <f t="shared" ref="AR26:AR32" si="8">R26+Z26+AH26+AP26</f>
        <v>0</v>
      </c>
      <c r="AS26" s="45">
        <f t="shared" ref="AS26:AS32" si="9">IF(AND(AR26&gt;0,AQ26&gt;0),AR26/AQ26,0)</f>
        <v>0</v>
      </c>
    </row>
    <row r="27" spans="2:45" ht="90">
      <c r="B27" s="618"/>
      <c r="C27" s="432" t="s">
        <v>484</v>
      </c>
      <c r="D27" s="208">
        <v>1000</v>
      </c>
      <c r="E27" s="87" t="s">
        <v>498</v>
      </c>
      <c r="F27" s="87" t="s">
        <v>499</v>
      </c>
      <c r="G27" s="210" t="s">
        <v>417</v>
      </c>
      <c r="H27" s="211" t="s">
        <v>511</v>
      </c>
      <c r="I27" s="211" t="s">
        <v>512</v>
      </c>
      <c r="J27" s="169" t="s">
        <v>493</v>
      </c>
      <c r="K27" s="221">
        <v>0</v>
      </c>
      <c r="L27" s="57">
        <v>0</v>
      </c>
      <c r="M27" s="221">
        <v>100</v>
      </c>
      <c r="N27" s="57">
        <v>25</v>
      </c>
      <c r="O27" s="221">
        <v>100</v>
      </c>
      <c r="P27" s="57">
        <v>43</v>
      </c>
      <c r="Q27" s="42">
        <f t="shared" ref="Q27:R33" si="10">+K27+M27+O27</f>
        <v>200</v>
      </c>
      <c r="R27" s="42">
        <f t="shared" si="10"/>
        <v>68</v>
      </c>
      <c r="S27" s="221">
        <v>100</v>
      </c>
      <c r="T27" s="57">
        <v>98</v>
      </c>
      <c r="U27" s="221">
        <v>100</v>
      </c>
      <c r="V27" s="57">
        <v>238</v>
      </c>
      <c r="W27" s="221">
        <v>100</v>
      </c>
      <c r="X27" s="57">
        <v>140</v>
      </c>
      <c r="Y27" s="42">
        <f t="shared" ref="Y27:Z33" si="11">+S27+U27+W27</f>
        <v>300</v>
      </c>
      <c r="Z27" s="42">
        <f t="shared" si="11"/>
        <v>476</v>
      </c>
      <c r="AA27" s="221">
        <v>100</v>
      </c>
      <c r="AB27" s="57">
        <v>138</v>
      </c>
      <c r="AC27" s="221">
        <v>100</v>
      </c>
      <c r="AD27" s="57">
        <v>85</v>
      </c>
      <c r="AE27" s="222">
        <v>100</v>
      </c>
      <c r="AF27" s="58">
        <v>103</v>
      </c>
      <c r="AG27" s="42">
        <f t="shared" ref="AG27:AH33" si="12">+AA27+AC27+AE27</f>
        <v>300</v>
      </c>
      <c r="AH27" s="42">
        <f t="shared" si="12"/>
        <v>326</v>
      </c>
      <c r="AI27" s="221">
        <v>100</v>
      </c>
      <c r="AJ27" s="57"/>
      <c r="AK27" s="221">
        <v>100</v>
      </c>
      <c r="AL27" s="57"/>
      <c r="AM27" s="221"/>
      <c r="AN27" s="57"/>
      <c r="AO27" s="42">
        <f t="shared" si="6"/>
        <v>200</v>
      </c>
      <c r="AP27" s="42">
        <f t="shared" ref="AP27:AP32" si="13">AJ27+AL27+AN27</f>
        <v>0</v>
      </c>
      <c r="AQ27" s="48">
        <f t="shared" si="7"/>
        <v>1000</v>
      </c>
      <c r="AR27" s="49">
        <f t="shared" si="8"/>
        <v>870</v>
      </c>
      <c r="AS27" s="45">
        <f t="shared" si="9"/>
        <v>0.87</v>
      </c>
    </row>
    <row r="28" spans="2:45" ht="90">
      <c r="B28" s="618"/>
      <c r="C28" s="432" t="s">
        <v>485</v>
      </c>
      <c r="D28" s="208">
        <v>12000</v>
      </c>
      <c r="E28" s="87" t="s">
        <v>500</v>
      </c>
      <c r="F28" s="87" t="s">
        <v>501</v>
      </c>
      <c r="G28" s="210" t="s">
        <v>417</v>
      </c>
      <c r="H28" s="211" t="s">
        <v>513</v>
      </c>
      <c r="I28" s="211" t="s">
        <v>514</v>
      </c>
      <c r="J28" s="169" t="s">
        <v>493</v>
      </c>
      <c r="K28" s="221">
        <v>0</v>
      </c>
      <c r="L28" s="57">
        <v>589</v>
      </c>
      <c r="M28" s="221">
        <v>1200</v>
      </c>
      <c r="N28" s="57">
        <v>1237</v>
      </c>
      <c r="O28" s="221">
        <v>1200</v>
      </c>
      <c r="P28" s="57">
        <v>924</v>
      </c>
      <c r="Q28" s="42">
        <f t="shared" si="10"/>
        <v>2400</v>
      </c>
      <c r="R28" s="42">
        <f t="shared" si="10"/>
        <v>2750</v>
      </c>
      <c r="S28" s="221">
        <v>1200</v>
      </c>
      <c r="T28" s="57">
        <v>1887</v>
      </c>
      <c r="U28" s="221">
        <v>1200</v>
      </c>
      <c r="V28" s="57">
        <v>1402</v>
      </c>
      <c r="W28" s="221">
        <v>1200</v>
      </c>
      <c r="X28" s="57">
        <v>1576</v>
      </c>
      <c r="Y28" s="42">
        <f t="shared" si="11"/>
        <v>3600</v>
      </c>
      <c r="Z28" s="42">
        <f t="shared" si="11"/>
        <v>4865</v>
      </c>
      <c r="AA28" s="221">
        <v>1200</v>
      </c>
      <c r="AB28" s="57">
        <v>1765</v>
      </c>
      <c r="AC28" s="221">
        <v>1200</v>
      </c>
      <c r="AD28" s="57">
        <v>1408</v>
      </c>
      <c r="AE28" s="222">
        <v>1200</v>
      </c>
      <c r="AF28" s="58">
        <v>1251</v>
      </c>
      <c r="AG28" s="42">
        <f t="shared" si="12"/>
        <v>3600</v>
      </c>
      <c r="AH28" s="42">
        <f t="shared" si="12"/>
        <v>4424</v>
      </c>
      <c r="AI28" s="221">
        <v>1200</v>
      </c>
      <c r="AJ28" s="57"/>
      <c r="AK28" s="221">
        <v>1200</v>
      </c>
      <c r="AL28" s="57"/>
      <c r="AM28" s="221">
        <v>0</v>
      </c>
      <c r="AN28" s="57"/>
      <c r="AO28" s="42">
        <f t="shared" si="6"/>
        <v>2400</v>
      </c>
      <c r="AP28" s="42">
        <f t="shared" si="13"/>
        <v>0</v>
      </c>
      <c r="AQ28" s="48">
        <f t="shared" si="7"/>
        <v>12000</v>
      </c>
      <c r="AR28" s="49">
        <f t="shared" si="8"/>
        <v>12039</v>
      </c>
      <c r="AS28" s="45">
        <f t="shared" si="9"/>
        <v>1.00325</v>
      </c>
    </row>
    <row r="29" spans="2:45" ht="120">
      <c r="B29" s="618"/>
      <c r="C29" s="432" t="s">
        <v>486</v>
      </c>
      <c r="D29" s="208">
        <v>5000</v>
      </c>
      <c r="E29" s="87" t="s">
        <v>502</v>
      </c>
      <c r="F29" s="87" t="s">
        <v>503</v>
      </c>
      <c r="G29" s="210" t="s">
        <v>417</v>
      </c>
      <c r="H29" s="211" t="s">
        <v>515</v>
      </c>
      <c r="I29" s="211" t="s">
        <v>516</v>
      </c>
      <c r="J29" s="169" t="s">
        <v>493</v>
      </c>
      <c r="K29" s="221">
        <v>0</v>
      </c>
      <c r="L29" s="57">
        <v>147</v>
      </c>
      <c r="M29" s="221">
        <v>500</v>
      </c>
      <c r="N29" s="57">
        <v>369</v>
      </c>
      <c r="O29" s="221">
        <v>500</v>
      </c>
      <c r="P29" s="57">
        <v>315</v>
      </c>
      <c r="Q29" s="42">
        <f t="shared" si="10"/>
        <v>1000</v>
      </c>
      <c r="R29" s="42">
        <f t="shared" si="10"/>
        <v>831</v>
      </c>
      <c r="S29" s="221">
        <v>500</v>
      </c>
      <c r="T29" s="57">
        <v>554</v>
      </c>
      <c r="U29" s="221">
        <v>500</v>
      </c>
      <c r="V29" s="57">
        <v>535</v>
      </c>
      <c r="W29" s="221">
        <v>500</v>
      </c>
      <c r="X29" s="57">
        <v>726</v>
      </c>
      <c r="Y29" s="42">
        <f t="shared" si="11"/>
        <v>1500</v>
      </c>
      <c r="Z29" s="42">
        <f t="shared" si="11"/>
        <v>1815</v>
      </c>
      <c r="AA29" s="221">
        <v>500</v>
      </c>
      <c r="AB29" s="57">
        <v>451</v>
      </c>
      <c r="AC29" s="221">
        <v>500</v>
      </c>
      <c r="AD29" s="57">
        <v>672</v>
      </c>
      <c r="AE29" s="222">
        <v>500</v>
      </c>
      <c r="AF29" s="58">
        <v>707</v>
      </c>
      <c r="AG29" s="42">
        <f t="shared" si="12"/>
        <v>1500</v>
      </c>
      <c r="AH29" s="42">
        <f t="shared" si="12"/>
        <v>1830</v>
      </c>
      <c r="AI29" s="221">
        <v>500</v>
      </c>
      <c r="AJ29" s="57"/>
      <c r="AK29" s="221">
        <v>500</v>
      </c>
      <c r="AL29" s="57"/>
      <c r="AM29" s="221">
        <v>0</v>
      </c>
      <c r="AN29" s="57"/>
      <c r="AO29" s="42">
        <f t="shared" si="6"/>
        <v>1000</v>
      </c>
      <c r="AP29" s="42">
        <f t="shared" si="13"/>
        <v>0</v>
      </c>
      <c r="AQ29" s="48">
        <f t="shared" si="7"/>
        <v>5000</v>
      </c>
      <c r="AR29" s="49">
        <f t="shared" si="8"/>
        <v>4476</v>
      </c>
      <c r="AS29" s="45">
        <f t="shared" si="9"/>
        <v>0.8952</v>
      </c>
    </row>
    <row r="30" spans="2:45" ht="90">
      <c r="B30" s="618"/>
      <c r="C30" s="432" t="s">
        <v>487</v>
      </c>
      <c r="D30" s="208">
        <v>4000</v>
      </c>
      <c r="E30" s="87" t="s">
        <v>504</v>
      </c>
      <c r="F30" s="87" t="s">
        <v>505</v>
      </c>
      <c r="G30" s="210" t="s">
        <v>417</v>
      </c>
      <c r="H30" s="211" t="s">
        <v>517</v>
      </c>
      <c r="I30" s="211" t="s">
        <v>518</v>
      </c>
      <c r="J30" s="169" t="s">
        <v>493</v>
      </c>
      <c r="K30" s="221">
        <v>0</v>
      </c>
      <c r="L30" s="57">
        <v>129</v>
      </c>
      <c r="M30" s="221">
        <v>400</v>
      </c>
      <c r="N30" s="57">
        <v>251</v>
      </c>
      <c r="O30" s="221">
        <v>400</v>
      </c>
      <c r="P30" s="57">
        <v>288</v>
      </c>
      <c r="Q30" s="42">
        <f t="shared" si="10"/>
        <v>800</v>
      </c>
      <c r="R30" s="42">
        <f t="shared" si="10"/>
        <v>668</v>
      </c>
      <c r="S30" s="221">
        <v>400</v>
      </c>
      <c r="T30" s="57">
        <v>259</v>
      </c>
      <c r="U30" s="221">
        <v>400</v>
      </c>
      <c r="V30" s="57">
        <v>404</v>
      </c>
      <c r="W30" s="221">
        <v>400</v>
      </c>
      <c r="X30" s="57">
        <v>542</v>
      </c>
      <c r="Y30" s="42">
        <f t="shared" si="11"/>
        <v>1200</v>
      </c>
      <c r="Z30" s="42">
        <f t="shared" si="11"/>
        <v>1205</v>
      </c>
      <c r="AA30" s="221">
        <v>400</v>
      </c>
      <c r="AB30" s="57">
        <v>1099</v>
      </c>
      <c r="AC30" s="221">
        <v>400</v>
      </c>
      <c r="AD30" s="57">
        <v>528</v>
      </c>
      <c r="AE30" s="222">
        <v>400</v>
      </c>
      <c r="AF30" s="58">
        <v>680</v>
      </c>
      <c r="AG30" s="42">
        <f t="shared" si="12"/>
        <v>1200</v>
      </c>
      <c r="AH30" s="42">
        <f t="shared" si="12"/>
        <v>2307</v>
      </c>
      <c r="AI30" s="221">
        <v>400</v>
      </c>
      <c r="AJ30" s="57"/>
      <c r="AK30" s="221">
        <v>400</v>
      </c>
      <c r="AL30" s="57"/>
      <c r="AM30" s="221">
        <v>0</v>
      </c>
      <c r="AN30" s="57"/>
      <c r="AO30" s="42">
        <f t="shared" si="6"/>
        <v>800</v>
      </c>
      <c r="AP30" s="42">
        <f t="shared" si="13"/>
        <v>0</v>
      </c>
      <c r="AQ30" s="48">
        <f t="shared" si="7"/>
        <v>4000</v>
      </c>
      <c r="AR30" s="49">
        <f t="shared" si="8"/>
        <v>4180</v>
      </c>
      <c r="AS30" s="45">
        <f t="shared" si="9"/>
        <v>1.0449999999999999</v>
      </c>
    </row>
    <row r="31" spans="2:45" ht="72" customHeight="1">
      <c r="B31" s="618"/>
      <c r="C31" s="432" t="s">
        <v>488</v>
      </c>
      <c r="D31" s="208">
        <v>40</v>
      </c>
      <c r="E31" s="87" t="s">
        <v>506</v>
      </c>
      <c r="F31" s="87" t="s">
        <v>445</v>
      </c>
      <c r="G31" s="210" t="s">
        <v>417</v>
      </c>
      <c r="H31" s="211" t="s">
        <v>519</v>
      </c>
      <c r="I31" s="211" t="s">
        <v>520</v>
      </c>
      <c r="J31" s="169" t="s">
        <v>493</v>
      </c>
      <c r="K31" s="221">
        <v>0</v>
      </c>
      <c r="L31" s="57">
        <v>6</v>
      </c>
      <c r="M31" s="221">
        <v>20</v>
      </c>
      <c r="N31" s="57">
        <v>8</v>
      </c>
      <c r="O31" s="221">
        <v>0</v>
      </c>
      <c r="P31" s="57">
        <v>7</v>
      </c>
      <c r="Q31" s="42">
        <f t="shared" si="10"/>
        <v>20</v>
      </c>
      <c r="R31" s="42">
        <f t="shared" si="10"/>
        <v>21</v>
      </c>
      <c r="S31" s="221">
        <v>0</v>
      </c>
      <c r="T31" s="57">
        <v>12</v>
      </c>
      <c r="U31" s="225">
        <v>0</v>
      </c>
      <c r="V31" s="57">
        <v>11</v>
      </c>
      <c r="W31" s="225">
        <v>0</v>
      </c>
      <c r="X31" s="57">
        <v>9</v>
      </c>
      <c r="Y31" s="42">
        <f t="shared" si="11"/>
        <v>0</v>
      </c>
      <c r="Z31" s="42">
        <f t="shared" si="11"/>
        <v>32</v>
      </c>
      <c r="AA31" s="225">
        <v>0</v>
      </c>
      <c r="AB31" s="57">
        <v>2</v>
      </c>
      <c r="AC31" s="221">
        <v>20</v>
      </c>
      <c r="AD31" s="57">
        <v>2</v>
      </c>
      <c r="AE31" s="225">
        <v>0</v>
      </c>
      <c r="AF31" s="58">
        <v>6</v>
      </c>
      <c r="AG31" s="42">
        <f t="shared" si="12"/>
        <v>20</v>
      </c>
      <c r="AH31" s="42">
        <f t="shared" si="12"/>
        <v>10</v>
      </c>
      <c r="AI31" s="225">
        <v>0</v>
      </c>
      <c r="AJ31" s="57"/>
      <c r="AK31" s="225">
        <v>0</v>
      </c>
      <c r="AL31" s="57"/>
      <c r="AM31" s="225">
        <v>0</v>
      </c>
      <c r="AN31" s="57"/>
      <c r="AO31" s="42">
        <f t="shared" si="6"/>
        <v>0</v>
      </c>
      <c r="AP31" s="42">
        <f t="shared" si="13"/>
        <v>0</v>
      </c>
      <c r="AQ31" s="48">
        <f t="shared" si="7"/>
        <v>40</v>
      </c>
      <c r="AR31" s="49">
        <f t="shared" si="8"/>
        <v>63</v>
      </c>
      <c r="AS31" s="45">
        <f t="shared" si="9"/>
        <v>1.575</v>
      </c>
    </row>
    <row r="32" spans="2:45" ht="87.75" customHeight="1">
      <c r="B32" s="618"/>
      <c r="C32" s="432" t="s">
        <v>489</v>
      </c>
      <c r="D32" s="392">
        <v>37</v>
      </c>
      <c r="E32" s="87" t="s">
        <v>507</v>
      </c>
      <c r="F32" s="87" t="s">
        <v>445</v>
      </c>
      <c r="G32" s="210" t="s">
        <v>417</v>
      </c>
      <c r="H32" s="211" t="s">
        <v>521</v>
      </c>
      <c r="I32" s="211" t="s">
        <v>522</v>
      </c>
      <c r="J32" s="169" t="s">
        <v>493</v>
      </c>
      <c r="K32" s="221">
        <v>0</v>
      </c>
      <c r="L32" s="57">
        <v>0</v>
      </c>
      <c r="M32" s="221">
        <v>0</v>
      </c>
      <c r="N32" s="57">
        <v>1</v>
      </c>
      <c r="O32" s="221">
        <v>19</v>
      </c>
      <c r="P32" s="57">
        <v>2</v>
      </c>
      <c r="Q32" s="42">
        <f t="shared" si="10"/>
        <v>19</v>
      </c>
      <c r="R32" s="42">
        <f t="shared" si="10"/>
        <v>3</v>
      </c>
      <c r="S32" s="221">
        <v>18</v>
      </c>
      <c r="T32" s="57">
        <v>5</v>
      </c>
      <c r="U32" s="225">
        <v>0</v>
      </c>
      <c r="V32" s="57">
        <v>2</v>
      </c>
      <c r="W32" s="225">
        <v>0</v>
      </c>
      <c r="X32" s="57">
        <v>8</v>
      </c>
      <c r="Y32" s="42">
        <f t="shared" si="11"/>
        <v>18</v>
      </c>
      <c r="Z32" s="42">
        <f t="shared" si="11"/>
        <v>15</v>
      </c>
      <c r="AA32" s="225">
        <v>0</v>
      </c>
      <c r="AB32" s="57">
        <v>2</v>
      </c>
      <c r="AC32" s="221">
        <v>0</v>
      </c>
      <c r="AD32" s="57">
        <v>3</v>
      </c>
      <c r="AE32" s="225">
        <v>0</v>
      </c>
      <c r="AF32" s="58">
        <v>2</v>
      </c>
      <c r="AG32" s="42">
        <f t="shared" si="12"/>
        <v>0</v>
      </c>
      <c r="AH32" s="42">
        <f t="shared" si="12"/>
        <v>7</v>
      </c>
      <c r="AI32" s="225">
        <v>0</v>
      </c>
      <c r="AJ32" s="57"/>
      <c r="AK32" s="225">
        <v>0</v>
      </c>
      <c r="AL32" s="57"/>
      <c r="AM32" s="225">
        <v>0</v>
      </c>
      <c r="AN32" s="57"/>
      <c r="AO32" s="42">
        <f t="shared" si="6"/>
        <v>0</v>
      </c>
      <c r="AP32" s="42">
        <f t="shared" si="13"/>
        <v>0</v>
      </c>
      <c r="AQ32" s="48">
        <f t="shared" si="7"/>
        <v>37</v>
      </c>
      <c r="AR32" s="49">
        <f t="shared" si="8"/>
        <v>25</v>
      </c>
      <c r="AS32" s="45">
        <f t="shared" si="9"/>
        <v>0.67567567567567566</v>
      </c>
    </row>
    <row r="33" spans="2:45" ht="77.25" customHeight="1">
      <c r="B33" s="619"/>
      <c r="C33" s="432" t="s">
        <v>490</v>
      </c>
      <c r="D33" s="392">
        <v>40</v>
      </c>
      <c r="E33" s="87" t="s">
        <v>508</v>
      </c>
      <c r="F33" s="87" t="s">
        <v>445</v>
      </c>
      <c r="G33" s="210" t="s">
        <v>417</v>
      </c>
      <c r="H33" s="211" t="s">
        <v>519</v>
      </c>
      <c r="I33" s="211" t="s">
        <v>523</v>
      </c>
      <c r="J33" s="169" t="s">
        <v>493</v>
      </c>
      <c r="K33" s="221">
        <v>0</v>
      </c>
      <c r="L33" s="57">
        <v>3</v>
      </c>
      <c r="M33" s="221">
        <v>0</v>
      </c>
      <c r="N33" s="57">
        <v>4</v>
      </c>
      <c r="O33" s="221">
        <v>0</v>
      </c>
      <c r="P33" s="57">
        <v>1</v>
      </c>
      <c r="Q33" s="42">
        <f t="shared" si="10"/>
        <v>0</v>
      </c>
      <c r="R33" s="42">
        <f t="shared" si="10"/>
        <v>8</v>
      </c>
      <c r="S33" s="221">
        <v>20</v>
      </c>
      <c r="T33" s="57">
        <v>3</v>
      </c>
      <c r="U33" s="225">
        <v>0</v>
      </c>
      <c r="V33" s="57">
        <v>8</v>
      </c>
      <c r="W33" s="221">
        <v>20</v>
      </c>
      <c r="X33" s="57">
        <v>12</v>
      </c>
      <c r="Y33" s="42">
        <f t="shared" si="11"/>
        <v>40</v>
      </c>
      <c r="Z33" s="42">
        <f t="shared" si="11"/>
        <v>23</v>
      </c>
      <c r="AA33" s="225">
        <v>0</v>
      </c>
      <c r="AB33" s="57">
        <v>13</v>
      </c>
      <c r="AC33" s="225">
        <v>0</v>
      </c>
      <c r="AD33" s="57">
        <v>8</v>
      </c>
      <c r="AE33" s="225">
        <v>0</v>
      </c>
      <c r="AF33" s="58">
        <v>8</v>
      </c>
      <c r="AG33" s="42">
        <f t="shared" si="12"/>
        <v>0</v>
      </c>
      <c r="AH33" s="42">
        <f t="shared" si="12"/>
        <v>29</v>
      </c>
      <c r="AI33" s="225">
        <v>0</v>
      </c>
      <c r="AJ33" s="57"/>
      <c r="AK33" s="225">
        <v>0</v>
      </c>
      <c r="AL33" s="57"/>
      <c r="AM33" s="225">
        <v>0</v>
      </c>
      <c r="AN33" s="57"/>
      <c r="AO33" s="42">
        <f>AI33+AK33+AM33</f>
        <v>0</v>
      </c>
      <c r="AP33" s="42">
        <f>AJ33+AL33+AN33</f>
        <v>0</v>
      </c>
      <c r="AQ33" s="48">
        <f>Q33+Y33+AG33+AO33</f>
        <v>40</v>
      </c>
      <c r="AR33" s="49">
        <f>R33+Z33+AH33+AP33</f>
        <v>60</v>
      </c>
      <c r="AS33" s="45">
        <f t="shared" si="0"/>
        <v>1.5</v>
      </c>
    </row>
    <row r="34" spans="2:45" ht="327.75">
      <c r="B34" s="162" t="s">
        <v>480</v>
      </c>
      <c r="C34" s="137" t="s">
        <v>477</v>
      </c>
      <c r="D34" s="138">
        <v>1</v>
      </c>
      <c r="E34" s="139" t="s">
        <v>428</v>
      </c>
      <c r="F34" s="140" t="s">
        <v>429</v>
      </c>
      <c r="G34" s="141" t="s">
        <v>417</v>
      </c>
      <c r="H34" s="142" t="s">
        <v>430</v>
      </c>
      <c r="I34" s="143" t="s">
        <v>431</v>
      </c>
      <c r="J34" s="144" t="s">
        <v>525</v>
      </c>
      <c r="K34" s="145">
        <v>2.5757575757575757E-2</v>
      </c>
      <c r="L34" s="108">
        <v>2.5757575757575799E-2</v>
      </c>
      <c r="M34" s="145">
        <v>0.23575757575757575</v>
      </c>
      <c r="N34" s="108">
        <v>0.23</v>
      </c>
      <c r="O34" s="145">
        <v>0.16909090909090907</v>
      </c>
      <c r="P34" s="108">
        <v>0.16</v>
      </c>
      <c r="Q34" s="146">
        <f>K34+M34+O34</f>
        <v>0.43060606060606055</v>
      </c>
      <c r="R34" s="146">
        <f>L34+N34+P34</f>
        <v>0.41575757575757577</v>
      </c>
      <c r="S34" s="145">
        <v>0.13575757575757574</v>
      </c>
      <c r="T34" s="108">
        <v>0.126</v>
      </c>
      <c r="U34" s="145">
        <v>0.10242424242424242</v>
      </c>
      <c r="V34" s="108">
        <v>9.6000000000000002E-2</v>
      </c>
      <c r="W34" s="145">
        <v>3.5757575757575759E-2</v>
      </c>
      <c r="X34" s="108">
        <v>3.5799999999999998E-2</v>
      </c>
      <c r="Y34" s="146">
        <f>S34+U34+W34</f>
        <v>0.27393939393939393</v>
      </c>
      <c r="Z34" s="146">
        <f>T34+V34+X34</f>
        <v>0.25780000000000003</v>
      </c>
      <c r="AA34" s="145">
        <v>3.5757575757575759E-2</v>
      </c>
      <c r="AB34" s="108">
        <v>3.5799999999999998E-2</v>
      </c>
      <c r="AC34" s="145">
        <v>8.5757575757575755E-2</v>
      </c>
      <c r="AD34" s="108">
        <v>8.5800000000000001E-2</v>
      </c>
      <c r="AE34" s="145">
        <v>3.5757575757575759E-2</v>
      </c>
      <c r="AF34" s="108">
        <v>3.5799999999999998E-2</v>
      </c>
      <c r="AG34" s="146">
        <f>AA34+AC34+AE34</f>
        <v>0.15727272727272729</v>
      </c>
      <c r="AH34" s="146">
        <f>AB34+AD34+AF34</f>
        <v>0.15739999999999998</v>
      </c>
      <c r="AI34" s="145">
        <v>3.5757575757575759E-2</v>
      </c>
      <c r="AJ34" s="108"/>
      <c r="AK34" s="145">
        <v>8.5757575757575755E-2</v>
      </c>
      <c r="AL34" s="108"/>
      <c r="AM34" s="145">
        <v>1.6666666666666666E-2</v>
      </c>
      <c r="AN34" s="108"/>
      <c r="AO34" s="146">
        <f>AI34+AK34+AM34</f>
        <v>0.13818181818181818</v>
      </c>
      <c r="AP34" s="146">
        <f>AJ34+AL34+AN34</f>
        <v>0</v>
      </c>
      <c r="AQ34" s="146">
        <f>Q34+Y34+AG34+AO34</f>
        <v>1</v>
      </c>
      <c r="AR34" s="146">
        <f>R34+Z34+AH34+AP34</f>
        <v>0.83095757575757578</v>
      </c>
      <c r="AS34" s="136">
        <f t="shared" si="0"/>
        <v>0.83095757575757578</v>
      </c>
    </row>
    <row r="35" spans="2:45" ht="23.25">
      <c r="B35" s="598" t="s">
        <v>22</v>
      </c>
      <c r="C35" s="599"/>
      <c r="D35" s="599"/>
      <c r="E35" s="599"/>
      <c r="F35" s="599"/>
      <c r="G35" s="599"/>
      <c r="H35" s="599"/>
      <c r="I35" s="599"/>
      <c r="J35" s="599"/>
      <c r="K35" s="599"/>
      <c r="L35" s="599"/>
      <c r="M35" s="599"/>
      <c r="N35" s="599"/>
      <c r="O35" s="599"/>
      <c r="P35" s="599"/>
      <c r="Q35" s="599"/>
      <c r="R35" s="599"/>
      <c r="S35" s="599"/>
      <c r="T35" s="599"/>
      <c r="U35" s="599"/>
      <c r="V35" s="599"/>
      <c r="W35" s="599"/>
      <c r="X35" s="599"/>
      <c r="Y35" s="599"/>
      <c r="Z35" s="599"/>
      <c r="AA35" s="599"/>
      <c r="AB35" s="599"/>
      <c r="AC35" s="599"/>
      <c r="AD35" s="599"/>
      <c r="AE35" s="599"/>
      <c r="AF35" s="599"/>
      <c r="AG35" s="599"/>
      <c r="AH35" s="599"/>
      <c r="AI35" s="599"/>
      <c r="AJ35" s="599"/>
      <c r="AK35" s="599"/>
      <c r="AL35" s="599"/>
      <c r="AM35" s="599"/>
      <c r="AN35" s="599"/>
      <c r="AO35" s="599"/>
      <c r="AP35" s="599"/>
      <c r="AQ35" s="599"/>
      <c r="AR35" s="616"/>
      <c r="AS35" s="1">
        <f>AVERAGE(AS13:AS33)</f>
        <v>0.86788574610841196</v>
      </c>
    </row>
    <row r="36" spans="2:45" ht="17.25">
      <c r="B36" s="153"/>
      <c r="C36" s="153"/>
      <c r="D36" s="154"/>
      <c r="E36" s="153"/>
      <c r="F36" s="153"/>
      <c r="G36" s="153"/>
      <c r="H36" s="153"/>
      <c r="I36" s="153"/>
      <c r="J36" s="155"/>
    </row>
    <row r="37" spans="2:45" ht="15.75">
      <c r="B37" s="51" t="s">
        <v>3</v>
      </c>
      <c r="C37" s="584"/>
      <c r="D37" s="585"/>
      <c r="E37" s="585"/>
      <c r="F37" s="585"/>
      <c r="G37" s="585"/>
      <c r="H37" s="585"/>
      <c r="I37" s="585"/>
      <c r="J37" s="612"/>
    </row>
    <row r="38" spans="2:45" ht="17.25">
      <c r="B38" s="153"/>
      <c r="C38" s="558"/>
      <c r="D38" s="558"/>
      <c r="E38" s="558"/>
      <c r="F38" s="558"/>
      <c r="G38" s="558"/>
      <c r="H38" s="558"/>
      <c r="I38" s="558"/>
      <c r="J38" s="558"/>
    </row>
    <row r="39" spans="2:45" ht="108" customHeight="1">
      <c r="B39" s="52" t="s">
        <v>110</v>
      </c>
      <c r="C39" s="593" t="s">
        <v>204</v>
      </c>
      <c r="D39" s="626"/>
      <c r="E39" s="153"/>
      <c r="F39" s="153"/>
      <c r="G39" s="227" t="s">
        <v>78</v>
      </c>
      <c r="H39" s="627" t="s">
        <v>526</v>
      </c>
      <c r="I39" s="628"/>
      <c r="J39" s="628"/>
    </row>
    <row r="40" spans="2:45" ht="17.25">
      <c r="B40" s="153"/>
      <c r="C40" s="153"/>
      <c r="D40" s="154"/>
      <c r="E40" s="153"/>
      <c r="F40" s="153"/>
      <c r="G40" s="153"/>
      <c r="H40" s="629"/>
      <c r="I40" s="629"/>
      <c r="J40" s="629"/>
      <c r="AS40" s="228"/>
    </row>
    <row r="41" spans="2:45" ht="17.25">
      <c r="B41" s="153"/>
      <c r="C41" s="153"/>
      <c r="D41" s="154"/>
      <c r="E41" s="153"/>
      <c r="F41" s="153"/>
      <c r="G41" s="153"/>
      <c r="H41" s="153"/>
      <c r="I41" s="153"/>
      <c r="J41" s="155"/>
    </row>
    <row r="42" spans="2:45" ht="17.25">
      <c r="B42" s="153"/>
      <c r="C42" s="153"/>
      <c r="D42" s="154"/>
      <c r="E42" s="153"/>
      <c r="F42" s="153"/>
      <c r="G42" s="153"/>
      <c r="H42" s="153"/>
      <c r="I42" s="153"/>
      <c r="J42" s="155"/>
    </row>
    <row r="43" spans="2:45" ht="17.25">
      <c r="B43" s="153"/>
      <c r="C43" s="153"/>
      <c r="D43" s="154"/>
      <c r="E43" s="153"/>
      <c r="F43" s="153"/>
      <c r="G43" s="153"/>
      <c r="H43" s="153"/>
      <c r="I43" s="153"/>
      <c r="J43" s="155"/>
    </row>
    <row r="44" spans="2:45" ht="17.25">
      <c r="B44" s="153"/>
      <c r="C44" s="153"/>
      <c r="D44" s="154"/>
      <c r="E44" s="571"/>
      <c r="F44" s="571"/>
      <c r="G44" s="571"/>
      <c r="H44" s="571"/>
      <c r="I44" s="157"/>
      <c r="J44" s="153"/>
    </row>
    <row r="45" spans="2:45" ht="17.25">
      <c r="B45" s="153"/>
      <c r="C45" s="153"/>
      <c r="D45" s="154"/>
      <c r="E45" s="153"/>
      <c r="F45" s="153"/>
      <c r="G45" s="153"/>
      <c r="H45" s="153"/>
      <c r="I45" s="153"/>
      <c r="J45" s="153"/>
    </row>
    <row r="46" spans="2:45" ht="17.25">
      <c r="B46" s="153"/>
      <c r="C46" s="153"/>
      <c r="D46" s="154"/>
      <c r="E46" s="571"/>
      <c r="F46" s="571"/>
      <c r="G46" s="571"/>
      <c r="H46" s="571"/>
      <c r="I46" s="157"/>
      <c r="J46" s="153"/>
    </row>
    <row r="47" spans="2:45" ht="17.25">
      <c r="B47" s="153"/>
      <c r="C47" s="153"/>
      <c r="D47" s="154"/>
      <c r="E47" s="153"/>
      <c r="F47" s="153"/>
      <c r="G47" s="153"/>
      <c r="H47" s="153"/>
      <c r="I47" s="153"/>
      <c r="J47" s="153"/>
    </row>
    <row r="48" spans="2:45" ht="17.25">
      <c r="B48" s="153"/>
      <c r="C48" s="153"/>
      <c r="D48" s="154"/>
      <c r="E48" s="571"/>
      <c r="F48" s="571"/>
      <c r="G48" s="571"/>
      <c r="H48" s="571"/>
      <c r="I48" s="157"/>
      <c r="J48" s="153"/>
    </row>
  </sheetData>
  <sheetProtection algorithmName="SHA-512" hashValue="JjFlISmPLmtYB56zoLXfMWhqRrU0vT7kfpDMYa4r2PBTyxA4VQxr+SCCD3d56F+/oxryPXHweZqBNvlFPGd4Yw==" saltValue="xwYLylWU5w2yE7nr5VlkxQ==" spinCount="100000" sheet="1" objects="1" scenarios="1" formatCells="0"/>
  <mergeCells count="54">
    <mergeCell ref="AS16:AS17"/>
    <mergeCell ref="E48:H48"/>
    <mergeCell ref="C38:J38"/>
    <mergeCell ref="C39:D39"/>
    <mergeCell ref="H39:J39"/>
    <mergeCell ref="H40:J40"/>
    <mergeCell ref="E44:H44"/>
    <mergeCell ref="E46:H46"/>
    <mergeCell ref="AO11:AP11"/>
    <mergeCell ref="C14:C16"/>
    <mergeCell ref="B35:AR35"/>
    <mergeCell ref="AI11:AJ11"/>
    <mergeCell ref="AK11:AL11"/>
    <mergeCell ref="B13:B33"/>
    <mergeCell ref="E16:E17"/>
    <mergeCell ref="F16:F17"/>
    <mergeCell ref="AA10:AH10"/>
    <mergeCell ref="AI10:AP10"/>
    <mergeCell ref="K11:L11"/>
    <mergeCell ref="M11:N11"/>
    <mergeCell ref="C37:J37"/>
    <mergeCell ref="AA11:AB11"/>
    <mergeCell ref="AC11:AD11"/>
    <mergeCell ref="AE11:AF11"/>
    <mergeCell ref="AG11:AH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conditionalFormatting sqref="AS13:AS16 AS25 AS18:AS22">
    <cfRule type="cellIs" dxfId="140" priority="43" operator="between">
      <formula>0.7</formula>
      <formula>1</formula>
    </cfRule>
    <cfRule type="cellIs" dxfId="139" priority="44" operator="between">
      <formula>0.51</formula>
      <formula>0.69</formula>
    </cfRule>
    <cfRule type="cellIs" dxfId="138" priority="45" operator="between">
      <formula>0</formula>
      <formula>0.5</formula>
    </cfRule>
  </conditionalFormatting>
  <conditionalFormatting sqref="AS23">
    <cfRule type="cellIs" dxfId="137" priority="34" operator="between">
      <formula>0.7</formula>
      <formula>1</formula>
    </cfRule>
    <cfRule type="cellIs" dxfId="136" priority="35" operator="between">
      <formula>0.51</formula>
      <formula>0.69</formula>
    </cfRule>
    <cfRule type="cellIs" dxfId="135" priority="36" operator="between">
      <formula>0</formula>
      <formula>0.5</formula>
    </cfRule>
  </conditionalFormatting>
  <conditionalFormatting sqref="AS24">
    <cfRule type="cellIs" dxfId="134" priority="31" operator="between">
      <formula>0.7</formula>
      <formula>1</formula>
    </cfRule>
    <cfRule type="cellIs" dxfId="133" priority="32" operator="between">
      <formula>0.51</formula>
      <formula>0.69</formula>
    </cfRule>
    <cfRule type="cellIs" dxfId="132" priority="33" operator="between">
      <formula>0</formula>
      <formula>0.5</formula>
    </cfRule>
  </conditionalFormatting>
  <conditionalFormatting sqref="AS34">
    <cfRule type="cellIs" dxfId="131" priority="13" operator="between">
      <formula>0.7</formula>
      <formula>1</formula>
    </cfRule>
    <cfRule type="cellIs" dxfId="130" priority="14" operator="between">
      <formula>0.51</formula>
      <formula>0.69</formula>
    </cfRule>
    <cfRule type="cellIs" dxfId="129" priority="15" operator="between">
      <formula>0</formula>
      <formula>0.5</formula>
    </cfRule>
  </conditionalFormatting>
  <conditionalFormatting sqref="AS26:AS32">
    <cfRule type="cellIs" dxfId="128" priority="10" operator="between">
      <formula>0.7</formula>
      <formula>1</formula>
    </cfRule>
    <cfRule type="cellIs" dxfId="127" priority="11" operator="between">
      <formula>0.51</formula>
      <formula>0.69</formula>
    </cfRule>
    <cfRule type="cellIs" dxfId="126" priority="12" operator="between">
      <formula>0</formula>
      <formula>0.5</formula>
    </cfRule>
  </conditionalFormatting>
  <conditionalFormatting sqref="AS33">
    <cfRule type="cellIs" dxfId="125" priority="7" operator="between">
      <formula>0.7</formula>
      <formula>1</formula>
    </cfRule>
    <cfRule type="cellIs" dxfId="124" priority="8" operator="between">
      <formula>0.51</formula>
      <formula>0.69</formula>
    </cfRule>
    <cfRule type="cellIs" dxfId="123" priority="9" operator="between">
      <formula>0</formula>
      <formula>0.5</formula>
    </cfRule>
  </conditionalFormatting>
  <dataValidations count="1">
    <dataValidation type="list" allowBlank="1" showInputMessage="1" showErrorMessage="1" promptTitle="Objetivo Estratégico" sqref="B13" xr:uid="{00000000-0002-0000-1400-000000000000}">
      <formula1>OBJE</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B1:AS33"/>
  <sheetViews>
    <sheetView showGridLines="0" topLeftCell="A3" zoomScale="55" zoomScaleNormal="55" workbookViewId="0">
      <selection activeCell="B13" sqref="B13:B19"/>
    </sheetView>
  </sheetViews>
  <sheetFormatPr baseColWidth="10" defaultColWidth="17.28515625" defaultRowHeight="15" customHeight="1"/>
  <cols>
    <col min="1" max="1" width="4.28515625" style="60" customWidth="1"/>
    <col min="2" max="2" width="22.28515625" style="113" customWidth="1"/>
    <col min="3" max="3" width="28.28515625" style="113" customWidth="1"/>
    <col min="4" max="4" width="21.42578125" style="114" customWidth="1"/>
    <col min="5" max="6" width="21.42578125" style="113" customWidth="1"/>
    <col min="7" max="7" width="14" style="113" customWidth="1"/>
    <col min="8" max="8" width="28.42578125" style="113" customWidth="1"/>
    <col min="9" max="9" width="56.28515625" style="113" customWidth="1"/>
    <col min="10" max="10" width="31.7109375" style="115" customWidth="1"/>
    <col min="11" max="42" width="10.7109375" style="60" customWidth="1"/>
    <col min="43" max="43" width="15.140625" style="60" customWidth="1"/>
    <col min="44" max="45" width="10.7109375" style="60" customWidth="1"/>
    <col min="46" max="16384" width="17.28515625" style="60"/>
  </cols>
  <sheetData>
    <row r="1" spans="2:45" ht="18" thickBot="1"/>
    <row r="2" spans="2:45" ht="15.75">
      <c r="B2" s="529"/>
      <c r="C2" s="532" t="s">
        <v>58</v>
      </c>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4"/>
      <c r="AR2" s="541" t="s">
        <v>38</v>
      </c>
      <c r="AS2" s="542"/>
    </row>
    <row r="3" spans="2:45" ht="15.75">
      <c r="B3" s="530"/>
      <c r="C3" s="631"/>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50"/>
      <c r="AR3" s="205" t="s">
        <v>35</v>
      </c>
      <c r="AS3" s="164" t="s">
        <v>36</v>
      </c>
    </row>
    <row r="4" spans="2:45">
      <c r="B4" s="530"/>
      <c r="C4" s="631"/>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6"/>
      <c r="AL4" s="536"/>
      <c r="AM4" s="536"/>
      <c r="AN4" s="536"/>
      <c r="AO4" s="536"/>
      <c r="AP4" s="536"/>
      <c r="AQ4" s="550"/>
      <c r="AR4" s="118">
        <v>3</v>
      </c>
      <c r="AS4" s="119" t="s">
        <v>101</v>
      </c>
    </row>
    <row r="5" spans="2:45" ht="15.75">
      <c r="B5" s="530"/>
      <c r="C5" s="631"/>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536"/>
      <c r="AK5" s="536"/>
      <c r="AL5" s="536"/>
      <c r="AM5" s="536"/>
      <c r="AN5" s="536"/>
      <c r="AO5" s="536"/>
      <c r="AP5" s="536"/>
      <c r="AQ5" s="550"/>
      <c r="AR5" s="581" t="s">
        <v>37</v>
      </c>
      <c r="AS5" s="582"/>
    </row>
    <row r="6" spans="2:45" ht="15.75" thickBot="1">
      <c r="B6" s="531"/>
      <c r="C6" s="538"/>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39"/>
      <c r="AJ6" s="539"/>
      <c r="AK6" s="539"/>
      <c r="AL6" s="539"/>
      <c r="AM6" s="539"/>
      <c r="AN6" s="539"/>
      <c r="AO6" s="539"/>
      <c r="AP6" s="539"/>
      <c r="AQ6" s="540"/>
      <c r="AR6" s="545" t="s">
        <v>99</v>
      </c>
      <c r="AS6" s="546"/>
    </row>
    <row r="7" spans="2:45" ht="17.25">
      <c r="B7" s="120"/>
      <c r="C7" s="120"/>
      <c r="D7" s="121"/>
      <c r="E7" s="120"/>
      <c r="F7" s="120"/>
      <c r="G7" s="120"/>
      <c r="H7" s="120"/>
      <c r="I7" s="120"/>
      <c r="J7" s="122"/>
      <c r="AR7" s="587"/>
      <c r="AS7" s="588"/>
    </row>
    <row r="8" spans="2: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630" t="s">
        <v>34</v>
      </c>
      <c r="C9" s="630" t="s">
        <v>33</v>
      </c>
      <c r="D9" s="630" t="s">
        <v>62</v>
      </c>
      <c r="E9" s="630" t="s">
        <v>65</v>
      </c>
      <c r="F9" s="630" t="s">
        <v>66</v>
      </c>
      <c r="G9" s="630" t="s">
        <v>30</v>
      </c>
      <c r="H9" s="630" t="s">
        <v>24</v>
      </c>
      <c r="I9" s="630" t="s">
        <v>94</v>
      </c>
      <c r="J9" s="630"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601" t="s">
        <v>5</v>
      </c>
      <c r="AR9" s="603" t="s">
        <v>6</v>
      </c>
      <c r="AS9" s="603" t="s">
        <v>23</v>
      </c>
    </row>
    <row r="10" spans="2:45" ht="15.75">
      <c r="B10" s="576"/>
      <c r="C10" s="576"/>
      <c r="D10" s="576"/>
      <c r="E10" s="576"/>
      <c r="F10" s="576"/>
      <c r="G10" s="576"/>
      <c r="H10" s="576"/>
      <c r="I10" s="576"/>
      <c r="J10" s="576"/>
      <c r="K10" s="611" t="s">
        <v>25</v>
      </c>
      <c r="L10" s="611"/>
      <c r="M10" s="611"/>
      <c r="N10" s="611"/>
      <c r="O10" s="611"/>
      <c r="P10" s="611"/>
      <c r="Q10" s="611"/>
      <c r="R10" s="611"/>
      <c r="S10" s="611" t="s">
        <v>26</v>
      </c>
      <c r="T10" s="611"/>
      <c r="U10" s="611"/>
      <c r="V10" s="611"/>
      <c r="W10" s="611"/>
      <c r="X10" s="611"/>
      <c r="Y10" s="611"/>
      <c r="Z10" s="611"/>
      <c r="AA10" s="611" t="s">
        <v>27</v>
      </c>
      <c r="AB10" s="611"/>
      <c r="AC10" s="611"/>
      <c r="AD10" s="611"/>
      <c r="AE10" s="611"/>
      <c r="AF10" s="611"/>
      <c r="AG10" s="611"/>
      <c r="AH10" s="611"/>
      <c r="AI10" s="611" t="s">
        <v>28</v>
      </c>
      <c r="AJ10" s="611"/>
      <c r="AK10" s="611"/>
      <c r="AL10" s="611"/>
      <c r="AM10" s="611"/>
      <c r="AN10" s="611"/>
      <c r="AO10" s="611"/>
      <c r="AP10" s="611"/>
      <c r="AQ10" s="601"/>
      <c r="AR10" s="603"/>
      <c r="AS10" s="603"/>
    </row>
    <row r="11" spans="2:45" ht="15.75" customHeight="1">
      <c r="B11" s="576"/>
      <c r="C11" s="576"/>
      <c r="D11" s="576"/>
      <c r="E11" s="576"/>
      <c r="F11" s="576"/>
      <c r="G11" s="576"/>
      <c r="H11" s="576"/>
      <c r="I11" s="576"/>
      <c r="J11" s="576"/>
      <c r="K11" s="611" t="s">
        <v>7</v>
      </c>
      <c r="L11" s="611"/>
      <c r="M11" s="611" t="s">
        <v>8</v>
      </c>
      <c r="N11" s="611"/>
      <c r="O11" s="577" t="s">
        <v>9</v>
      </c>
      <c r="P11" s="614"/>
      <c r="Q11" s="579" t="s">
        <v>10</v>
      </c>
      <c r="R11" s="613"/>
      <c r="S11" s="611" t="s">
        <v>32</v>
      </c>
      <c r="T11" s="611"/>
      <c r="U11" s="611" t="s">
        <v>11</v>
      </c>
      <c r="V11" s="611"/>
      <c r="W11" s="611" t="s">
        <v>12</v>
      </c>
      <c r="X11" s="611"/>
      <c r="Y11" s="579" t="s">
        <v>10</v>
      </c>
      <c r="Z11" s="613"/>
      <c r="AA11" s="611" t="s">
        <v>13</v>
      </c>
      <c r="AB11" s="611"/>
      <c r="AC11" s="611" t="s">
        <v>14</v>
      </c>
      <c r="AD11" s="611"/>
      <c r="AE11" s="611" t="s">
        <v>15</v>
      </c>
      <c r="AF11" s="611"/>
      <c r="AG11" s="579" t="s">
        <v>10</v>
      </c>
      <c r="AH11" s="613"/>
      <c r="AI11" s="611" t="s">
        <v>16</v>
      </c>
      <c r="AJ11" s="611"/>
      <c r="AK11" s="611" t="s">
        <v>17</v>
      </c>
      <c r="AL11" s="611"/>
      <c r="AM11" s="611" t="s">
        <v>18</v>
      </c>
      <c r="AN11" s="611"/>
      <c r="AO11" s="579" t="s">
        <v>10</v>
      </c>
      <c r="AP11" s="613"/>
      <c r="AQ11" s="601"/>
      <c r="AR11" s="603"/>
      <c r="AS11" s="603"/>
    </row>
    <row r="12" spans="2:45" ht="25.5">
      <c r="B12" s="553"/>
      <c r="C12" s="553"/>
      <c r="D12" s="553"/>
      <c r="E12" s="553"/>
      <c r="F12" s="553"/>
      <c r="G12" s="553"/>
      <c r="H12" s="553"/>
      <c r="I12" s="553"/>
      <c r="J12" s="553"/>
      <c r="K12" s="53" t="s">
        <v>19</v>
      </c>
      <c r="L12" s="54" t="s">
        <v>20</v>
      </c>
      <c r="M12" s="53" t="s">
        <v>19</v>
      </c>
      <c r="N12" s="54" t="s">
        <v>20</v>
      </c>
      <c r="O12" s="53" t="s">
        <v>19</v>
      </c>
      <c r="P12" s="54" t="s">
        <v>20</v>
      </c>
      <c r="Q12" s="55" t="s">
        <v>19</v>
      </c>
      <c r="R12" s="56" t="s">
        <v>20</v>
      </c>
      <c r="S12" s="53" t="s">
        <v>19</v>
      </c>
      <c r="T12" s="54" t="s">
        <v>20</v>
      </c>
      <c r="U12" s="53" t="s">
        <v>19</v>
      </c>
      <c r="V12" s="54" t="s">
        <v>20</v>
      </c>
      <c r="W12" s="53" t="s">
        <v>19</v>
      </c>
      <c r="X12" s="54" t="s">
        <v>20</v>
      </c>
      <c r="Y12" s="55" t="s">
        <v>19</v>
      </c>
      <c r="Z12" s="56" t="s">
        <v>20</v>
      </c>
      <c r="AA12" s="53" t="s">
        <v>19</v>
      </c>
      <c r="AB12" s="54" t="s">
        <v>20</v>
      </c>
      <c r="AC12" s="53" t="s">
        <v>19</v>
      </c>
      <c r="AD12" s="54" t="s">
        <v>20</v>
      </c>
      <c r="AE12" s="53" t="s">
        <v>19</v>
      </c>
      <c r="AF12" s="54" t="s">
        <v>20</v>
      </c>
      <c r="AG12" s="55" t="s">
        <v>19</v>
      </c>
      <c r="AH12" s="56" t="s">
        <v>20</v>
      </c>
      <c r="AI12" s="53" t="s">
        <v>19</v>
      </c>
      <c r="AJ12" s="54" t="s">
        <v>20</v>
      </c>
      <c r="AK12" s="53" t="s">
        <v>19</v>
      </c>
      <c r="AL12" s="54" t="s">
        <v>20</v>
      </c>
      <c r="AM12" s="53" t="s">
        <v>19</v>
      </c>
      <c r="AN12" s="54" t="s">
        <v>20</v>
      </c>
      <c r="AO12" s="55" t="s">
        <v>19</v>
      </c>
      <c r="AP12" s="56" t="s">
        <v>20</v>
      </c>
      <c r="AQ12" s="601"/>
      <c r="AR12" s="603"/>
      <c r="AS12" s="603"/>
    </row>
    <row r="13" spans="2:45" ht="90" customHeight="1">
      <c r="B13" s="632" t="s">
        <v>772</v>
      </c>
      <c r="C13" s="433" t="s">
        <v>208</v>
      </c>
      <c r="D13" s="226">
        <v>25</v>
      </c>
      <c r="E13" s="226" t="s">
        <v>209</v>
      </c>
      <c r="F13" s="226" t="s">
        <v>545</v>
      </c>
      <c r="G13" s="220">
        <v>35</v>
      </c>
      <c r="H13" s="229" t="s">
        <v>391</v>
      </c>
      <c r="I13" s="219" t="s">
        <v>210</v>
      </c>
      <c r="J13" s="169" t="s">
        <v>479</v>
      </c>
      <c r="K13" s="221">
        <v>1</v>
      </c>
      <c r="L13" s="57">
        <v>5</v>
      </c>
      <c r="M13" s="221">
        <v>2</v>
      </c>
      <c r="N13" s="57">
        <v>2</v>
      </c>
      <c r="O13" s="221">
        <v>2</v>
      </c>
      <c r="P13" s="57">
        <v>3</v>
      </c>
      <c r="Q13" s="42">
        <f t="shared" ref="Q13:R20" si="0">K13+M13+O13</f>
        <v>5</v>
      </c>
      <c r="R13" s="42">
        <f t="shared" si="0"/>
        <v>10</v>
      </c>
      <c r="S13" s="221">
        <v>2</v>
      </c>
      <c r="T13" s="57">
        <v>1</v>
      </c>
      <c r="U13" s="221">
        <v>3</v>
      </c>
      <c r="V13" s="57">
        <v>5</v>
      </c>
      <c r="W13" s="221">
        <v>1</v>
      </c>
      <c r="X13" s="57">
        <v>1</v>
      </c>
      <c r="Y13" s="42">
        <f t="shared" ref="Y13:Y17" si="1">S13+U13+W13</f>
        <v>6</v>
      </c>
      <c r="Z13" s="42">
        <f t="shared" ref="Z13:Z17" si="2">T13+V13+X13</f>
        <v>7</v>
      </c>
      <c r="AA13" s="221">
        <v>2</v>
      </c>
      <c r="AB13" s="57">
        <v>4</v>
      </c>
      <c r="AC13" s="221">
        <v>4</v>
      </c>
      <c r="AD13" s="57">
        <v>0</v>
      </c>
      <c r="AE13" s="222">
        <v>2</v>
      </c>
      <c r="AF13" s="58">
        <v>4</v>
      </c>
      <c r="AG13" s="42">
        <f t="shared" ref="AG13:AG17" si="3">AA13+AC13+AE13</f>
        <v>8</v>
      </c>
      <c r="AH13" s="42">
        <f t="shared" ref="AH13:AH17" si="4">AB13+AD13+AF13</f>
        <v>8</v>
      </c>
      <c r="AI13" s="221">
        <v>1</v>
      </c>
      <c r="AJ13" s="57"/>
      <c r="AK13" s="221">
        <v>3</v>
      </c>
      <c r="AL13" s="57"/>
      <c r="AM13" s="221">
        <v>2</v>
      </c>
      <c r="AN13" s="57"/>
      <c r="AO13" s="42">
        <f t="shared" ref="AO13:AO17" si="5">AI13+AK13+AM13</f>
        <v>6</v>
      </c>
      <c r="AP13" s="42">
        <f t="shared" ref="AP13:AP17" si="6">AJ13+AL13+AN13</f>
        <v>0</v>
      </c>
      <c r="AQ13" s="68">
        <f t="shared" ref="AQ13:AR20" si="7">Q13+Y13+AG13+AO13</f>
        <v>25</v>
      </c>
      <c r="AR13" s="62">
        <f t="shared" si="7"/>
        <v>25</v>
      </c>
      <c r="AS13" s="45">
        <f t="shared" ref="AS13:AS20" si="8">IF(AND(AR13&gt;0,AQ13&gt;0),AR13/AQ13,0)</f>
        <v>1</v>
      </c>
    </row>
    <row r="14" spans="2:45" ht="90">
      <c r="B14" s="548"/>
      <c r="C14" s="637" t="s">
        <v>211</v>
      </c>
      <c r="D14" s="392">
        <v>120</v>
      </c>
      <c r="E14" s="226" t="s">
        <v>212</v>
      </c>
      <c r="F14" s="226" t="s">
        <v>213</v>
      </c>
      <c r="G14" s="220">
        <v>110</v>
      </c>
      <c r="H14" s="229" t="s">
        <v>392</v>
      </c>
      <c r="I14" s="219" t="s">
        <v>214</v>
      </c>
      <c r="J14" s="169" t="s">
        <v>479</v>
      </c>
      <c r="K14" s="221">
        <v>2</v>
      </c>
      <c r="L14" s="57">
        <v>2</v>
      </c>
      <c r="M14" s="221">
        <v>5</v>
      </c>
      <c r="N14" s="57">
        <v>6</v>
      </c>
      <c r="O14" s="221">
        <v>9</v>
      </c>
      <c r="P14" s="57">
        <v>4</v>
      </c>
      <c r="Q14" s="42">
        <f t="shared" si="0"/>
        <v>16</v>
      </c>
      <c r="R14" s="42">
        <f t="shared" si="0"/>
        <v>12</v>
      </c>
      <c r="S14" s="221">
        <v>8</v>
      </c>
      <c r="T14" s="57">
        <v>8</v>
      </c>
      <c r="U14" s="221">
        <v>13</v>
      </c>
      <c r="V14" s="57">
        <v>6</v>
      </c>
      <c r="W14" s="221">
        <v>26</v>
      </c>
      <c r="X14" s="57">
        <v>15</v>
      </c>
      <c r="Y14" s="42">
        <f t="shared" si="1"/>
        <v>47</v>
      </c>
      <c r="Z14" s="42">
        <f t="shared" si="2"/>
        <v>29</v>
      </c>
      <c r="AA14" s="221">
        <v>10</v>
      </c>
      <c r="AB14" s="57">
        <v>19</v>
      </c>
      <c r="AC14" s="221">
        <v>15</v>
      </c>
      <c r="AD14" s="57">
        <v>13</v>
      </c>
      <c r="AE14" s="222">
        <v>10</v>
      </c>
      <c r="AF14" s="58">
        <v>23</v>
      </c>
      <c r="AG14" s="42">
        <f t="shared" si="3"/>
        <v>35</v>
      </c>
      <c r="AH14" s="42">
        <f t="shared" si="4"/>
        <v>55</v>
      </c>
      <c r="AI14" s="221">
        <v>14</v>
      </c>
      <c r="AJ14" s="57"/>
      <c r="AK14" s="221">
        <v>7</v>
      </c>
      <c r="AL14" s="57"/>
      <c r="AM14" s="221">
        <v>1</v>
      </c>
      <c r="AN14" s="57"/>
      <c r="AO14" s="42">
        <f t="shared" si="5"/>
        <v>22</v>
      </c>
      <c r="AP14" s="42">
        <f t="shared" si="6"/>
        <v>0</v>
      </c>
      <c r="AQ14" s="68">
        <f t="shared" si="7"/>
        <v>120</v>
      </c>
      <c r="AR14" s="62">
        <f t="shared" si="7"/>
        <v>96</v>
      </c>
      <c r="AS14" s="45">
        <f t="shared" si="8"/>
        <v>0.8</v>
      </c>
    </row>
    <row r="15" spans="2:45" ht="90">
      <c r="B15" s="548"/>
      <c r="C15" s="638"/>
      <c r="D15" s="392">
        <v>60</v>
      </c>
      <c r="E15" s="87" t="s">
        <v>212</v>
      </c>
      <c r="F15" s="87" t="s">
        <v>213</v>
      </c>
      <c r="G15" s="231" t="s">
        <v>417</v>
      </c>
      <c r="H15" s="142" t="s">
        <v>535</v>
      </c>
      <c r="I15" s="142" t="s">
        <v>532</v>
      </c>
      <c r="J15" s="169" t="s">
        <v>493</v>
      </c>
      <c r="K15" s="221">
        <v>0</v>
      </c>
      <c r="L15" s="57">
        <v>1</v>
      </c>
      <c r="M15" s="221">
        <v>0</v>
      </c>
      <c r="N15" s="57">
        <v>0</v>
      </c>
      <c r="O15" s="221">
        <v>20</v>
      </c>
      <c r="P15" s="57">
        <v>27</v>
      </c>
      <c r="Q15" s="47">
        <v>20</v>
      </c>
      <c r="R15" s="47">
        <f>L15+N15+P15</f>
        <v>28</v>
      </c>
      <c r="S15" s="221">
        <v>0</v>
      </c>
      <c r="T15" s="57">
        <v>8</v>
      </c>
      <c r="U15" s="221">
        <v>20</v>
      </c>
      <c r="V15" s="57">
        <v>5</v>
      </c>
      <c r="W15" s="221">
        <v>0</v>
      </c>
      <c r="X15" s="57">
        <v>3</v>
      </c>
      <c r="Y15" s="47">
        <v>20</v>
      </c>
      <c r="Z15" s="47">
        <f>T15+V15+X15</f>
        <v>16</v>
      </c>
      <c r="AA15" s="221">
        <v>20</v>
      </c>
      <c r="AB15" s="57">
        <v>2</v>
      </c>
      <c r="AC15" s="221">
        <v>0</v>
      </c>
      <c r="AD15" s="57">
        <v>11</v>
      </c>
      <c r="AE15" s="222">
        <v>0</v>
      </c>
      <c r="AF15" s="58">
        <v>2</v>
      </c>
      <c r="AG15" s="47">
        <v>20</v>
      </c>
      <c r="AH15" s="47">
        <f>AB15+AD15+AF15</f>
        <v>15</v>
      </c>
      <c r="AI15" s="221">
        <v>0</v>
      </c>
      <c r="AJ15" s="57"/>
      <c r="AK15" s="221">
        <v>0</v>
      </c>
      <c r="AL15" s="57"/>
      <c r="AM15" s="221">
        <v>0</v>
      </c>
      <c r="AN15" s="57"/>
      <c r="AO15" s="47">
        <f>AI15+AK15+AM15</f>
        <v>0</v>
      </c>
      <c r="AP15" s="47">
        <f>AJ15+AL15+AN15</f>
        <v>0</v>
      </c>
      <c r="AQ15" s="65">
        <f>Q15+Y15+AG15+AO15</f>
        <v>60</v>
      </c>
      <c r="AR15" s="64">
        <f>R15+Z15+AH15+AP15</f>
        <v>59</v>
      </c>
      <c r="AS15" s="45">
        <f>IF(AND(AR15&gt;0,AQ15&gt;0),AR15/AQ15,0)</f>
        <v>0.98333333333333328</v>
      </c>
    </row>
    <row r="16" spans="2:45" ht="75">
      <c r="B16" s="548"/>
      <c r="C16" s="433" t="s">
        <v>215</v>
      </c>
      <c r="D16" s="226">
        <v>59</v>
      </c>
      <c r="E16" s="226" t="s">
        <v>216</v>
      </c>
      <c r="F16" s="226" t="s">
        <v>217</v>
      </c>
      <c r="G16" s="220">
        <v>45</v>
      </c>
      <c r="H16" s="229" t="s">
        <v>393</v>
      </c>
      <c r="I16" s="219" t="s">
        <v>214</v>
      </c>
      <c r="J16" s="169" t="s">
        <v>479</v>
      </c>
      <c r="K16" s="221">
        <v>0</v>
      </c>
      <c r="L16" s="57">
        <v>0</v>
      </c>
      <c r="M16" s="221">
        <v>2</v>
      </c>
      <c r="N16" s="57">
        <v>2</v>
      </c>
      <c r="O16" s="221">
        <v>3</v>
      </c>
      <c r="P16" s="57">
        <v>3</v>
      </c>
      <c r="Q16" s="47">
        <f t="shared" si="0"/>
        <v>5</v>
      </c>
      <c r="R16" s="47">
        <f t="shared" si="0"/>
        <v>5</v>
      </c>
      <c r="S16" s="221">
        <v>6</v>
      </c>
      <c r="T16" s="57">
        <v>6</v>
      </c>
      <c r="U16" s="221">
        <v>3</v>
      </c>
      <c r="V16" s="57">
        <v>6</v>
      </c>
      <c r="W16" s="221">
        <v>8</v>
      </c>
      <c r="X16" s="57">
        <v>6</v>
      </c>
      <c r="Y16" s="47">
        <f t="shared" si="1"/>
        <v>17</v>
      </c>
      <c r="Z16" s="47">
        <f t="shared" si="2"/>
        <v>18</v>
      </c>
      <c r="AA16" s="221">
        <v>11</v>
      </c>
      <c r="AB16" s="57">
        <v>9</v>
      </c>
      <c r="AC16" s="221">
        <v>7</v>
      </c>
      <c r="AD16" s="57">
        <v>5</v>
      </c>
      <c r="AE16" s="222">
        <v>6</v>
      </c>
      <c r="AF16" s="58">
        <v>10</v>
      </c>
      <c r="AG16" s="47">
        <f t="shared" si="3"/>
        <v>24</v>
      </c>
      <c r="AH16" s="47">
        <f t="shared" si="4"/>
        <v>24</v>
      </c>
      <c r="AI16" s="221">
        <v>5</v>
      </c>
      <c r="AJ16" s="57"/>
      <c r="AK16" s="221">
        <v>5</v>
      </c>
      <c r="AL16" s="57"/>
      <c r="AM16" s="221">
        <v>3</v>
      </c>
      <c r="AN16" s="57"/>
      <c r="AO16" s="47">
        <f t="shared" si="5"/>
        <v>13</v>
      </c>
      <c r="AP16" s="47">
        <f t="shared" si="6"/>
        <v>0</v>
      </c>
      <c r="AQ16" s="65">
        <f t="shared" si="7"/>
        <v>59</v>
      </c>
      <c r="AR16" s="64">
        <f t="shared" si="7"/>
        <v>47</v>
      </c>
      <c r="AS16" s="45">
        <f t="shared" si="8"/>
        <v>0.79661016949152541</v>
      </c>
    </row>
    <row r="17" spans="2:45" ht="95.25" customHeight="1">
      <c r="B17" s="548"/>
      <c r="C17" s="433" t="s">
        <v>218</v>
      </c>
      <c r="D17" s="392">
        <v>8</v>
      </c>
      <c r="E17" s="226" t="s">
        <v>219</v>
      </c>
      <c r="F17" s="226" t="s">
        <v>220</v>
      </c>
      <c r="G17" s="220">
        <v>8</v>
      </c>
      <c r="H17" s="229" t="s">
        <v>394</v>
      </c>
      <c r="I17" s="219" t="s">
        <v>221</v>
      </c>
      <c r="J17" s="169" t="s">
        <v>479</v>
      </c>
      <c r="K17" s="221">
        <v>0</v>
      </c>
      <c r="L17" s="57">
        <v>0</v>
      </c>
      <c r="M17" s="221">
        <v>1</v>
      </c>
      <c r="N17" s="57">
        <v>0</v>
      </c>
      <c r="O17" s="221">
        <v>0</v>
      </c>
      <c r="P17" s="57">
        <v>0</v>
      </c>
      <c r="Q17" s="47">
        <f t="shared" si="0"/>
        <v>1</v>
      </c>
      <c r="R17" s="47">
        <f t="shared" si="0"/>
        <v>0</v>
      </c>
      <c r="S17" s="221">
        <v>0</v>
      </c>
      <c r="T17" s="57">
        <v>3</v>
      </c>
      <c r="U17" s="221">
        <v>0</v>
      </c>
      <c r="V17" s="57">
        <v>0</v>
      </c>
      <c r="W17" s="221">
        <v>0</v>
      </c>
      <c r="X17" s="57">
        <v>0</v>
      </c>
      <c r="Y17" s="47">
        <f t="shared" si="1"/>
        <v>0</v>
      </c>
      <c r="Z17" s="47">
        <f t="shared" si="2"/>
        <v>3</v>
      </c>
      <c r="AA17" s="221">
        <v>1</v>
      </c>
      <c r="AB17" s="57">
        <v>2</v>
      </c>
      <c r="AC17" s="221">
        <v>3</v>
      </c>
      <c r="AD17" s="57">
        <v>0</v>
      </c>
      <c r="AE17" s="222">
        <v>2</v>
      </c>
      <c r="AF17" s="58">
        <v>2</v>
      </c>
      <c r="AG17" s="47">
        <f t="shared" si="3"/>
        <v>6</v>
      </c>
      <c r="AH17" s="47">
        <f t="shared" si="4"/>
        <v>4</v>
      </c>
      <c r="AI17" s="221">
        <v>0</v>
      </c>
      <c r="AJ17" s="57"/>
      <c r="AK17" s="221">
        <v>1</v>
      </c>
      <c r="AL17" s="57"/>
      <c r="AM17" s="221">
        <v>0</v>
      </c>
      <c r="AN17" s="57"/>
      <c r="AO17" s="47">
        <f t="shared" si="5"/>
        <v>1</v>
      </c>
      <c r="AP17" s="47">
        <f t="shared" si="6"/>
        <v>0</v>
      </c>
      <c r="AQ17" s="65">
        <f t="shared" si="7"/>
        <v>8</v>
      </c>
      <c r="AR17" s="64">
        <f t="shared" si="7"/>
        <v>7</v>
      </c>
      <c r="AS17" s="45">
        <f t="shared" si="8"/>
        <v>0.875</v>
      </c>
    </row>
    <row r="18" spans="2:45" ht="120">
      <c r="B18" s="548"/>
      <c r="C18" s="432" t="s">
        <v>537</v>
      </c>
      <c r="D18" s="111">
        <v>1</v>
      </c>
      <c r="E18" s="87" t="s">
        <v>528</v>
      </c>
      <c r="F18" s="87" t="s">
        <v>529</v>
      </c>
      <c r="G18" s="231" t="s">
        <v>417</v>
      </c>
      <c r="H18" s="232" t="s">
        <v>536</v>
      </c>
      <c r="I18" s="142" t="s">
        <v>533</v>
      </c>
      <c r="J18" s="169" t="s">
        <v>493</v>
      </c>
      <c r="K18" s="145">
        <v>1</v>
      </c>
      <c r="L18" s="108">
        <v>1</v>
      </c>
      <c r="M18" s="145">
        <v>1</v>
      </c>
      <c r="N18" s="108">
        <v>1</v>
      </c>
      <c r="O18" s="145">
        <v>1</v>
      </c>
      <c r="P18" s="108">
        <v>1</v>
      </c>
      <c r="Q18" s="146">
        <f>(K18+M18+O18)/3</f>
        <v>1</v>
      </c>
      <c r="R18" s="146">
        <f>(L18+N18+P18)/3</f>
        <v>1</v>
      </c>
      <c r="S18" s="145">
        <v>1</v>
      </c>
      <c r="T18" s="108">
        <v>1</v>
      </c>
      <c r="U18" s="145">
        <v>1</v>
      </c>
      <c r="V18" s="108">
        <v>1</v>
      </c>
      <c r="W18" s="145">
        <v>1</v>
      </c>
      <c r="X18" s="108">
        <v>1</v>
      </c>
      <c r="Y18" s="146">
        <f>(S18+U18+W18)/3</f>
        <v>1</v>
      </c>
      <c r="Z18" s="146">
        <f>(T18+V18+X18)/3</f>
        <v>1</v>
      </c>
      <c r="AA18" s="145">
        <v>1</v>
      </c>
      <c r="AB18" s="108">
        <v>1</v>
      </c>
      <c r="AC18" s="145">
        <v>1</v>
      </c>
      <c r="AD18" s="108">
        <v>1</v>
      </c>
      <c r="AE18" s="145">
        <v>1</v>
      </c>
      <c r="AF18" s="108">
        <v>1</v>
      </c>
      <c r="AG18" s="146">
        <f>(AA18+AC18+AE18)/3</f>
        <v>1</v>
      </c>
      <c r="AH18" s="146">
        <f>(AB18+AD18+AF18)/3</f>
        <v>1</v>
      </c>
      <c r="AI18" s="145">
        <v>1</v>
      </c>
      <c r="AJ18" s="108"/>
      <c r="AK18" s="145">
        <v>1</v>
      </c>
      <c r="AL18" s="108"/>
      <c r="AM18" s="145">
        <v>1</v>
      </c>
      <c r="AN18" s="108"/>
      <c r="AO18" s="146">
        <f>(AI18+AK18+AM18)/3</f>
        <v>1</v>
      </c>
      <c r="AP18" s="146">
        <f>(AJ18+AL18+AN18)/3</f>
        <v>0</v>
      </c>
      <c r="AQ18" s="146">
        <f>(Q18+Y18+AG18+AO18)/4</f>
        <v>1</v>
      </c>
      <c r="AR18" s="146">
        <f>(R18+Z18+AH18+AP18)/4</f>
        <v>0.75</v>
      </c>
      <c r="AS18" s="45">
        <f>IF(AND(AR18&gt;0,AQ18&gt;0),AR18/AQ18,0)</f>
        <v>0.75</v>
      </c>
    </row>
    <row r="19" spans="2:45" ht="105">
      <c r="B19" s="633"/>
      <c r="C19" s="432" t="s">
        <v>687</v>
      </c>
      <c r="D19" s="230">
        <v>800</v>
      </c>
      <c r="E19" s="87" t="s">
        <v>530</v>
      </c>
      <c r="F19" s="87" t="s">
        <v>531</v>
      </c>
      <c r="G19" s="231" t="s">
        <v>417</v>
      </c>
      <c r="H19" s="142" t="s">
        <v>538</v>
      </c>
      <c r="I19" s="142" t="s">
        <v>534</v>
      </c>
      <c r="J19" s="169" t="s">
        <v>493</v>
      </c>
      <c r="K19" s="221">
        <v>0</v>
      </c>
      <c r="L19" s="57">
        <v>6</v>
      </c>
      <c r="M19" s="221">
        <v>80</v>
      </c>
      <c r="N19" s="57">
        <v>32</v>
      </c>
      <c r="O19" s="221">
        <v>80</v>
      </c>
      <c r="P19" s="57">
        <v>14</v>
      </c>
      <c r="Q19" s="47">
        <f>+K19+M19+O19</f>
        <v>160</v>
      </c>
      <c r="R19" s="47">
        <f t="shared" si="0"/>
        <v>52</v>
      </c>
      <c r="S19" s="221">
        <v>80</v>
      </c>
      <c r="T19" s="57">
        <v>86</v>
      </c>
      <c r="U19" s="221">
        <v>80</v>
      </c>
      <c r="V19" s="57">
        <v>114</v>
      </c>
      <c r="W19" s="221">
        <v>80</v>
      </c>
      <c r="X19" s="57">
        <v>128</v>
      </c>
      <c r="Y19" s="47">
        <f>+S19+U19+W19</f>
        <v>240</v>
      </c>
      <c r="Z19" s="47">
        <f t="shared" ref="Z19:Z20" si="9">T19+V19+X19</f>
        <v>328</v>
      </c>
      <c r="AA19" s="221">
        <v>80</v>
      </c>
      <c r="AB19" s="57">
        <v>64</v>
      </c>
      <c r="AC19" s="221">
        <v>80</v>
      </c>
      <c r="AD19" s="57">
        <v>71</v>
      </c>
      <c r="AE19" s="222">
        <v>80</v>
      </c>
      <c r="AF19" s="58">
        <v>84</v>
      </c>
      <c r="AG19" s="47">
        <f>+AA19+AC19+AE19</f>
        <v>240</v>
      </c>
      <c r="AH19" s="47">
        <f t="shared" ref="AH19:AH20" si="10">AB19+AD19+AF19</f>
        <v>219</v>
      </c>
      <c r="AI19" s="221">
        <v>80</v>
      </c>
      <c r="AJ19" s="57"/>
      <c r="AK19" s="221">
        <v>80</v>
      </c>
      <c r="AL19" s="57"/>
      <c r="AM19" s="221">
        <v>0</v>
      </c>
      <c r="AN19" s="57"/>
      <c r="AO19" s="47">
        <f>+AI19+AK19+AM19</f>
        <v>160</v>
      </c>
      <c r="AP19" s="47">
        <f t="shared" ref="AP19:AP20" si="11">AJ19+AL19+AN19</f>
        <v>0</v>
      </c>
      <c r="AQ19" s="65">
        <f>Q19+Y19+AG19+AO19</f>
        <v>800</v>
      </c>
      <c r="AR19" s="64">
        <f>R19+Z19+AH19+AP19</f>
        <v>599</v>
      </c>
      <c r="AS19" s="45">
        <f>IF(AND(AR19&gt;0,AQ19&gt;0),AR19/AQ19,0)</f>
        <v>0.74875000000000003</v>
      </c>
    </row>
    <row r="20" spans="2:45" ht="270.75">
      <c r="B20" s="162" t="s">
        <v>480</v>
      </c>
      <c r="C20" s="137" t="s">
        <v>477</v>
      </c>
      <c r="D20" s="138">
        <v>1</v>
      </c>
      <c r="E20" s="139" t="s">
        <v>428</v>
      </c>
      <c r="F20" s="140" t="s">
        <v>429</v>
      </c>
      <c r="G20" s="141" t="s">
        <v>417</v>
      </c>
      <c r="H20" s="142" t="s">
        <v>430</v>
      </c>
      <c r="I20" s="143" t="s">
        <v>431</v>
      </c>
      <c r="J20" s="144" t="s">
        <v>525</v>
      </c>
      <c r="K20" s="145">
        <v>2.5757575757575757E-2</v>
      </c>
      <c r="L20" s="108">
        <v>2.5757575757575799E-2</v>
      </c>
      <c r="M20" s="145">
        <v>0.23575757575757575</v>
      </c>
      <c r="N20" s="108">
        <v>0.17</v>
      </c>
      <c r="O20" s="145">
        <v>0.16909090909090907</v>
      </c>
      <c r="P20" s="108">
        <v>0.1</v>
      </c>
      <c r="Q20" s="146">
        <f t="shared" si="0"/>
        <v>0.43060606060606055</v>
      </c>
      <c r="R20" s="146">
        <f t="shared" si="0"/>
        <v>0.29575757575757577</v>
      </c>
      <c r="S20" s="145">
        <v>0.13575757575757574</v>
      </c>
      <c r="T20" s="108">
        <v>0.13</v>
      </c>
      <c r="U20" s="145">
        <v>0.10242424242424242</v>
      </c>
      <c r="V20" s="108">
        <v>0.1</v>
      </c>
      <c r="W20" s="145">
        <v>3.5757575757575759E-2</v>
      </c>
      <c r="X20" s="108">
        <v>0.04</v>
      </c>
      <c r="Y20" s="146">
        <f t="shared" ref="Y20" si="12">S20+U20+W20</f>
        <v>0.27393939393939393</v>
      </c>
      <c r="Z20" s="146">
        <f t="shared" si="9"/>
        <v>0.27</v>
      </c>
      <c r="AA20" s="145">
        <v>3.5757575757575759E-2</v>
      </c>
      <c r="AB20" s="108">
        <v>0.04</v>
      </c>
      <c r="AC20" s="145">
        <v>8.5757575757575755E-2</v>
      </c>
      <c r="AD20" s="108">
        <v>0.04</v>
      </c>
      <c r="AE20" s="145">
        <v>3.5757575757575759E-2</v>
      </c>
      <c r="AF20" s="108">
        <v>0.04</v>
      </c>
      <c r="AG20" s="146">
        <f t="shared" ref="AG20" si="13">AA20+AC20+AE20</f>
        <v>0.15727272727272729</v>
      </c>
      <c r="AH20" s="146">
        <f t="shared" si="10"/>
        <v>0.12</v>
      </c>
      <c r="AI20" s="145">
        <v>3.5757575757575759E-2</v>
      </c>
      <c r="AJ20" s="108"/>
      <c r="AK20" s="145">
        <v>8.5757575757575755E-2</v>
      </c>
      <c r="AL20" s="108"/>
      <c r="AM20" s="145">
        <v>1.6666666666666666E-2</v>
      </c>
      <c r="AN20" s="108"/>
      <c r="AO20" s="146">
        <f t="shared" ref="AO20" si="14">AI20+AK20+AM20</f>
        <v>0.13818181818181818</v>
      </c>
      <c r="AP20" s="146">
        <f t="shared" si="11"/>
        <v>0</v>
      </c>
      <c r="AQ20" s="146">
        <f t="shared" si="7"/>
        <v>1</v>
      </c>
      <c r="AR20" s="146">
        <f t="shared" si="7"/>
        <v>0.68575757575757579</v>
      </c>
      <c r="AS20" s="45">
        <f t="shared" si="8"/>
        <v>0.68575757575757579</v>
      </c>
    </row>
    <row r="21" spans="2:45" ht="23.25">
      <c r="B21" s="598" t="s">
        <v>22</v>
      </c>
      <c r="C21" s="599"/>
      <c r="D21" s="599"/>
      <c r="E21" s="599"/>
      <c r="F21" s="599"/>
      <c r="G21" s="599"/>
      <c r="H21" s="599"/>
      <c r="I21" s="599"/>
      <c r="J21" s="599"/>
      <c r="K21" s="599"/>
      <c r="L21" s="599"/>
      <c r="M21" s="599"/>
      <c r="N21" s="599"/>
      <c r="O21" s="599"/>
      <c r="P21" s="599"/>
      <c r="Q21" s="599"/>
      <c r="R21" s="599"/>
      <c r="S21" s="599"/>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R21" s="616"/>
      <c r="AS21" s="1">
        <f>AVERAGE(AS13:AS19)</f>
        <v>0.85052764326069419</v>
      </c>
    </row>
    <row r="22" spans="2:45" ht="17.25">
      <c r="B22" s="153"/>
      <c r="C22" s="153"/>
      <c r="D22" s="154"/>
      <c r="E22" s="153"/>
      <c r="F22" s="153"/>
      <c r="G22" s="153"/>
      <c r="H22" s="153"/>
      <c r="I22" s="153"/>
      <c r="J22" s="155"/>
    </row>
    <row r="23" spans="2:45" ht="15.75">
      <c r="B23" s="51" t="s">
        <v>3</v>
      </c>
      <c r="C23" s="584"/>
      <c r="D23" s="585"/>
      <c r="E23" s="585"/>
      <c r="F23" s="585"/>
      <c r="G23" s="585"/>
      <c r="H23" s="585"/>
      <c r="I23" s="585"/>
      <c r="J23" s="612"/>
    </row>
    <row r="24" spans="2:45" ht="17.25">
      <c r="B24" s="153"/>
      <c r="C24" s="558"/>
      <c r="D24" s="558"/>
      <c r="E24" s="558"/>
      <c r="F24" s="558"/>
      <c r="G24" s="558"/>
      <c r="H24" s="558"/>
      <c r="I24" s="558"/>
      <c r="J24" s="558"/>
    </row>
    <row r="25" spans="2:45" ht="59.25" customHeight="1">
      <c r="B25" s="52" t="s">
        <v>31</v>
      </c>
      <c r="C25" s="593">
        <v>43448</v>
      </c>
      <c r="D25" s="594"/>
      <c r="E25" s="153"/>
      <c r="F25" s="634" t="s">
        <v>21</v>
      </c>
      <c r="G25" s="635"/>
      <c r="H25" s="627" t="s">
        <v>527</v>
      </c>
      <c r="I25" s="636"/>
      <c r="J25" s="636"/>
    </row>
    <row r="26" spans="2:45" ht="17.25">
      <c r="B26" s="153"/>
      <c r="C26" s="153"/>
      <c r="D26" s="154"/>
      <c r="E26" s="153"/>
      <c r="F26" s="153"/>
      <c r="G26" s="153"/>
      <c r="H26" s="153"/>
      <c r="I26" s="153"/>
      <c r="J26" s="155"/>
    </row>
    <row r="27" spans="2:45" ht="17.25">
      <c r="B27" s="153"/>
      <c r="C27" s="153"/>
      <c r="D27" s="154"/>
      <c r="E27" s="153"/>
      <c r="F27" s="153"/>
      <c r="G27" s="153"/>
      <c r="H27" s="153"/>
      <c r="I27" s="153"/>
      <c r="J27" s="155"/>
    </row>
    <row r="28" spans="2:45" ht="17.25">
      <c r="B28" s="153"/>
      <c r="C28" s="153"/>
      <c r="D28" s="154"/>
      <c r="E28" s="153"/>
      <c r="F28" s="153"/>
      <c r="G28" s="153"/>
      <c r="H28" s="153"/>
      <c r="I28" s="153"/>
      <c r="J28" s="155"/>
    </row>
    <row r="29" spans="2:45" ht="17.25">
      <c r="B29" s="153"/>
      <c r="C29" s="153"/>
      <c r="D29" s="154"/>
      <c r="E29" s="571"/>
      <c r="F29" s="571"/>
      <c r="G29" s="571"/>
      <c r="H29" s="571"/>
      <c r="I29" s="157"/>
      <c r="J29" s="153"/>
    </row>
    <row r="30" spans="2:45" ht="17.25">
      <c r="B30" s="153"/>
      <c r="C30" s="153"/>
      <c r="D30" s="154"/>
      <c r="E30" s="153"/>
      <c r="F30" s="153"/>
      <c r="G30" s="155"/>
      <c r="H30" s="153"/>
      <c r="I30" s="153"/>
      <c r="J30" s="153"/>
    </row>
    <row r="31" spans="2:45" ht="17.25">
      <c r="B31" s="153"/>
      <c r="C31" s="153"/>
      <c r="D31" s="154"/>
      <c r="E31" s="571"/>
      <c r="F31" s="571"/>
      <c r="G31" s="571"/>
      <c r="H31" s="571"/>
      <c r="I31" s="157"/>
      <c r="J31" s="153"/>
    </row>
    <row r="32" spans="2:45" ht="17.25">
      <c r="B32" s="153"/>
      <c r="C32" s="153"/>
      <c r="D32" s="154"/>
      <c r="E32" s="153"/>
      <c r="F32" s="153"/>
      <c r="G32" s="155"/>
      <c r="H32" s="153"/>
      <c r="I32" s="153"/>
      <c r="J32" s="153"/>
    </row>
    <row r="33" spans="2:10" ht="17.25">
      <c r="B33" s="153"/>
      <c r="C33" s="153"/>
      <c r="D33" s="154"/>
      <c r="E33" s="571"/>
      <c r="F33" s="571"/>
      <c r="G33" s="571"/>
      <c r="H33" s="571"/>
      <c r="I33" s="157"/>
      <c r="J33" s="153"/>
    </row>
  </sheetData>
  <sheetProtection algorithmName="SHA-512" hashValue="vZhU10fPhI4flA6NIiCDRfNFWpHoUQXeXQUAWP/RTsll0Vv9BrpK0fafGAouxB/Sj4NGOgsg0oSbpMywHhE28A==" saltValue="YTQUppx1Zm/c5Z0ePjsgEw==" spinCount="100000" sheet="1" objects="1" scenarios="1" formatCells="0"/>
  <mergeCells count="51">
    <mergeCell ref="E29:H29"/>
    <mergeCell ref="E31:H31"/>
    <mergeCell ref="E33:H33"/>
    <mergeCell ref="AM11:AN11"/>
    <mergeCell ref="F25:G25"/>
    <mergeCell ref="C24:J24"/>
    <mergeCell ref="C25:D25"/>
    <mergeCell ref="H25:J25"/>
    <mergeCell ref="AA11:AB11"/>
    <mergeCell ref="AC11:AD11"/>
    <mergeCell ref="I9:I12"/>
    <mergeCell ref="J9:J12"/>
    <mergeCell ref="C14:C15"/>
    <mergeCell ref="K9:AP9"/>
    <mergeCell ref="AQ9:AQ12"/>
    <mergeCell ref="AO11:AP11"/>
    <mergeCell ref="B21:AR21"/>
    <mergeCell ref="C23:J23"/>
    <mergeCell ref="AE11:AF11"/>
    <mergeCell ref="AG11:AH11"/>
    <mergeCell ref="AI11:AJ11"/>
    <mergeCell ref="AK11:AL11"/>
    <mergeCell ref="AR9:AR12"/>
    <mergeCell ref="B13:B19"/>
    <mergeCell ref="Q11:R11"/>
    <mergeCell ref="S11:T11"/>
    <mergeCell ref="U11:V11"/>
    <mergeCell ref="W11:X11"/>
    <mergeCell ref="Y11:Z11"/>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AS9:AS12"/>
    <mergeCell ref="K10:R10"/>
    <mergeCell ref="S10:Z10"/>
    <mergeCell ref="AA10:AH10"/>
    <mergeCell ref="AI10:AP10"/>
    <mergeCell ref="K11:L11"/>
    <mergeCell ref="M11:N11"/>
    <mergeCell ref="O11:P11"/>
  </mergeCells>
  <conditionalFormatting sqref="AS13:AS17">
    <cfRule type="cellIs" dxfId="122" priority="19" operator="between">
      <formula>0.7</formula>
      <formula>1</formula>
    </cfRule>
    <cfRule type="cellIs" dxfId="121" priority="20" operator="between">
      <formula>0.51</formula>
      <formula>0.69</formula>
    </cfRule>
    <cfRule type="cellIs" dxfId="120" priority="21" operator="between">
      <formula>0</formula>
      <formula>0.5</formula>
    </cfRule>
  </conditionalFormatting>
  <conditionalFormatting sqref="AS20">
    <cfRule type="cellIs" dxfId="119" priority="16" operator="between">
      <formula>0.7</formula>
      <formula>1</formula>
    </cfRule>
    <cfRule type="cellIs" dxfId="118" priority="17" operator="between">
      <formula>0.51</formula>
      <formula>0.69</formula>
    </cfRule>
    <cfRule type="cellIs" dxfId="117" priority="18" operator="between">
      <formula>0</formula>
      <formula>0.5</formula>
    </cfRule>
  </conditionalFormatting>
  <conditionalFormatting sqref="D18">
    <cfRule type="expression" dxfId="116" priority="13">
      <formula>$L18="Pesos ($)"</formula>
    </cfRule>
    <cfRule type="expression" dxfId="115" priority="14">
      <formula>OR(LEFT($L18,9)="Número de",$L18="Otra")</formula>
    </cfRule>
    <cfRule type="expression" dxfId="114" priority="15">
      <formula>$L18="Porcentaje"</formula>
    </cfRule>
  </conditionalFormatting>
  <conditionalFormatting sqref="AS15">
    <cfRule type="cellIs" dxfId="113" priority="7" operator="between">
      <formula>0.7</formula>
      <formula>1</formula>
    </cfRule>
    <cfRule type="cellIs" dxfId="112" priority="8" operator="between">
      <formula>0.51</formula>
      <formula>0.69</formula>
    </cfRule>
    <cfRule type="cellIs" dxfId="111" priority="9" operator="between">
      <formula>0</formula>
      <formula>0.5</formula>
    </cfRule>
  </conditionalFormatting>
  <conditionalFormatting sqref="AS19">
    <cfRule type="cellIs" dxfId="110" priority="4" operator="between">
      <formula>0.7</formula>
      <formula>1</formula>
    </cfRule>
    <cfRule type="cellIs" dxfId="109" priority="5" operator="between">
      <formula>0.51</formula>
      <formula>0.69</formula>
    </cfRule>
    <cfRule type="cellIs" dxfId="108" priority="6" operator="between">
      <formula>0</formula>
      <formula>0.5</formula>
    </cfRule>
  </conditionalFormatting>
  <conditionalFormatting sqref="AS18">
    <cfRule type="cellIs" dxfId="107" priority="1" operator="between">
      <formula>0.7</formula>
      <formula>1</formula>
    </cfRule>
    <cfRule type="cellIs" dxfId="106" priority="2" operator="between">
      <formula>0.51</formula>
      <formula>0.69</formula>
    </cfRule>
    <cfRule type="cellIs" dxfId="105" priority="3" operator="between">
      <formula>0</formula>
      <formula>0.5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sheetPr>
  <dimension ref="B1:AS31"/>
  <sheetViews>
    <sheetView showGridLines="0" zoomScale="55" zoomScaleNormal="55" workbookViewId="0">
      <selection activeCell="B13" sqref="B13:B16"/>
    </sheetView>
  </sheetViews>
  <sheetFormatPr baseColWidth="10" defaultColWidth="17.28515625" defaultRowHeight="15" customHeight="1"/>
  <cols>
    <col min="1" max="1" width="4.28515625" style="60" customWidth="1"/>
    <col min="2" max="2" width="28.42578125" style="113" customWidth="1"/>
    <col min="3" max="3" width="28.5703125" style="113" customWidth="1"/>
    <col min="4" max="4" width="25.42578125" style="114" customWidth="1"/>
    <col min="5" max="7" width="21.42578125" style="113" customWidth="1"/>
    <col min="8" max="8" width="28.5703125" style="113" customWidth="1"/>
    <col min="9" max="9" width="50" style="113" customWidth="1"/>
    <col min="10" max="10" width="28.5703125" style="115" customWidth="1"/>
    <col min="11" max="42" width="14.28515625" style="60" customWidth="1"/>
    <col min="43" max="43" width="14.85546875" style="60" customWidth="1"/>
    <col min="44" max="45" width="15" style="60" customWidth="1"/>
    <col min="46" max="46" width="24.85546875" style="60" customWidth="1"/>
    <col min="47" max="16384" width="17.28515625" style="60"/>
  </cols>
  <sheetData>
    <row r="1" spans="2:45" ht="18" thickBot="1"/>
    <row r="2" spans="2:45" ht="15.75">
      <c r="B2" s="639"/>
      <c r="C2" s="642" t="s">
        <v>58</v>
      </c>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4"/>
      <c r="AR2" s="541" t="s">
        <v>38</v>
      </c>
      <c r="AS2" s="542"/>
    </row>
    <row r="3" spans="2:45" ht="15.75">
      <c r="B3" s="640"/>
      <c r="C3" s="645"/>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6"/>
      <c r="AP3" s="646"/>
      <c r="AQ3" s="647"/>
      <c r="AR3" s="205" t="s">
        <v>35</v>
      </c>
      <c r="AS3" s="164" t="s">
        <v>36</v>
      </c>
    </row>
    <row r="4" spans="2:45">
      <c r="B4" s="640"/>
      <c r="C4" s="645"/>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6"/>
      <c r="AN4" s="646"/>
      <c r="AO4" s="646"/>
      <c r="AP4" s="646"/>
      <c r="AQ4" s="647"/>
      <c r="AR4" s="118">
        <v>3</v>
      </c>
      <c r="AS4" s="119" t="s">
        <v>101</v>
      </c>
    </row>
    <row r="5" spans="2:45" ht="15.75">
      <c r="B5" s="640"/>
      <c r="C5" s="645"/>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c r="AL5" s="646"/>
      <c r="AM5" s="646"/>
      <c r="AN5" s="646"/>
      <c r="AO5" s="646"/>
      <c r="AP5" s="646"/>
      <c r="AQ5" s="647"/>
      <c r="AR5" s="581" t="s">
        <v>37</v>
      </c>
      <c r="AS5" s="582"/>
    </row>
    <row r="6" spans="2:45" ht="15.75" thickBot="1">
      <c r="B6" s="641"/>
      <c r="C6" s="648"/>
      <c r="D6" s="649"/>
      <c r="E6" s="649"/>
      <c r="F6" s="649"/>
      <c r="G6" s="649"/>
      <c r="H6" s="649"/>
      <c r="I6" s="649"/>
      <c r="J6" s="649"/>
      <c r="K6" s="649"/>
      <c r="L6" s="649"/>
      <c r="M6" s="649"/>
      <c r="N6" s="649"/>
      <c r="O6" s="649"/>
      <c r="P6" s="649"/>
      <c r="Q6" s="649"/>
      <c r="R6" s="649"/>
      <c r="S6" s="649"/>
      <c r="T6" s="649"/>
      <c r="U6" s="649"/>
      <c r="V6" s="649"/>
      <c r="W6" s="649"/>
      <c r="X6" s="649"/>
      <c r="Y6" s="649"/>
      <c r="Z6" s="649"/>
      <c r="AA6" s="649"/>
      <c r="AB6" s="649"/>
      <c r="AC6" s="649"/>
      <c r="AD6" s="649"/>
      <c r="AE6" s="649"/>
      <c r="AF6" s="649"/>
      <c r="AG6" s="649"/>
      <c r="AH6" s="649"/>
      <c r="AI6" s="649"/>
      <c r="AJ6" s="649"/>
      <c r="AK6" s="649"/>
      <c r="AL6" s="649"/>
      <c r="AM6" s="649"/>
      <c r="AN6" s="649"/>
      <c r="AO6" s="649"/>
      <c r="AP6" s="649"/>
      <c r="AQ6" s="650"/>
      <c r="AR6" s="545" t="s">
        <v>99</v>
      </c>
      <c r="AS6" s="546"/>
    </row>
    <row r="7" spans="2:45" ht="17.25">
      <c r="B7" s="120"/>
      <c r="C7" s="120"/>
      <c r="D7" s="121"/>
      <c r="E7" s="120"/>
      <c r="F7" s="120"/>
      <c r="G7" s="120"/>
      <c r="H7" s="120"/>
      <c r="I7" s="120"/>
      <c r="J7" s="122"/>
      <c r="AR7" s="587"/>
      <c r="AS7" s="588"/>
    </row>
    <row r="8" spans="2:45" ht="13.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519"/>
      <c r="AR8" s="520"/>
      <c r="AS8" s="521"/>
    </row>
    <row r="9" spans="2:45" ht="15.75">
      <c r="B9" s="576" t="s">
        <v>34</v>
      </c>
      <c r="C9" s="576" t="s">
        <v>33</v>
      </c>
      <c r="D9" s="576" t="s">
        <v>62</v>
      </c>
      <c r="E9" s="576" t="s">
        <v>65</v>
      </c>
      <c r="F9" s="576" t="s">
        <v>66</v>
      </c>
      <c r="G9" s="576" t="s">
        <v>30</v>
      </c>
      <c r="H9" s="576" t="s">
        <v>24</v>
      </c>
      <c r="I9" s="576" t="s">
        <v>94</v>
      </c>
      <c r="J9" s="576" t="s">
        <v>1</v>
      </c>
      <c r="K9" s="554" t="s">
        <v>4</v>
      </c>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601" t="s">
        <v>5</v>
      </c>
      <c r="AR9" s="651" t="s">
        <v>6</v>
      </c>
      <c r="AS9" s="651" t="s">
        <v>23</v>
      </c>
    </row>
    <row r="10" spans="2:45" ht="15.75">
      <c r="B10" s="576"/>
      <c r="C10" s="576"/>
      <c r="D10" s="576"/>
      <c r="E10" s="576"/>
      <c r="F10" s="576"/>
      <c r="G10" s="576"/>
      <c r="H10" s="576"/>
      <c r="I10" s="576"/>
      <c r="J10" s="576"/>
      <c r="K10" s="652" t="s">
        <v>25</v>
      </c>
      <c r="L10" s="652"/>
      <c r="M10" s="652"/>
      <c r="N10" s="652"/>
      <c r="O10" s="652"/>
      <c r="P10" s="652"/>
      <c r="Q10" s="652"/>
      <c r="R10" s="652"/>
      <c r="S10" s="652" t="s">
        <v>26</v>
      </c>
      <c r="T10" s="652"/>
      <c r="U10" s="652"/>
      <c r="V10" s="652"/>
      <c r="W10" s="652"/>
      <c r="X10" s="652"/>
      <c r="Y10" s="652"/>
      <c r="Z10" s="652"/>
      <c r="AA10" s="652" t="s">
        <v>27</v>
      </c>
      <c r="AB10" s="652"/>
      <c r="AC10" s="652"/>
      <c r="AD10" s="652"/>
      <c r="AE10" s="652"/>
      <c r="AF10" s="652"/>
      <c r="AG10" s="652"/>
      <c r="AH10" s="652"/>
      <c r="AI10" s="652" t="s">
        <v>28</v>
      </c>
      <c r="AJ10" s="652"/>
      <c r="AK10" s="652"/>
      <c r="AL10" s="652"/>
      <c r="AM10" s="652"/>
      <c r="AN10" s="652"/>
      <c r="AO10" s="652"/>
      <c r="AP10" s="652"/>
      <c r="AQ10" s="601"/>
      <c r="AR10" s="651"/>
      <c r="AS10" s="651"/>
    </row>
    <row r="11" spans="2:45" ht="15.75" customHeight="1">
      <c r="B11" s="576"/>
      <c r="C11" s="576"/>
      <c r="D11" s="576"/>
      <c r="E11" s="576"/>
      <c r="F11" s="576"/>
      <c r="G11" s="576"/>
      <c r="H11" s="576"/>
      <c r="I11" s="576"/>
      <c r="J11" s="576"/>
      <c r="K11" s="652" t="s">
        <v>7</v>
      </c>
      <c r="L11" s="652"/>
      <c r="M11" s="652" t="s">
        <v>8</v>
      </c>
      <c r="N11" s="652"/>
      <c r="O11" s="660" t="s">
        <v>9</v>
      </c>
      <c r="P11" s="661"/>
      <c r="Q11" s="579" t="s">
        <v>10</v>
      </c>
      <c r="R11" s="613"/>
      <c r="S11" s="652" t="s">
        <v>32</v>
      </c>
      <c r="T11" s="652"/>
      <c r="U11" s="652" t="s">
        <v>11</v>
      </c>
      <c r="V11" s="652"/>
      <c r="W11" s="652" t="s">
        <v>12</v>
      </c>
      <c r="X11" s="652"/>
      <c r="Y11" s="579" t="s">
        <v>10</v>
      </c>
      <c r="Z11" s="613"/>
      <c r="AA11" s="652" t="s">
        <v>13</v>
      </c>
      <c r="AB11" s="652"/>
      <c r="AC11" s="652" t="s">
        <v>14</v>
      </c>
      <c r="AD11" s="652"/>
      <c r="AE11" s="652" t="s">
        <v>15</v>
      </c>
      <c r="AF11" s="652"/>
      <c r="AG11" s="579" t="s">
        <v>10</v>
      </c>
      <c r="AH11" s="613"/>
      <c r="AI11" s="652" t="s">
        <v>16</v>
      </c>
      <c r="AJ11" s="652"/>
      <c r="AK11" s="652" t="s">
        <v>17</v>
      </c>
      <c r="AL11" s="652"/>
      <c r="AM11" s="652" t="s">
        <v>18</v>
      </c>
      <c r="AN11" s="652"/>
      <c r="AO11" s="579" t="s">
        <v>10</v>
      </c>
      <c r="AP11" s="613"/>
      <c r="AQ11" s="601"/>
      <c r="AR11" s="651"/>
      <c r="AS11" s="651"/>
    </row>
    <row r="12" spans="2:45" ht="13.5">
      <c r="B12" s="553"/>
      <c r="C12" s="553"/>
      <c r="D12" s="553"/>
      <c r="E12" s="553"/>
      <c r="F12" s="553"/>
      <c r="G12" s="553"/>
      <c r="H12" s="553"/>
      <c r="I12" s="553"/>
      <c r="J12" s="553"/>
      <c r="K12" s="233" t="s">
        <v>19</v>
      </c>
      <c r="L12" s="234" t="s">
        <v>20</v>
      </c>
      <c r="M12" s="233" t="s">
        <v>19</v>
      </c>
      <c r="N12" s="234" t="s">
        <v>20</v>
      </c>
      <c r="O12" s="233" t="s">
        <v>19</v>
      </c>
      <c r="P12" s="234" t="s">
        <v>20</v>
      </c>
      <c r="Q12" s="55" t="s">
        <v>19</v>
      </c>
      <c r="R12" s="56" t="s">
        <v>20</v>
      </c>
      <c r="S12" s="233" t="s">
        <v>19</v>
      </c>
      <c r="T12" s="234" t="s">
        <v>20</v>
      </c>
      <c r="U12" s="233" t="s">
        <v>19</v>
      </c>
      <c r="V12" s="234" t="s">
        <v>20</v>
      </c>
      <c r="W12" s="233" t="s">
        <v>19</v>
      </c>
      <c r="X12" s="234" t="s">
        <v>20</v>
      </c>
      <c r="Y12" s="55" t="s">
        <v>19</v>
      </c>
      <c r="Z12" s="56" t="s">
        <v>20</v>
      </c>
      <c r="AA12" s="233" t="s">
        <v>19</v>
      </c>
      <c r="AB12" s="234" t="s">
        <v>20</v>
      </c>
      <c r="AC12" s="233" t="s">
        <v>19</v>
      </c>
      <c r="AD12" s="234" t="s">
        <v>20</v>
      </c>
      <c r="AE12" s="233" t="s">
        <v>19</v>
      </c>
      <c r="AF12" s="234" t="s">
        <v>20</v>
      </c>
      <c r="AG12" s="55" t="s">
        <v>19</v>
      </c>
      <c r="AH12" s="56" t="s">
        <v>20</v>
      </c>
      <c r="AI12" s="233" t="s">
        <v>19</v>
      </c>
      <c r="AJ12" s="234" t="s">
        <v>20</v>
      </c>
      <c r="AK12" s="233" t="s">
        <v>19</v>
      </c>
      <c r="AL12" s="234" t="s">
        <v>20</v>
      </c>
      <c r="AM12" s="233" t="s">
        <v>19</v>
      </c>
      <c r="AN12" s="234" t="s">
        <v>20</v>
      </c>
      <c r="AO12" s="55" t="s">
        <v>19</v>
      </c>
      <c r="AP12" s="56" t="s">
        <v>20</v>
      </c>
      <c r="AQ12" s="601"/>
      <c r="AR12" s="651"/>
      <c r="AS12" s="651"/>
    </row>
    <row r="13" spans="2:45" ht="135">
      <c r="B13" s="662" t="s">
        <v>773</v>
      </c>
      <c r="C13" s="656" t="s">
        <v>222</v>
      </c>
      <c r="D13" s="235">
        <v>50</v>
      </c>
      <c r="E13" s="236" t="s">
        <v>223</v>
      </c>
      <c r="F13" s="59" t="s">
        <v>224</v>
      </c>
      <c r="G13" s="237">
        <v>30</v>
      </c>
      <c r="H13" s="59" t="s">
        <v>225</v>
      </c>
      <c r="I13" s="238" t="s">
        <v>226</v>
      </c>
      <c r="J13" s="239" t="s">
        <v>227</v>
      </c>
      <c r="K13" s="221">
        <v>0</v>
      </c>
      <c r="L13" s="57">
        <v>1</v>
      </c>
      <c r="M13" s="221">
        <v>2</v>
      </c>
      <c r="N13" s="57">
        <v>3</v>
      </c>
      <c r="O13" s="221">
        <v>3</v>
      </c>
      <c r="P13" s="57">
        <v>1</v>
      </c>
      <c r="Q13" s="42">
        <f>K13+M13+O13</f>
        <v>5</v>
      </c>
      <c r="R13" s="42">
        <f>L13+N13+P13</f>
        <v>5</v>
      </c>
      <c r="S13" s="221">
        <v>7</v>
      </c>
      <c r="T13" s="57">
        <v>1</v>
      </c>
      <c r="U13" s="221">
        <v>7</v>
      </c>
      <c r="V13" s="57">
        <v>2</v>
      </c>
      <c r="W13" s="221">
        <v>7</v>
      </c>
      <c r="X13" s="57">
        <v>2</v>
      </c>
      <c r="Y13" s="42">
        <f>S13+U13+W13</f>
        <v>21</v>
      </c>
      <c r="Z13" s="42">
        <f>T13+V13+X13</f>
        <v>5</v>
      </c>
      <c r="AA13" s="221">
        <v>6</v>
      </c>
      <c r="AB13" s="57">
        <v>3</v>
      </c>
      <c r="AC13" s="221">
        <v>6</v>
      </c>
      <c r="AD13" s="57">
        <v>12</v>
      </c>
      <c r="AE13" s="221">
        <v>5</v>
      </c>
      <c r="AF13" s="57">
        <v>18</v>
      </c>
      <c r="AG13" s="42">
        <f>AA13+AC13+AE13</f>
        <v>17</v>
      </c>
      <c r="AH13" s="42">
        <f>AB13+AD13+AF13</f>
        <v>33</v>
      </c>
      <c r="AI13" s="221">
        <v>3</v>
      </c>
      <c r="AJ13" s="57"/>
      <c r="AK13" s="221">
        <v>2</v>
      </c>
      <c r="AL13" s="57"/>
      <c r="AM13" s="221">
        <v>2</v>
      </c>
      <c r="AN13" s="57"/>
      <c r="AO13" s="42">
        <f>AI13+AK13+AM13</f>
        <v>7</v>
      </c>
      <c r="AP13" s="42">
        <f>AJ13+AL13+AN13</f>
        <v>0</v>
      </c>
      <c r="AQ13" s="68">
        <f>Q13+Y13+AG13+AO13</f>
        <v>50</v>
      </c>
      <c r="AR13" s="62">
        <f>R13+Z13+AH13+AP13</f>
        <v>43</v>
      </c>
      <c r="AS13" s="50">
        <f>IF(AND(AR13&gt;0,AQ13&gt;0),AR13/AQ13,0)</f>
        <v>0.86</v>
      </c>
    </row>
    <row r="14" spans="2:45" ht="135">
      <c r="B14" s="573"/>
      <c r="C14" s="633"/>
      <c r="D14" s="235">
        <v>25</v>
      </c>
      <c r="E14" s="240" t="s">
        <v>228</v>
      </c>
      <c r="F14" s="59" t="s">
        <v>229</v>
      </c>
      <c r="G14" s="237">
        <v>22</v>
      </c>
      <c r="H14" s="59" t="s">
        <v>230</v>
      </c>
      <c r="I14" s="238" t="s">
        <v>231</v>
      </c>
      <c r="J14" s="239" t="s">
        <v>227</v>
      </c>
      <c r="K14" s="221">
        <v>0</v>
      </c>
      <c r="L14" s="57">
        <v>0</v>
      </c>
      <c r="M14" s="221">
        <v>0</v>
      </c>
      <c r="N14" s="57">
        <v>0</v>
      </c>
      <c r="O14" s="221">
        <v>0</v>
      </c>
      <c r="P14" s="57">
        <v>0</v>
      </c>
      <c r="Q14" s="42">
        <f>K14+M14+O14</f>
        <v>0</v>
      </c>
      <c r="R14" s="42">
        <f>L14+N14+P14</f>
        <v>0</v>
      </c>
      <c r="S14" s="221">
        <v>0</v>
      </c>
      <c r="T14" s="57">
        <v>0</v>
      </c>
      <c r="U14" s="221">
        <v>0</v>
      </c>
      <c r="V14" s="57">
        <v>2</v>
      </c>
      <c r="W14" s="221">
        <v>2</v>
      </c>
      <c r="X14" s="57">
        <v>1</v>
      </c>
      <c r="Y14" s="42">
        <f>S14+U14+W14</f>
        <v>2</v>
      </c>
      <c r="Z14" s="42">
        <f>T14+V14+X14</f>
        <v>3</v>
      </c>
      <c r="AA14" s="221">
        <v>3</v>
      </c>
      <c r="AB14" s="57">
        <v>0</v>
      </c>
      <c r="AC14" s="221">
        <v>3</v>
      </c>
      <c r="AD14" s="57">
        <v>0</v>
      </c>
      <c r="AE14" s="221">
        <v>4</v>
      </c>
      <c r="AF14" s="57">
        <v>0</v>
      </c>
      <c r="AG14" s="42">
        <f>AA14+AC14+AE14</f>
        <v>10</v>
      </c>
      <c r="AH14" s="42">
        <f>AB14+AD14+AF14</f>
        <v>0</v>
      </c>
      <c r="AI14" s="221">
        <v>3</v>
      </c>
      <c r="AJ14" s="57"/>
      <c r="AK14" s="221">
        <v>5</v>
      </c>
      <c r="AL14" s="57"/>
      <c r="AM14" s="221">
        <v>5</v>
      </c>
      <c r="AN14" s="57"/>
      <c r="AO14" s="42">
        <f>AI14+AK14+AM14</f>
        <v>13</v>
      </c>
      <c r="AP14" s="42">
        <f>AJ14+AL14+AN14</f>
        <v>0</v>
      </c>
      <c r="AQ14" s="68">
        <f>Q14+Y14+AG14+AO14</f>
        <v>25</v>
      </c>
      <c r="AR14" s="62">
        <f>R14+Z14+AH14+AP14</f>
        <v>3</v>
      </c>
      <c r="AS14" s="50">
        <f>IF(AND(AR14&gt;0,AQ14&gt;0),AR14/AQ14,0)</f>
        <v>0.12</v>
      </c>
    </row>
    <row r="15" spans="2:45" ht="135">
      <c r="B15" s="573"/>
      <c r="C15" s="235" t="s">
        <v>232</v>
      </c>
      <c r="D15" s="235">
        <v>70</v>
      </c>
      <c r="E15" s="236" t="s">
        <v>547</v>
      </c>
      <c r="F15" s="59" t="s">
        <v>234</v>
      </c>
      <c r="G15" s="237">
        <v>38</v>
      </c>
      <c r="H15" s="59" t="s">
        <v>235</v>
      </c>
      <c r="I15" s="238" t="s">
        <v>236</v>
      </c>
      <c r="J15" s="239" t="s">
        <v>227</v>
      </c>
      <c r="K15" s="221">
        <v>0</v>
      </c>
      <c r="L15" s="57">
        <v>5</v>
      </c>
      <c r="M15" s="221">
        <v>3</v>
      </c>
      <c r="N15" s="57">
        <v>2</v>
      </c>
      <c r="O15" s="221">
        <v>3</v>
      </c>
      <c r="P15" s="57">
        <v>8</v>
      </c>
      <c r="Q15" s="42">
        <f t="shared" ref="Q15:R17" si="0">K15+M15+O15</f>
        <v>6</v>
      </c>
      <c r="R15" s="42">
        <f t="shared" si="0"/>
        <v>15</v>
      </c>
      <c r="S15" s="221">
        <v>6</v>
      </c>
      <c r="T15" s="57">
        <v>10</v>
      </c>
      <c r="U15" s="221">
        <v>6</v>
      </c>
      <c r="V15" s="57">
        <v>7</v>
      </c>
      <c r="W15" s="221">
        <v>6</v>
      </c>
      <c r="X15" s="57">
        <v>7</v>
      </c>
      <c r="Y15" s="42">
        <f t="shared" ref="Y15:Z17" si="1">S15+U15+W15</f>
        <v>18</v>
      </c>
      <c r="Z15" s="42">
        <f t="shared" si="1"/>
        <v>24</v>
      </c>
      <c r="AA15" s="221">
        <v>7</v>
      </c>
      <c r="AB15" s="57">
        <v>5</v>
      </c>
      <c r="AC15" s="221">
        <v>7</v>
      </c>
      <c r="AD15" s="57">
        <v>5</v>
      </c>
      <c r="AE15" s="221">
        <v>8</v>
      </c>
      <c r="AF15" s="57">
        <v>8</v>
      </c>
      <c r="AG15" s="42">
        <f t="shared" ref="AG15:AH17" si="2">AA15+AC15+AE15</f>
        <v>22</v>
      </c>
      <c r="AH15" s="42">
        <f t="shared" si="2"/>
        <v>18</v>
      </c>
      <c r="AI15" s="221">
        <v>8</v>
      </c>
      <c r="AJ15" s="57"/>
      <c r="AK15" s="221">
        <v>8</v>
      </c>
      <c r="AL15" s="57"/>
      <c r="AM15" s="221">
        <v>8</v>
      </c>
      <c r="AN15" s="57"/>
      <c r="AO15" s="42">
        <f t="shared" ref="AO15:AP17" si="3">AI15+AK15+AM15</f>
        <v>24</v>
      </c>
      <c r="AP15" s="42">
        <f t="shared" si="3"/>
        <v>0</v>
      </c>
      <c r="AQ15" s="68">
        <f t="shared" ref="AQ15:AR17" si="4">Q15+Y15+AG15+AO15</f>
        <v>70</v>
      </c>
      <c r="AR15" s="62">
        <f t="shared" si="4"/>
        <v>57</v>
      </c>
      <c r="AS15" s="50">
        <f>IF(AND(AR15&gt;0,AQ15&gt;0),AR15/AQ15,0)</f>
        <v>0.81428571428571428</v>
      </c>
    </row>
    <row r="16" spans="2:45" ht="135">
      <c r="B16" s="574"/>
      <c r="C16" s="235" t="s">
        <v>237</v>
      </c>
      <c r="D16" s="235">
        <v>1800</v>
      </c>
      <c r="E16" s="236" t="s">
        <v>546</v>
      </c>
      <c r="F16" s="59" t="s">
        <v>239</v>
      </c>
      <c r="G16" s="237">
        <v>1482</v>
      </c>
      <c r="H16" s="59" t="s">
        <v>240</v>
      </c>
      <c r="I16" s="238" t="s">
        <v>241</v>
      </c>
      <c r="J16" s="239" t="s">
        <v>227</v>
      </c>
      <c r="K16" s="221">
        <v>98</v>
      </c>
      <c r="L16" s="57">
        <v>86</v>
      </c>
      <c r="M16" s="221">
        <v>119</v>
      </c>
      <c r="N16" s="57">
        <v>136</v>
      </c>
      <c r="O16" s="221">
        <v>127</v>
      </c>
      <c r="P16" s="57">
        <v>117</v>
      </c>
      <c r="Q16" s="42">
        <f t="shared" si="0"/>
        <v>344</v>
      </c>
      <c r="R16" s="42">
        <f t="shared" si="0"/>
        <v>339</v>
      </c>
      <c r="S16" s="221">
        <v>164</v>
      </c>
      <c r="T16" s="57">
        <v>147</v>
      </c>
      <c r="U16" s="221">
        <v>201</v>
      </c>
      <c r="V16" s="57">
        <v>239</v>
      </c>
      <c r="W16" s="221">
        <v>223</v>
      </c>
      <c r="X16" s="57">
        <v>211</v>
      </c>
      <c r="Y16" s="42">
        <f t="shared" si="1"/>
        <v>588</v>
      </c>
      <c r="Z16" s="42">
        <f t="shared" si="1"/>
        <v>597</v>
      </c>
      <c r="AA16" s="221">
        <v>187</v>
      </c>
      <c r="AB16" s="57">
        <v>194</v>
      </c>
      <c r="AC16" s="221">
        <v>197</v>
      </c>
      <c r="AD16" s="57">
        <v>189</v>
      </c>
      <c r="AE16" s="221">
        <v>129</v>
      </c>
      <c r="AF16" s="57">
        <v>234</v>
      </c>
      <c r="AG16" s="42">
        <f t="shared" si="2"/>
        <v>513</v>
      </c>
      <c r="AH16" s="42">
        <f t="shared" si="2"/>
        <v>617</v>
      </c>
      <c r="AI16" s="221">
        <v>138</v>
      </c>
      <c r="AJ16" s="57"/>
      <c r="AK16" s="221">
        <v>119</v>
      </c>
      <c r="AL16" s="57"/>
      <c r="AM16" s="221">
        <v>98</v>
      </c>
      <c r="AN16" s="57"/>
      <c r="AO16" s="42">
        <f t="shared" si="3"/>
        <v>355</v>
      </c>
      <c r="AP16" s="42">
        <f t="shared" si="3"/>
        <v>0</v>
      </c>
      <c r="AQ16" s="68">
        <f t="shared" si="4"/>
        <v>1800</v>
      </c>
      <c r="AR16" s="62">
        <f t="shared" si="4"/>
        <v>1553</v>
      </c>
      <c r="AS16" s="50">
        <f>IF(AND(AR16&gt;0,AQ16&gt;0),AR16/AQ16,0)</f>
        <v>0.86277777777777775</v>
      </c>
    </row>
    <row r="17" spans="2:45" ht="327.75">
      <c r="B17" s="162" t="s">
        <v>480</v>
      </c>
      <c r="C17" s="137" t="s">
        <v>477</v>
      </c>
      <c r="D17" s="138">
        <v>1</v>
      </c>
      <c r="E17" s="139" t="s">
        <v>428</v>
      </c>
      <c r="F17" s="140" t="s">
        <v>429</v>
      </c>
      <c r="G17" s="141" t="s">
        <v>417</v>
      </c>
      <c r="H17" s="142" t="s">
        <v>430</v>
      </c>
      <c r="I17" s="143" t="s">
        <v>431</v>
      </c>
      <c r="J17" s="144" t="s">
        <v>525</v>
      </c>
      <c r="K17" s="145">
        <v>2.5757575757575757E-2</v>
      </c>
      <c r="L17" s="108">
        <v>2.5757575757575757E-2</v>
      </c>
      <c r="M17" s="145">
        <v>0.23575757575757575</v>
      </c>
      <c r="N17" s="108">
        <v>0.2</v>
      </c>
      <c r="O17" s="145">
        <v>0.16909090909090907</v>
      </c>
      <c r="P17" s="108">
        <v>0.15</v>
      </c>
      <c r="Q17" s="146">
        <f t="shared" si="0"/>
        <v>0.43060606060606055</v>
      </c>
      <c r="R17" s="146">
        <f t="shared" si="0"/>
        <v>0.37575757575757573</v>
      </c>
      <c r="S17" s="145">
        <v>0.13575757575757574</v>
      </c>
      <c r="T17" s="108">
        <v>0.14000000000000001</v>
      </c>
      <c r="U17" s="145">
        <v>0.10242424242424242</v>
      </c>
      <c r="V17" s="108">
        <v>0.1</v>
      </c>
      <c r="W17" s="145">
        <v>3.5757575757575759E-2</v>
      </c>
      <c r="X17" s="108">
        <v>0.08</v>
      </c>
      <c r="Y17" s="146">
        <f t="shared" si="1"/>
        <v>0.27393939393939393</v>
      </c>
      <c r="Z17" s="146">
        <f t="shared" si="1"/>
        <v>0.32</v>
      </c>
      <c r="AA17" s="145">
        <v>3.5757575757575759E-2</v>
      </c>
      <c r="AB17" s="108">
        <v>0.09</v>
      </c>
      <c r="AC17" s="145">
        <v>8.5757575757575755E-2</v>
      </c>
      <c r="AD17" s="108">
        <v>0.1</v>
      </c>
      <c r="AE17" s="145">
        <v>3.5757575757575759E-2</v>
      </c>
      <c r="AF17" s="108">
        <v>0.11</v>
      </c>
      <c r="AG17" s="146">
        <f t="shared" si="2"/>
        <v>0.15727272727272729</v>
      </c>
      <c r="AH17" s="146">
        <f t="shared" si="2"/>
        <v>0.3</v>
      </c>
      <c r="AI17" s="145">
        <v>3.5757575757575759E-2</v>
      </c>
      <c r="AJ17" s="108"/>
      <c r="AK17" s="145">
        <v>8.5757575757575755E-2</v>
      </c>
      <c r="AL17" s="108"/>
      <c r="AM17" s="145">
        <v>1.6666666666666666E-2</v>
      </c>
      <c r="AN17" s="108"/>
      <c r="AO17" s="146">
        <f t="shared" si="3"/>
        <v>0.13818181818181818</v>
      </c>
      <c r="AP17" s="146">
        <f t="shared" si="3"/>
        <v>0</v>
      </c>
      <c r="AQ17" s="146">
        <f t="shared" si="4"/>
        <v>1</v>
      </c>
      <c r="AR17" s="146">
        <f t="shared" si="4"/>
        <v>0.99575757575757584</v>
      </c>
      <c r="AS17" s="50">
        <f>IF(AND(AR17&gt;0,AQ17&gt;0),AR17/AQ17,0)</f>
        <v>0.99575757575757584</v>
      </c>
    </row>
    <row r="18" spans="2:45" ht="23.25" hidden="1">
      <c r="B18" s="241"/>
      <c r="C18" s="241"/>
      <c r="D18" s="235"/>
      <c r="E18" s="242"/>
      <c r="F18" s="243"/>
      <c r="G18" s="237"/>
      <c r="H18" s="186"/>
      <c r="I18" s="244"/>
      <c r="J18" s="169"/>
      <c r="K18" s="221"/>
      <c r="L18" s="221"/>
      <c r="M18" s="221"/>
      <c r="N18" s="221"/>
      <c r="O18" s="221"/>
      <c r="P18" s="221"/>
      <c r="Q18" s="47"/>
      <c r="R18" s="47"/>
      <c r="S18" s="221"/>
      <c r="T18" s="221"/>
      <c r="U18" s="221"/>
      <c r="V18" s="221"/>
      <c r="W18" s="221"/>
      <c r="X18" s="221"/>
      <c r="Y18" s="47"/>
      <c r="Z18" s="47"/>
      <c r="AA18" s="221"/>
      <c r="AB18" s="221"/>
      <c r="AC18" s="221"/>
      <c r="AD18" s="221"/>
      <c r="AE18" s="221"/>
      <c r="AF18" s="221"/>
      <c r="AG18" s="47"/>
      <c r="AH18" s="47"/>
      <c r="AI18" s="221"/>
      <c r="AJ18" s="221"/>
      <c r="AK18" s="221"/>
      <c r="AL18" s="221"/>
      <c r="AM18" s="221"/>
      <c r="AN18" s="221"/>
      <c r="AO18" s="47"/>
      <c r="AP18" s="47"/>
      <c r="AQ18" s="65"/>
      <c r="AR18" s="64"/>
      <c r="AS18" s="50"/>
    </row>
    <row r="19" spans="2:45" ht="23.25">
      <c r="B19" s="598" t="s">
        <v>22</v>
      </c>
      <c r="C19" s="599"/>
      <c r="D19" s="599"/>
      <c r="E19" s="599"/>
      <c r="F19" s="599"/>
      <c r="G19" s="599"/>
      <c r="H19" s="599"/>
      <c r="I19" s="599"/>
      <c r="J19" s="599"/>
      <c r="K19" s="599"/>
      <c r="L19" s="599"/>
      <c r="M19" s="599"/>
      <c r="N19" s="599"/>
      <c r="O19" s="599"/>
      <c r="P19" s="599"/>
      <c r="Q19" s="599"/>
      <c r="R19" s="599"/>
      <c r="S19" s="599"/>
      <c r="T19" s="599"/>
      <c r="U19" s="599"/>
      <c r="V19" s="599"/>
      <c r="W19" s="599"/>
      <c r="X19" s="599"/>
      <c r="Y19" s="599"/>
      <c r="Z19" s="599"/>
      <c r="AA19" s="599"/>
      <c r="AB19" s="599"/>
      <c r="AC19" s="599"/>
      <c r="AD19" s="599"/>
      <c r="AE19" s="599"/>
      <c r="AF19" s="599"/>
      <c r="AG19" s="599"/>
      <c r="AH19" s="599"/>
      <c r="AI19" s="599"/>
      <c r="AJ19" s="599"/>
      <c r="AK19" s="599"/>
      <c r="AL19" s="599"/>
      <c r="AM19" s="599"/>
      <c r="AN19" s="599"/>
      <c r="AO19" s="599"/>
      <c r="AP19" s="599"/>
      <c r="AQ19" s="599"/>
      <c r="AR19" s="616"/>
      <c r="AS19" s="1">
        <f>AVERAGE(AS13:AS16)</f>
        <v>0.66426587301587303</v>
      </c>
    </row>
    <row r="20" spans="2:45" ht="17.25">
      <c r="B20" s="245"/>
      <c r="C20" s="245"/>
      <c r="D20" s="246"/>
      <c r="E20" s="245"/>
      <c r="F20" s="245"/>
      <c r="G20" s="245"/>
      <c r="H20" s="245"/>
      <c r="I20" s="245"/>
      <c r="J20" s="247"/>
    </row>
    <row r="21" spans="2:45" ht="15.75">
      <c r="B21" s="51" t="s">
        <v>3</v>
      </c>
      <c r="C21" s="657" t="s">
        <v>242</v>
      </c>
      <c r="D21" s="658"/>
      <c r="E21" s="658"/>
      <c r="F21" s="658"/>
      <c r="G21" s="658"/>
      <c r="H21" s="658"/>
      <c r="I21" s="658"/>
      <c r="J21" s="659"/>
    </row>
    <row r="22" spans="2:45" ht="17.25">
      <c r="B22" s="245"/>
      <c r="C22" s="558"/>
      <c r="D22" s="558"/>
      <c r="E22" s="558"/>
      <c r="F22" s="558"/>
      <c r="G22" s="558"/>
      <c r="H22" s="558"/>
      <c r="I22" s="558"/>
      <c r="J22" s="558"/>
    </row>
    <row r="23" spans="2:45" ht="31.5">
      <c r="B23" s="52" t="s">
        <v>31</v>
      </c>
      <c r="C23" s="593">
        <v>43448</v>
      </c>
      <c r="D23" s="594"/>
      <c r="E23" s="245"/>
      <c r="F23" s="245"/>
      <c r="G23" s="227" t="s">
        <v>21</v>
      </c>
      <c r="H23" s="654"/>
      <c r="I23" s="655"/>
      <c r="J23" s="655"/>
    </row>
    <row r="24" spans="2:45" ht="17.25">
      <c r="B24" s="245"/>
      <c r="C24" s="245"/>
      <c r="D24" s="246"/>
      <c r="E24" s="245"/>
      <c r="F24" s="245"/>
      <c r="G24" s="245"/>
      <c r="H24" s="245"/>
      <c r="I24" s="245"/>
      <c r="J24" s="247"/>
    </row>
    <row r="25" spans="2:45" ht="17.25">
      <c r="B25" s="245"/>
      <c r="C25" s="245"/>
      <c r="D25" s="246"/>
      <c r="E25" s="245"/>
      <c r="F25" s="245"/>
      <c r="G25" s="245"/>
      <c r="H25" s="245"/>
      <c r="I25" s="245"/>
      <c r="J25" s="247"/>
    </row>
    <row r="26" spans="2:45" ht="17.25">
      <c r="B26" s="245"/>
      <c r="C26" s="245"/>
      <c r="D26" s="246"/>
      <c r="E26" s="245"/>
      <c r="F26" s="245"/>
      <c r="G26" s="245"/>
      <c r="H26" s="245"/>
      <c r="I26" s="245"/>
      <c r="J26" s="247"/>
    </row>
    <row r="27" spans="2:45" ht="17.25">
      <c r="B27" s="245"/>
      <c r="C27" s="245"/>
      <c r="D27" s="246"/>
      <c r="E27" s="653"/>
      <c r="F27" s="653"/>
      <c r="G27" s="653"/>
      <c r="H27" s="653"/>
      <c r="I27" s="248"/>
      <c r="J27" s="245"/>
    </row>
    <row r="28" spans="2:45" ht="17.25">
      <c r="B28" s="245"/>
      <c r="C28" s="245"/>
      <c r="D28" s="246"/>
      <c r="E28" s="245"/>
      <c r="F28" s="245"/>
      <c r="G28" s="247"/>
      <c r="H28" s="245"/>
      <c r="I28" s="245"/>
      <c r="J28" s="245"/>
    </row>
    <row r="29" spans="2:45" ht="17.25">
      <c r="B29" s="245"/>
      <c r="C29" s="245"/>
      <c r="D29" s="246"/>
      <c r="E29" s="653"/>
      <c r="F29" s="653"/>
      <c r="G29" s="653"/>
      <c r="H29" s="653"/>
      <c r="I29" s="248"/>
      <c r="J29" s="245"/>
    </row>
    <row r="30" spans="2:45" ht="17.25">
      <c r="B30" s="245"/>
      <c r="C30" s="245"/>
      <c r="D30" s="246"/>
      <c r="E30" s="245"/>
      <c r="F30" s="245"/>
      <c r="G30" s="247"/>
      <c r="H30" s="245"/>
      <c r="I30" s="245"/>
      <c r="J30" s="245"/>
    </row>
    <row r="31" spans="2:45" ht="17.25">
      <c r="B31" s="245"/>
      <c r="C31" s="245"/>
      <c r="D31" s="246"/>
      <c r="E31" s="653"/>
      <c r="F31" s="653"/>
      <c r="G31" s="653"/>
      <c r="H31" s="653"/>
      <c r="I31" s="248"/>
      <c r="J31" s="245"/>
    </row>
  </sheetData>
  <sheetProtection algorithmName="SHA-512" hashValue="hnGhBx5+Dncg29OrkXjw9vnv23rbEZ7wbXqdgb3i82cpvK79cfhdVlQ4ZA8UY4q+mSRvXvQYhTI/b4VCxgxcxg==" saltValue="gc4dXhfhJLl8awP5bv4/0w==" spinCount="100000" sheet="1" formatCells="0"/>
  <mergeCells count="50">
    <mergeCell ref="B19:AR19"/>
    <mergeCell ref="C21:J21"/>
    <mergeCell ref="AA11:AB11"/>
    <mergeCell ref="AC11:AD11"/>
    <mergeCell ref="AE11:AF11"/>
    <mergeCell ref="AG11:AH11"/>
    <mergeCell ref="AI11:AJ11"/>
    <mergeCell ref="AK11:AL11"/>
    <mergeCell ref="O11:P11"/>
    <mergeCell ref="Q11:R11"/>
    <mergeCell ref="S11:T11"/>
    <mergeCell ref="B13:B16"/>
    <mergeCell ref="K9:AP9"/>
    <mergeCell ref="AQ9:AQ12"/>
    <mergeCell ref="E31:H31"/>
    <mergeCell ref="AM11:AN11"/>
    <mergeCell ref="AO11:AP11"/>
    <mergeCell ref="C22:J22"/>
    <mergeCell ref="C23:D23"/>
    <mergeCell ref="H23:J23"/>
    <mergeCell ref="E27:H27"/>
    <mergeCell ref="E29:H29"/>
    <mergeCell ref="K11:L11"/>
    <mergeCell ref="M11:N11"/>
    <mergeCell ref="U11:V11"/>
    <mergeCell ref="W11:X11"/>
    <mergeCell ref="Y11:Z11"/>
    <mergeCell ref="C13:C14"/>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AR7:AS7"/>
    <mergeCell ref="B2:B6"/>
    <mergeCell ref="C2:AQ6"/>
    <mergeCell ref="AR2:AS2"/>
    <mergeCell ref="AR5:AS5"/>
    <mergeCell ref="AR6:AS6"/>
  </mergeCells>
  <conditionalFormatting sqref="AS13">
    <cfRule type="cellIs" dxfId="104" priority="7" operator="between">
      <formula>0.7</formula>
      <formula>1</formula>
    </cfRule>
    <cfRule type="cellIs" dxfId="103" priority="8" operator="between">
      <formula>0.51</formula>
      <formula>0.69</formula>
    </cfRule>
    <cfRule type="cellIs" dxfId="102" priority="9" operator="between">
      <formula>0</formula>
      <formula>0.5</formula>
    </cfRule>
  </conditionalFormatting>
  <conditionalFormatting sqref="AS15:AS18">
    <cfRule type="cellIs" dxfId="101" priority="4" operator="between">
      <formula>0.7</formula>
      <formula>1</formula>
    </cfRule>
    <cfRule type="cellIs" dxfId="100" priority="5" operator="between">
      <formula>0.51</formula>
      <formula>0.69</formula>
    </cfRule>
    <cfRule type="cellIs" dxfId="99" priority="6" operator="between">
      <formula>0</formula>
      <formula>0.5</formula>
    </cfRule>
  </conditionalFormatting>
  <conditionalFormatting sqref="AS14">
    <cfRule type="cellIs" dxfId="98" priority="1" operator="between">
      <formula>0.7</formula>
      <formula>1</formula>
    </cfRule>
    <cfRule type="cellIs" dxfId="97" priority="2" operator="between">
      <formula>0.51</formula>
      <formula>0.69</formula>
    </cfRule>
    <cfRule type="cellIs" dxfId="96" priority="3" operator="between">
      <formula>0</formula>
      <formula>0.5</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vt:i4>
      </vt:variant>
    </vt:vector>
  </HeadingPairs>
  <TitlesOfParts>
    <vt:vector size="22" baseType="lpstr">
      <vt:lpstr>INFORME CONSOLIDADO</vt:lpstr>
      <vt:lpstr>Meta Transversal Consolidada</vt:lpstr>
      <vt:lpstr>01 DIRECCIONAMIENTO ES POA 2019</vt:lpstr>
      <vt:lpstr>COD 02 G CONOCIM INNOV POA 2019</vt:lpstr>
      <vt:lpstr>COD 03 DIR TIC POA 2019</vt:lpstr>
      <vt:lpstr>COD 04 COMUNICACIÓN E POA 2019</vt:lpstr>
      <vt:lpstr>COD 05 PROMOCIÓN DEFEN POA 2019</vt:lpstr>
      <vt:lpstr>COD 06 PREVEN FUN PUB POA 2019</vt:lpstr>
      <vt:lpstr>COD 07 POTESTAD DISCIP POA 2019</vt:lpstr>
      <vt:lpstr>COD 08 GESTIÓN TALENTO POA 2018</vt:lpstr>
      <vt:lpstr>COD 09 GESTIÓN ADMIN POA 2019</vt:lpstr>
      <vt:lpstr>COD 10 GESTIÓN FINANC POA 2019</vt:lpstr>
      <vt:lpstr>COD 11 GESTIÓN CONTRAC POA 2019</vt:lpstr>
      <vt:lpstr>COD 12 GESTIÓN DOCUMEN POA 2019</vt:lpstr>
      <vt:lpstr>COD13 GESTIÓN JURIDICA POA 2019</vt:lpstr>
      <vt:lpstr>COD14 SERVICIO USUARIO P0A 2019</vt:lpstr>
      <vt:lpstr>COD 15 DISC INTER POA 2019</vt:lpstr>
      <vt:lpstr>COD 16 EVAL SGTO POA 2019</vt:lpstr>
      <vt:lpstr>INSTRUCTIVO PL (Pág 3 de 3)</vt:lpstr>
      <vt:lpstr>CONTROL CAMBIOS FR</vt:lpstr>
      <vt:lpstr>'COD 03 DIR TIC POA 2019'!Títulos_a_imprimir</vt:lpstr>
      <vt:lpstr>'INSTRUCTIVO PL (Pág 3 de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Tibaduiza Sanabria</dc:creator>
  <cp:lastModifiedBy>Omaira Morales</cp:lastModifiedBy>
  <cp:lastPrinted>2019-11-14T14:26:55Z</cp:lastPrinted>
  <dcterms:created xsi:type="dcterms:W3CDTF">2014-12-22T19:20:09Z</dcterms:created>
  <dcterms:modified xsi:type="dcterms:W3CDTF">2019-12-03T20:35:14Z</dcterms:modified>
</cp:coreProperties>
</file>