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threadedComments/threadedComment1.xml" ContentType="application/vnd.ms-excel.threaded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5.xml" ContentType="application/vnd.openxmlformats-officedocument.spreadsheetml.comments+xml"/>
  <Override PartName="/xl/threadedComments/threadedComment2.xml" ContentType="application/vnd.ms-excel.threaded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DireccionPlaneacion\1-POA\POA2019\SeguimientoPOATrimestre4-2019\"/>
    </mc:Choice>
  </mc:AlternateContent>
  <xr:revisionPtr revIDLastSave="0" documentId="13_ncr:1_{A24EAE30-6EB6-4F81-950A-E219949F5801}" xr6:coauthVersionLast="41" xr6:coauthVersionMax="45" xr10:uidLastSave="{00000000-0000-0000-0000-000000000000}"/>
  <bookViews>
    <workbookView xWindow="-120" yWindow="-120" windowWidth="29040" windowHeight="15840" tabRatio="755" firstSheet="16" activeTab="18" xr2:uid="{00000000-000D-0000-FFFF-FFFF00000000}"/>
  </bookViews>
  <sheets>
    <sheet name="Resumen" sheetId="56" r:id="rId1"/>
    <sheet name="INFORME CONSOLIDADO" sheetId="53" r:id="rId2"/>
    <sheet name="Meta Transversal Consolidada" sheetId="55" r:id="rId3"/>
    <sheet name="01 DIRECCIONAMIENTO ES POA 2019" sheetId="38" r:id="rId4"/>
    <sheet name="COD 02 G CONOCIM INNOV POA 2019" sheetId="39" r:id="rId5"/>
    <sheet name="COD 03 DIR TIC POA 2019" sheetId="2" r:id="rId6"/>
    <sheet name="COD 04 COMUNICACIÓN E POA 2019" sheetId="43" r:id="rId7"/>
    <sheet name="COD 05 PROMOCIÓN DEFEN POA 2019" sheetId="40" r:id="rId8"/>
    <sheet name="COD 06 PREVEN FUN PUB POA 2019" sheetId="41" r:id="rId9"/>
    <sheet name="COD 07 POTESTAD DISCIP POA 2019" sheetId="42" r:id="rId10"/>
    <sheet name="COD 08 GESTIÓN TALENTO POA 2018" sheetId="44" r:id="rId11"/>
    <sheet name="COD 09 GESTIÓN ADMIN POA 2019" sheetId="45" r:id="rId12"/>
    <sheet name="COD 10 GESTIÓN FINANC POA 2019" sheetId="46" r:id="rId13"/>
    <sheet name="COD 11 GESTIÓN CONTRAC POA 2019" sheetId="47" r:id="rId14"/>
    <sheet name="COD 12 GESTIÓN DOCUMEN POA 2019" sheetId="48" r:id="rId15"/>
    <sheet name="COD13 GESTIÓN JURIDICA POA 2019" sheetId="49" r:id="rId16"/>
    <sheet name="COD14 SERVICIO USUARIO P0A 2019" sheetId="51" r:id="rId17"/>
    <sheet name="COD 15 DISC INTER POA 2019" sheetId="50" r:id="rId18"/>
    <sheet name="COD 16 EVAL SGTO POA 2019" sheetId="52" r:id="rId19"/>
    <sheet name="INSTRUCTIVO PL (Pág 3 de 3)" sheetId="36" r:id="rId20"/>
    <sheet name="CONTROL CAMBIOS FR" sheetId="37" r:id="rId21"/>
  </sheets>
  <externalReferences>
    <externalReference r:id="rId22"/>
    <externalReference r:id="rId23"/>
    <externalReference r:id="rId24"/>
    <externalReference r:id="rId25"/>
  </externalReferences>
  <definedNames>
    <definedName name="_xlnm._FilterDatabase" localSheetId="5" hidden="1">'COD 03 DIR TIC POA 2019'!$B$9:$J$21</definedName>
    <definedName name="MATAS1">[1]Hoja1!$B$3:$B$16</definedName>
    <definedName name="METAS">[2]Hoja1!$B$3:$B$16</definedName>
    <definedName name="OBJE">#REF!</definedName>
    <definedName name="OBJETIVO">[2]Hoja1!$A$3:$A$8</definedName>
    <definedName name="Objetivos">#REF!</definedName>
    <definedName name="_xlnm.Print_Titles" localSheetId="5">'COD 03 DIR TIC POA 2019'!$9:$9</definedName>
    <definedName name="_xlnm.Print_Titles" localSheetId="19">'INSTRUCTIVO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2" i="53" l="1"/>
  <c r="G183" i="53"/>
  <c r="G184" i="53"/>
  <c r="G181" i="53"/>
  <c r="G172" i="53"/>
  <c r="G173" i="53"/>
  <c r="G174" i="53"/>
  <c r="G175" i="53"/>
  <c r="G171" i="53"/>
  <c r="G165" i="53" l="1"/>
  <c r="G164" i="53"/>
  <c r="G163" i="53"/>
  <c r="G156" i="53"/>
  <c r="G157" i="53"/>
  <c r="G155" i="53"/>
  <c r="G149" i="53" l="1"/>
  <c r="G148" i="53"/>
  <c r="G147" i="53"/>
  <c r="G146" i="53"/>
  <c r="G140" i="53"/>
  <c r="G139" i="53"/>
  <c r="G133" i="53" l="1"/>
  <c r="G132" i="53"/>
  <c r="G131" i="53"/>
  <c r="G128" i="53"/>
  <c r="G129" i="53"/>
  <c r="G130" i="53"/>
  <c r="G125" i="53"/>
  <c r="G126" i="53"/>
  <c r="G127" i="53"/>
  <c r="G124" i="53"/>
  <c r="G116" i="53"/>
  <c r="G117" i="53"/>
  <c r="G118" i="53"/>
  <c r="G115" i="53"/>
  <c r="G109" i="53"/>
  <c r="G107" i="53"/>
  <c r="G108" i="53"/>
  <c r="G105" i="53"/>
  <c r="G106" i="53"/>
  <c r="G104" i="53"/>
  <c r="G103" i="53"/>
  <c r="I197" i="53"/>
  <c r="G97" i="53" l="1"/>
  <c r="G96" i="53"/>
  <c r="G95" i="53"/>
  <c r="G94" i="53"/>
  <c r="G93" i="53"/>
  <c r="G92" i="53"/>
  <c r="G91" i="53"/>
  <c r="G90" i="53"/>
  <c r="G89" i="53"/>
  <c r="G88" i="53"/>
  <c r="G87" i="53"/>
  <c r="G86" i="53"/>
  <c r="G85" i="53"/>
  <c r="G84" i="53"/>
  <c r="G83" i="53"/>
  <c r="G82" i="53"/>
  <c r="G81" i="53"/>
  <c r="G79" i="53"/>
  <c r="G80" i="53"/>
  <c r="G78" i="53"/>
  <c r="G63" i="53"/>
  <c r="G64" i="53"/>
  <c r="G62" i="53"/>
  <c r="G51" i="53"/>
  <c r="G52" i="53"/>
  <c r="G53" i="53"/>
  <c r="G54" i="53"/>
  <c r="G55" i="53"/>
  <c r="G56" i="53"/>
  <c r="G50" i="53"/>
  <c r="G44" i="53"/>
  <c r="G43" i="53"/>
  <c r="G42" i="53"/>
  <c r="G36" i="53"/>
  <c r="G34" i="53"/>
  <c r="G35" i="53"/>
  <c r="G33" i="53"/>
  <c r="D96" i="53"/>
  <c r="D97" i="53"/>
  <c r="D95" i="53"/>
  <c r="D94" i="53"/>
  <c r="D93" i="53"/>
  <c r="D91" i="53"/>
  <c r="D92" i="53"/>
  <c r="D90" i="53"/>
  <c r="D89" i="53"/>
  <c r="D88" i="53"/>
  <c r="D87" i="53"/>
  <c r="D86" i="53"/>
  <c r="D85" i="53"/>
  <c r="D84" i="53"/>
  <c r="D83" i="53"/>
  <c r="D82" i="53"/>
  <c r="D80" i="53"/>
  <c r="D79" i="53"/>
  <c r="D78" i="53"/>
  <c r="D56" i="53"/>
  <c r="D55" i="53"/>
  <c r="D54" i="53"/>
  <c r="D53" i="53"/>
  <c r="D52" i="53"/>
  <c r="D50" i="53"/>
  <c r="D51" i="53"/>
  <c r="C14" i="56" l="1"/>
  <c r="F197" i="53"/>
  <c r="E197" i="53"/>
  <c r="F196" i="53"/>
  <c r="E196" i="53"/>
  <c r="F195" i="53"/>
  <c r="E195" i="53"/>
  <c r="F194" i="53"/>
  <c r="E194" i="53"/>
  <c r="F193" i="53"/>
  <c r="E193" i="53"/>
  <c r="F192" i="53"/>
  <c r="E192" i="53"/>
  <c r="F191" i="53"/>
  <c r="E191" i="53"/>
  <c r="F190" i="53"/>
  <c r="E190" i="53"/>
  <c r="F175" i="53"/>
  <c r="E175" i="53"/>
  <c r="F174" i="53"/>
  <c r="E174" i="53"/>
  <c r="F173" i="53"/>
  <c r="E173" i="53"/>
  <c r="F172" i="53"/>
  <c r="E172" i="53"/>
  <c r="F171" i="53"/>
  <c r="E171" i="53"/>
  <c r="F165" i="53"/>
  <c r="E165" i="53"/>
  <c r="F164" i="53"/>
  <c r="E164" i="53"/>
  <c r="F163" i="53"/>
  <c r="E163" i="53"/>
  <c r="F157" i="53"/>
  <c r="E157" i="53"/>
  <c r="F156" i="53"/>
  <c r="E156" i="53"/>
  <c r="F155" i="53"/>
  <c r="E155" i="53"/>
  <c r="F149" i="53"/>
  <c r="E149" i="53"/>
  <c r="F148" i="53"/>
  <c r="E148" i="53"/>
  <c r="F147" i="53"/>
  <c r="E147" i="53"/>
  <c r="F146" i="53"/>
  <c r="E146" i="53"/>
  <c r="F140" i="53"/>
  <c r="E140" i="53"/>
  <c r="F139" i="53"/>
  <c r="E139" i="53"/>
  <c r="F133" i="53"/>
  <c r="E133" i="53"/>
  <c r="F132" i="53"/>
  <c r="E132" i="53"/>
  <c r="F131" i="53"/>
  <c r="E131" i="53"/>
  <c r="F130" i="53"/>
  <c r="E130" i="53"/>
  <c r="F129" i="53"/>
  <c r="E129" i="53"/>
  <c r="F128" i="53"/>
  <c r="E128" i="53"/>
  <c r="F127" i="53"/>
  <c r="E127" i="53"/>
  <c r="F126" i="53"/>
  <c r="E126" i="53"/>
  <c r="F125" i="53"/>
  <c r="E125" i="53"/>
  <c r="F124" i="53"/>
  <c r="E124" i="53"/>
  <c r="F118" i="53"/>
  <c r="E118" i="53"/>
  <c r="F117" i="53"/>
  <c r="E117" i="53"/>
  <c r="F116" i="53"/>
  <c r="E116" i="53"/>
  <c r="F115" i="53"/>
  <c r="E115" i="53"/>
  <c r="F109" i="53"/>
  <c r="E109" i="53"/>
  <c r="F108" i="53"/>
  <c r="E108" i="53"/>
  <c r="F107" i="53"/>
  <c r="E107" i="53"/>
  <c r="F106" i="53"/>
  <c r="E106" i="53"/>
  <c r="F105" i="53"/>
  <c r="E105" i="53"/>
  <c r="F104" i="53"/>
  <c r="E104" i="53"/>
  <c r="F103" i="53"/>
  <c r="E103" i="53"/>
  <c r="I50" i="53"/>
  <c r="I44" i="53"/>
  <c r="I43" i="53"/>
  <c r="I42" i="53"/>
  <c r="F97" i="53"/>
  <c r="E97" i="53"/>
  <c r="F96" i="53"/>
  <c r="E96" i="53"/>
  <c r="F95" i="53"/>
  <c r="E95" i="53"/>
  <c r="F94" i="53"/>
  <c r="E94" i="53"/>
  <c r="F93" i="53"/>
  <c r="E93" i="53"/>
  <c r="F92" i="53"/>
  <c r="E92" i="53"/>
  <c r="F91" i="53"/>
  <c r="E91" i="53"/>
  <c r="F90" i="53"/>
  <c r="E90" i="53"/>
  <c r="F89" i="53"/>
  <c r="E89" i="53"/>
  <c r="F88" i="53"/>
  <c r="E88" i="53"/>
  <c r="F87" i="53"/>
  <c r="E87" i="53"/>
  <c r="F86" i="53"/>
  <c r="E86" i="53"/>
  <c r="F85" i="53"/>
  <c r="E85" i="53"/>
  <c r="F84" i="53"/>
  <c r="E84" i="53"/>
  <c r="F83" i="53"/>
  <c r="E83" i="53"/>
  <c r="F82" i="53"/>
  <c r="E82" i="53"/>
  <c r="F81" i="53"/>
  <c r="E81" i="53"/>
  <c r="F80" i="53"/>
  <c r="E80" i="53"/>
  <c r="F79" i="53"/>
  <c r="E79" i="53"/>
  <c r="F78" i="53"/>
  <c r="E78" i="53"/>
  <c r="AS17" i="48" l="1"/>
  <c r="AS16" i="48"/>
  <c r="AS15" i="48"/>
  <c r="AS14" i="48"/>
  <c r="AR16" i="48"/>
  <c r="AP16" i="48"/>
  <c r="AO16" i="48"/>
  <c r="AN16" i="48"/>
  <c r="AR14" i="47" l="1"/>
  <c r="AR16" i="46" l="1"/>
  <c r="AQ16" i="46"/>
  <c r="AO16" i="46"/>
  <c r="F64" i="53" l="1"/>
  <c r="E64" i="53"/>
  <c r="F63" i="53"/>
  <c r="E63" i="53"/>
  <c r="F62" i="53"/>
  <c r="E62" i="53"/>
  <c r="F44" i="53"/>
  <c r="E44" i="53"/>
  <c r="F43" i="53"/>
  <c r="E43" i="53"/>
  <c r="F42" i="53"/>
  <c r="E42" i="53"/>
  <c r="F56" i="53"/>
  <c r="E56" i="53"/>
  <c r="F55" i="53"/>
  <c r="E55" i="53"/>
  <c r="F54" i="53"/>
  <c r="E54" i="53"/>
  <c r="F53" i="53"/>
  <c r="E53" i="53"/>
  <c r="F52" i="53"/>
  <c r="E52" i="53"/>
  <c r="F51" i="53"/>
  <c r="E51" i="53"/>
  <c r="F50" i="53"/>
  <c r="E50" i="53"/>
  <c r="AS14" i="44" l="1"/>
  <c r="AN14" i="44"/>
  <c r="AS17" i="42" l="1"/>
  <c r="AS13" i="42"/>
  <c r="AP19" i="2" l="1"/>
  <c r="L13" i="55" l="1"/>
  <c r="N13" i="55"/>
  <c r="P13" i="55"/>
  <c r="R13" i="55" s="1"/>
  <c r="Q13" i="55"/>
  <c r="AQ13" i="55" s="1"/>
  <c r="V13" i="55"/>
  <c r="Y13" i="55"/>
  <c r="AB13" i="55"/>
  <c r="AD13" i="55"/>
  <c r="AF13" i="55"/>
  <c r="AG13" i="55"/>
  <c r="AJ13" i="55"/>
  <c r="AL13" i="55"/>
  <c r="AN13" i="55"/>
  <c r="AO13" i="55"/>
  <c r="AP23" i="52"/>
  <c r="AO23" i="52"/>
  <c r="AH23" i="52"/>
  <c r="AG23" i="52"/>
  <c r="Z23" i="52"/>
  <c r="Y23" i="52"/>
  <c r="R23" i="52"/>
  <c r="Q23" i="52"/>
  <c r="AP22" i="52"/>
  <c r="AO22" i="52"/>
  <c r="AH22" i="52"/>
  <c r="AG22" i="52"/>
  <c r="Z22" i="52"/>
  <c r="Y22" i="52"/>
  <c r="R22" i="52"/>
  <c r="Q22" i="52"/>
  <c r="AP21" i="52"/>
  <c r="AO21" i="52"/>
  <c r="AH21" i="52"/>
  <c r="AG21" i="52"/>
  <c r="Z21" i="52"/>
  <c r="Y21" i="52"/>
  <c r="R21" i="52"/>
  <c r="Q21" i="52"/>
  <c r="AP20" i="52"/>
  <c r="AO20" i="52"/>
  <c r="AH20" i="52"/>
  <c r="AG20" i="52"/>
  <c r="Z20" i="52"/>
  <c r="Y20" i="52"/>
  <c r="R20" i="52"/>
  <c r="Q20" i="52"/>
  <c r="AP19" i="52"/>
  <c r="AO19" i="52"/>
  <c r="AH19" i="52"/>
  <c r="AG19" i="52"/>
  <c r="Z19" i="52"/>
  <c r="Y19" i="52"/>
  <c r="R19" i="52"/>
  <c r="Q19" i="52"/>
  <c r="AP18" i="52"/>
  <c r="AO18" i="52"/>
  <c r="AH18" i="52"/>
  <c r="AG18" i="52"/>
  <c r="Z18" i="52"/>
  <c r="Y18" i="52"/>
  <c r="R18" i="52"/>
  <c r="Q18" i="52"/>
  <c r="AP17" i="52"/>
  <c r="AO17" i="52"/>
  <c r="AH17" i="52"/>
  <c r="AG17" i="52"/>
  <c r="Z17" i="52"/>
  <c r="Y17" i="52"/>
  <c r="AQ17" i="52" s="1"/>
  <c r="R17" i="52"/>
  <c r="AP16" i="52"/>
  <c r="AO16" i="52"/>
  <c r="AH16" i="52"/>
  <c r="AG16" i="52"/>
  <c r="Z16" i="52"/>
  <c r="Y16" i="52"/>
  <c r="R16" i="52"/>
  <c r="AR16" i="52" s="1"/>
  <c r="Q16" i="52"/>
  <c r="AP15" i="52"/>
  <c r="AO15" i="52"/>
  <c r="AH15" i="52"/>
  <c r="AG15" i="52"/>
  <c r="Z15" i="52"/>
  <c r="Y15" i="52"/>
  <c r="R15" i="52"/>
  <c r="AR15" i="52" s="1"/>
  <c r="Q15" i="52"/>
  <c r="AP14" i="52"/>
  <c r="AO14" i="52"/>
  <c r="AH14" i="52"/>
  <c r="AG14" i="52"/>
  <c r="Z14" i="52"/>
  <c r="Y14" i="52"/>
  <c r="R14" i="52"/>
  <c r="AR14" i="52" s="1"/>
  <c r="Q14" i="52"/>
  <c r="AQ14" i="52" s="1"/>
  <c r="AP13" i="52"/>
  <c r="AO13" i="52"/>
  <c r="AH13" i="52"/>
  <c r="AG13" i="52"/>
  <c r="AQ13" i="52" s="1"/>
  <c r="Y13" i="52"/>
  <c r="X13" i="52"/>
  <c r="V13" i="52"/>
  <c r="T13" i="52"/>
  <c r="Q13" i="52"/>
  <c r="P13" i="52"/>
  <c r="N13" i="52"/>
  <c r="L13" i="52"/>
  <c r="AP18" i="50"/>
  <c r="AO18" i="50"/>
  <c r="AH18" i="50"/>
  <c r="AG18" i="50"/>
  <c r="Z18" i="50"/>
  <c r="Y18" i="50"/>
  <c r="R18" i="50"/>
  <c r="AR18" i="50" s="1"/>
  <c r="Q18" i="50"/>
  <c r="AP17" i="50"/>
  <c r="AO17" i="50"/>
  <c r="AH17" i="50"/>
  <c r="AG17" i="50"/>
  <c r="Z17" i="50"/>
  <c r="Y17" i="50"/>
  <c r="R17" i="50"/>
  <c r="AR17" i="50" s="1"/>
  <c r="Q17" i="50"/>
  <c r="AP16" i="50"/>
  <c r="F184" i="53" s="1"/>
  <c r="AO16" i="50"/>
  <c r="E184" i="53" s="1"/>
  <c r="AH16" i="50"/>
  <c r="AG16" i="50"/>
  <c r="Z16" i="50"/>
  <c r="Y16" i="50"/>
  <c r="R16" i="50"/>
  <c r="Q16" i="50"/>
  <c r="AP15" i="50"/>
  <c r="F183" i="53" s="1"/>
  <c r="AO15" i="50"/>
  <c r="E183" i="53" s="1"/>
  <c r="AH15" i="50"/>
  <c r="AG15" i="50"/>
  <c r="Z15" i="50"/>
  <c r="Y15" i="50"/>
  <c r="R15" i="50"/>
  <c r="Q15" i="50"/>
  <c r="AP14" i="50"/>
  <c r="F182" i="53" s="1"/>
  <c r="AO14" i="50"/>
  <c r="E182" i="53" s="1"/>
  <c r="AH14" i="50"/>
  <c r="AG14" i="50"/>
  <c r="Z14" i="50"/>
  <c r="Y14" i="50"/>
  <c r="R14" i="50"/>
  <c r="Q14" i="50"/>
  <c r="AP13" i="50"/>
  <c r="F181" i="53" s="1"/>
  <c r="AO13" i="50"/>
  <c r="E181" i="53" s="1"/>
  <c r="AH13" i="50"/>
  <c r="AG13" i="50"/>
  <c r="Z13" i="50"/>
  <c r="Y13" i="50"/>
  <c r="R13" i="50"/>
  <c r="AR13" i="50" s="1"/>
  <c r="Q13" i="50"/>
  <c r="AP13" i="51"/>
  <c r="AO13" i="51"/>
  <c r="AH13" i="51"/>
  <c r="AG13" i="51"/>
  <c r="Z13" i="51"/>
  <c r="Y13" i="51"/>
  <c r="R13" i="51"/>
  <c r="AR13" i="51" s="1"/>
  <c r="Q13" i="51"/>
  <c r="AQ13" i="51" s="1"/>
  <c r="AP18" i="49"/>
  <c r="AO18" i="49"/>
  <c r="AH18" i="49"/>
  <c r="AG18" i="49"/>
  <c r="Z18" i="49"/>
  <c r="Y18" i="49"/>
  <c r="R18" i="49"/>
  <c r="AR18" i="49" s="1"/>
  <c r="Q18" i="49"/>
  <c r="AQ18" i="49" s="1"/>
  <c r="AP17" i="49"/>
  <c r="AO17" i="49"/>
  <c r="AH17" i="49"/>
  <c r="AG17" i="49"/>
  <c r="Z17" i="49"/>
  <c r="Y17" i="49"/>
  <c r="R17" i="49"/>
  <c r="AR17" i="49" s="1"/>
  <c r="Q17" i="49"/>
  <c r="AQ17" i="49" s="1"/>
  <c r="AP16" i="49"/>
  <c r="AO16" i="49"/>
  <c r="AH16" i="49"/>
  <c r="AG16" i="49"/>
  <c r="Z16" i="49"/>
  <c r="Y16" i="49"/>
  <c r="R16" i="49"/>
  <c r="AR16" i="49" s="1"/>
  <c r="Q16" i="49"/>
  <c r="AQ16" i="49" s="1"/>
  <c r="AP15" i="49"/>
  <c r="AO15" i="49"/>
  <c r="AH15" i="49"/>
  <c r="AG15" i="49"/>
  <c r="Z15" i="49"/>
  <c r="Y15" i="49"/>
  <c r="R15" i="49"/>
  <c r="Q15" i="49"/>
  <c r="AQ15" i="49" s="1"/>
  <c r="AP14" i="49"/>
  <c r="AO14" i="49"/>
  <c r="AH14" i="49"/>
  <c r="AG14" i="49"/>
  <c r="Z14" i="49"/>
  <c r="Y14" i="49"/>
  <c r="R14" i="49"/>
  <c r="Q14" i="49"/>
  <c r="AP13" i="49"/>
  <c r="AO13" i="49"/>
  <c r="AH13" i="49"/>
  <c r="AG13" i="49"/>
  <c r="Z13" i="49"/>
  <c r="Y13" i="49"/>
  <c r="R13" i="49"/>
  <c r="AR13" i="49" s="1"/>
  <c r="Q13" i="49"/>
  <c r="AQ13" i="49" s="1"/>
  <c r="AP18" i="48"/>
  <c r="AO18" i="48"/>
  <c r="AH18" i="48"/>
  <c r="AG18" i="48"/>
  <c r="Z18" i="48"/>
  <c r="Y18" i="48"/>
  <c r="R18" i="48"/>
  <c r="AR18" i="48" s="1"/>
  <c r="Q18" i="48"/>
  <c r="AQ18" i="48" s="1"/>
  <c r="AP17" i="48"/>
  <c r="AO17" i="48"/>
  <c r="AH17" i="48"/>
  <c r="AG17" i="48"/>
  <c r="Z17" i="48"/>
  <c r="Y17" i="48"/>
  <c r="R17" i="48"/>
  <c r="AR17" i="48" s="1"/>
  <c r="Q17" i="48"/>
  <c r="AQ17" i="48" s="1"/>
  <c r="AH16" i="48"/>
  <c r="AG16" i="48"/>
  <c r="Z16" i="48"/>
  <c r="Y16" i="48"/>
  <c r="R16" i="48"/>
  <c r="Q16" i="48"/>
  <c r="AP15" i="48"/>
  <c r="AO15" i="48"/>
  <c r="AH15" i="48"/>
  <c r="AG15" i="48"/>
  <c r="Z15" i="48"/>
  <c r="Y15" i="48"/>
  <c r="R15" i="48"/>
  <c r="Q15" i="48"/>
  <c r="AP14" i="48"/>
  <c r="AO14" i="48"/>
  <c r="AH14" i="48"/>
  <c r="AG14" i="48"/>
  <c r="Z14" i="48"/>
  <c r="Y14" i="48"/>
  <c r="R14" i="48"/>
  <c r="Q14" i="48"/>
  <c r="AP17" i="47"/>
  <c r="AO17" i="47"/>
  <c r="AH17" i="47"/>
  <c r="AG17" i="47"/>
  <c r="Z17" i="47"/>
  <c r="Y17" i="47"/>
  <c r="R17" i="47"/>
  <c r="Q17" i="47"/>
  <c r="AP16" i="47"/>
  <c r="AO16" i="47"/>
  <c r="AH16" i="47"/>
  <c r="AG16" i="47"/>
  <c r="Z16" i="47"/>
  <c r="Y16" i="47"/>
  <c r="R16" i="47"/>
  <c r="Q16" i="47"/>
  <c r="AR15" i="47"/>
  <c r="AP15" i="47"/>
  <c r="AH15" i="47"/>
  <c r="AE15" i="47"/>
  <c r="AG15" i="47" s="1"/>
  <c r="Z15" i="47"/>
  <c r="Y15" i="47"/>
  <c r="R15" i="47"/>
  <c r="Q15" i="47"/>
  <c r="AS14" i="47"/>
  <c r="AP14" i="47"/>
  <c r="AM14" i="47"/>
  <c r="AO14" i="47" s="1"/>
  <c r="AQ14" i="47" s="1"/>
  <c r="AH14" i="47"/>
  <c r="AG14" i="47"/>
  <c r="Z14" i="47"/>
  <c r="Y14" i="47"/>
  <c r="R14" i="47"/>
  <c r="Q14" i="47"/>
  <c r="AP13" i="47"/>
  <c r="AR13" i="47" s="1"/>
  <c r="AM13" i="47"/>
  <c r="AO13" i="47" s="1"/>
  <c r="AQ13" i="47" s="1"/>
  <c r="AH13" i="47"/>
  <c r="AG13" i="47"/>
  <c r="Z13" i="47"/>
  <c r="Y13" i="47"/>
  <c r="R13" i="47"/>
  <c r="Q13" i="47"/>
  <c r="AP17" i="46"/>
  <c r="AO17" i="46"/>
  <c r="AH17" i="46"/>
  <c r="AG17" i="46"/>
  <c r="Z17" i="46"/>
  <c r="Y17" i="46"/>
  <c r="R17" i="46"/>
  <c r="Q17" i="46"/>
  <c r="AP16" i="46"/>
  <c r="AH16" i="46"/>
  <c r="AA16" i="46"/>
  <c r="AC16" i="46" s="1"/>
  <c r="AE16" i="46" s="1"/>
  <c r="AG16" i="46" s="1"/>
  <c r="Z16" i="46"/>
  <c r="Y16" i="46"/>
  <c r="R16" i="46"/>
  <c r="Q16" i="46"/>
  <c r="AP15" i="46"/>
  <c r="AO15" i="46"/>
  <c r="AH15" i="46"/>
  <c r="AG15" i="46"/>
  <c r="Z15" i="46"/>
  <c r="Y15" i="46"/>
  <c r="R15" i="46"/>
  <c r="Q15" i="46"/>
  <c r="AP14" i="46"/>
  <c r="AO14" i="46"/>
  <c r="AH14" i="46"/>
  <c r="AG14" i="46"/>
  <c r="Z14" i="46"/>
  <c r="Y14" i="46"/>
  <c r="R14" i="46"/>
  <c r="Q14" i="46"/>
  <c r="AQ14" i="46" s="1"/>
  <c r="AP13" i="46"/>
  <c r="AO13" i="46"/>
  <c r="AH13" i="46"/>
  <c r="AG13" i="46"/>
  <c r="Z13" i="46"/>
  <c r="Y13" i="46"/>
  <c r="R13" i="46"/>
  <c r="Q13" i="46"/>
  <c r="AQ13" i="46" s="1"/>
  <c r="AP17" i="45"/>
  <c r="AO17" i="45"/>
  <c r="AH17" i="45"/>
  <c r="AG17" i="45"/>
  <c r="Z17" i="45"/>
  <c r="Y17" i="45"/>
  <c r="R17" i="45"/>
  <c r="Q17" i="45"/>
  <c r="AQ17" i="45" s="1"/>
  <c r="AP16" i="45"/>
  <c r="AO16" i="45"/>
  <c r="AH16" i="45"/>
  <c r="AG16" i="45"/>
  <c r="Z16" i="45"/>
  <c r="Y16" i="45"/>
  <c r="R16" i="45"/>
  <c r="Q16" i="45"/>
  <c r="AQ16" i="45" s="1"/>
  <c r="AP15" i="45"/>
  <c r="AO15" i="45"/>
  <c r="AH15" i="45"/>
  <c r="AG15" i="45"/>
  <c r="Z15" i="45"/>
  <c r="Y15" i="45"/>
  <c r="R15" i="45"/>
  <c r="Q15" i="45"/>
  <c r="AQ15" i="45" s="1"/>
  <c r="AP14" i="45"/>
  <c r="AO14" i="45"/>
  <c r="AH14" i="45"/>
  <c r="AG14" i="45"/>
  <c r="Z14" i="45"/>
  <c r="Y14" i="45"/>
  <c r="R14" i="45"/>
  <c r="Q14" i="45"/>
  <c r="AQ14" i="45" s="1"/>
  <c r="AP13" i="45"/>
  <c r="AO13" i="45"/>
  <c r="AH13" i="45"/>
  <c r="AG13" i="45"/>
  <c r="Z13" i="45"/>
  <c r="Y13" i="45"/>
  <c r="R13" i="45"/>
  <c r="Q13" i="45"/>
  <c r="AP23" i="44"/>
  <c r="AO23" i="44"/>
  <c r="AH23" i="44"/>
  <c r="AG23" i="44"/>
  <c r="Z23" i="44"/>
  <c r="Y23" i="44"/>
  <c r="R23" i="44"/>
  <c r="AR23" i="44" s="1"/>
  <c r="Q23" i="44"/>
  <c r="AQ23" i="44" s="1"/>
  <c r="AP22" i="44"/>
  <c r="AO22" i="44"/>
  <c r="AH22" i="44"/>
  <c r="AG22" i="44"/>
  <c r="Z22" i="44"/>
  <c r="Y22" i="44"/>
  <c r="R22" i="44"/>
  <c r="AR22" i="44" s="1"/>
  <c r="Q22" i="44"/>
  <c r="AQ22" i="44" s="1"/>
  <c r="AP21" i="44"/>
  <c r="AO21" i="44"/>
  <c r="AH21" i="44"/>
  <c r="AG21" i="44"/>
  <c r="Z21" i="44"/>
  <c r="Y21" i="44"/>
  <c r="R21" i="44"/>
  <c r="AR21" i="44" s="1"/>
  <c r="Q21" i="44"/>
  <c r="AQ21" i="44" s="1"/>
  <c r="AP20" i="44"/>
  <c r="AO20" i="44"/>
  <c r="AH20" i="44"/>
  <c r="AG20" i="44"/>
  <c r="Z20" i="44"/>
  <c r="Y20" i="44"/>
  <c r="R20" i="44"/>
  <c r="AR20" i="44" s="1"/>
  <c r="Q20" i="44"/>
  <c r="AQ20" i="44" s="1"/>
  <c r="AP19" i="44"/>
  <c r="AO19" i="44"/>
  <c r="AH19" i="44"/>
  <c r="AG19" i="44"/>
  <c r="Z19" i="44"/>
  <c r="Y19" i="44"/>
  <c r="R19" i="44"/>
  <c r="AR19" i="44" s="1"/>
  <c r="Q19" i="44"/>
  <c r="AP18" i="44"/>
  <c r="AO18" i="44"/>
  <c r="AH18" i="44"/>
  <c r="AG18" i="44"/>
  <c r="Z18" i="44"/>
  <c r="Y18" i="44"/>
  <c r="R18" i="44"/>
  <c r="AR18" i="44" s="1"/>
  <c r="Q18" i="44"/>
  <c r="AQ18" i="44" s="1"/>
  <c r="AP17" i="44"/>
  <c r="AO17" i="44"/>
  <c r="AH17" i="44"/>
  <c r="AG17" i="44"/>
  <c r="Z17" i="44"/>
  <c r="Y17" i="44"/>
  <c r="R17" i="44"/>
  <c r="AR17" i="44" s="1"/>
  <c r="Q17" i="44"/>
  <c r="AQ17" i="44" s="1"/>
  <c r="AP16" i="44"/>
  <c r="AO16" i="44"/>
  <c r="AH16" i="44"/>
  <c r="AG16" i="44"/>
  <c r="Z16" i="44"/>
  <c r="Y16" i="44"/>
  <c r="R16" i="44"/>
  <c r="Q16" i="44"/>
  <c r="AQ16" i="44" s="1"/>
  <c r="AP15" i="44"/>
  <c r="AO15" i="44"/>
  <c r="AH15" i="44"/>
  <c r="AG15" i="44"/>
  <c r="Z15" i="44"/>
  <c r="Y15" i="44"/>
  <c r="R15" i="44"/>
  <c r="Q15" i="44"/>
  <c r="AP14" i="44"/>
  <c r="AO14" i="44"/>
  <c r="AH14" i="44"/>
  <c r="AG14" i="44"/>
  <c r="Z14" i="44"/>
  <c r="Y14" i="44"/>
  <c r="R14" i="44"/>
  <c r="Q14" i="44"/>
  <c r="AQ14" i="44" s="1"/>
  <c r="AP13" i="44"/>
  <c r="AO13" i="44"/>
  <c r="AH13" i="44"/>
  <c r="AG13" i="44"/>
  <c r="Z13" i="44"/>
  <c r="Y13" i="44"/>
  <c r="R13" i="44"/>
  <c r="AR13" i="44" s="1"/>
  <c r="Q13" i="44"/>
  <c r="AQ13" i="44" s="1"/>
  <c r="AP17" i="42"/>
  <c r="AO17" i="42"/>
  <c r="AH17" i="42"/>
  <c r="AG17" i="42"/>
  <c r="Z17" i="42"/>
  <c r="Y17" i="42"/>
  <c r="R17" i="42"/>
  <c r="Q17" i="42"/>
  <c r="AP16" i="42"/>
  <c r="AO16" i="42"/>
  <c r="AH16" i="42"/>
  <c r="AG16" i="42"/>
  <c r="Z16" i="42"/>
  <c r="Y16" i="42"/>
  <c r="R16" i="42"/>
  <c r="Q16" i="42"/>
  <c r="AP15" i="42"/>
  <c r="AO15" i="42"/>
  <c r="AH15" i="42"/>
  <c r="AG15" i="42"/>
  <c r="Z15" i="42"/>
  <c r="Y15" i="42"/>
  <c r="R15" i="42"/>
  <c r="Q15" i="42"/>
  <c r="AP14" i="42"/>
  <c r="AO14" i="42"/>
  <c r="AH14" i="42"/>
  <c r="AG14" i="42"/>
  <c r="Z14" i="42"/>
  <c r="Y14" i="42"/>
  <c r="R14" i="42"/>
  <c r="Q14" i="42"/>
  <c r="AP13" i="42"/>
  <c r="AO13" i="42"/>
  <c r="AH13" i="42"/>
  <c r="AG13" i="42"/>
  <c r="Z13" i="42"/>
  <c r="Y13" i="42"/>
  <c r="R13" i="42"/>
  <c r="Q13" i="42"/>
  <c r="AP20" i="41"/>
  <c r="AO20" i="41"/>
  <c r="AH20" i="41"/>
  <c r="AG20" i="41"/>
  <c r="Z20" i="41"/>
  <c r="Y20" i="41"/>
  <c r="R20" i="41"/>
  <c r="AR20" i="41" s="1"/>
  <c r="Q20" i="41"/>
  <c r="AQ20" i="41" s="1"/>
  <c r="AP19" i="41"/>
  <c r="AO19" i="41"/>
  <c r="AH19" i="41"/>
  <c r="AG19" i="41"/>
  <c r="Z19" i="41"/>
  <c r="Y19" i="41"/>
  <c r="R19" i="41"/>
  <c r="AR19" i="41" s="1"/>
  <c r="Q19" i="41"/>
  <c r="AQ19" i="41" s="1"/>
  <c r="AP18" i="41"/>
  <c r="AO18" i="41"/>
  <c r="AH18" i="41"/>
  <c r="AG18" i="41"/>
  <c r="Z18" i="41"/>
  <c r="Y18" i="41"/>
  <c r="R18" i="41"/>
  <c r="Q18" i="41"/>
  <c r="AQ18" i="41" s="1"/>
  <c r="AP17" i="41"/>
  <c r="AO17" i="41"/>
  <c r="AH17" i="41"/>
  <c r="AG17" i="41"/>
  <c r="Z17" i="41"/>
  <c r="Y17" i="41"/>
  <c r="R17" i="41"/>
  <c r="Q17" i="41"/>
  <c r="AQ17" i="41" s="1"/>
  <c r="AP16" i="41"/>
  <c r="AO16" i="41"/>
  <c r="AH16" i="41"/>
  <c r="AG16" i="41"/>
  <c r="Z16" i="41"/>
  <c r="Y16" i="41"/>
  <c r="R16" i="41"/>
  <c r="AR16" i="41" s="1"/>
  <c r="Q16" i="41"/>
  <c r="AP15" i="41"/>
  <c r="AO15" i="41"/>
  <c r="AQ15" i="41" s="1"/>
  <c r="AH15" i="41"/>
  <c r="Z15" i="41"/>
  <c r="R15" i="41"/>
  <c r="AP14" i="41"/>
  <c r="AO14" i="41"/>
  <c r="AH14" i="41"/>
  <c r="AG14" i="41"/>
  <c r="Z14" i="41"/>
  <c r="Y14" i="41"/>
  <c r="R14" i="41"/>
  <c r="Q14" i="41"/>
  <c r="AP13" i="41"/>
  <c r="AO13" i="41"/>
  <c r="AH13" i="41"/>
  <c r="AG13" i="41"/>
  <c r="Z13" i="41"/>
  <c r="Y13" i="41"/>
  <c r="R13" i="41"/>
  <c r="Q13" i="41"/>
  <c r="AP34" i="40"/>
  <c r="AO34" i="40"/>
  <c r="AH34" i="40"/>
  <c r="AG34" i="40"/>
  <c r="Z34" i="40"/>
  <c r="Y34" i="40"/>
  <c r="R34" i="40"/>
  <c r="Q34" i="40"/>
  <c r="AP33" i="40"/>
  <c r="AO33" i="40"/>
  <c r="AH33" i="40"/>
  <c r="AG33" i="40"/>
  <c r="Z33" i="40"/>
  <c r="Y33" i="40"/>
  <c r="R33" i="40"/>
  <c r="Q33" i="40"/>
  <c r="AP32" i="40"/>
  <c r="AO32" i="40"/>
  <c r="AH32" i="40"/>
  <c r="AG32" i="40"/>
  <c r="Z32" i="40"/>
  <c r="Y32" i="40"/>
  <c r="R32" i="40"/>
  <c r="Q32" i="40"/>
  <c r="AP31" i="40"/>
  <c r="AO31" i="40"/>
  <c r="AH31" i="40"/>
  <c r="AG31" i="40"/>
  <c r="Z31" i="40"/>
  <c r="Y31" i="40"/>
  <c r="R31" i="40"/>
  <c r="Q31" i="40"/>
  <c r="AP30" i="40"/>
  <c r="AO30" i="40"/>
  <c r="AH30" i="40"/>
  <c r="AG30" i="40"/>
  <c r="Z30" i="40"/>
  <c r="Y30" i="40"/>
  <c r="R30" i="40"/>
  <c r="Q30" i="40"/>
  <c r="AP29" i="40"/>
  <c r="AO29" i="40"/>
  <c r="AH29" i="40"/>
  <c r="AG29" i="40"/>
  <c r="Z29" i="40"/>
  <c r="Y29" i="40"/>
  <c r="R29" i="40"/>
  <c r="Q29" i="40"/>
  <c r="AP28" i="40"/>
  <c r="AO28" i="40"/>
  <c r="AH28" i="40"/>
  <c r="AG28" i="40"/>
  <c r="Z28" i="40"/>
  <c r="Y28" i="40"/>
  <c r="R28" i="40"/>
  <c r="Q28" i="40"/>
  <c r="AP27" i="40"/>
  <c r="AO27" i="40"/>
  <c r="AH27" i="40"/>
  <c r="AG27" i="40"/>
  <c r="Z27" i="40"/>
  <c r="Y27" i="40"/>
  <c r="R27" i="40"/>
  <c r="Q27" i="40"/>
  <c r="AP26" i="40"/>
  <c r="AO26" i="40"/>
  <c r="AH26" i="40"/>
  <c r="AG26" i="40"/>
  <c r="Z26" i="40"/>
  <c r="Y26" i="40"/>
  <c r="R26" i="40"/>
  <c r="Q26" i="40"/>
  <c r="AP25" i="40"/>
  <c r="AO25" i="40"/>
  <c r="AH25" i="40"/>
  <c r="AG25" i="40"/>
  <c r="Z25" i="40"/>
  <c r="Y25" i="40"/>
  <c r="R25" i="40"/>
  <c r="Q25" i="40"/>
  <c r="AP24" i="40"/>
  <c r="AO24" i="40"/>
  <c r="AH24" i="40"/>
  <c r="AG24" i="40"/>
  <c r="Z24" i="40"/>
  <c r="Y24" i="40"/>
  <c r="R24" i="40"/>
  <c r="Q24" i="40"/>
  <c r="AP23" i="40"/>
  <c r="AO23" i="40"/>
  <c r="AH23" i="40"/>
  <c r="AG23" i="40"/>
  <c r="Z23" i="40"/>
  <c r="Y23" i="40"/>
  <c r="R23" i="40"/>
  <c r="Q23" i="40"/>
  <c r="AP22" i="40"/>
  <c r="AO22" i="40"/>
  <c r="AH22" i="40"/>
  <c r="AG22" i="40"/>
  <c r="Z22" i="40"/>
  <c r="Y22" i="40"/>
  <c r="R22" i="40"/>
  <c r="Q22" i="40"/>
  <c r="AP21" i="40"/>
  <c r="AO21" i="40"/>
  <c r="AH21" i="40"/>
  <c r="AG21" i="40"/>
  <c r="Z21" i="40"/>
  <c r="Y21" i="40"/>
  <c r="R21" i="40"/>
  <c r="Q21" i="40"/>
  <c r="AP20" i="40"/>
  <c r="AO20" i="40"/>
  <c r="AH20" i="40"/>
  <c r="AG20" i="40"/>
  <c r="Z20" i="40"/>
  <c r="Y20" i="40"/>
  <c r="R20" i="40"/>
  <c r="Q20" i="40"/>
  <c r="AP19" i="40"/>
  <c r="AO19" i="40"/>
  <c r="AH19" i="40"/>
  <c r="AG19" i="40"/>
  <c r="Z19" i="40"/>
  <c r="Y19" i="40"/>
  <c r="R19" i="40"/>
  <c r="Q19" i="40"/>
  <c r="AP18" i="40"/>
  <c r="AO18" i="40"/>
  <c r="AH18" i="40"/>
  <c r="AG18" i="40"/>
  <c r="Z18" i="40"/>
  <c r="Y18" i="40"/>
  <c r="R18" i="40"/>
  <c r="Q18" i="40"/>
  <c r="AP17" i="40"/>
  <c r="AO17" i="40"/>
  <c r="AH17" i="40"/>
  <c r="AG17" i="40"/>
  <c r="Z17" i="40"/>
  <c r="Y17" i="40"/>
  <c r="R17" i="40"/>
  <c r="Q17" i="40"/>
  <c r="AP16" i="40"/>
  <c r="AO16" i="40"/>
  <c r="AH16" i="40"/>
  <c r="AG16" i="40"/>
  <c r="Z16" i="40"/>
  <c r="Y16" i="40"/>
  <c r="R16" i="40"/>
  <c r="Q16" i="40"/>
  <c r="AP15" i="40"/>
  <c r="AO15" i="40"/>
  <c r="AH15" i="40"/>
  <c r="AG15" i="40"/>
  <c r="Z15" i="40"/>
  <c r="Y15" i="40"/>
  <c r="R15" i="40"/>
  <c r="Q15" i="40"/>
  <c r="AP14" i="40"/>
  <c r="AO14" i="40"/>
  <c r="AH14" i="40"/>
  <c r="AG14" i="40"/>
  <c r="Z14" i="40"/>
  <c r="Y14" i="40"/>
  <c r="R14" i="40"/>
  <c r="Q14" i="40"/>
  <c r="AP13" i="40"/>
  <c r="AO13" i="40"/>
  <c r="AH13" i="40"/>
  <c r="AG13" i="40"/>
  <c r="Z13" i="40"/>
  <c r="Y13" i="40"/>
  <c r="R13" i="40"/>
  <c r="Q13" i="40"/>
  <c r="AP17" i="43"/>
  <c r="AO17" i="43"/>
  <c r="AH17" i="43"/>
  <c r="AG17" i="43"/>
  <c r="Z17" i="43"/>
  <c r="Y17" i="43"/>
  <c r="R17" i="43"/>
  <c r="Q17" i="43"/>
  <c r="AP16" i="43"/>
  <c r="AO16" i="43"/>
  <c r="AH16" i="43"/>
  <c r="AG16" i="43"/>
  <c r="Y16" i="43"/>
  <c r="X16" i="43"/>
  <c r="X13" i="55" s="1"/>
  <c r="V16" i="43"/>
  <c r="T16" i="43"/>
  <c r="R16" i="43"/>
  <c r="Q16" i="43"/>
  <c r="AQ16" i="43" s="1"/>
  <c r="AP15" i="43"/>
  <c r="AO15" i="43"/>
  <c r="AH15" i="43"/>
  <c r="AG15" i="43"/>
  <c r="Z15" i="43"/>
  <c r="Y15" i="43"/>
  <c r="R15" i="43"/>
  <c r="AR15" i="43" s="1"/>
  <c r="Q15" i="43"/>
  <c r="AQ15" i="43" s="1"/>
  <c r="AP14" i="43"/>
  <c r="AO14" i="43"/>
  <c r="AH14" i="43"/>
  <c r="AG14" i="43"/>
  <c r="Z14" i="43"/>
  <c r="Y14" i="43"/>
  <c r="R14" i="43"/>
  <c r="AR14" i="43" s="1"/>
  <c r="Q14" i="43"/>
  <c r="AP13" i="43"/>
  <c r="AO13" i="43"/>
  <c r="AH13" i="43"/>
  <c r="AG13" i="43"/>
  <c r="Z13" i="43"/>
  <c r="Y13" i="43"/>
  <c r="R13" i="43"/>
  <c r="AR13" i="43" s="1"/>
  <c r="Q13" i="43"/>
  <c r="AQ13" i="43" s="1"/>
  <c r="AP20" i="2"/>
  <c r="AO20" i="2"/>
  <c r="AH20" i="2"/>
  <c r="AG20" i="2"/>
  <c r="Z20" i="2"/>
  <c r="Y20" i="2"/>
  <c r="R20" i="2"/>
  <c r="AR20" i="2" s="1"/>
  <c r="Q20" i="2"/>
  <c r="AO19" i="2"/>
  <c r="AH19" i="2"/>
  <c r="AG19" i="2"/>
  <c r="Z19" i="2"/>
  <c r="Y19" i="2"/>
  <c r="R19" i="2"/>
  <c r="Q19" i="2"/>
  <c r="AP18" i="2"/>
  <c r="AO18" i="2"/>
  <c r="AH18" i="2"/>
  <c r="AG18" i="2"/>
  <c r="Z18" i="2"/>
  <c r="Y18" i="2"/>
  <c r="R18" i="2"/>
  <c r="Q18" i="2"/>
  <c r="AP17" i="2"/>
  <c r="AO17" i="2"/>
  <c r="AH17" i="2"/>
  <c r="AG17" i="2"/>
  <c r="Z17" i="2"/>
  <c r="Y17" i="2"/>
  <c r="R17" i="2"/>
  <c r="AR17" i="2" s="1"/>
  <c r="Q17" i="2"/>
  <c r="AP16" i="2"/>
  <c r="AO16" i="2"/>
  <c r="AH16" i="2"/>
  <c r="AG16" i="2"/>
  <c r="Z16" i="2"/>
  <c r="Y16" i="2"/>
  <c r="R16" i="2"/>
  <c r="Q16" i="2"/>
  <c r="AP15" i="2"/>
  <c r="AO15" i="2"/>
  <c r="AH15" i="2"/>
  <c r="AG15" i="2"/>
  <c r="Z15" i="2"/>
  <c r="Y15" i="2"/>
  <c r="R15" i="2"/>
  <c r="Q15" i="2"/>
  <c r="AP14" i="2"/>
  <c r="AO14" i="2"/>
  <c r="AH14" i="2"/>
  <c r="AG14" i="2"/>
  <c r="Z14" i="2"/>
  <c r="Y14" i="2"/>
  <c r="R14" i="2"/>
  <c r="Q14" i="2"/>
  <c r="AP13" i="2"/>
  <c r="AO13" i="2"/>
  <c r="AH13" i="2"/>
  <c r="AG13" i="2"/>
  <c r="Z13" i="2"/>
  <c r="Y13" i="2"/>
  <c r="R13" i="2"/>
  <c r="AR13" i="2" s="1"/>
  <c r="Q13" i="2"/>
  <c r="AP16" i="39"/>
  <c r="AO16" i="39"/>
  <c r="AH16" i="39"/>
  <c r="AG16" i="39"/>
  <c r="Z16" i="39"/>
  <c r="Y16" i="39"/>
  <c r="R16" i="39"/>
  <c r="Q16" i="39"/>
  <c r="AQ16" i="39" s="1"/>
  <c r="AP15" i="39"/>
  <c r="AO15" i="39"/>
  <c r="AH15" i="39"/>
  <c r="AG15" i="39"/>
  <c r="Z15" i="39"/>
  <c r="Y15" i="39"/>
  <c r="R15" i="39"/>
  <c r="Q15" i="39"/>
  <c r="AQ15" i="39" s="1"/>
  <c r="AP14" i="39"/>
  <c r="AK14" i="39"/>
  <c r="AO14" i="39" s="1"/>
  <c r="AH14" i="39"/>
  <c r="AC14" i="39"/>
  <c r="AG14" i="39" s="1"/>
  <c r="Y14" i="39"/>
  <c r="T14" i="39"/>
  <c r="Z14" i="39" s="1"/>
  <c r="R14" i="39"/>
  <c r="Q14" i="39"/>
  <c r="M14" i="39"/>
  <c r="AP13" i="39"/>
  <c r="AO13" i="39"/>
  <c r="AH13" i="39"/>
  <c r="AA13" i="39"/>
  <c r="AG13" i="39" s="1"/>
  <c r="V13" i="39"/>
  <c r="Z13" i="39" s="1"/>
  <c r="S13" i="39"/>
  <c r="Y13" i="39" s="1"/>
  <c r="R13" i="39"/>
  <c r="O13" i="39"/>
  <c r="Q13" i="39" s="1"/>
  <c r="AP16" i="38"/>
  <c r="AO16" i="38"/>
  <c r="AH16" i="38"/>
  <c r="AG16" i="38"/>
  <c r="Z16" i="38"/>
  <c r="Y16" i="38"/>
  <c r="R16" i="38"/>
  <c r="AR16" i="38" s="1"/>
  <c r="Q16" i="38"/>
  <c r="AP15" i="38"/>
  <c r="AO15" i="38"/>
  <c r="AH15" i="38"/>
  <c r="AG15" i="38"/>
  <c r="Z15" i="38"/>
  <c r="Y15" i="38"/>
  <c r="R15" i="38"/>
  <c r="AR15" i="38" s="1"/>
  <c r="Q15" i="38"/>
  <c r="AP14" i="38"/>
  <c r="AO14" i="38"/>
  <c r="AH14" i="38"/>
  <c r="AG14" i="38"/>
  <c r="Z14" i="38"/>
  <c r="Y14" i="38"/>
  <c r="R14" i="38"/>
  <c r="AR14" i="38" s="1"/>
  <c r="Q14" i="38"/>
  <c r="AP13" i="38"/>
  <c r="AO13" i="38"/>
  <c r="AH13" i="38"/>
  <c r="AG13" i="38"/>
  <c r="Z13" i="38"/>
  <c r="Y13" i="38"/>
  <c r="R13" i="38"/>
  <c r="AR13" i="38" s="1"/>
  <c r="Q13" i="38"/>
  <c r="AQ13" i="50" l="1"/>
  <c r="AS13" i="50" s="1"/>
  <c r="AQ14" i="50"/>
  <c r="AQ15" i="50"/>
  <c r="AQ17" i="50"/>
  <c r="AS17" i="50" s="1"/>
  <c r="AQ18" i="50"/>
  <c r="AQ19" i="52"/>
  <c r="AQ20" i="52"/>
  <c r="AQ21" i="52"/>
  <c r="AQ22" i="52"/>
  <c r="AQ23" i="52"/>
  <c r="R13" i="52"/>
  <c r="Z13" i="52"/>
  <c r="AQ15" i="52"/>
  <c r="AS15" i="52" s="1"/>
  <c r="AQ16" i="52"/>
  <c r="AR17" i="52"/>
  <c r="AR18" i="52"/>
  <c r="AR19" i="52"/>
  <c r="AS19" i="52" s="1"/>
  <c r="AR20" i="52"/>
  <c r="AR21" i="52"/>
  <c r="AR22" i="52"/>
  <c r="AS22" i="52" s="1"/>
  <c r="AR23" i="52"/>
  <c r="AS23" i="52" s="1"/>
  <c r="AR16" i="50"/>
  <c r="AS16" i="50" s="1"/>
  <c r="AR15" i="50"/>
  <c r="AS15" i="50" s="1"/>
  <c r="AR14" i="50"/>
  <c r="AR15" i="49"/>
  <c r="AR14" i="49"/>
  <c r="AS18" i="48"/>
  <c r="AQ14" i="48"/>
  <c r="AQ15" i="48"/>
  <c r="AR15" i="48"/>
  <c r="AR14" i="48"/>
  <c r="AQ16" i="47"/>
  <c r="AQ17" i="47"/>
  <c r="AS17" i="47" s="1"/>
  <c r="AM15" i="47"/>
  <c r="AO15" i="47" s="1"/>
  <c r="AQ15" i="47" s="1"/>
  <c r="AR16" i="47"/>
  <c r="AS16" i="47" s="1"/>
  <c r="AR17" i="47"/>
  <c r="AR13" i="46"/>
  <c r="AR14" i="46"/>
  <c r="AS14" i="46" s="1"/>
  <c r="AR15" i="46"/>
  <c r="AQ17" i="46"/>
  <c r="AS17" i="46" s="1"/>
  <c r="AR17" i="46"/>
  <c r="AR13" i="45"/>
  <c r="AR14" i="45"/>
  <c r="AS14" i="45" s="1"/>
  <c r="AR15" i="45"/>
  <c r="AS15" i="45" s="1"/>
  <c r="AR16" i="45"/>
  <c r="AS16" i="45" s="1"/>
  <c r="AR17" i="45"/>
  <c r="AR15" i="44"/>
  <c r="AR16" i="44"/>
  <c r="AS16" i="44" s="1"/>
  <c r="AR14" i="44"/>
  <c r="AQ14" i="42"/>
  <c r="AQ15" i="42"/>
  <c r="AQ16" i="42"/>
  <c r="AQ17" i="42"/>
  <c r="AR13" i="42"/>
  <c r="AR14" i="42"/>
  <c r="AS14" i="42" s="1"/>
  <c r="AR15" i="42"/>
  <c r="AS15" i="42" s="1"/>
  <c r="AR16" i="42"/>
  <c r="AS16" i="42" s="1"/>
  <c r="AR17" i="42"/>
  <c r="AR18" i="41"/>
  <c r="AR17" i="41"/>
  <c r="AS17" i="41" s="1"/>
  <c r="AS20" i="41"/>
  <c r="AQ13" i="41"/>
  <c r="AQ14" i="41"/>
  <c r="AR15" i="41"/>
  <c r="AS15" i="41" s="1"/>
  <c r="AR14" i="41"/>
  <c r="AR13" i="41"/>
  <c r="AQ18" i="40"/>
  <c r="AQ20" i="40"/>
  <c r="AQ25" i="40"/>
  <c r="AQ28" i="40"/>
  <c r="AQ29" i="40"/>
  <c r="AQ30" i="40"/>
  <c r="AQ32" i="40"/>
  <c r="AQ33" i="40"/>
  <c r="AQ34" i="40"/>
  <c r="AS34" i="40" s="1"/>
  <c r="AQ13" i="40"/>
  <c r="AQ14" i="40"/>
  <c r="AQ15" i="40"/>
  <c r="AQ17" i="40"/>
  <c r="AQ21" i="40"/>
  <c r="AQ22" i="40"/>
  <c r="AQ24" i="40"/>
  <c r="AQ26" i="40"/>
  <c r="AS26" i="40" s="1"/>
  <c r="AR13" i="40"/>
  <c r="AS13" i="40" s="1"/>
  <c r="AR14" i="40"/>
  <c r="AS14" i="40" s="1"/>
  <c r="AR15" i="40"/>
  <c r="AS15" i="40" s="1"/>
  <c r="AR16" i="40"/>
  <c r="AR17" i="40"/>
  <c r="AR19" i="40"/>
  <c r="AR20" i="40"/>
  <c r="AS20" i="40" s="1"/>
  <c r="AR21" i="40"/>
  <c r="AR22" i="40"/>
  <c r="AR23" i="40"/>
  <c r="AR24" i="40"/>
  <c r="AR25" i="40"/>
  <c r="AR26" i="40"/>
  <c r="AR27" i="40"/>
  <c r="AR28" i="40"/>
  <c r="AS28" i="40" s="1"/>
  <c r="AR29" i="40"/>
  <c r="AS29" i="40" s="1"/>
  <c r="AR30" i="40"/>
  <c r="AS30" i="40" s="1"/>
  <c r="AR31" i="40"/>
  <c r="AR32" i="40"/>
  <c r="AS32" i="40" s="1"/>
  <c r="AR33" i="40"/>
  <c r="AS33" i="40" s="1"/>
  <c r="AR34" i="40"/>
  <c r="AR18" i="40"/>
  <c r="Z16" i="43"/>
  <c r="AQ17" i="43"/>
  <c r="AR17" i="43"/>
  <c r="T13" i="55"/>
  <c r="Z13" i="55" s="1"/>
  <c r="AR19" i="2"/>
  <c r="AR18" i="2"/>
  <c r="AR16" i="2"/>
  <c r="AR15" i="2"/>
  <c r="AR14" i="2"/>
  <c r="AQ13" i="2"/>
  <c r="AS13" i="2" s="1"/>
  <c r="AQ14" i="2"/>
  <c r="AQ15" i="2"/>
  <c r="AQ17" i="2"/>
  <c r="AQ18" i="2"/>
  <c r="AS18" i="2" s="1"/>
  <c r="AQ19" i="2"/>
  <c r="AQ20" i="2"/>
  <c r="AS20" i="2" s="1"/>
  <c r="AR14" i="39"/>
  <c r="AR15" i="39"/>
  <c r="AR16" i="39"/>
  <c r="AS16" i="39" s="1"/>
  <c r="AQ14" i="39"/>
  <c r="AS14" i="39" s="1"/>
  <c r="AH13" i="55"/>
  <c r="AQ13" i="38"/>
  <c r="AQ15" i="38"/>
  <c r="AQ16" i="38"/>
  <c r="AS16" i="38" s="1"/>
  <c r="AP13" i="55"/>
  <c r="AS14" i="52"/>
  <c r="AS17" i="52"/>
  <c r="AS16" i="52"/>
  <c r="AQ18" i="52"/>
  <c r="AS18" i="50"/>
  <c r="AQ16" i="50"/>
  <c r="AS13" i="51"/>
  <c r="AS16" i="49"/>
  <c r="AS17" i="49"/>
  <c r="AS13" i="49"/>
  <c r="AS15" i="49"/>
  <c r="AS18" i="49"/>
  <c r="AQ14" i="49"/>
  <c r="AS14" i="49" s="1"/>
  <c r="AQ16" i="48"/>
  <c r="AS15" i="47"/>
  <c r="AS13" i="47"/>
  <c r="AS18" i="47" s="1"/>
  <c r="AS13" i="46"/>
  <c r="AS16" i="46"/>
  <c r="AQ15" i="46"/>
  <c r="AS17" i="45"/>
  <c r="AQ13" i="45"/>
  <c r="AS21" i="44"/>
  <c r="AS22" i="44"/>
  <c r="AS23" i="44"/>
  <c r="AS18" i="44"/>
  <c r="AS13" i="44"/>
  <c r="AS17" i="44"/>
  <c r="AS20" i="44"/>
  <c r="AQ15" i="44"/>
  <c r="AS15" i="44" s="1"/>
  <c r="AQ19" i="44"/>
  <c r="AS19" i="44" s="1"/>
  <c r="AQ13" i="42"/>
  <c r="AS19" i="41"/>
  <c r="AS18" i="41"/>
  <c r="AS13" i="41"/>
  <c r="AS14" i="41"/>
  <c r="AQ16" i="41"/>
  <c r="AS16" i="41" s="1"/>
  <c r="AS21" i="40"/>
  <c r="AS22" i="40"/>
  <c r="AS24" i="40"/>
  <c r="AS25" i="40"/>
  <c r="AQ16" i="40"/>
  <c r="AQ27" i="40"/>
  <c r="AQ19" i="40"/>
  <c r="AQ23" i="40"/>
  <c r="AQ31" i="40"/>
  <c r="AS17" i="43"/>
  <c r="AS13" i="43"/>
  <c r="AS14" i="43"/>
  <c r="AS15" i="43"/>
  <c r="AR16" i="43"/>
  <c r="AS16" i="43" s="1"/>
  <c r="AQ14" i="43"/>
  <c r="AS17" i="2"/>
  <c r="AS14" i="2"/>
  <c r="AS19" i="2"/>
  <c r="AS15" i="2"/>
  <c r="AQ16" i="2"/>
  <c r="AS15" i="39"/>
  <c r="AQ13" i="39"/>
  <c r="AR13" i="39"/>
  <c r="AS15" i="38"/>
  <c r="AS13" i="38"/>
  <c r="AQ14" i="38"/>
  <c r="AS14" i="38" s="1"/>
  <c r="AS14" i="50" l="1"/>
  <c r="AS18" i="52"/>
  <c r="AS21" i="52"/>
  <c r="AR13" i="52"/>
  <c r="AS13" i="52" s="1"/>
  <c r="AS24" i="52" s="1"/>
  <c r="AS20" i="52"/>
  <c r="AS15" i="46"/>
  <c r="AS18" i="46" s="1"/>
  <c r="AS13" i="45"/>
  <c r="AS18" i="45"/>
  <c r="AS19" i="42"/>
  <c r="AS31" i="40"/>
  <c r="AS27" i="40"/>
  <c r="AS23" i="40"/>
  <c r="AS19" i="40"/>
  <c r="AS18" i="40"/>
  <c r="AS16" i="40"/>
  <c r="AS16" i="2"/>
  <c r="AR13" i="55"/>
  <c r="AS13" i="55" s="1"/>
  <c r="AS19" i="50"/>
  <c r="AS19" i="49"/>
  <c r="AS19" i="48"/>
  <c r="AS24" i="44"/>
  <c r="AS21" i="41"/>
  <c r="AS18" i="43"/>
  <c r="AS21" i="2"/>
  <c r="AS13" i="39"/>
  <c r="AS17" i="39" s="1"/>
  <c r="AS17" i="38"/>
  <c r="AS35" i="40" l="1"/>
  <c r="F33" i="53"/>
  <c r="F34" i="53"/>
  <c r="F35" i="53"/>
  <c r="F36" i="53"/>
  <c r="E36" i="53"/>
  <c r="E35" i="53"/>
  <c r="E34" i="53"/>
  <c r="E33" i="53"/>
  <c r="F28" i="56"/>
  <c r="I35" i="53" l="1"/>
  <c r="C13" i="53"/>
  <c r="H35" i="53" l="1"/>
  <c r="H36" i="53" l="1"/>
  <c r="H71" i="53" l="1"/>
  <c r="H70" i="53"/>
  <c r="H33" i="53" l="1"/>
  <c r="H189" i="53" l="1"/>
  <c r="E189" i="53"/>
  <c r="H180" i="53"/>
  <c r="E180" i="53"/>
  <c r="H69" i="53"/>
  <c r="E69" i="53"/>
  <c r="H170" i="53"/>
  <c r="E170" i="53"/>
  <c r="H162" i="53"/>
  <c r="E162" i="53"/>
  <c r="H154" i="53"/>
  <c r="E154" i="53"/>
  <c r="H145" i="53"/>
  <c r="E145" i="53"/>
  <c r="H138" i="53"/>
  <c r="E138" i="53"/>
  <c r="H123" i="53"/>
  <c r="E123" i="53"/>
  <c r="H114" i="53"/>
  <c r="E114" i="53"/>
  <c r="H102" i="53"/>
  <c r="E102" i="53"/>
  <c r="H77" i="53"/>
  <c r="E77" i="53"/>
  <c r="H61" i="53"/>
  <c r="E61" i="53"/>
  <c r="H49" i="53"/>
  <c r="E49" i="53"/>
  <c r="H41" i="53"/>
  <c r="E41" i="53"/>
  <c r="H32" i="53"/>
  <c r="E32" i="53"/>
  <c r="H34" i="53" l="1"/>
  <c r="H37" i="53" s="1"/>
  <c r="I34" i="53" l="1"/>
  <c r="B34" i="53" l="1"/>
  <c r="B33" i="53"/>
  <c r="C27" i="53"/>
  <c r="C24" i="53"/>
  <c r="C17" i="53"/>
  <c r="H72" i="53"/>
  <c r="C28" i="53" l="1"/>
  <c r="H109" i="53" l="1"/>
  <c r="H108" i="53"/>
  <c r="H105" i="53"/>
  <c r="H106" i="53"/>
  <c r="H103" i="53"/>
  <c r="H55" i="53"/>
  <c r="H56" i="53" l="1"/>
  <c r="H107" i="53"/>
  <c r="H104" i="53"/>
  <c r="H110" i="53" s="1"/>
  <c r="D15" i="53" s="1"/>
  <c r="H156" i="53"/>
  <c r="H127" i="53"/>
  <c r="H126" i="53"/>
  <c r="H125" i="53"/>
  <c r="H155" i="53" l="1"/>
  <c r="H64" i="53" l="1"/>
  <c r="H63" i="53"/>
  <c r="H62" i="53"/>
  <c r="H65" i="53" l="1"/>
  <c r="D11" i="53" s="1"/>
  <c r="H97" i="53"/>
  <c r="H96" i="53"/>
  <c r="H95" i="53"/>
  <c r="H93" i="53"/>
  <c r="H92" i="53"/>
  <c r="H91" i="53"/>
  <c r="H90" i="53"/>
  <c r="H94" i="53" l="1"/>
  <c r="I105" i="53"/>
  <c r="I109" i="53"/>
  <c r="I90" i="53"/>
  <c r="I108" i="53" l="1"/>
  <c r="I94" i="53"/>
  <c r="I92" i="53"/>
  <c r="I93" i="53"/>
  <c r="I91" i="53"/>
  <c r="I96" i="53"/>
  <c r="I95" i="53"/>
  <c r="H163" i="53" l="1"/>
  <c r="H164" i="53" l="1"/>
  <c r="H165" i="53"/>
  <c r="H166" i="53" s="1"/>
  <c r="D22" i="53" s="1"/>
  <c r="H82" i="53"/>
  <c r="I163" i="53" l="1"/>
  <c r="I97" i="53"/>
  <c r="I82" i="53"/>
  <c r="I165" i="53"/>
  <c r="I164" i="53"/>
  <c r="I166" i="53" l="1"/>
  <c r="E22" i="53" s="1"/>
  <c r="C22" i="56" s="1"/>
  <c r="I64" i="53" l="1"/>
  <c r="I63" i="53"/>
  <c r="I62" i="53" l="1"/>
  <c r="I65" i="53" s="1"/>
  <c r="E11" i="53" s="1"/>
  <c r="C13" i="56" s="1"/>
  <c r="I70" i="53" l="1"/>
  <c r="I72" i="53" s="1"/>
  <c r="I71" i="53"/>
  <c r="H44" i="53"/>
  <c r="H43" i="53"/>
  <c r="H42" i="53" l="1"/>
  <c r="H45" i="53" s="1"/>
  <c r="D9" i="53" s="1"/>
  <c r="I45" i="53" l="1"/>
  <c r="E9" i="53" s="1"/>
  <c r="C11" i="56" s="1"/>
  <c r="I33" i="53" l="1"/>
  <c r="I36" i="53"/>
  <c r="I37" i="53" s="1"/>
  <c r="D8" i="53"/>
  <c r="E8" i="53" l="1"/>
  <c r="C10" i="56" s="1"/>
  <c r="H197" i="53"/>
  <c r="H196" i="53"/>
  <c r="H195" i="53"/>
  <c r="H193" i="53"/>
  <c r="H192" i="53"/>
  <c r="H191" i="53"/>
  <c r="H190" i="53" l="1"/>
  <c r="H194" i="53"/>
  <c r="I196" i="53"/>
  <c r="I195" i="53"/>
  <c r="I194" i="53"/>
  <c r="I193" i="53"/>
  <c r="I191" i="53"/>
  <c r="I192" i="53"/>
  <c r="H198" i="53" l="1"/>
  <c r="D26" i="53" s="1"/>
  <c r="I190" i="53"/>
  <c r="I198" i="53" s="1"/>
  <c r="E26" i="53" s="1"/>
  <c r="C25" i="56" s="1"/>
  <c r="H175" i="53"/>
  <c r="H173" i="53"/>
  <c r="H172" i="53"/>
  <c r="H171" i="53"/>
  <c r="H174" i="53" l="1"/>
  <c r="H176" i="53" s="1"/>
  <c r="D23" i="53" s="1"/>
  <c r="I175" i="53"/>
  <c r="I174" i="53"/>
  <c r="I173" i="53"/>
  <c r="I172" i="53"/>
  <c r="I171" i="53"/>
  <c r="H140" i="53"/>
  <c r="H139" i="53" l="1"/>
  <c r="H141" i="53" s="1"/>
  <c r="D19" i="53" s="1"/>
  <c r="I176" i="53"/>
  <c r="E23" i="53" s="1"/>
  <c r="C23" i="56" s="1"/>
  <c r="H157" i="53" l="1"/>
  <c r="H158" i="53" s="1"/>
  <c r="D21" i="53" s="1"/>
  <c r="H54" i="53"/>
  <c r="H52" i="53"/>
  <c r="H53" i="53" l="1"/>
  <c r="H181" i="53"/>
  <c r="H182" i="53" l="1"/>
  <c r="H183" i="53"/>
  <c r="H184" i="53"/>
  <c r="H185" i="53" l="1"/>
  <c r="D25" i="53" s="1"/>
  <c r="D27" i="53" s="1"/>
  <c r="I183" i="53"/>
  <c r="I184" i="53"/>
  <c r="I182" i="53"/>
  <c r="I181" i="53" l="1"/>
  <c r="I185" i="53" s="1"/>
  <c r="E25" i="53" s="1"/>
  <c r="E27" i="53" l="1"/>
  <c r="C48" i="56" s="1"/>
  <c r="C24" i="56"/>
  <c r="I156" i="53"/>
  <c r="I157" i="53"/>
  <c r="I155" i="53" l="1"/>
  <c r="I158" i="53" s="1"/>
  <c r="E21" i="53" s="1"/>
  <c r="C21" i="56" s="1"/>
  <c r="I149" i="53"/>
  <c r="H147" i="53"/>
  <c r="H146" i="53"/>
  <c r="H148" i="53" l="1"/>
  <c r="H149" i="53"/>
  <c r="H150" i="53" s="1"/>
  <c r="D20" i="53" s="1"/>
  <c r="I147" i="53" l="1"/>
  <c r="I148" i="53"/>
  <c r="I146" i="53"/>
  <c r="I150" i="53" l="1"/>
  <c r="E20" i="53" s="1"/>
  <c r="C20" i="56" s="1"/>
  <c r="I140" i="53"/>
  <c r="I139" i="53" l="1"/>
  <c r="I141" i="53" s="1"/>
  <c r="E19" i="53" s="1"/>
  <c r="C19" i="56" s="1"/>
  <c r="H133" i="53" l="1"/>
  <c r="H132" i="53"/>
  <c r="H131" i="53"/>
  <c r="H130" i="53"/>
  <c r="H129" i="53"/>
  <c r="H128" i="53"/>
  <c r="H124" i="53" l="1"/>
  <c r="H134" i="53" s="1"/>
  <c r="D18" i="53" s="1"/>
  <c r="D24" i="53" s="1"/>
  <c r="D124" i="53"/>
  <c r="I130" i="53"/>
  <c r="I131" i="53"/>
  <c r="I124" i="53"/>
  <c r="I125" i="53"/>
  <c r="I128" i="53"/>
  <c r="I126" i="53"/>
  <c r="I129" i="53"/>
  <c r="I127" i="53"/>
  <c r="H116" i="53" l="1"/>
  <c r="H118" i="53"/>
  <c r="H115" i="53"/>
  <c r="H117" i="53"/>
  <c r="I132" i="53"/>
  <c r="I133" i="53"/>
  <c r="H119" i="53" l="1"/>
  <c r="D16" i="53" s="1"/>
  <c r="I134" i="53"/>
  <c r="E18" i="53" s="1"/>
  <c r="I116" i="53"/>
  <c r="I115" i="53"/>
  <c r="I117" i="53"/>
  <c r="E24" i="53" l="1"/>
  <c r="C47" i="56" s="1"/>
  <c r="C18" i="56"/>
  <c r="I118" i="53"/>
  <c r="I119" i="53" s="1"/>
  <c r="E16" i="53" s="1"/>
  <c r="C17" i="56" s="1"/>
  <c r="I104" i="53" l="1"/>
  <c r="I106" i="53"/>
  <c r="I107" i="53"/>
  <c r="I103" i="53" l="1"/>
  <c r="I110" i="53" s="1"/>
  <c r="E15" i="53" s="1"/>
  <c r="C16" i="56" s="1"/>
  <c r="H87" i="53"/>
  <c r="H85" i="53"/>
  <c r="H84" i="53"/>
  <c r="H83" i="53"/>
  <c r="H80" i="53"/>
  <c r="H78" i="53"/>
  <c r="H79" i="53" l="1"/>
  <c r="H86" i="53"/>
  <c r="H88" i="53"/>
  <c r="H89" i="53"/>
  <c r="H81" i="53"/>
  <c r="D81" i="53"/>
  <c r="H98" i="53" l="1"/>
  <c r="D14" i="53" s="1"/>
  <c r="D17" i="53" s="1"/>
  <c r="I87" i="53"/>
  <c r="I84" i="53"/>
  <c r="I89" i="53"/>
  <c r="I83" i="53"/>
  <c r="I85" i="53"/>
  <c r="I86" i="53"/>
  <c r="I80" i="53"/>
  <c r="I81" i="53"/>
  <c r="I88" i="53"/>
  <c r="I78" i="53" l="1"/>
  <c r="I79" i="53"/>
  <c r="I98" i="53" l="1"/>
  <c r="E14" i="53" s="1"/>
  <c r="I56" i="53"/>
  <c r="I55" i="53"/>
  <c r="E17" i="53" l="1"/>
  <c r="C46" i="56" s="1"/>
  <c r="C15" i="56"/>
  <c r="I52" i="53"/>
  <c r="F7" i="36" l="1"/>
  <c r="H51" i="53" l="1"/>
  <c r="H50" i="53"/>
  <c r="H57" i="53" l="1"/>
  <c r="D10" i="53" s="1"/>
  <c r="D13" i="53" s="1"/>
  <c r="D28" i="53" s="1"/>
  <c r="I54" i="53"/>
  <c r="I51" i="53"/>
  <c r="I53" i="53"/>
  <c r="I57" i="53" l="1"/>
  <c r="E10" i="53" s="1"/>
  <c r="C12" i="56" s="1"/>
  <c r="C26" i="56" s="1"/>
  <c r="E13" i="53" l="1"/>
  <c r="E28" i="53" l="1"/>
  <c r="C45"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OMAIRA MORALES</author>
  </authors>
  <commentList>
    <comment ref="C104" authorId="0" shapeId="0" xr:uid="{5DA856E9-B390-43FB-9234-CBD817841E87}">
      <text>
        <r>
          <rPr>
            <b/>
            <sz val="9"/>
            <color indexed="81"/>
            <rFont val="Tahoma"/>
            <family val="2"/>
          </rPr>
          <t>OMAIRA MORALES:</t>
        </r>
        <r>
          <rPr>
            <sz val="9"/>
            <color indexed="81"/>
            <rFont val="Tahoma"/>
            <family val="2"/>
          </rPr>
          <t xml:space="preserve">
Aporte Eje Veedurías</t>
        </r>
      </text>
    </comment>
    <comment ref="C105" authorId="0" shapeId="0" xr:uid="{F77D3D31-8472-4DA8-A7E1-4A97CAFF266D}">
      <text>
        <r>
          <rPr>
            <b/>
            <sz val="9"/>
            <color indexed="81"/>
            <rFont val="Tahoma"/>
            <family val="2"/>
          </rPr>
          <t>OMAIRA MORALES:</t>
        </r>
        <r>
          <rPr>
            <sz val="9"/>
            <color indexed="81"/>
            <rFont val="Tahoma"/>
            <family val="2"/>
          </rPr>
          <t xml:space="preserve">
Aporte Personerías Locales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1DFC0AB9-F1BA-4939-AE49-616674FCD07B}">
      <text>
        <r>
          <rPr>
            <sz val="9"/>
            <color indexed="81"/>
            <rFont val="Tahoma"/>
            <family val="2"/>
          </rPr>
          <t xml:space="preserve">Señale el objetivo del proceso.
</t>
        </r>
      </text>
    </comment>
    <comment ref="C9" authorId="0" shapeId="0" xr:uid="{8FE52CB1-3FC5-43FB-95AD-A37BA250E328}">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B0384467-D19F-43DD-A1DD-65DBEBE2F1E7}">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4C0822E4-99CF-4522-8D75-7E98FDAC1EAC}">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C21B9CD4-6F89-4778-90F6-EFE7924550A8}">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DF693A5F-C924-4FD2-8E7F-39760DED303B}">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AA567838-DD64-46CC-ADFC-C6A64FBD95B3}">
      <text>
        <r>
          <rPr>
            <sz val="10"/>
            <color indexed="81"/>
            <rFont val="Arial"/>
            <family val="2"/>
          </rPr>
          <t>Indique las actividades relevantes y necesarias para  el cumplimiento de las metas estratégicas establecidas.</t>
        </r>
      </text>
    </comment>
    <comment ref="J9" authorId="0" shapeId="0" xr:uid="{105E3175-6F7E-4FD3-9105-DA785C3C7E9F}">
      <text>
        <r>
          <rPr>
            <sz val="10"/>
            <color indexed="81"/>
            <rFont val="Arial"/>
            <family val="2"/>
          </rPr>
          <t>Señale la(s) dependencia(s) líder(es) y operativa(s) en la consecución de las metas estratégicas establecidas.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tc={4D057A23-6D2E-4919-815C-2D22BA8D8BF7}</author>
  </authors>
  <commentList>
    <comment ref="AJ20" authorId="0" shapeId="0" xr:uid="{4D057A23-6D2E-4919-815C-2D22BA8D8BF7}">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EN HOJA DE VIDA DE INDICADOR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EE637508-3315-4ACF-89AE-A384D5B4BF68}">
      <text>
        <r>
          <rPr>
            <b/>
            <sz val="9"/>
            <color indexed="81"/>
            <rFont val="Tahoma"/>
            <family val="2"/>
          </rPr>
          <t>08-RI-05</t>
        </r>
      </text>
    </comment>
    <comment ref="C14" authorId="0" shapeId="0" xr:uid="{A5089219-36BE-4CC4-847C-840435960ECD}">
      <text>
        <r>
          <rPr>
            <b/>
            <sz val="9"/>
            <color indexed="81"/>
            <rFont val="Tahoma"/>
            <family val="2"/>
          </rPr>
          <t>08-RI-06</t>
        </r>
      </text>
    </comment>
    <comment ref="C15" authorId="0" shapeId="0" xr:uid="{124DDBED-A049-4D63-BE6B-FFD8025FEF5E}">
      <text>
        <r>
          <rPr>
            <b/>
            <sz val="9"/>
            <color indexed="81"/>
            <rFont val="Tahoma"/>
            <family val="2"/>
          </rPr>
          <t>08-RI-07</t>
        </r>
      </text>
    </comment>
    <comment ref="C16" authorId="0" shapeId="0" xr:uid="{B448A6AB-3E3C-4AF9-8E96-B4FEA94A8440}">
      <text>
        <r>
          <rPr>
            <b/>
            <sz val="9"/>
            <color indexed="81"/>
            <rFont val="Tahoma"/>
            <family val="2"/>
          </rPr>
          <t>08-RI-08</t>
        </r>
      </text>
    </comment>
    <comment ref="C17" authorId="0" shapeId="0" xr:uid="{1CF9360D-CCAC-4BCA-967D-22D7F25B462C}">
      <text>
        <r>
          <rPr>
            <sz val="9"/>
            <color indexed="81"/>
            <rFont val="Tahoma"/>
            <family val="2"/>
          </rPr>
          <t>08-RI-09</t>
        </r>
      </text>
    </comment>
    <comment ref="C18" authorId="0" shapeId="0" xr:uid="{7E6CD046-E88C-457B-AEC9-C58A329191DE}">
      <text>
        <r>
          <rPr>
            <b/>
            <sz val="9"/>
            <color indexed="81"/>
            <rFont val="Tahoma"/>
            <family val="2"/>
          </rPr>
          <t>08-RI-10</t>
        </r>
      </text>
    </comment>
    <comment ref="C19" authorId="0" shapeId="0" xr:uid="{314AB95D-2599-4EFF-B8EB-CD25775146FD}">
      <text>
        <r>
          <rPr>
            <b/>
            <sz val="9"/>
            <color indexed="81"/>
            <rFont val="Tahoma"/>
            <family val="2"/>
          </rPr>
          <t>08-RI-11</t>
        </r>
      </text>
    </comment>
    <comment ref="C20" authorId="0" shapeId="0" xr:uid="{9099070F-4DA0-4AF3-8B83-E61A2CBCB8D0}">
      <text>
        <r>
          <rPr>
            <b/>
            <sz val="9"/>
            <color indexed="81"/>
            <rFont val="Tahoma"/>
            <family val="2"/>
          </rPr>
          <t>08-RI-12</t>
        </r>
      </text>
    </comment>
    <comment ref="C21" authorId="0" shapeId="0" xr:uid="{AF37F7BE-4D78-468A-A80D-B372655F9B51}">
      <text>
        <r>
          <rPr>
            <b/>
            <sz val="9"/>
            <color indexed="81"/>
            <rFont val="Tahoma"/>
            <family val="2"/>
          </rPr>
          <t>08-RI-13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tc={D5B568F4-98D9-42F5-8C1F-4F8C0A8A7EBC}</author>
  </authors>
  <commentList>
    <comment ref="AJ13" authorId="0" shapeId="0" xr:uid="{D5B568F4-98D9-42F5-8C1F-4F8C0A8A7EBC}">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EN HOJA DE VIDA DE INDICADOR</t>
      </text>
    </comment>
  </commentList>
</comments>
</file>

<file path=xl/sharedStrings.xml><?xml version="1.0" encoding="utf-8"?>
<sst xmlns="http://schemas.openxmlformats.org/spreadsheetml/2006/main" count="2577" uniqueCount="772">
  <si>
    <t>MAGNITUD PROGRAMADA META</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</si>
  <si>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</si>
  <si>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</si>
  <si>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</si>
  <si>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</si>
  <si>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</si>
  <si>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</si>
  <si>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</si>
  <si>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</si>
  <si>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</si>
  <si>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</si>
  <si>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</si>
  <si>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</si>
  <si>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</si>
  <si>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</si>
  <si>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</si>
  <si>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</si>
  <si>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</si>
  <si>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</si>
  <si>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</si>
  <si>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</si>
  <si>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</si>
  <si>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</si>
  <si>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</si>
  <si>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</si>
  <si>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</si>
  <si>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</si>
  <si>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</si>
  <si>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</si>
  <si>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</si>
  <si>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</si>
  <si>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</si>
  <si>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</si>
  <si>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</si>
  <si>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</si>
  <si>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</si>
  <si>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</si>
  <si>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</si>
  <si>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</si>
  <si>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</si>
  <si>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</si>
  <si>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</si>
  <si>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</si>
  <si>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</si>
  <si>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</si>
  <si>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</si>
  <si>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</si>
  <si>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</si>
  <si>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</si>
  <si>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</si>
  <si>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</si>
  <si>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</si>
  <si>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</si>
  <si>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</si>
  <si>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</si>
  <si>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</si>
  <si>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</si>
  <si>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</si>
  <si>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</si>
  <si>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</si>
  <si>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</si>
  <si>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</si>
  <si>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</si>
  <si>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</si>
  <si>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</si>
  <si>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</si>
  <si>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</si>
  <si>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</si>
  <si>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</si>
  <si>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</si>
  <si>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</si>
  <si>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</si>
  <si>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</si>
  <si>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</si>
  <si>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</si>
  <si>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</si>
  <si>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</si>
  <si>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</si>
  <si>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</si>
  <si>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</si>
  <si>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</si>
  <si>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</si>
  <si>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</si>
  <si>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</si>
  <si>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</si>
  <si>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</si>
  <si>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</si>
  <si>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</si>
  <si>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</si>
  <si>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</si>
  <si>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</si>
  <si>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</si>
  <si>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</si>
  <si>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</si>
  <si>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</si>
  <si>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</si>
  <si>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</si>
  <si>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</si>
  <si>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</si>
  <si>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</si>
  <si>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</si>
  <si>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</si>
  <si>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</si>
  <si>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</si>
  <si>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</si>
  <si>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</si>
  <si>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</si>
  <si>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</si>
  <si>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</si>
  <si>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</si>
  <si>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</si>
  <si>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</si>
  <si>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</si>
  <si>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 xml:space="preserve">Modernizar la infraestructura tecnológica para la adecuada operación de los servicios de TI 
</t>
  </si>
  <si>
    <t>Implementar el 40% restante de la tercera fase de modernización y fortalecimiento  de los sistemas de información.</t>
  </si>
  <si>
    <t xml:space="preserve">Desarrollar la tercera fase del Sistema de Gestión de Seguridad de la Información SGSI
</t>
  </si>
  <si>
    <t xml:space="preserve">Ejecutar el 40% restante de las actividades contempladas en el plan de acción de la primera fase de la gestión de datos de la Entidad.
</t>
  </si>
  <si>
    <t xml:space="preserve">Atender el 90% de los  requerimientos de soporte técnico solicitados, según los acuerdos de nivel de servicio (ANS) establecidos para los servicios de TI
</t>
  </si>
  <si>
    <t xml:space="preserve">Obtener un nivel de satisfacción mínimo del 90% de los usuarios frente a los servicios de TI recibidos.
</t>
  </si>
  <si>
    <t xml:space="preserve">Porcentaje de avance para optimizar la infraestructura para la adecuada operación de los servicios de TI </t>
  </si>
  <si>
    <t>Porcentaje de actividades para optimizar la infraestructura para la adecuada operación de los servicios de TI realizadas</t>
  </si>
  <si>
    <t>Porcentaje de avance en la tercera fase de modernización y fortalecimiento de los sistemas de información</t>
  </si>
  <si>
    <t>Porcentaje de actividades de la implementación de la tercera fase de modernización y fortalecimiento realizadas</t>
  </si>
  <si>
    <t>Porcentaje de actividades del plan de acción de Gobierno Digital desarrolladas</t>
  </si>
  <si>
    <t>Porcentaje de requerimientos atendidos oportunamente</t>
  </si>
  <si>
    <t>Número de requerimientos atendidos en el ANS establecido/Número de requerimientos atendidos * 100</t>
  </si>
  <si>
    <t xml:space="preserve">Dirección de Tecnologías de Información y Comunicación - DTIC
</t>
  </si>
  <si>
    <t>Porcentaje de usuarios satisfechos</t>
  </si>
  <si>
    <t>Número de usuarios satisfechos con los servicios recibidos / Número de usuarios encuestados *100</t>
  </si>
  <si>
    <t>• Informe de medición de satisfacción de usuarios.</t>
  </si>
  <si>
    <t>•  Aplicación de la encuesta de satisfacción a usuarios de servicios de TI</t>
  </si>
  <si>
    <t>Porcentaje de avance en la  ejecución restante de las actividades contempladas en el plan de acción de la primera fase de la gestión de datos de la Entidad</t>
  </si>
  <si>
    <t>Porcentaje de avance en la  ejecución restante de las actividades contempladas en el plan de acción de la primera fase de la gestión de datos de la Entidad realizadas</t>
  </si>
  <si>
    <t>Porcentaje de avance en el desarrollo de la tercera fase del SGSI</t>
  </si>
  <si>
    <t>Porcentaje de actividades en el desarrollo de la tercera fase del SGSI ejecutadas</t>
  </si>
  <si>
    <t>Porcentaje de avance del desarrollo del plan de acción de Gobierno Digital</t>
  </si>
  <si>
    <t xml:space="preserve">Desarrollar las actividades del plan de acción enmarcadas en el nuevo manual de la política de Gobierno Digital
</t>
  </si>
  <si>
    <t xml:space="preserve">• Brindar apoyo técnico a los casos de soporte registrados en la mesa de ayuda en línea.
</t>
  </si>
  <si>
    <t xml:space="preserve">
• Informe de requerimientos gestionados</t>
  </si>
  <si>
    <t xml:space="preserve">• 4 procedimientos de servicios TI aprobados por el Director de TIC
• Plan de acción de mejores practicas TI definido y aprobado por el Director de TIC
• Optimización de la capacidad de procesamiento y almacenamiento de la información
</t>
  </si>
  <si>
    <t xml:space="preserve">• Definir las actividades del plan de trabajo para la implementación de las mejores prácticas en la prestación de servicios de TI
• Construir cuatro (4) procedimientos de servicios TI disponibles.
• Adquisición equipos y/o servicios de procesamiento y almacenamiento
</t>
  </si>
  <si>
    <t>• Desarrollo de los componentes priorizados del sistemas de información misional</t>
  </si>
  <si>
    <t xml:space="preserve">
• Análisis, diseño, desarrollo y puesta en producción de los componentes priorizados del sistema de información misional.
• Transferencia de conocimiento y socialización a los usuarios finales de los desarrollos realizados. </t>
  </si>
  <si>
    <t>• Sistema de Gestión de Seguridad de la Información implementado</t>
  </si>
  <si>
    <t>• Implementación del plan de tratamiento del Riesgos de los procesos misionales.
• Ejecución de las actividades del plan de comunicaciones 2019.
• Matriz de los activos de información</t>
  </si>
  <si>
    <t>.
•Definir y desarrollar las actividades del plan de acción de acuerdo al nuevo manual de la política  de gobierno digital (Decreto 1003 de 2018)</t>
  </si>
  <si>
    <t>• Implementar el nuevo manual de gobierno digital</t>
  </si>
  <si>
    <t xml:space="preserve">• Documentos de arquitectura de datos desarrollados y actualizados 
• Ejecutar las actividades del plan de trabajo para la optimización de las bases de datos institucionales
</t>
  </si>
  <si>
    <t>• Desarrollar y actualizar los documentos de la  arquitectura de datos acorde, a los lineamientos de MINTIC.
• Realizar la migración de datos a la nueva arquitectura optimizada
• Realizar los ajustes al sistema de información misional para la operación con la nueva bases de datos.</t>
  </si>
  <si>
    <t>INDICADORES DE LA META</t>
  </si>
  <si>
    <t>FÓRMULA DEL INDICADOR</t>
  </si>
  <si>
    <t>LINEA BASE</t>
  </si>
  <si>
    <t>Realizar  acciones de promoción y apropiación de derechos y deberes con los sujetos de especial protección constitucional y personas en general en el Distrito Capital.</t>
  </si>
  <si>
    <t>Acciones de promoción y apropiación de derechos y deberes realizadas.</t>
  </si>
  <si>
    <t>Número de acciones de promoción  realizadas</t>
  </si>
  <si>
    <t>1. Definir los temas para las acciones de promoción
2. Elaborar material de difusión.
3. Realizar difusión del material temático. 
4. Entregar los soportes  de  la difusión (planillas o certificaciones, fotos).</t>
  </si>
  <si>
    <t>Personera Delegada para la Coordinación del Ministerio Público y Derechos Humanos
Personeros(as) Delegados(as), Director Centro de Conciliación y Profesionales Responsables de Grupos de Gestión adscritos a la instancia de coordinación</t>
  </si>
  <si>
    <t>Intervenciones adelantadas en el ejercicio del ministerio Público en defensa de los derechos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</si>
  <si>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</si>
  <si>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</si>
  <si>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Personeros(as) Delegados(as) para Asuntos Penales I, para Asuntos Penales II, para Asuntos Policivos, para la Defensa de los Derechos Humanos, para la Seguridad y Convivencia Ciudadana, para la Protección de la Infancia, Adolescencia, Mujer, Adulto Mayor, Familia y Personas en Situación de Discapacidad</t>
  </si>
  <si>
    <t>Acciones adelantadas en favor de las víctimas del conflicto armado</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</si>
  <si>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</si>
  <si>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</si>
  <si>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Personera Delegada para la Protección de Víctimas</t>
  </si>
  <si>
    <t>Requerimientos finalizados en defensa de los derechos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</si>
  <si>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</si>
  <si>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</si>
  <si>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Prestar servicio a los habitantes del Distrito capital a través de medios alternativos de resolución de conflictos</t>
  </si>
  <si>
    <t>Solicitudes de conciliación atendidas</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</si>
  <si>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</si>
  <si>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</si>
  <si>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</si>
  <si>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Realizar seguimiento al avance de la politica publica para victimas del conflicto armado</t>
  </si>
  <si>
    <t>Informe de seguimiento a la politica publica para victimas del conflicto armado</t>
  </si>
  <si>
    <t>Número de informes presentados en el año de seguimiento al avance de la politica publica para victimas del conflicto armado</t>
  </si>
  <si>
    <t>Informe de seguimiento sobre  el avance de la politica publica para victimas del conflicto armado</t>
  </si>
  <si>
    <t>1. Recopilación de la información y datos relevantes, bajo los diferentes mecanismos que se consideren necesarios.
2. Elaboración del informe.  
3. Socialización del informe con sus respectivas conclusiones y acciones a tomar.</t>
  </si>
  <si>
    <t>Formar a las autoridades de transito y policias en todo lo relacionado con procesos contravencionales y Procedimiento Unico de Policia</t>
  </si>
  <si>
    <t>Autoridades de transito y policias formados en procesos contravencionales y procedimiento unico de policia</t>
  </si>
  <si>
    <t>Numero de autoridades de transito y policias formados en procesos contravencionales y procedimiento unico de policia</t>
  </si>
  <si>
    <t>Evidencias fotograficas y listas de asistencia con las autoridades de transito y policias que se formarán</t>
  </si>
  <si>
    <t>1. Creación de la estrategia de formación con su respectivo material.
2. Ejecución del plan de trabajo.  
3. Analisis y conclusiones del ejercicio.</t>
  </si>
  <si>
    <t>Personera Delegada para Asuntos Policivos</t>
  </si>
  <si>
    <t>Diseñar e implementar nuevas estrategias de sensibilización para los temas de vulneración de derechos, cultura para la paz y violencia contra la mujer (Población adulta y niños)</t>
  </si>
  <si>
    <t>Estrategias de Sensibilización</t>
  </si>
  <si>
    <t>Numero de estrategias de sensibilización implementadas</t>
  </si>
  <si>
    <t>Documento explicativo de la estrategia de sensibilización y registro fotografico con listas de asistencia que evidencien la implementación de las mismas.</t>
  </si>
  <si>
    <t>1. Creación de las dos estrategias de sensibilización.
2. Implementación de las estrategias de sensibilización.  
3. Analisis y conclusiones del ejercicio.</t>
  </si>
  <si>
    <t>Personera Delegada para la Coordinación del Ministerio Público y Derechos Humanos</t>
  </si>
  <si>
    <t>Implementar una politica de operación que permita el seguimiento a los terminos de los derechos de petición que se atienden en todo el eje de ministerio publico y derechos humanos</t>
  </si>
  <si>
    <t>Politica de operación para el seguimiento a los terminos de los derechos de petición</t>
  </si>
  <si>
    <t>Numero de politicas de operación implementadas para el seguimiento a los terminos de los derechos de petición</t>
  </si>
  <si>
    <t>Politica de operación implementada en todas las delegadas del eje. Herramienta en excel para el seguimiento a los terminos de los derechos de petición.</t>
  </si>
  <si>
    <t>1. Definición de la politica de operación por parte de la PD para la Coordinación de MP y DDHH.
2. Elaboración de herramienta en excel que permita realizar el seguimiento a los derechos de petición.  
3. Implementación de la politica de operación a todos los niveles del eje.</t>
  </si>
  <si>
    <t xml:space="preserve">Diseñar e implementar un mecanismo de prevención de peligros que enfrentan los jovenes en temas de redes sociales, sexting, sextorsión, ciberbuling, entre otros. </t>
  </si>
  <si>
    <t>Mecanismo de prevención de los peligros que enfrentan los jovenes de Bogota D.C.</t>
  </si>
  <si>
    <t>Numero de mecanismos de prevención implementados</t>
  </si>
  <si>
    <t>Mecanismo de prevención de peligros que enfrentan los jovenes en temas de redes sociales, sexting, sextorsión, ciberbulling, entre otros. Registro fotografico y listas de asistencia que evidencian la implementación del mecanismo.</t>
  </si>
  <si>
    <t>1. Diseño del mecanismo de prevención a utilizar en los colegios.
2. Implementación del mecanismo de prevención.  
3. Analisis y conclusiones del ejercicio.</t>
  </si>
  <si>
    <t xml:space="preserve">Generar espacios de intercambio y desarrollo de conocimientos y prácticas para que por medio del aprendizaje colaborativo, permitan unificar y difundir el "saber-hacer" de la atención a las personas, en la Personería de Bogotá D.C.   </t>
  </si>
  <si>
    <t>Espacios de transferencia de conocimientos realizados para la atención de personas que acuden a la Personería de Bogotá, D. C.</t>
  </si>
  <si>
    <t>Número de espacios de transferencia de conocimientos realizados.</t>
  </si>
  <si>
    <t>1. Definir los temas.
2. Elaborar material de difusión.
3. Realizar la difusión a través de los espacios de transferencia de conocimientos y buenas prácticas.
4. Entregar los soportes  de  la difusión (planillas o certificaciones, fotos).</t>
  </si>
  <si>
    <t>Atender y tramitar las peticiones relacionadas con el Proceso de Prevención y Control a la Función Pública.</t>
  </si>
  <si>
    <t>Requerimientos ciudadanos finalizados</t>
  </si>
  <si>
    <t>Realizar las Audiencias Públicas y mesas de trabajo de los Requerimientos Ciudadanos aprobadas.</t>
  </si>
  <si>
    <t xml:space="preserve">Audiencias  y mesas de trabajo realizadas 
</t>
  </si>
  <si>
    <t>1. Citar a los peticionarios  a una mesa de trabajo o audiencia donde se profundice sobre los aspectos especificos de la petición.
2. Realizar la audiencia pública o mesa de trabajo.
3. Hacer seguimiento al cumplimiento de los compromisos.</t>
  </si>
  <si>
    <t>Realizar las veedurías aprobadas dentro del Proceso de Prevención y Control a la Función Pública.</t>
  </si>
  <si>
    <t>Veedurías realizadas</t>
  </si>
  <si>
    <t>Número de veedurías realizadas</t>
  </si>
  <si>
    <t>Dar cumplimiento a los lineamientos establecidos en el Manual para la prevención y control a la función pública.</t>
  </si>
  <si>
    <t>Realizar seguimientos a las observaciones consignadas en los informes de veedurías.</t>
  </si>
  <si>
    <t>Seguimientos realizados</t>
  </si>
  <si>
    <t>Numero de seguimientos realizados</t>
  </si>
  <si>
    <t>Realizar eventos que sean acordes a las funciones que desempeñan las delegadas adscritas al eje de veedurías.</t>
  </si>
  <si>
    <t>Eventos realizados</t>
  </si>
  <si>
    <t>Numero de eventos realizados</t>
  </si>
  <si>
    <t>1. Realizar el evento de acuerdo al plan de trabajo establecido
2.  Dejar registros o evidencias</t>
  </si>
  <si>
    <t xml:space="preserve">Emitir citaciones de audiencia y llevar el 50% a fallo
</t>
  </si>
  <si>
    <t>Autos de Citaciones a audiencia emitidas</t>
  </si>
  <si>
    <t>Número de citaciones a audiencia emitidas</t>
  </si>
  <si>
    <t>Autos de Citaciones a audiencia iniciados</t>
  </si>
  <si>
    <t>1. Identificar los asuntos disciplinarios que legalmente puedan tramitarse bajo la modalidad de procedimiento verbal.
2. Proferir autos de citación a audiencia.</t>
  </si>
  <si>
    <t xml:space="preserve">Personería Delegada para la Coordinación de Asuntos Disciplinarios, personerías delegadas y la Dirección de Investigaciones Especiales y Apoyo Técnico
</t>
  </si>
  <si>
    <t>Número de Fallos emitidos de citaciones a audiencia de la vigencia</t>
  </si>
  <si>
    <t>Número de fallos proferidos en procedimiento verbal/Número de citaciones a audiencia emitidas * 100</t>
  </si>
  <si>
    <t>Fallos proferidos de Citaciones a audiencia del periodo.</t>
  </si>
  <si>
    <t>1. Evaluar y decidir en el desarrollo de las sesiones de audiencia si va a terminar con fallo sancionatorio o exoneratorio</t>
  </si>
  <si>
    <t>Proferir fallos</t>
  </si>
  <si>
    <t>Número 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</si>
  <si>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</si>
  <si>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</si>
  <si>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</si>
  <si>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 xml:space="preserve">Decidir de fondo procesos disciplinarios. 
</t>
  </si>
  <si>
    <t>Numero de autos con decisiones de fondo</t>
  </si>
  <si>
    <t xml:space="preserve">Número de decisiones de fondo proferidas </t>
  </si>
  <si>
    <t>Autos con decisión de fondo</t>
  </si>
  <si>
    <t>1. Evaluar y dar el impulso procesal correspondiente al 100% a las quejas recibidas a 15 de diciembre de 2019.
2. Decidir las Indagaciones Preliminares que se encuentren con el término para su evaluación.
3. Decidir de fondo Investigaciones disciplinarias  que se encuentren en  término.</t>
  </si>
  <si>
    <t>Se cambia la programación del segundo indicador pasando de porcentaje a valor absoluto</t>
  </si>
  <si>
    <t xml:space="preserve">1. Gestionar el 100% de las novedades y situaciones administrativas de los servidores públicos de la Entidad.
</t>
  </si>
  <si>
    <t>Porcentaje de novedades y situaciones administrativas gestionadas</t>
  </si>
  <si>
    <t>N° de solicitudes y requerimientos de gestión sobre novedades y situaciones administrativas gestionadas /  N° de solicitudes y/o requerimientos presentados * 100</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</si>
  <si>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</si>
  <si>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acadèmico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</si>
  <si>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Dependencia Líder: 
Dirección de Talento Humano
Dependencia Operativa:
Dirección de Talento Humano</t>
  </si>
  <si>
    <t xml:space="preserve">2. Gestionar el cobro del 100% de las incapacidades de acuerdo con la normatividad vigente
</t>
  </si>
  <si>
    <t xml:space="preserve">Porcentaje de incapacidades suceptibles de cobro gestionadas  </t>
  </si>
  <si>
    <t>N° de incapacidades cobradas ante EPS y ARL/ N° de incapacidades suceptibles de cobro * 100</t>
  </si>
  <si>
    <t xml:space="preserve">
Comprobantes de cobros ante las EPS Y ARL
Recobro de las incapacidades no pagadas por EPS y ARL, en los términos previstos por la ley.</t>
  </si>
  <si>
    <t xml:space="preserve">1. Recepcionar las incapacidades presentadas por los funcionarios y realizar seguimiento a aquellas de conocimiento de la Subdirección de Talento Humano, que no han sido radicados.
2. Requerir a los funcionarios que no reportaron las incapacidades o cuyas incapacidades no cumplen con los requisitos de la circular vigente.
3. Elaborar las planillas de cobro de las incapacidades, para ser radicadas ante las EPS y ARL correspondientes.
4. Radicación de las incapacidades ante cada una de las EPS y ARL.
5. Descargar los pagos reportados por la Secretaría de Hacienda de incapacidades, que se encuentran en el rubro cuentas por cobrar de la entidad.
6. Realizar los recobros de las incapacidades que no han sido pagadas por parte de las EPS y ARL, en los términos previstos por la ley.
</t>
  </si>
  <si>
    <t>Dependencia Líder: 
Dirección de Talento Humano
Dependencia Operativa:
Subdirección de Gestión del Talento Humano</t>
  </si>
  <si>
    <t>3. Actualizar, custodiar y conservar el 100% de la documentación de las Historias Laborales para garantizar y facilitar su consulta.</t>
  </si>
  <si>
    <t>Documentos de las historias laborales actualizados</t>
  </si>
  <si>
    <t>(No de documentos insertados en las historias laborales atendiendo principios de gestión documental y normativos, dentro de los tiempos previstos / No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</si>
  <si>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</si>
  <si>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</si>
  <si>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 xml:space="preserve">4. Atender el 100% de las solicitudes de certificaciones laborales y de bono pensional, dentro de los tiempos previstos
</t>
  </si>
  <si>
    <t>Solicitudes de certificaciones laborales y de bono pensional gestionadas.</t>
  </si>
  <si>
    <t>N° de solicitudes de certificación laboral o de bono pensional con trámite dentro de los tiempos previstos /  N° de solicitudes de certificación laboral o de bono pensional   recibidas * 100</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</si>
  <si>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</si>
  <si>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</si>
  <si>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5. Formular e implementar el Plan Institucional de Capacitación de la vigencia 2019.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</si>
  <si>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</si>
  <si>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</si>
  <si>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</si>
  <si>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2019. (20%)
4. Implementar el Plan Institucional de Capacitación - PIC 2019. (40%)
5. Hacer seguimiento y evaluación al Plan Institucional de Capacitación - PIC 2019.(20%)</t>
  </si>
  <si>
    <t>Dependencia Líder: 
Dirección de Talento Humano
Dependencia Operativa:
Subdirección de Desarrollo del Talento Humano</t>
  </si>
  <si>
    <t xml:space="preserve">6. Formular e implementar el Plan Institucional de Bienestar de la vigencia 2019.
</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</si>
  <si>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</si>
  <si>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</si>
  <si>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</si>
  <si>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</si>
  <si>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 xml:space="preserve">7. Formular e implementar el Plan Institucional de Incentivos de la vigencia 2019.
</t>
  </si>
  <si>
    <t>Plan Institucional de Incentivos formulado y ejecutado</t>
  </si>
  <si>
    <t>Porcentaje de avance en la formulación y ejecución del Plan Institucional de Incentivos</t>
  </si>
  <si>
    <t xml:space="preserve">
1. Identificar los criterios para el otorgamiento de incentivoss  a los servidores de la Entidad, en la vigencia 2018. (20%)
2. Elaborar aprobar y divulgar el Plan Institucional de Incentivos 2019. (20%)
3. Implementar el Plan Institucional de Incentivos 2019. (40%)
4. Hacer seguimiento y evaluación al Plan Institucional de Bienestar e Incentivos 2019. (20%)</t>
  </si>
  <si>
    <t xml:space="preserve">8. Formular e implementar el Plan Anual de Trabajo del Sistema de Gestión de Seguridad y Salud en el Trabajo SG-SST de la vigencia 2019.
</t>
  </si>
  <si>
    <t>Plan Anual de Trabajo del Sistema de Gestión de Seguridad y Salud en el Trabajo SG-SST formulado y ejecutado</t>
  </si>
  <si>
    <t>Porcentaje de avance en la formulación y ejecución del Plan Anual de Trabajo del SG-SST</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</si>
  <si>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</si>
  <si>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2019. (10%)
5. Implementar el Plan Anual de Trabajo del SG-SST 2019. (40%)
6. Hacer seguimiento y evaluación al Plan Anual de Trabajo del SG-SST 2019. (20%)</t>
  </si>
  <si>
    <t xml:space="preserve">9. Realizar seguimiento a la ejecución del Sistema de Evaluación del Desempeño Laboral en todas las dependencias de la Entidad.
</t>
  </si>
  <si>
    <t xml:space="preserve">Dependencias con seguimiento al sistema de Evaluación del Desempeño Laboral de la Personería de Bogotá, D.C. </t>
  </si>
  <si>
    <t>N° de dependencias con seguimiento al cumplimiento del Sistema de Evaluación del Desempeño Laboral</t>
  </si>
  <si>
    <t>Cumplimiento de la función legal que recae sobre la Dirección de Talento Humano, de acuerdo a lo establecido en el numeral 8 del Artículo 8° del Acuerdo 565 de 2016 expedido por la CNSC.
Concientización y empoderamiento de los evaluadores y evaluados, en sus derechos y deberes dentro del Sistema.
Fortalecimiento del Sistema de Evaluación del Desempeño Laboral de la Entidad.
Informe de Resultados de la Evaluaciòn de Desempeño</t>
  </si>
  <si>
    <t xml:space="preserve">1. Asesorar a todas las dependencias que presenten aspectos que resultaron deficientes en el diligenciamiento del instrrumento de evaluación del desempeño laboral.
2. Realizar el seguimiento al cumplimiento de las evaluaciones del desempeño laboral según las fechas y situaciones establecidas en la normativa vigente.
3. Elaborar el diagnóstico de las Evaluaciones del Desempeño Laboral de los funionarios de la Personería de Bogotá, D.C, recibidas en la Dirección de Talento Humano.
</t>
  </si>
  <si>
    <t>10. Liquidar y pagar oportunamente el 100% de las nóminas de la vigencia.</t>
  </si>
  <si>
    <r>
      <t>Nóminas liquidadas y pagadas oportunamente</t>
    </r>
    <r>
      <rPr>
        <sz val="11"/>
        <color rgb="FFFF0000"/>
        <rFont val="Arial"/>
        <family val="2"/>
      </rPr>
      <t xml:space="preserve"> </t>
    </r>
  </si>
  <si>
    <t>N° de nóminas liquidadas y pagadas oportunamente</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</si>
  <si>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</si>
  <si>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</si>
  <si>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YURI MILENA SUÁREZ RÁMIREZ/ DIRECTOR OPERATIVO 009-02</t>
  </si>
  <si>
    <t>Atender los requerimientos realizados al proceso, respecto de los servicios de transporte, mantenimiento, pedidos de almacén y novedades de propiedad planta y equipo</t>
  </si>
  <si>
    <t>Porcentaje de requerimientos de recursos físicos atendidos oportunamente</t>
  </si>
  <si>
    <t>No. Servicios de recursos físicos  atendidos  oportunamente /
No. servicios de recursos físicos requeridos *100</t>
  </si>
  <si>
    <t xml:space="preserve">Matrices de servicios con altos estándares en el servicio prestado </t>
  </si>
  <si>
    <t xml:space="preserve">Presentar el cronograma de mantenimientos preventivos y reporte de mantenimientos correctivos del parque automotor de manera trimestral
Presentar el reporte trimestral  de inspección diaria vehícular
Presentar los resultados de las matrices de servicios de mantenimiento y vehículos de manera trimestral 
Presentar el reporte de entrega de pedidos de almacén de manera trimestral 
Presentar el reporte de novedades de inventarios y su respectiva conciliación contable trimestral 
</t>
  </si>
  <si>
    <t>Subdireccion de Gestion Documental y Recursos Fisicos</t>
  </si>
  <si>
    <t xml:space="preserve">Cumplir con las actividades relacionadas con el seguimiento a la ejecución de los contratos de bienes y servicios del proceso </t>
  </si>
  <si>
    <t xml:space="preserve">Porcentaje de cumplimiento de las actividades inherentes a la ejecución de los contratos de la dependencia </t>
  </si>
  <si>
    <t>No de actividades ejecutadas / No de actividades programadas para la ejecución del contrato de bys</t>
  </si>
  <si>
    <t xml:space="preserve">Contratos debidamente ejecutados y liquidados </t>
  </si>
  <si>
    <t xml:space="preserve">Llevar a cabo el seguimiento de la ejecución contractual de los procesos a cargo de la dependenca 
Llevar a cabo el control presupuestal, informes de supervisión, y seguimiento a las obligaciones de los contratos a cargo de la dependencia </t>
  </si>
  <si>
    <t xml:space="preserve">WILLIAM FUENTES CABALLERO / SUBDIRECTOR DE GESTIÓN DOCUMENTAL Y RECURSOS FÍSICOS </t>
  </si>
  <si>
    <t>Realizar seguimiento trimestral a los nuevos procedimientos de contabilización bajo el nuevo marco normativo</t>
  </si>
  <si>
    <t>Número de seguimientos a los procedimientos de contabilización realizados.</t>
  </si>
  <si>
    <t>N/A</t>
  </si>
  <si>
    <t>Estados Financieros de la Personería de Bogotá bajo del Nuevo Marco Normativo de Contabilidad Pública - NMNCP</t>
  </si>
  <si>
    <t>Determinar los nuevos saldos contables bajo el nuevo marco normativo  de Contabilidad Pública - NMNCP.
Preparar y presentar los estados contables de la Personería de Bogotá bajo el Nuevo Marco Normativo de Contabilidad Pública - NMNCP</t>
  </si>
  <si>
    <t>Subdirección de Presupuesto, Contabilidad y Tesorería</t>
  </si>
  <si>
    <t>Realizar todos los registros contables  (causación y pagos) en el aplicativo LIMAY.</t>
  </si>
  <si>
    <t xml:space="preserve">Número de balances generados </t>
  </si>
  <si>
    <t>Contabilizar: provisiones, amortizaciones, depreciaciones, RA nómina, RA aportes, órdenes de pago, entradas y salidas de almacén (SAE), caja menor, viaticos, FONCEP, incapacidades, inventarios (SAI), legalización de viáticos, conciliar las cuentas del balance realizando análisis detallado del comportamiento de cuentas y saldos.</t>
  </si>
  <si>
    <t>Programar y ejecutar los compromisos de pago adquiridos por la entidad, siguiendo las normas y fechas establecidas por la Secretaría Distrital de Hacienda.</t>
  </si>
  <si>
    <t>Porcentaje de ejecución del Programa Anual de Caja</t>
  </si>
  <si>
    <t>Giros efectuados/Recursos programados * 100</t>
  </si>
  <si>
    <t>Ejecución del PAC</t>
  </si>
  <si>
    <t xml:space="preserve">Elaboración y publicación de circular fijando directrices de radicacion de cuentas.                                   Recepción, verificación y control de los soportes de cada cuenta para realizar los pagos  correspondientes. </t>
  </si>
  <si>
    <t>Ejecutar la programación y ejecución presupuestal de la vigencia conforme a los lineamientos de la Secretaria de la Hacienda</t>
  </si>
  <si>
    <t>Porcentaje de ejecución presupuestal</t>
  </si>
  <si>
    <t>Ejecución presupuestal/presupuesto asignado*100</t>
  </si>
  <si>
    <t>NA</t>
  </si>
  <si>
    <t>Ejecución presupuestal</t>
  </si>
  <si>
    <t>Expedir los certificados de disponibilidad presupuestal según solicitudes.
Expedir los registros presupuestales de conformidad con los actos administrativos.                                                                    
Efectuar las modificaciones presupuestales a que haya lugar.
Comunicar a las dependencias sobre el seguimiento realizado    
Seguimiento a la ejecución presupuestal con ordenadores del gasto.
Reuniones trimestrales de seguimiento a la ejecución</t>
  </si>
  <si>
    <t>SERGIO CORTES RINCON / SUBDIRECTOR DE PRESUPUESTO CONTABILIDAD Y TESORERIA</t>
  </si>
  <si>
    <t xml:space="preserve">Ejecutar el Plan Anual de adquisiciones respecto a gastos generales.
</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</si>
  <si>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</si>
  <si>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</si>
  <si>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</si>
  <si>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</si>
  <si>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Dirección Administrativa y Financiera / Subdirección de Contratación</t>
  </si>
  <si>
    <t>Avance en la actualización de la documentación del proceso</t>
  </si>
  <si>
    <t>(Documentación actualizada  / documentación necesaria para la implementación de sistema(s) de contratación) *100</t>
  </si>
  <si>
    <t xml:space="preserve">1. Identificar la documentación necesaria para la implementación de(del) los sistema(s) de contratación
2.  Actualizar documentación
3. Solicitar publicación
4. Socializar documentación </t>
  </si>
  <si>
    <t xml:space="preserve">Avance en la implementación del módulo SISCO respecto a la contratación de bienes y servicios </t>
  </si>
  <si>
    <t xml:space="preserve">Porcentaje avance en la implementación del módulo SISCO respecto a la contratación de bienes y servicios </t>
  </si>
  <si>
    <t>SI</t>
  </si>
  <si>
    <t xml:space="preserve">SISCO desarrollado e implementado para adelantar la contratación de bienes y servicios en sus diferentes modalidades
</t>
  </si>
  <si>
    <t xml:space="preserve">1. Identificar el alcance de desarrollo del módulo 
2.  Actualizar  y solicitar normalización de la documentación necesaria 
3. Desarrollar formatos y funcionalidades
4. Realizar pruebas
5, Implementación </t>
  </si>
  <si>
    <t xml:space="preserve">Dirección Administrativa y Financiera / Subdirección de Contratación / Dirección de TIC </t>
  </si>
  <si>
    <t>Atender el cronograma de transferencias documentales y la totalidad de solicitudes de transferencia al archivo central</t>
  </si>
  <si>
    <t>Año 2014: 1043 
Año 2015: 2864
Año  2016: 606
Año 2018: 2147 
cajas de archivo transferidas al archivo central</t>
  </si>
  <si>
    <t xml:space="preserve">Reporte trimestral de transferencias documentales atendidas eficazmente por el archivo central </t>
  </si>
  <si>
    <t xml:space="preserve">Establecer el cronograma de transferencias documentales al archivo central
Atender las solicitudes de transferencia de documentos 
Actualizar la base de datos del inventario documental del archivo central con la documentación transferida durante la vigencia
</t>
  </si>
  <si>
    <t>Subdirección de Gestión Documental y Recursos Físicos</t>
  </si>
  <si>
    <t>Comunicaciones oficiales externas enviadas que han sido devueltas a la Personería de Bogotá   
/  Total de comunicaciones oficiales externas enviadas</t>
  </si>
  <si>
    <t xml:space="preserve">Reporte trimestral de comunicaciones externas enviadas que han sido devueltas a la Personería de Bogotá. </t>
  </si>
  <si>
    <t>Recibir de las dependencias las comuniciones externas a entregar a sus destinatarios 
Elaborar planillas y controles de entrega de las comunicaciones a usuarios externos
Registrar las comunicaciones externas enviadas que han sido devueltas a la Personería y el motivo de devolución
Tramitar la corrección en los datos del destinatario para volver a remitir la comunicación
Retroalimentar a las dependencias productoras de las comunicaciones sobre las devoluciones para disminuirlas</t>
  </si>
  <si>
    <t>Personería Delegada para la Coordinación de Asuntos Disciplinarios</t>
  </si>
  <si>
    <t xml:space="preserve">Decidir de fondo los procesos disciplinarios. 
</t>
  </si>
  <si>
    <t>Realizar tres (3) auditorias internas a los procesos de la Entidad</t>
  </si>
  <si>
    <t xml:space="preserve">Auditorias realizadas a los procesos de la Entidad </t>
  </si>
  <si>
    <t>No. de Auditorías realizadas a los procesos</t>
  </si>
  <si>
    <t xml:space="preserve">Informes de auditoria interna 
</t>
  </si>
  <si>
    <t xml:space="preserve">Realizar auditorías internas
Elaborar informes producto de las auditorias </t>
  </si>
  <si>
    <t xml:space="preserve">Realizar tres (3) auditorias especiales </t>
  </si>
  <si>
    <t>Auditorias Especiales realizadas.</t>
  </si>
  <si>
    <t>No. De Auditorias Especiales realizadas.</t>
  </si>
  <si>
    <t xml:space="preserve">Informes de auditoria especial 
</t>
  </si>
  <si>
    <t>Realizar auditorías especiales 
Elaborar informes producto de las auditorias especiales</t>
  </si>
  <si>
    <t>Realizar la evaluación de gestión a las sesenta y cinco (65) dependencias de la Entidad en cumplimiento de la Ley 909 de 2004, artículo 39</t>
  </si>
  <si>
    <t>Dependencias de la Entidad evaluadas en su gestión</t>
  </si>
  <si>
    <t>No. de Dependencias evaluadas</t>
  </si>
  <si>
    <t xml:space="preserve">Informes de evaluación de gestión por dependencias
</t>
  </si>
  <si>
    <t xml:space="preserve">Solicitar informes de gestión por dependencias 
Revisión y análisis del Plan Operativo Anual de la vigencia anterior  
Realizar la evaluación de la gestión por dependencias y remisión de los  informes a los responsables
</t>
  </si>
  <si>
    <t xml:space="preserve">Realizar semestralmente la evaluación sobre la efectividad del manejo de los Riesgos  Institucionales.
</t>
  </si>
  <si>
    <t>Evaluaciones semestrales realizadas sobre la efectividad del manejo de los Riesgos Institucionales</t>
  </si>
  <si>
    <t>Número de evaluaciones sobre la efectividad del manejo de los riesgos institucionales</t>
  </si>
  <si>
    <t xml:space="preserve">Informes de seguimiento evaluación de la efectividad del manejo de  los Riesgos institucionales.
</t>
  </si>
  <si>
    <t xml:space="preserve">Realizar seguimiento al Mapa de Riesgos Institucional y elaborar el resepctivo informe </t>
  </si>
  <si>
    <t>Realizar semestralmente el seguimiento al Plan de Mejoramiento suscrito con la Contraloría de Bogotá D.C.</t>
  </si>
  <si>
    <t xml:space="preserve">Seguimientos semestrales realizados  al Plan de Mejoramiento suscrito con la Contraloría de Bogotá </t>
  </si>
  <si>
    <t>Número de seguimientos semestrales al Plan de Mejoramiento Institucional</t>
  </si>
  <si>
    <t>Informes de seguimiento al Plan de Mejoramiento Institucional Suscrito con la Contraloría de Bogotá</t>
  </si>
  <si>
    <t xml:space="preserve">Revisión de los avances a las acciones establecidas suscritas en el Plan de Mejoramiento  de la Contraloría de Bogotá D.C., con  los  responsables de realizarlas. </t>
  </si>
  <si>
    <t xml:space="preserve">Elaborar  once (11) Informes a entes externos y los requeridos por Ley
</t>
  </si>
  <si>
    <t xml:space="preserve">Informes presentados a entes externos y los requeridos por Ley </t>
  </si>
  <si>
    <t>No. De informes realizados</t>
  </si>
  <si>
    <t xml:space="preserve">No.  Informes realizados
</t>
  </si>
  <si>
    <t xml:space="preserve">Preparar  y presentar los informes  solicitados por los Entes Externos, Alta Dirección  y  los requeridos por Ley. </t>
  </si>
  <si>
    <t xml:space="preserve">Realizar una capacitación a Directivos y referentes de proceso sobre la política de control interno en la séptima dimensión del MIPG.
</t>
  </si>
  <si>
    <t>Capacitacion dirigida a Directivos y referentes de proceso sobre la política de control interno en la séptima dimensión del MIPG</t>
  </si>
  <si>
    <t xml:space="preserve">No. De Capacitaciones realizadas </t>
  </si>
  <si>
    <t xml:space="preserve">Listado de asistencia a las capacitaciones realizadas 
</t>
  </si>
  <si>
    <t>Priorizar las dependencias objeto de la capacitación
Preparar y presentar la capacitación
Listado de asistencia y evaluación.</t>
  </si>
  <si>
    <t>Estrategia de sensibilización  acerca de la cultura del control</t>
  </si>
  <si>
    <t>Desarrollar en la entidad la estrategia de la cultura del control
Aplicar la encuesta de percepción de la estratégia</t>
  </si>
  <si>
    <t xml:space="preserve">25 Mesas de trabajo y Audiencias Públicas realizadas.
</t>
  </si>
  <si>
    <t xml:space="preserve">120 Informes de prevención y control a la gestión realizadas por cada una de las delegadas.
</t>
  </si>
  <si>
    <t xml:space="preserve">59 Seguimientos realizados
</t>
  </si>
  <si>
    <t>8 Eventos realizados</t>
  </si>
  <si>
    <t>Seguimientos a los procedimientos de contabilización realizados.</t>
  </si>
  <si>
    <t xml:space="preserve">Estados Financieros </t>
  </si>
  <si>
    <t>Balance mensual generado</t>
  </si>
  <si>
    <t>Actuar en el 100% de los procesos judiciales y acciones de tutela donde sea vinculada la Entidad.</t>
  </si>
  <si>
    <t>Porcentaje de intervención oportuna en defensa judicial de la Entidad</t>
  </si>
  <si>
    <t xml:space="preserve">(Numero de procesos y acciones de tutela en las que se interviene oportunamente, de acuerdo a los términos fijados por los despachos judiciales / Numero total de procesos y acciones de tutela en las que se vincula la entifdad ) -* 100 </t>
  </si>
  <si>
    <t>1) Recibir las solicitudes de conciliación, demandas y acciones de tutela
2) Hacer el reparto correspondiente entre los abogados 
3) Elaborar las fichas de conciliación
4) Asistir a las audiencias de conciliación                         5) Intervenir en el trámite de los procesos</t>
  </si>
  <si>
    <t>Oficina Asesora Juridica</t>
  </si>
  <si>
    <t xml:space="preserve">Mantener una base de datos consolidadas de las acciones populares y los comités de seguimiento a las mismas, así como ejercer la defensa en estas en los eventos que sean de nuestra competencia. </t>
  </si>
  <si>
    <t>Número de actualización de registros de realizados / Número de solicitudes de actualización de registros recibidas  (x100)</t>
  </si>
  <si>
    <t xml:space="preserve">Una base de datos actualizada permanentemente, con informacion </t>
  </si>
  <si>
    <t xml:space="preserve">1) Recibir las solicitudes para interponer la resectiva accion popiular
2) Revisar las solicitudes y documentación anexa
3) Registrar las acciones populares en el sistema o base de datos creado para tal fin                                                                                                                   </t>
  </si>
  <si>
    <t>Mantener actualizada la base de datos de sanciones disciplinarias de los servidores públicos distritales</t>
  </si>
  <si>
    <t>Porcentaje de actualización de base de datos de sanciones displinarias</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</si>
  <si>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</si>
  <si>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 xml:space="preserve">Atender el 100% de los  conceptos jurídicos solicitados por el Despacho de la Personera de Bogotá o sus delegados.
</t>
  </si>
  <si>
    <t xml:space="preserve">Porcentaje de emisión oportuna de conceptos jurídicos </t>
  </si>
  <si>
    <t xml:space="preserve">Número de conceptos emitidos oportunamente / Número de solicitudes de conceptos jurídicos recibidas </t>
  </si>
  <si>
    <t>mantener una linea de conceptos emitidos oportunamente</t>
  </si>
  <si>
    <t xml:space="preserve">1) Recibir las solicitudes de concepto jurídico
2) Acopiar las normas pertinentes
3) Verificar vigencia y jerarquia normativa                       4) Conforntar estado del arte en doctrina y jurisprudencia                                                                    5) Emitir el concepto                                                                 </t>
  </si>
  <si>
    <t xml:space="preserve">Conformar un grupo de trabajo interdisciplinario para el estudio de las obligaciones que por incapacidades se generen a favor de la entidad y poder iniciar el respectivo cobro de las mismas. </t>
  </si>
  <si>
    <t>1) Recibir las solicitudes de conciliación, demandas 
2) Hacer el reparto correspondiente entre los abogados 
3) Elaborar las solicitude sde conciliacion por intermedio del grupo interdiciplinar
4) Asistir a las audiencias de conciliación                         5) Intervenir en el trámite de los procesos</t>
  </si>
  <si>
    <t>S.I.</t>
  </si>
  <si>
    <t>Realizar una estrategia de sensibilización  acerca de La cultura del control</t>
  </si>
  <si>
    <t>Estrategia realizada acerca  de la cultura del control</t>
  </si>
  <si>
    <t>Estrategia realizada acerca de la cultura del control</t>
  </si>
  <si>
    <t>OMAR ERNESTO HERRERA SANCHEZ / JEFE OFICINA CONTROL INTERNO</t>
  </si>
  <si>
    <t>Orientar y coordinar la formulación del Plan Operativo Anual (POA) por procesos, correspondiente a la vigencia 2019</t>
  </si>
  <si>
    <t>Plan operativo formulado</t>
  </si>
  <si>
    <t>Número de POA  formulado</t>
  </si>
  <si>
    <t xml:space="preserve">Plan operativo anual consolidado por procesos
</t>
  </si>
  <si>
    <t>Dirección de Planeación</t>
  </si>
  <si>
    <t>Porcentaje de avance en la implementación del Sistema de Gestión de la entidad</t>
  </si>
  <si>
    <t>(Porcentaje de avance ejecutado/ Porcentaje de avance programado)</t>
  </si>
  <si>
    <t xml:space="preserve">MIPG implementado en por lo menos un 60%
Sistema de Gestión de la Calidad implementado y certificado
</t>
  </si>
  <si>
    <t>1. Elaboración de los autodiagnósticos y diagnóstico frente a los requisitos de la NTC ISO 9001:2015. 
2. Realizar las actividades definidas para la implementación, mantenimiento y mejora del Sistema de la entidad.
3. Definir el contexto interno y externo por procesos y ajustar las caracterizaciones de los procesos.
4. Conformar la matriz de riesgos y plan de tratamiento.
5. Definir los mecanismos de evaluación del desempeño de los procesos. 
6. Revisar, simplificar y estandarizar la información documentada del proceso.
7. Definir los mecanismos de comunicación, medición de satisfacción al cliente y partes interesadas. 
8. Participar en las actividades de sensibilización y toma de conciencia.
9. Definir los controles para productos y servicios.
10. Implementar las acciones de mejora que haya lugar después de la evaluación de la conformidad.</t>
  </si>
  <si>
    <t>Todos los procesos</t>
  </si>
  <si>
    <t>GERMÁN URIEL ROJAS / DIRECTOR DE PLANEACIÓN</t>
  </si>
  <si>
    <t xml:space="preserve">Creación de un equipo de agentes de innovación en la Entidad
</t>
  </si>
  <si>
    <t>Avance en la creación de un equipo de agentes de innovación</t>
  </si>
  <si>
    <t>Porcentaje de avance en la creación del equipo de agentes  de innovación</t>
  </si>
  <si>
    <t xml:space="preserve">1. Creación del equipo.
2. Taller  de gestión de cambio.
</t>
  </si>
  <si>
    <t>1. Realizar convocatoria
2. Reunión introductoria 
3. Taller de gestión del cambio</t>
  </si>
  <si>
    <t>Definir estrategias de gestión del conocimiento y la innovación en la Entidad</t>
  </si>
  <si>
    <t>Avance en el diseño de estrategias de gestión del conocimiento y la innovación</t>
  </si>
  <si>
    <t>Porcentaje de avance en el diseño de estrategias de gestión del conocimiento y la innovación</t>
  </si>
  <si>
    <t>1. Plan de acción.
2. Dos estrategias diseñadas</t>
  </si>
  <si>
    <t xml:space="preserve">1. Elaborar plan de acción.
2. Desarrollar el plan de acción.
3. Diseñar dos estrategias </t>
  </si>
  <si>
    <t xml:space="preserve">Realizar un evento de creatividad e innovación
</t>
  </si>
  <si>
    <t>Número de eventos realizados</t>
  </si>
  <si>
    <t xml:space="preserve">Evento de creatividad e innovación
</t>
  </si>
  <si>
    <t>1. Elaborar plan de acción.
2. Desarrollar el plan de acción.
3. Elaborar un informe donde se incluya un balance de los resultados del evento, logros, conclusiones y lecciones aprendidas.</t>
  </si>
  <si>
    <t xml:space="preserve">Realizar control a la gestión a los instrumentos institucionales de planeación.
</t>
  </si>
  <si>
    <t>Realizar seguimiento al cumplimiento de metas institucionales de los procesos de la Entidad.</t>
  </si>
  <si>
    <t>Informes de seguimiento al POA y al PEI</t>
  </si>
  <si>
    <t>Número de informes de seguimiento consolidados y publicados</t>
  </si>
  <si>
    <t>Instrumentos institucionales de planeación con control a la gestión</t>
  </si>
  <si>
    <t>Informes de seguimiento consolidados y publicados</t>
  </si>
  <si>
    <t xml:space="preserve">Diseñar e implementar una estrategia de comunicación para la socialización de los servicios que brindan las personerias locales </t>
  </si>
  <si>
    <t>Estrategia de Comunicación.</t>
  </si>
  <si>
    <t>1) Elaborar (1) comercial promocional, que será divulgado en los canales público - privados, sin costo, gracias a la alianza con la ANTV.
2) Diseñar dos (2) piezas gráficas promocionales de los servicios que prestan las personerías locales
3) Diseñar dos (2) banner publicitarios en la página web institucional, promocionando los servicios de las personerias locales.
4) Producir cuatro (4) cuñas de radio, para ser divulgadas a traves del programa de radio insititucional "Radio al día".                                                                                                                                                                                                      5) Elaborar (4) comunicados de prensa</t>
  </si>
  <si>
    <t>Jefe OADP y servidores públicos</t>
  </si>
  <si>
    <t>Diseñar y ejecutar una campaña de sensibilización para prevenir toda forma de violencia contra la mujer con un enfoque diferencial y de genero</t>
  </si>
  <si>
    <t>Porcentaje de avance en el diseño y ejecución de la campaña de sensibilización para prevenir toda forma de violencia contra la mujer con un enfoque diferencial de genero</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</si>
  <si>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</si>
  <si>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con un enfoque diferencial de genero
3) Producir cuatro (4) cuñas de radio, para ser divulgadas a traves del programa de radio insititucional "Radio al día".                                                                                                                                                                                                      4) Elaborar (4) comunicados de prensa                                                                                                                                                                                                                         </t>
  </si>
  <si>
    <t>Diseñar y ejecutar una campaña de divulgación para contribuir en la promoción de los derechos humanos en el distrito capital</t>
  </si>
  <si>
    <t>Porcentaje de avance en el diseño y ejecución de la campaña de divulgación para contribuir en la promoción de los derechos humanos en el distrito capital</t>
  </si>
  <si>
    <t xml:space="preserve">1) Diseñar tres (3) piezas gráficas promocionales; de promoción de los derechos humanos en el distrito capital
2) Producir tres  (3) cuñas de radio, para ser divulgadas a traves del programa de radio institucional "Radio al día".                                                                                                                                                                                                          3) Elaborar (2) comunicados de prensa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</si>
  <si>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</si>
  <si>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</si>
  <si>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Realizar las actividades de diseño, actualización e implementación de los instrumentos archivisticos establecidos por la ley</t>
  </si>
  <si>
    <t>Cantidad de actividades de  diseño, actualización e implementación de los instrumentos archivísticos establecidos por la ley</t>
  </si>
  <si>
    <t>Cantidad de actividades ejecutadas en el año para diseño, actualización e implementación de instrumentos archivísticos establecidos por Ley.</t>
  </si>
  <si>
    <t>Año 2018: 
50 actividades realizadas para diseñar, actualizar e implementar instrumentos archivísticos</t>
  </si>
  <si>
    <t>Reporte trimestral de asistencias técnicas
Instrumentos archivísticos aprobados, ajustados o en implementación en la vigencia</t>
  </si>
  <si>
    <t>Ajuste y elaboración de los instrumentos técnicos archivísticos 
Atender las solicitudes de asistencia técnica requeridas al proceso 
Emitir los lineamientos para la correcta gestión de los documentos de la entidad 
Registros de implementación de instrumentos archivísticos durante la vigencia</t>
  </si>
  <si>
    <t>Disminuir la cantidad de devoluciones de comunicaciones oficiales enviadas</t>
  </si>
  <si>
    <t>Porcentaje máximo de comunicaciones oficiales externas enviadas que fueron devueltas a la Entidad</t>
  </si>
  <si>
    <t xml:space="preserve">Implementar el  MIPG y certificar  el Sistema de Gestión de Calidad bajo los requisitos de la NTC ISO 9001:2015
</t>
  </si>
  <si>
    <t>HENRY DÍAZ DUSSÁN / DIRECTOR DE TIC</t>
  </si>
  <si>
    <t>Personero Delegado para la Coordinación de Veedurías y Personeros(as) Delegados(as) de las dependencias adscritas</t>
  </si>
  <si>
    <t xml:space="preserve">Garantizar la orientación estratégica para el análisis y formulación de planes, programas y proyectos destinados al cumplimiento de los objetivos y funciones de la Entidad. 
</t>
  </si>
  <si>
    <t>VLASOV DAVID VEGA ROCHA / JEFE DE OFICINA ASESORA DE DIVULGACIÓN Y PRENSA</t>
  </si>
  <si>
    <t>RUBBY CECILIA DURAN MALDONADO / SUBDIRECTORA DE CONTRATACIÓN</t>
  </si>
  <si>
    <t>Elaborar un  documento de unificación de criterios de intervención en el ejercicio de ministerio publico en los procesos policivos  de que trata la Ley 1801 de 2016.</t>
  </si>
  <si>
    <t>Revisar e intervenir para que la administración realice  el cobro de las multas impuestas en procesos administrativos  por  Infracción al Régimen de Obras y Urbanismo.</t>
  </si>
  <si>
    <t xml:space="preserve">Notificarse de las decisiones  proferidas dentro de las actuaciones administrativas por las Inspecciones de policía y la administración local, diferentes a las de archivo. </t>
  </si>
  <si>
    <t>Asistir a las audiencias públicas, realizando las actuaciones que se requieran en protección de los derechos y defensa del interés público (Ley 1801 de 2016)</t>
  </si>
  <si>
    <t>Revisar que la decisión de archivo de los expedientes de conocimiento , haya sido tomada respetando el ordenamiento jurídico.</t>
  </si>
  <si>
    <t>Sensibilizar a niños, niñas y adolescentes   en sus valores éticos, derechos y sus  obligaciones cívicas y sociales</t>
  </si>
  <si>
    <t>Sensibilizar a los vendedores informales  en la defensa de sus derechos y la protección de espacio publico</t>
  </si>
  <si>
    <t xml:space="preserve">Realizar  eventos para promover  la participación ciudadana 
</t>
  </si>
  <si>
    <t xml:space="preserve">Adelantar gestiones para la defensa de los derechos de las personas del Distrito Capital
</t>
  </si>
  <si>
    <t>Personera Delegada para la Coordinación de Personerías Locales y Personeros(as) Locales</t>
  </si>
  <si>
    <t>S. I.</t>
  </si>
  <si>
    <t>1. Recibir las peticiones y  y crear registro en el aplicativo institucional.
2. Hacer las solicitudes que se consideren necesarias para darle tramite a las PQRS
3. Dar respuesta dentro de los términos establecidos en la Ley 1755 de 2015. 
4. Finalizar el requerimiento en el aplicativo institucional.</t>
  </si>
  <si>
    <t>Documento con lineamientos del ministerio publico</t>
  </si>
  <si>
    <t>Documento con lineamientos</t>
  </si>
  <si>
    <t>Intervenciones realizadas</t>
  </si>
  <si>
    <t>Número de intervenciones  realizadas</t>
  </si>
  <si>
    <t>Notificaciones realizadas</t>
  </si>
  <si>
    <t>Número de decisiones de fondo verificadas</t>
  </si>
  <si>
    <t>Numero de audiencias públicas realizadas</t>
  </si>
  <si>
    <t>Número de audiencias con asistencia por parte del Ministerio Público</t>
  </si>
  <si>
    <t>Decisiones de archivo revisadas</t>
  </si>
  <si>
    <t>Número de decisiones de archivo revisadas</t>
  </si>
  <si>
    <t>Eventos realizados para sensibilizar sus valores, derechos y  obligaciones</t>
  </si>
  <si>
    <t>Eventos realizados para el ejercicio de los derechos y la protección del espacio publico</t>
  </si>
  <si>
    <t>Eventos realizados para dar a conocer y promover la participación ciudadana</t>
  </si>
  <si>
    <t>1 Documento con los lineamientos del ministerio publico</t>
  </si>
  <si>
    <t xml:space="preserve">1. Identificar el alcance de las normatividad en el ejercicio del M.P.
2. Mediante mesas de trabajo con los MP evaluar las dificultades en la intervención.
3. Unificar los criterios de intervención en un documento y socializarlo para su implementación
</t>
  </si>
  <si>
    <t xml:space="preserve">1000 Intervenciones adelantadas en defensa del debido proceso
</t>
  </si>
  <si>
    <t>1. Obtener un inventario de las multas interpuestas por parte de la administración distrital o de las inspecciones de policia.
2. Realizar las intervenciones necesarias para que la administración gestione el cobro de las multa</t>
  </si>
  <si>
    <t>12000 Notificaciones realizadas</t>
  </si>
  <si>
    <t>1.. Notificarse de todas las actuaciones policivas y/o administrativas que sean puestas en conocimiento al MP y/o de oficio.
2. Realizar las intervenciones a que haya lugar</t>
  </si>
  <si>
    <t>5000  asistencia a audiencias publicas</t>
  </si>
  <si>
    <t xml:space="preserve">1. Seleccionar por la importancia de su tematica o por la calidad de los querellados (personas vulnerables), la asistencia a las audiencias que se programen en las inspecciones de polícia.
2. Intervenir en defensa de los derechos y del debido  proceso.
</t>
  </si>
  <si>
    <t xml:space="preserve">Revisión de las decisiones de archivo proferidas </t>
  </si>
  <si>
    <t xml:space="preserve">1. Revisar las decisiones de archivo.
2. Valorar si dentro de los argumentos de la administración para el archivo de los expedientes, se ajusta en derecho.
3. Realizar las intervenciones a que haya lugar.
</t>
  </si>
  <si>
    <t>40 eventos</t>
  </si>
  <si>
    <t xml:space="preserve">1. Programar por cada localidad dos eventos.
2. Realizar los eventos programados.
 </t>
  </si>
  <si>
    <t>37 eventos</t>
  </si>
  <si>
    <t>1.Programar por cada localidad dos eventos con excepción de sumapaz y en usme solo una.
2. Realizar los eventos programados.</t>
  </si>
  <si>
    <t>1. Programar por cada localidad dos eventos por localidad.
2. Realizar los eventos programados.</t>
  </si>
  <si>
    <t>Personera Delegada para la Coordinación de Personerías Locales</t>
  </si>
  <si>
    <t>Directivo(s) Responsable(s) líder(es) y operativo(s) de todos los procesos</t>
  </si>
  <si>
    <t xml:space="preserve">DIANA MARGARITA JAIMES PLATA / PERSONERA DELEGADA PARA LA COORDINACION DE MINISTERIO PUBLICO Y DERECHOS HUMANOS
LUZ ESTELLA GARCÍA FORERO / PERSONERA DELEGADA PARA LA COORDINACION DE PERSONERÍAS LOCALES
JUAN PABLO CONTRERAS LIZARAZO / PERSONERO DELEGADA PARA LA COORDINACIÓN DE VEEDURÍAS
</t>
  </si>
  <si>
    <t>JUAN PABLO CONTRERAS LIZARAZO / PERSONERO DELEGADA PARA LA COORDINACIÓN DE VEEDURÍAS
LUZ ESTELLA GARCÍA FORERO / PERSONERA DELEGADA PARA LA COORDINACION DE PERSONERÍAS LOCALES</t>
  </si>
  <si>
    <t>Porcentaje de contratos revisados a petición de parte</t>
  </si>
  <si>
    <t>(Número de contratos revisados con informe/Número de contratos con solicitud de revisión)*100</t>
  </si>
  <si>
    <t>Contratos revisados de oficio</t>
  </si>
  <si>
    <t>Número de contratos revisados con informe</t>
  </si>
  <si>
    <t>1. Definir los temas de las  veedurías
2. Elaborar el instrumento de las veedurías a realizar.
3. Aplicar el instrumento por tema
4. Elaborar el informe de cada  veeduría  y generar las alertas  necesarias.
5. Consolidar un informe.</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</si>
  <si>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</si>
  <si>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1. Determinar que contratos se han celebrado o se realizaran en el pilar número 2 del plan desarrollo local.
2. Realizar la revisión contractual de acuerdo con las directrices e instrumentos establecidos para tal fin.
3. Trasladar los hallazgos con incidencia disciplinaria, penal o fiscal.</t>
  </si>
  <si>
    <t>60 Veedurias realizadas
Alertas emitidas</t>
  </si>
  <si>
    <t>100% Peticiones atendidas y tramitadas</t>
  </si>
  <si>
    <t>Revisar los contratos a petición de parte</t>
  </si>
  <si>
    <t>800 contratos revisados de manera oficiosa</t>
  </si>
  <si>
    <t>Porcentaje de avance en el diseño e implementación de la estrategia de comunicaciónn para la socializaciòn de los servicios que brindan las personerìa locales</t>
  </si>
  <si>
    <t>Número de actividades solicitadas / Número de actividades realizadas *100</t>
  </si>
  <si>
    <t>Documentación del proceso actualizada de acuerdo con la implementación del(de los) sistema(s) de contratación implementados</t>
  </si>
  <si>
    <t>Actualizar la documentación del proceso de acuerdo con   el (los) sistema(s) de contratación implementado(s).</t>
  </si>
  <si>
    <t>Implementar el Módulo SISCO respecto a la contratación de bienes y servicios</t>
  </si>
  <si>
    <t xml:space="preserve">Número de audiencias y mesas de trabajo realizadas </t>
  </si>
  <si>
    <t>Decisiones de fondo</t>
  </si>
  <si>
    <t>Fallos proferidos</t>
  </si>
  <si>
    <t xml:space="preserve">(Numero de procesos en las que se interviene oportunamente,  / Numero total de procesos en las que la entidad es demandante ) -* 100 </t>
  </si>
  <si>
    <t>Proceso</t>
  </si>
  <si>
    <t>No. de indicadores</t>
  </si>
  <si>
    <t>Porcentaje de cumplimiento</t>
  </si>
  <si>
    <t>Anual</t>
  </si>
  <si>
    <t>01 Direccionamiento Estratégico</t>
  </si>
  <si>
    <t>03 Direccionamiento TIC</t>
  </si>
  <si>
    <t>04 Comunicación Estratégica</t>
  </si>
  <si>
    <t>05 Promoción y Defensa de Derechos</t>
  </si>
  <si>
    <t>06 Prevención y Control de la Función Pública</t>
  </si>
  <si>
    <t>07 Potestad Disciplinaria</t>
  </si>
  <si>
    <t>08 Gestión del Talento Humano</t>
  </si>
  <si>
    <t>09 Gestión Administrativa</t>
  </si>
  <si>
    <t>10 Gestión Financiera</t>
  </si>
  <si>
    <t>11 Gestión Contractual</t>
  </si>
  <si>
    <t>12 Gestión Documental</t>
  </si>
  <si>
    <t>13 Gestión Jurídica</t>
  </si>
  <si>
    <t>15 Control Disciplinario Interno</t>
  </si>
  <si>
    <t>16 Evaluación y Seguimiento</t>
  </si>
  <si>
    <t>Proceso 01 Direccionamiento Estratégico</t>
  </si>
  <si>
    <t>Nombre del indicador</t>
  </si>
  <si>
    <t>Proceso 03 Direccionamiento TIC</t>
  </si>
  <si>
    <t>Proceso 04 Comunicación Estratégica</t>
  </si>
  <si>
    <t>Proceso 05 Promoción y Defensa de Derechos</t>
  </si>
  <si>
    <t>Proceso 06 Prevención y Control de la Función Pública</t>
  </si>
  <si>
    <t>Proceso 07 Potestad Disciplinaria</t>
  </si>
  <si>
    <t>Proceso 08 Gestión del Talento Humano</t>
  </si>
  <si>
    <t>Proceso 09 Gestión Administrativa</t>
  </si>
  <si>
    <t>Proceso 10 Gestión Financiera</t>
  </si>
  <si>
    <t>Proceso 11 Gestión Contractual</t>
  </si>
  <si>
    <t>Proceso 12 Gestión Documental</t>
  </si>
  <si>
    <t>Proceso 13 Gestión Jurídica</t>
  </si>
  <si>
    <t>Proceso 15 Control Disciplinario Interno</t>
  </si>
  <si>
    <t>Proceso 16 Evaluación y Seguimiento</t>
  </si>
  <si>
    <t>Código del Indicador</t>
  </si>
  <si>
    <t>01-RI-02</t>
  </si>
  <si>
    <t>01-RI-09</t>
  </si>
  <si>
    <t>N.A.</t>
  </si>
  <si>
    <t>16-RI-01</t>
  </si>
  <si>
    <t>16-RI-02</t>
  </si>
  <si>
    <t>16-RI-04</t>
  </si>
  <si>
    <t>16-RI-05</t>
  </si>
  <si>
    <t>16-RI-06</t>
  </si>
  <si>
    <t>16-RI-07</t>
  </si>
  <si>
    <t>16-RI-08</t>
  </si>
  <si>
    <t>16-RI-09</t>
  </si>
  <si>
    <t>15-RI-01</t>
  </si>
  <si>
    <t>15-RI-02</t>
  </si>
  <si>
    <t>15-RI-03</t>
  </si>
  <si>
    <t>15-RI-04</t>
  </si>
  <si>
    <t>Porcentaje de intervención oportuna en defensa judicial de la Entidad (acciones de tutela)</t>
  </si>
  <si>
    <t>13-RI-01</t>
  </si>
  <si>
    <t>13-RI-02</t>
  </si>
  <si>
    <t>13-RI-03</t>
  </si>
  <si>
    <t>13-RI-05</t>
  </si>
  <si>
    <t>13-RI-06</t>
  </si>
  <si>
    <t>Porcentaje de intervención oportuna en defensa judicial de la Entidad (no competencia)</t>
  </si>
  <si>
    <t>Promedio procesos estratégicos</t>
  </si>
  <si>
    <t>Promedio procesos misionales</t>
  </si>
  <si>
    <t>Promedio procesos de apoyo</t>
  </si>
  <si>
    <t>Promedio procesos de evaluación, seguimiento y control</t>
  </si>
  <si>
    <t>PROMEDIO INDICADORES POA PROCESOS ENTIDAD</t>
  </si>
  <si>
    <t>Porcentaje de metros lineales de documentación recibida en el archivo central durante la vigencia, en atención al cronograma de transferencias y las solicitudes de las dependencia.</t>
  </si>
  <si>
    <t>12-RI-01</t>
  </si>
  <si>
    <t>12-RI-04</t>
  </si>
  <si>
    <t>12-RI-05</t>
  </si>
  <si>
    <t>11-RI-02</t>
  </si>
  <si>
    <t>11-RI-05</t>
  </si>
  <si>
    <t>11-RI-07</t>
  </si>
  <si>
    <t>10-RI-01</t>
  </si>
  <si>
    <t>10-RI-02</t>
  </si>
  <si>
    <t>10-RI-03</t>
  </si>
  <si>
    <t>10-RI-04</t>
  </si>
  <si>
    <t>09-RI-01</t>
  </si>
  <si>
    <t>09-RI-09</t>
  </si>
  <si>
    <t xml:space="preserve">Nóminas liquidadas y pagadas oportunamente </t>
  </si>
  <si>
    <t>08-RI-05</t>
  </si>
  <si>
    <t>08-RI-06</t>
  </si>
  <si>
    <t>08-RI-07</t>
  </si>
  <si>
    <t>08-RI-08</t>
  </si>
  <si>
    <t>08-RI-09</t>
  </si>
  <si>
    <t>08-RI-10</t>
  </si>
  <si>
    <t>08-RI-11</t>
  </si>
  <si>
    <t>08-RI-12</t>
  </si>
  <si>
    <t>08-RI-13</t>
  </si>
  <si>
    <t>08-RI-16</t>
  </si>
  <si>
    <t>07-RI-01</t>
  </si>
  <si>
    <t>07-RI-02</t>
  </si>
  <si>
    <t>07-RI-03</t>
  </si>
  <si>
    <t>07-RI-04</t>
  </si>
  <si>
    <t>02-RI-04</t>
  </si>
  <si>
    <t>02-RI-05</t>
  </si>
  <si>
    <t>02-RI-06</t>
  </si>
  <si>
    <t>PROMEDIO PROCESO</t>
  </si>
  <si>
    <t xml:space="preserve">Garantizar la orientación estratégica para el análisis y formulación de planes ,programas y proyectos destinados al cumplimiento de los objetivos y funciones de la Entidad. 
</t>
  </si>
  <si>
    <t xml:space="preserve">Magnitud programada </t>
  </si>
  <si>
    <t>Año 2019</t>
  </si>
  <si>
    <t>Ejecución Trimestre</t>
  </si>
  <si>
    <t>INFORME CONSOLIDADO INDICADORES</t>
  </si>
  <si>
    <t xml:space="preserve"> PLAN OPERATIVO ANUAL 2019</t>
  </si>
  <si>
    <t>03-RI-06</t>
  </si>
  <si>
    <t>03-RI-07</t>
  </si>
  <si>
    <t>03-RI-08</t>
  </si>
  <si>
    <t>03-RI-09</t>
  </si>
  <si>
    <t>03-RI-11</t>
  </si>
  <si>
    <t>03-RI-12</t>
  </si>
  <si>
    <t>03-RI-13</t>
  </si>
  <si>
    <t>04-RI-01</t>
  </si>
  <si>
    <t>04-RI-02</t>
  </si>
  <si>
    <t>04-RI-03</t>
  </si>
  <si>
    <t>Observaciones</t>
  </si>
  <si>
    <t>05-RI-05</t>
  </si>
  <si>
    <t>05-RI-06</t>
  </si>
  <si>
    <t>05-RI-07</t>
  </si>
  <si>
    <t>05-RI-08</t>
  </si>
  <si>
    <t>05-RI-09</t>
  </si>
  <si>
    <t>05-RI-10</t>
  </si>
  <si>
    <t>05-RI-27</t>
  </si>
  <si>
    <t>05-RI-28</t>
  </si>
  <si>
    <t>05-RI-29</t>
  </si>
  <si>
    <t>05-RI-30</t>
  </si>
  <si>
    <t>05-RI-31</t>
  </si>
  <si>
    <t>05-RI-32</t>
  </si>
  <si>
    <t>05-RI-14</t>
  </si>
  <si>
    <t>05-RI-15</t>
  </si>
  <si>
    <t>05-RI-17</t>
  </si>
  <si>
    <t>05-RI-33</t>
  </si>
  <si>
    <t>05-RI-34</t>
  </si>
  <si>
    <t>05-RI-35</t>
  </si>
  <si>
    <t>05-RI-36</t>
  </si>
  <si>
    <t>05-RI-37</t>
  </si>
  <si>
    <t>06-RI-08</t>
  </si>
  <si>
    <t xml:space="preserve">Audiencias  y mesas de trabajo realizadas </t>
  </si>
  <si>
    <t>06-RI-04</t>
  </si>
  <si>
    <t>06-RI-05</t>
  </si>
  <si>
    <t>06-RI-06</t>
  </si>
  <si>
    <t>06-RI-07</t>
  </si>
  <si>
    <t>06-RI-09</t>
  </si>
  <si>
    <t>06-RI-10</t>
  </si>
  <si>
    <t xml:space="preserve">Revisar los contratos del plan de desarrollo local </t>
  </si>
  <si>
    <t>Control a la gestión a la ejecución del PEI y POA por Proceso, a los proyectos de inversión, al Plan de Mejoramiento por procesos y al Mapa de Riesgos Institucional.</t>
  </si>
  <si>
    <t xml:space="preserve">Número de visitas para realizar control a la gestión a instrumentos institucionales de planeación </t>
  </si>
  <si>
    <t>01-RI-10</t>
  </si>
  <si>
    <t>01-RI-11</t>
  </si>
  <si>
    <t>Realizar control a la gestión a los instrumentos institucionales de planeación.</t>
  </si>
  <si>
    <t>MARYEMELINA DAZA MENDOZA</t>
  </si>
  <si>
    <r>
      <t>Proceso 02 Gestión del Conocim</t>
    </r>
    <r>
      <rPr>
        <sz val="12"/>
        <color theme="1"/>
        <rFont val="Arial"/>
        <family val="2"/>
      </rPr>
      <t>iento e Innovación</t>
    </r>
  </si>
  <si>
    <t>Porcentaje de intervención oportuna en defensa judicial de la Entidad (No competencia)</t>
  </si>
  <si>
    <t>Defensa Judicial  Eficaz</t>
  </si>
  <si>
    <t>02 Gestión del Conocimiento e Innovación</t>
  </si>
  <si>
    <t>14 Servicio al Usuario</t>
  </si>
  <si>
    <t>Requerimientos ciudadanos finalizados (Eje veeduría)</t>
  </si>
  <si>
    <t>Meta anual cumplida.</t>
  </si>
  <si>
    <t>Proceso 14 Servicio al Usuario</t>
  </si>
  <si>
    <t>Capacitación dirigida a Directivos y referentes de proceso sobre la política de control interno en la séptima dimensión del MIPG</t>
  </si>
  <si>
    <t>Porcentaje de avance en el diseño e implementación de la estrategia de comunicación para la socialización de los servicios que brindan las personería locales</t>
  </si>
  <si>
    <t>Autoridades de transito y policías formados en procesos contravencionales y procedimiento único de policía</t>
  </si>
  <si>
    <t>Política de operación para el seguimiento a los términos de los derechos de petición</t>
  </si>
  <si>
    <t>Mecanismo de prevención de los peligros que enfrentan los jóvenes de Bogotá D.C.</t>
  </si>
  <si>
    <t xml:space="preserve">Porcentaje de incapacidades susceptibles de cobro gestionadas  </t>
  </si>
  <si>
    <t>Porcentaje de actualización de base de datos de sanciones disciplinarias</t>
  </si>
  <si>
    <t>META TRANSVERSAL QUE HACE PARTE DEL PROCESO 01. DIRECCIONAMIENTO ESTRATÉGICO</t>
  </si>
  <si>
    <t>17000 solicitudes de  conciliación atendidas</t>
  </si>
  <si>
    <t>34 espacios de transferencia de conocimientos y buenas prácticas realizados.</t>
  </si>
  <si>
    <t xml:space="preserve">21500 requerimientos finalizados  resueltos con respuesta de fondo y de manera oportuna. 
</t>
  </si>
  <si>
    <t xml:space="preserve">Establecer las políticas, lineamientos, directrices, planes, programas, proyectos y recursos que orienten la gestión de la Entidad
para el cumplimiento de la misión institucional de forma transparente y participativa.
</t>
  </si>
  <si>
    <t xml:space="preserve">Desarrollar conocimiento e innovación, mediante la gestión de la información e iniciativas, que aseguren su transferencia y transformación. </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</si>
  <si>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</si>
  <si>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 xml:space="preserve">Comunicar y divulgar información a nivel interno y externo a través de la generación de directrices y estrategias que permitan dar a
conocer la gestión de la entidad a todas las partes interesadas. </t>
  </si>
  <si>
    <t>Defender y promover los derechos de las personas mediante las intervenciones y gestiones necesarias para el restablecimiento y goce de los derechos y garantías fundamentales, así como la defensa del interés y patrimonio público.</t>
  </si>
  <si>
    <t>Prevenir y controlar la función pública, mediante actuaciones para vigilar hechos o conductas que vulneren los derechos de las personas, el ordenamiento jurídico o menoscaben el patrimonio público.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</si>
  <si>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</si>
  <si>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</si>
  <si>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 xml:space="preserve">Gestionar la prestación de los servicios operativos y la administración de los bienes e infraestructura a todos los procesos de la Personería de
Bogotá D.C, para el desarrollo de la misión y los objetivos institucionales. </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</si>
  <si>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</si>
  <si>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Gestionar la adquisición de los bienes y servicios programados en el plan anual de adquisiciones de la Entidad, con el propósito
de cumplirlos objetivos establecidos en los planes, programas y proyectos institucionales de acuerdo con la normatividad vigente.</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</si>
  <si>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</si>
  <si>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</si>
  <si>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Definir los lineamientos necesarios para satisfacer las necesidades y expectativas de los (as) usuarios(as) y partes interesadas, en el marco de las disposiciones legales vigentes, mediante los diferentes canales de atención con los que
cuenta la Entidad
</t>
  </si>
  <si>
    <t>Proteger la función pública al interior de la Personería de Bogotá, D. C. de posibles conductas disciplinarias realizadas por sus
servidores(as) públicos(as) adelantando las actuaciones con observancia del debido proceso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</si>
  <si>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</si>
  <si>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13535 acciones adelantadas en favor de las víctimas del conflicto armado</t>
  </si>
  <si>
    <t>72574  intervenciones adelantadas en el ejercicio del ministerio público en defensa de los derechos humanos</t>
  </si>
  <si>
    <t>123426 requerimientos finalizados con respuesta de fondo en defensa de los derechos</t>
  </si>
  <si>
    <t>122 acciones de promoción</t>
  </si>
  <si>
    <t>31500 requerimientos finalizados con respuesta de fondo en defensa de los derechos</t>
  </si>
  <si>
    <t>Cuarto Trimestre</t>
  </si>
  <si>
    <t>Procesos Estratégicos</t>
  </si>
  <si>
    <t>Procesos Misionales</t>
  </si>
  <si>
    <t>Procesos de Apoyo</t>
  </si>
  <si>
    <t>Procesos de Evaluación, Seguimiento y Control</t>
  </si>
  <si>
    <t>Fecha de corte: 31 de diciembre de 2019</t>
  </si>
  <si>
    <t>Porcentaje Promedio de Desempeño
31/12/2019</t>
  </si>
  <si>
    <t>1. Dar las orientaciones a los procesos para la formulación del POA 2019.
2. Realizar la observaciones pertinentes a los procesos sobre la formulación del POA 2019 definitiva.  
3. Realizar la consolidación del POA por procesos para la vigencia 2019. 
4. Publicar el POA consolidado por procesos para la vigencia 2019.</t>
  </si>
  <si>
    <t>1. Diseñar un cronograma con la programación de las visitas de control a la gestión.
2. Enviar las comunicaciones oficiales con la programación y condiciones de las visitas de control a la gestión.
3. Realizar las visitas de control a la gestión.
4. Dejar registro de la visita o reunión de control a la gestión.</t>
  </si>
  <si>
    <t>1. Solicitar la información periódica a los procesos.
2. Procesar la información y de ser necesario solicitar explicaciones  o generar sugerencias sobre inconsistencias o aspectos de mejora identificados en la información recibida.
3. Consolidar información y publicar.</t>
  </si>
  <si>
    <t>Trimestre 4</t>
  </si>
  <si>
    <t>Tipo de Procesos</t>
  </si>
  <si>
    <t>Meta anual cumplida. Indicador constante programado en 90%, la ejecución supero en un 5% promedio durante el año frente a la programación.</t>
  </si>
  <si>
    <t xml:space="preserve">Meta anual cumplida. Indicador con tendencia constante. </t>
  </si>
  <si>
    <t>La meta finaliza la vigencia con un % menor de cumplimiento al esperado.
Depende de la demanda del servicio.</t>
  </si>
  <si>
    <t>Informe de seguimiento a la política publica para víctimas del conflicto armado</t>
  </si>
  <si>
    <t>Se observa un 25% mayor en la ejecución del año en razón a que se implementó un mecanismo de prevención adicional.</t>
  </si>
  <si>
    <t xml:space="preserve">Se evidencia un % mayor de ejecución al esperado, el cual se observó durante la vigencia. </t>
  </si>
  <si>
    <t>Se observa un 8% mayor en la ejecución del año en razón a la demanda del servicio.</t>
  </si>
  <si>
    <t>Requerimientos finalizados en defensa de los derechos (Eje Min. Público y Locales)</t>
  </si>
  <si>
    <t>Ejecución Acumulada Año</t>
  </si>
  <si>
    <t>Se observa un 5% mayor en la ejecución del año en razón a que se realizaron 2 eventos adicionales.</t>
  </si>
  <si>
    <t>Se evidencia un % menor de ejecución al esperado, por cuanto no se llevó a cabo un evento para el ejercicio de los derechos y la protección del espacio público</t>
  </si>
  <si>
    <t>Se observa un 21% mayor en la ejecución del año en razón a la demanda del servicio.</t>
  </si>
  <si>
    <t>Se observa un 10% mayor en la ejecución del año en razón a la demanda del servicio.</t>
  </si>
  <si>
    <t>Se observa un 16% mayor en la ejecución del año en razón a que se realizaron 4 auidiencias y/o mesas adicionales a las programadas.</t>
  </si>
  <si>
    <t>Se observa un 26% mayor en la ejecución del año en razón a que se realizaron 31 veedurías adicionales a las programadas.</t>
  </si>
  <si>
    <t>Se observa un 15% mayor en la ejecución del año en razón a que se realizaron 9 veedurías adicionales a las programadas.</t>
  </si>
  <si>
    <t>Se observa un 32% mayor en la ejecución del año en razón a que se realizaron 19seguimientos adicionales a los programados.</t>
  </si>
  <si>
    <t>Se observa un 9% mayor en la ejecución del año en razón a que se realizaron 73 revisiones de oficio a contratos, adicionales a los programados.</t>
  </si>
  <si>
    <t>Meta anual cumplida. Se realizaron 2 autos de citaciones adicionales a las programadas</t>
  </si>
  <si>
    <t>Presenta 16% menor de cumpimiento en relación con lo programado.   Este indicador depende de las citaciones de audiencia.</t>
  </si>
  <si>
    <t>Se observa un 44% mayor en la ejecución del año en razón a que se profirieron 31 fallos adicionales a los programados.</t>
  </si>
  <si>
    <t>Se observa un 44% mayor en la ejecución del año, por 468 decisiones de fondo adicionales a las programadas.</t>
  </si>
  <si>
    <t>Se observa un 3% menor en la ejecución del año. De acuerdo a lo programado en el Plan de Trabajo del SG-SST, se desarrollaron 338 actividades de 353 actividades programadas.</t>
  </si>
  <si>
    <t>Se observa un 1% menor en la ejecución del año. Se cumplió con las capacitaciones de los temas priorizados por los Grupos PAE, a excepción del tema "EXCEL" puesto que no hubo oferta para impartir dicha capacitación..</t>
  </si>
  <si>
    <t xml:space="preserve">Indicador con tendencia constante.
Se evidencia un % mayor de ejecución al programado, el cual se presentó a lo largo de la vigencia. 
</t>
  </si>
  <si>
    <r>
      <t xml:space="preserve">Se evidencia un % mayor de ejecución al programado para la vigencia.
"La Subdirección gestionó el pago de las cuentas que cumplieron con el lleno de los requisitos y que fueron radicadas por los supervisores de contratos y ordenadores de gasto por concepto de: Prestación de servicios personales, adquisición de  bienes y servicios, nómina, servicios públicos y otros conceptos, cuentas que cumplieron con los requisitos legales para el pago, fueron entregadas dentro del cronograma de pagos y contaron con PAC asignado en el mes. De acuerdo al cronograma de pagos y cumpliendo con las directrices de la Secretaria Distrital de Hacienda, al cierre de la vigencia se constituyeron las cuentas por pagar con cargo al presupuesto de 2019". </t>
    </r>
    <r>
      <rPr>
        <i/>
        <sz val="10"/>
        <color theme="1"/>
        <rFont val="Arial"/>
        <family val="2"/>
      </rPr>
      <t>Lo anterior tomado del reporte del proceso.</t>
    </r>
  </si>
  <si>
    <r>
      <t xml:space="preserve">Se evidencia un % mayor de ejecución al programado para la vigencia.
"Al 31 de diciembre de 2019, con cargo al presupuesto de funcionamiento e inversión y según la información del aplicativo de presupuesto- PREDIS,  se expidieron  1.320 certificados de disponibilidad presupuestal- CDP y 1.290 certificados de registro presupuestal- CRP; solicitados por los funcionarios autorizados." </t>
    </r>
    <r>
      <rPr>
        <i/>
        <sz val="10"/>
        <color theme="1"/>
        <rFont val="Arial"/>
        <family val="2"/>
      </rPr>
      <t>Lo anterior tomado del reporte del proceso.</t>
    </r>
  </si>
  <si>
    <t>Se evidencia un %  de ejecución acumulado al corte del 105%, en razón a que se programó un % menor que el ejecutado. La tendencia se mantuvo a lo largo de la vigencia.</t>
  </si>
  <si>
    <t>Se evidencia un 160% de sobre ejecución en la anualidad, la que se había identificado a lo largo del año sin que se evidencien al  acciones  implementadas por parte del proceso.</t>
  </si>
  <si>
    <t>Indicador con tendencia decreciente.
Se presenta un resultado promedio para el cuarto trimestre en 14% de devoluciones de comunicaciones oficiales externas enviadas.
Para disminuir las devoluciones el proceso reporta la realización de lo siguiente:  
•Por la supervisión del contrato, revisión de sobres devueltos con el objeto de requerir los controles de calidad necesarios.  
• Solicitud de controles de calidad a las dependencias, de acuerdo con memorando 2018IE40581 del 16 de agosto de 2018 de la Subdirección G. Documental y Recursos Físicos. 
• Se incentiva en las personerías locales y demás dependencias la notificación de la respuesta a las peticiones a través del Correo Electrónico y SMS Certificado, servicio contratado con Servicios Postales Naciones S.A, conllevando a un promedio de más de 1.300 correos en la actualidad. 
•Empleo de rutas de entrega de correo por parte del Grupo de Correspondencia para sectores Centro, Carrera 30, carro y un motorizado contratado con la empresa de correo Servicios Postales Nacionales S.A. 
•Reunión mensual con la ejecutiva de cuenta de 4/72 asignada a la Personería de Bogotá D.C. para solicitar atención, revisión y seguimiento al devoluciones.</t>
  </si>
  <si>
    <t>Presenta 12% menor de cumpimiento en relación con lo programado. Se realizaron 7 autos de citaciones de 8 programados.</t>
  </si>
  <si>
    <t>Se observa un 13% mayor en la ejecución del año en razón a que se profirieo 1 fallos adicional al programado.</t>
  </si>
  <si>
    <t>Fecha de corte: 31 de Diciiembre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</si>
</sst>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
  </numFmts>
  <fonts count="52">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b/>
      <sz val="16"/>
      <name val="Arial"/>
      <family val="2"/>
    </font>
    <font>
      <sz val="10"/>
      <color indexed="81"/>
      <name val="Arial"/>
      <family val="2"/>
    </font>
    <font>
      <b/>
      <sz val="10"/>
      <color indexed="81"/>
      <name val="Arial"/>
      <family val="2"/>
    </font>
    <font>
      <sz val="20"/>
      <name val="Arial"/>
      <family val="2"/>
    </font>
    <font>
      <sz val="11"/>
      <color rgb="FFFF0000"/>
      <name val="Arial"/>
      <family val="2"/>
    </font>
    <font>
      <b/>
      <sz val="8"/>
      <name val="Arial"/>
      <family val="2"/>
    </font>
    <font>
      <sz val="14"/>
      <name val="Arial"/>
      <family val="2"/>
    </font>
    <font>
      <b/>
      <sz val="12"/>
      <color rgb="FF000000"/>
      <name val="Arial"/>
      <family val="2"/>
    </font>
    <font>
      <sz val="10"/>
      <name val="Arial"/>
      <family val="2"/>
    </font>
    <font>
      <sz val="9"/>
      <name val="Arial"/>
      <family val="2"/>
    </font>
    <font>
      <sz val="12"/>
      <color rgb="FF000000"/>
      <name val="Arial"/>
      <family val="2"/>
    </font>
    <font>
      <sz val="10"/>
      <name val="Arial"/>
      <family val="2"/>
    </font>
    <font>
      <sz val="10"/>
      <color theme="1"/>
      <name val="Arial"/>
      <family val="2"/>
    </font>
    <font>
      <sz val="16"/>
      <color theme="1"/>
      <name val="Arial"/>
      <family val="2"/>
    </font>
    <font>
      <sz val="12"/>
      <color rgb="FF333333"/>
      <name val="Courier New"/>
      <family val="3"/>
    </font>
    <font>
      <sz val="8"/>
      <name val="Arial"/>
      <family val="2"/>
    </font>
    <font>
      <sz val="9"/>
      <color theme="1"/>
      <name val="Arial"/>
      <family val="2"/>
    </font>
    <font>
      <i/>
      <sz val="10"/>
      <color theme="1"/>
      <name val="Arial"/>
      <family val="2"/>
    </font>
  </fonts>
  <fills count="2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39997558519241921"/>
        <bgColor indexed="64"/>
      </patternFill>
    </fill>
  </fills>
  <borders count="11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thin">
        <color indexed="64"/>
      </left>
      <right style="thin">
        <color indexed="64"/>
      </right>
      <top style="thin">
        <color rgb="FF000000"/>
      </top>
      <bottom/>
      <diagonal/>
    </border>
    <border>
      <left style="thin">
        <color indexed="8"/>
      </left>
      <right style="thin">
        <color indexed="8"/>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indexed="8"/>
      </left>
      <right style="thin">
        <color indexed="8"/>
      </right>
      <top/>
      <bottom/>
      <diagonal/>
    </border>
    <border>
      <left style="thin">
        <color auto="1"/>
      </left>
      <right style="thin">
        <color auto="1"/>
      </right>
      <top/>
      <bottom/>
      <diagonal/>
    </border>
    <border>
      <left/>
      <right style="thin">
        <color indexed="8"/>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8"/>
      </left>
      <right style="thin">
        <color indexed="8"/>
      </right>
      <top style="thin">
        <color rgb="FF000000"/>
      </top>
      <bottom/>
      <diagonal/>
    </border>
    <border>
      <left style="thin">
        <color indexed="8"/>
      </left>
      <right style="thin">
        <color indexed="8"/>
      </right>
      <top/>
      <bottom style="thin">
        <color auto="1"/>
      </bottom>
      <diagonal/>
    </border>
    <border>
      <left style="thin">
        <color indexed="64"/>
      </left>
      <right style="thin">
        <color indexed="8"/>
      </right>
      <top style="thin">
        <color rgb="FF000000"/>
      </top>
      <bottom/>
      <diagonal/>
    </border>
    <border>
      <left style="thin">
        <color indexed="64"/>
      </left>
      <right style="thin">
        <color indexed="8"/>
      </right>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indexed="64"/>
      </left>
      <right style="thin">
        <color auto="1"/>
      </right>
      <top style="thin">
        <color rgb="FF000000"/>
      </top>
      <bottom/>
      <diagonal/>
    </border>
    <border>
      <left style="thin">
        <color indexed="64"/>
      </left>
      <right style="thin">
        <color auto="1"/>
      </right>
      <top/>
      <bottom style="thin">
        <color auto="1"/>
      </bottom>
      <diagonal/>
    </border>
    <border>
      <left/>
      <right/>
      <top style="medium">
        <color indexed="64"/>
      </top>
      <bottom style="thin">
        <color rgb="FF000000"/>
      </bottom>
      <diagonal/>
    </border>
  </borders>
  <cellStyleXfs count="41">
    <xf numFmtId="0" fontId="0" fillId="0" borderId="0"/>
    <xf numFmtId="0" fontId="4" fillId="0" borderId="1"/>
    <xf numFmtId="0" fontId="7" fillId="0" borderId="1"/>
    <xf numFmtId="9" fontId="4" fillId="0" borderId="1" applyFill="0" applyBorder="0" applyAlignment="0" applyProtection="0"/>
    <xf numFmtId="0" fontId="4" fillId="0" borderId="1"/>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8"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2" fillId="0" borderId="1"/>
    <xf numFmtId="0" fontId="42" fillId="0" borderId="1"/>
    <xf numFmtId="0" fontId="42" fillId="0" borderId="1"/>
    <xf numFmtId="0" fontId="42" fillId="0" borderId="1"/>
    <xf numFmtId="43" fontId="4" fillId="0" borderId="1" applyFont="0" applyFill="0" applyBorder="0" applyAlignment="0" applyProtection="0"/>
    <xf numFmtId="43" fontId="4" fillId="0" borderId="1" applyFont="0" applyFill="0" applyBorder="0" applyAlignment="0" applyProtection="0"/>
    <xf numFmtId="0" fontId="42" fillId="0" borderId="1"/>
    <xf numFmtId="0" fontId="1" fillId="0" borderId="1"/>
    <xf numFmtId="0" fontId="1" fillId="0" borderId="1"/>
    <xf numFmtId="0" fontId="1" fillId="0" borderId="1"/>
    <xf numFmtId="0" fontId="1" fillId="0" borderId="1"/>
    <xf numFmtId="43" fontId="1" fillId="0" borderId="1" applyFont="0" applyFill="0" applyBorder="0" applyAlignment="0" applyProtection="0"/>
    <xf numFmtId="0" fontId="42" fillId="0" borderId="1"/>
    <xf numFmtId="41" fontId="45" fillId="0" borderId="0" applyFont="0" applyFill="0" applyBorder="0" applyAlignment="0" applyProtection="0"/>
  </cellStyleXfs>
  <cellXfs count="668">
    <xf numFmtId="0" fontId="0" fillId="0" borderId="0" xfId="0"/>
    <xf numFmtId="0" fontId="19" fillId="0" borderId="1" xfId="8" applyFont="1"/>
    <xf numFmtId="0" fontId="19" fillId="0" borderId="2" xfId="8" applyFont="1" applyBorder="1" applyAlignment="1">
      <alignment horizontal="center" vertical="center" wrapText="1"/>
    </xf>
    <xf numFmtId="0" fontId="25" fillId="12" borderId="2" xfId="8" applyFont="1" applyFill="1" applyBorder="1" applyAlignment="1">
      <alignment horizontal="center" vertical="center" wrapText="1"/>
    </xf>
    <xf numFmtId="0" fontId="4" fillId="0" borderId="1" xfId="22" applyBorder="1" applyAlignment="1">
      <alignment vertical="center"/>
    </xf>
    <xf numFmtId="0" fontId="4" fillId="0" borderId="1" xfId="22" applyBorder="1" applyAlignment="1">
      <alignment horizontal="center" vertical="center"/>
    </xf>
    <xf numFmtId="0" fontId="4" fillId="0" borderId="1" xfId="22" applyAlignment="1">
      <alignment vertical="center"/>
    </xf>
    <xf numFmtId="0" fontId="24" fillId="3" borderId="3" xfId="22" applyFont="1" applyFill="1" applyBorder="1" applyAlignment="1">
      <alignment horizontal="left"/>
    </xf>
    <xf numFmtId="0" fontId="24" fillId="3" borderId="22" xfId="22" applyFont="1" applyFill="1" applyBorder="1" applyAlignment="1">
      <alignment horizontal="left"/>
    </xf>
    <xf numFmtId="0" fontId="23" fillId="3" borderId="5" xfId="22" applyFont="1" applyFill="1" applyBorder="1" applyAlignment="1">
      <alignment horizontal="left"/>
    </xf>
    <xf numFmtId="0" fontId="23" fillId="3" borderId="23" xfId="22" applyFont="1" applyFill="1" applyBorder="1" applyAlignment="1">
      <alignment horizontal="center"/>
    </xf>
    <xf numFmtId="0" fontId="31" fillId="0" borderId="1" xfId="22" applyFont="1" applyBorder="1" applyAlignment="1">
      <alignment horizontal="center" vertical="center"/>
    </xf>
    <xf numFmtId="0" fontId="30" fillId="11" borderId="45" xfId="22" applyFont="1" applyFill="1" applyBorder="1" applyAlignment="1">
      <alignment horizontal="center" vertical="center"/>
    </xf>
    <xf numFmtId="0" fontId="8" fillId="15" borderId="49" xfId="8" applyFont="1" applyFill="1" applyBorder="1" applyAlignment="1">
      <alignment horizontal="left" vertical="center"/>
    </xf>
    <xf numFmtId="0" fontId="8" fillId="15" borderId="51" xfId="8" applyFont="1" applyFill="1" applyBorder="1" applyAlignment="1">
      <alignment horizontal="left" vertical="center" wrapText="1"/>
    </xf>
    <xf numFmtId="0" fontId="8" fillId="15" borderId="52" xfId="22" applyFont="1" applyFill="1" applyBorder="1" applyAlignment="1">
      <alignment vertical="center" wrapText="1"/>
    </xf>
    <xf numFmtId="0" fontId="8" fillId="15" borderId="51" xfId="22" applyFont="1" applyFill="1" applyBorder="1" applyAlignment="1">
      <alignment horizontal="left" vertical="center" wrapText="1"/>
    </xf>
    <xf numFmtId="0" fontId="8" fillId="15" borderId="51" xfId="22" applyFont="1" applyFill="1" applyBorder="1" applyAlignment="1">
      <alignment vertical="center" wrapText="1"/>
    </xf>
    <xf numFmtId="0" fontId="4" fillId="0" borderId="1" xfId="22" applyBorder="1"/>
    <xf numFmtId="0" fontId="8" fillId="15" borderId="17" xfId="8" applyFont="1" applyFill="1" applyBorder="1" applyAlignment="1">
      <alignment horizontal="left" vertical="center" wrapText="1"/>
    </xf>
    <xf numFmtId="0" fontId="8" fillId="15" borderId="49" xfId="8" applyFont="1" applyFill="1" applyBorder="1" applyAlignment="1">
      <alignment horizontal="left" vertical="center" wrapText="1"/>
    </xf>
    <xf numFmtId="0" fontId="8" fillId="15" borderId="53" xfId="22" applyFont="1" applyFill="1" applyBorder="1" applyAlignment="1">
      <alignment vertical="center" wrapText="1"/>
    </xf>
    <xf numFmtId="0" fontId="4" fillId="0" borderId="2" xfId="8" applyFont="1" applyBorder="1" applyAlignment="1">
      <alignment horizontal="center" vertical="center" wrapText="1"/>
    </xf>
    <xf numFmtId="0" fontId="4" fillId="0" borderId="2" xfId="8" applyFont="1" applyBorder="1" applyAlignment="1">
      <alignment horizontal="left" vertical="center" wrapText="1"/>
    </xf>
    <xf numFmtId="0" fontId="4" fillId="0" borderId="2" xfId="8"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2" xfId="22" applyFont="1" applyFill="1" applyBorder="1" applyAlignment="1">
      <alignment horizontal="left" vertical="center" wrapText="1"/>
    </xf>
    <xf numFmtId="0" fontId="6" fillId="0" borderId="0" xfId="0" applyFont="1" applyAlignment="1" applyProtection="1">
      <alignment vertical="center"/>
    </xf>
    <xf numFmtId="9" fontId="21" fillId="4" borderId="75" xfId="3" applyFont="1" applyFill="1" applyBorder="1" applyAlignment="1" applyProtection="1">
      <alignment horizontal="center" vertical="center"/>
    </xf>
    <xf numFmtId="0" fontId="28" fillId="8" borderId="78" xfId="1" applyFont="1" applyFill="1" applyBorder="1" applyAlignment="1" applyProtection="1">
      <alignment horizontal="center" vertical="top" wrapText="1"/>
    </xf>
    <xf numFmtId="9" fontId="20" fillId="0" borderId="67" xfId="32" applyNumberFormat="1" applyFont="1" applyBorder="1" applyAlignment="1" applyProtection="1">
      <alignment horizontal="center" vertical="center" wrapText="1"/>
      <protection locked="0"/>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23" fillId="3" borderId="23"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3" xfId="0" applyFont="1" applyFill="1" applyBorder="1" applyAlignment="1" applyProtection="1">
      <alignment vertical="center"/>
    </xf>
    <xf numFmtId="0" fontId="5" fillId="5" borderId="14" xfId="0" applyFont="1" applyFill="1" applyBorder="1" applyAlignment="1" applyProtection="1">
      <alignment vertical="center"/>
    </xf>
    <xf numFmtId="9" fontId="20" fillId="0" borderId="67" xfId="32" applyNumberFormat="1" applyFont="1" applyBorder="1" applyAlignment="1" applyProtection="1">
      <alignment horizontal="center" vertical="center" wrapText="1"/>
    </xf>
    <xf numFmtId="9" fontId="6" fillId="0" borderId="1" xfId="7" applyFont="1" applyAlignment="1" applyProtection="1">
      <alignment vertical="center"/>
    </xf>
    <xf numFmtId="0" fontId="24" fillId="3" borderId="61" xfId="0" applyFont="1" applyFill="1" applyBorder="1" applyAlignment="1" applyProtection="1">
      <alignment horizontal="left"/>
    </xf>
    <xf numFmtId="164" fontId="23" fillId="0" borderId="1" xfId="0" applyNumberFormat="1" applyFont="1" applyFill="1" applyBorder="1" applyAlignment="1" applyProtection="1">
      <alignment horizontal="center" vertical="center" wrapText="1"/>
    </xf>
    <xf numFmtId="164" fontId="24" fillId="0" borderId="1" xfId="0" applyNumberFormat="1" applyFont="1" applyFill="1" applyBorder="1" applyAlignment="1" applyProtection="1">
      <alignment horizontal="center" vertical="center" wrapText="1"/>
    </xf>
    <xf numFmtId="9" fontId="23" fillId="0" borderId="76" xfId="0" applyNumberFormat="1" applyFont="1" applyFill="1" applyBorder="1" applyAlignment="1" applyProtection="1">
      <alignment horizontal="center" vertical="center" wrapText="1"/>
    </xf>
    <xf numFmtId="9" fontId="24" fillId="0" borderId="76" xfId="0" applyNumberFormat="1" applyFont="1" applyFill="1" applyBorder="1" applyAlignment="1" applyProtection="1">
      <alignment horizontal="center" vertical="center" wrapText="1"/>
    </xf>
    <xf numFmtId="9" fontId="23" fillId="0" borderId="67" xfId="0" applyNumberFormat="1" applyFont="1" applyFill="1" applyBorder="1" applyAlignment="1" applyProtection="1">
      <alignment horizontal="center" vertical="center" wrapText="1"/>
    </xf>
    <xf numFmtId="9" fontId="24" fillId="0" borderId="39" xfId="0" applyNumberFormat="1" applyFont="1" applyFill="1" applyBorder="1" applyAlignment="1" applyProtection="1">
      <alignment horizontal="center" vertical="center" wrapText="1"/>
    </xf>
    <xf numFmtId="164" fontId="46" fillId="0" borderId="82" xfId="0" applyNumberFormat="1" applyFont="1" applyFill="1" applyBorder="1" applyAlignment="1" applyProtection="1">
      <alignment horizontal="center" vertical="center" wrapText="1"/>
    </xf>
    <xf numFmtId="164" fontId="24" fillId="0" borderId="82" xfId="0" applyNumberFormat="1" applyFont="1" applyFill="1" applyBorder="1" applyAlignment="1" applyProtection="1">
      <alignment horizontal="center" vertical="center" wrapText="1"/>
    </xf>
    <xf numFmtId="0" fontId="24" fillId="3" borderId="78" xfId="0" applyFont="1" applyFill="1" applyBorder="1" applyAlignment="1" applyProtection="1">
      <alignment horizontal="left"/>
    </xf>
    <xf numFmtId="0" fontId="23" fillId="3" borderId="77" xfId="0" applyFont="1" applyFill="1" applyBorder="1" applyAlignment="1" applyProtection="1">
      <alignment horizontal="left"/>
    </xf>
    <xf numFmtId="0" fontId="27" fillId="0" borderId="78" xfId="1" applyFont="1" applyFill="1" applyBorder="1" applyAlignment="1" applyProtection="1">
      <alignment horizontal="center" vertical="top" wrapText="1"/>
    </xf>
    <xf numFmtId="0" fontId="28" fillId="0" borderId="78" xfId="1" applyFont="1" applyFill="1" applyBorder="1" applyAlignment="1" applyProtection="1">
      <alignment horizontal="center" vertical="top" wrapText="1"/>
    </xf>
    <xf numFmtId="0" fontId="27" fillId="8" borderId="78" xfId="1" applyFont="1" applyFill="1" applyBorder="1" applyAlignment="1" applyProtection="1">
      <alignment horizontal="center" vertical="top" wrapText="1"/>
    </xf>
    <xf numFmtId="0" fontId="19" fillId="0" borderId="82" xfId="0" applyFont="1" applyBorder="1" applyAlignment="1" applyProtection="1">
      <alignment horizontal="left" vertical="center" wrapText="1"/>
    </xf>
    <xf numFmtId="0" fontId="19" fillId="0" borderId="82" xfId="0" applyFont="1" applyFill="1" applyBorder="1" applyAlignment="1" applyProtection="1">
      <alignment horizontal="left" vertical="center" wrapText="1"/>
    </xf>
    <xf numFmtId="9" fontId="19" fillId="0" borderId="82" xfId="0" applyNumberFormat="1" applyFont="1" applyBorder="1" applyAlignment="1" applyProtection="1">
      <alignment horizontal="center" vertical="center" wrapText="1"/>
    </xf>
    <xf numFmtId="0" fontId="19" fillId="0" borderId="82" xfId="0" applyFont="1" applyBorder="1" applyAlignment="1" applyProtection="1">
      <alignment horizontal="center" vertical="center" wrapText="1"/>
    </xf>
    <xf numFmtId="0" fontId="19" fillId="2" borderId="82" xfId="1" applyFont="1" applyFill="1" applyBorder="1" applyAlignment="1" applyProtection="1">
      <alignment horizontal="center" vertical="center" wrapText="1"/>
    </xf>
    <xf numFmtId="0" fontId="19" fillId="0" borderId="82" xfId="25" applyNumberFormat="1" applyFont="1" applyBorder="1" applyAlignment="1" applyProtection="1">
      <alignment horizontal="center" vertical="center" wrapText="1"/>
    </xf>
    <xf numFmtId="0" fontId="19" fillId="0" borderId="85" xfId="25" applyFont="1" applyBorder="1" applyAlignment="1" applyProtection="1">
      <alignment horizontal="left" vertical="center" wrapText="1"/>
    </xf>
    <xf numFmtId="0" fontId="22" fillId="0" borderId="85" xfId="25" applyFont="1" applyBorder="1" applyAlignment="1" applyProtection="1">
      <alignment horizontal="left" vertical="center" wrapText="1"/>
    </xf>
    <xf numFmtId="0" fontId="19" fillId="0" borderId="82" xfId="25" applyFont="1" applyBorder="1" applyAlignment="1" applyProtection="1">
      <alignment horizontal="left" vertical="center" wrapText="1"/>
    </xf>
    <xf numFmtId="9" fontId="20" fillId="0" borderId="82" xfId="6" applyNumberFormat="1" applyFont="1" applyBorder="1" applyAlignment="1" applyProtection="1">
      <alignment horizontal="center" vertical="center" wrapText="1"/>
    </xf>
    <xf numFmtId="9" fontId="20" fillId="8" borderId="82" xfId="7" applyFont="1" applyFill="1" applyBorder="1" applyAlignment="1" applyProtection="1">
      <alignment horizontal="center" vertical="center"/>
    </xf>
    <xf numFmtId="9" fontId="20" fillId="8" borderId="82" xfId="7" applyNumberFormat="1" applyFont="1" applyFill="1" applyBorder="1" applyAlignment="1" applyProtection="1">
      <alignment horizontal="center" vertical="center"/>
    </xf>
    <xf numFmtId="9" fontId="23" fillId="0" borderId="82" xfId="0" applyNumberFormat="1" applyFont="1" applyFill="1" applyBorder="1" applyAlignment="1" applyProtection="1">
      <alignment horizontal="center" vertical="center" wrapText="1"/>
    </xf>
    <xf numFmtId="9" fontId="23" fillId="0" borderId="77" xfId="0" applyNumberFormat="1" applyFont="1" applyFill="1" applyBorder="1" applyAlignment="1" applyProtection="1">
      <alignment horizontal="center" vertical="center" wrapText="1"/>
    </xf>
    <xf numFmtId="9" fontId="24" fillId="0" borderId="82" xfId="0" applyNumberFormat="1" applyFont="1" applyFill="1" applyBorder="1" applyAlignment="1" applyProtection="1">
      <alignment horizontal="center" vertical="center" wrapText="1"/>
    </xf>
    <xf numFmtId="164" fontId="46" fillId="0" borderId="1" xfId="0" applyNumberFormat="1" applyFont="1" applyFill="1" applyBorder="1" applyAlignment="1" applyProtection="1">
      <alignment horizontal="center" vertical="center" wrapText="1"/>
    </xf>
    <xf numFmtId="164" fontId="46" fillId="0" borderId="85" xfId="0" applyNumberFormat="1" applyFont="1" applyFill="1" applyBorder="1" applyAlignment="1" applyProtection="1">
      <alignment horizontal="center" vertical="center" wrapText="1"/>
    </xf>
    <xf numFmtId="9" fontId="23" fillId="0" borderId="86" xfId="0" applyNumberFormat="1" applyFont="1" applyFill="1" applyBorder="1" applyAlignment="1" applyProtection="1">
      <alignment horizontal="center" vertical="center" wrapText="1"/>
    </xf>
    <xf numFmtId="164" fontId="24" fillId="0" borderId="86" xfId="0" applyNumberFormat="1" applyFont="1" applyFill="1" applyBorder="1" applyAlignment="1" applyProtection="1">
      <alignment horizontal="center" vertical="center" wrapText="1"/>
    </xf>
    <xf numFmtId="9" fontId="24" fillId="0" borderId="86" xfId="0" applyNumberFormat="1" applyFont="1" applyFill="1" applyBorder="1" applyAlignment="1" applyProtection="1">
      <alignment horizontal="center" vertical="center" wrapText="1"/>
    </xf>
    <xf numFmtId="0" fontId="23" fillId="0" borderId="0" xfId="0" applyFont="1" applyFill="1" applyProtection="1"/>
    <xf numFmtId="0" fontId="23" fillId="0" borderId="1" xfId="0" applyFont="1" applyFill="1" applyBorder="1" applyAlignment="1" applyProtection="1">
      <alignment horizontal="center" vertical="center"/>
    </xf>
    <xf numFmtId="0" fontId="23" fillId="0" borderId="1" xfId="0" applyFont="1" applyFill="1" applyBorder="1" applyProtection="1"/>
    <xf numFmtId="0" fontId="23" fillId="0" borderId="0" xfId="0" applyFont="1" applyFill="1" applyAlignment="1" applyProtection="1">
      <alignment horizontal="center" vertical="center"/>
    </xf>
    <xf numFmtId="0" fontId="23" fillId="0" borderId="52" xfId="0" applyFont="1" applyFill="1" applyBorder="1" applyProtection="1"/>
    <xf numFmtId="0" fontId="23" fillId="0" borderId="77" xfId="0" applyFont="1" applyFill="1" applyBorder="1" applyAlignment="1" applyProtection="1">
      <alignment horizontal="center" vertical="center"/>
    </xf>
    <xf numFmtId="0" fontId="23" fillId="0" borderId="81" xfId="0" applyFont="1" applyFill="1" applyBorder="1" applyProtection="1"/>
    <xf numFmtId="0" fontId="24" fillId="0" borderId="19" xfId="0" applyFont="1" applyFill="1" applyBorder="1" applyProtection="1"/>
    <xf numFmtId="0" fontId="24" fillId="0" borderId="39" xfId="0" applyFont="1" applyFill="1" applyBorder="1" applyAlignment="1" applyProtection="1">
      <alignment horizontal="center" vertical="center"/>
    </xf>
    <xf numFmtId="0" fontId="19" fillId="0" borderId="0" xfId="0" applyFont="1" applyFill="1" applyProtection="1"/>
    <xf numFmtId="0" fontId="19" fillId="0" borderId="0" xfId="0" applyFont="1" applyFill="1" applyAlignment="1" applyProtection="1">
      <alignment horizontal="center" vertical="center"/>
    </xf>
    <xf numFmtId="0" fontId="8" fillId="20" borderId="0" xfId="0" applyFont="1" applyFill="1" applyProtection="1"/>
    <xf numFmtId="0" fontId="23" fillId="0" borderId="76" xfId="0" applyFont="1" applyFill="1" applyBorder="1" applyAlignment="1" applyProtection="1">
      <alignment horizontal="center" vertical="center" wrapText="1"/>
    </xf>
    <xf numFmtId="3" fontId="23" fillId="0" borderId="76" xfId="0" applyNumberFormat="1" applyFont="1" applyFill="1" applyBorder="1" applyAlignment="1" applyProtection="1">
      <alignment horizontal="center" vertical="center"/>
    </xf>
    <xf numFmtId="0" fontId="24" fillId="20" borderId="0" xfId="0" applyFont="1" applyFill="1" applyProtection="1"/>
    <xf numFmtId="0" fontId="24" fillId="0" borderId="0" xfId="0" applyFont="1" applyFill="1" applyAlignment="1" applyProtection="1">
      <alignment horizontal="center" vertical="center"/>
    </xf>
    <xf numFmtId="0" fontId="23" fillId="0" borderId="82" xfId="0" applyFont="1" applyFill="1" applyBorder="1" applyAlignment="1" applyProtection="1">
      <alignment horizontal="center" vertical="center" wrapText="1"/>
    </xf>
    <xf numFmtId="9" fontId="23" fillId="0" borderId="82" xfId="5" applyFont="1" applyFill="1" applyBorder="1" applyAlignment="1" applyProtection="1">
      <alignment horizontal="center" vertical="center"/>
    </xf>
    <xf numFmtId="3" fontId="23" fillId="0" borderId="8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Fill="1" applyAlignment="1" applyProtection="1">
      <alignment horizontal="center" vertical="center"/>
    </xf>
    <xf numFmtId="3" fontId="23" fillId="0" borderId="82" xfId="40" applyNumberFormat="1" applyFont="1" applyFill="1" applyBorder="1" applyAlignment="1" applyProtection="1">
      <alignment horizontal="center" vertical="center"/>
    </xf>
    <xf numFmtId="0" fontId="48" fillId="0" borderId="0" xfId="0" applyFont="1" applyProtection="1"/>
    <xf numFmtId="0" fontId="23" fillId="0" borderId="82" xfId="5" applyNumberFormat="1" applyFont="1" applyFill="1" applyBorder="1" applyAlignment="1" applyProtection="1">
      <alignment horizontal="center" vertical="center"/>
    </xf>
    <xf numFmtId="0" fontId="23" fillId="0" borderId="86" xfId="0" applyFont="1" applyFill="1" applyBorder="1" applyAlignment="1" applyProtection="1">
      <alignment horizontal="center" vertical="center" wrapText="1"/>
    </xf>
    <xf numFmtId="9" fontId="23" fillId="0" borderId="86" xfId="5" applyFont="1" applyFill="1" applyBorder="1" applyAlignment="1" applyProtection="1">
      <alignment horizontal="center" vertical="center"/>
    </xf>
    <xf numFmtId="0" fontId="23" fillId="0" borderId="86" xfId="5" applyNumberFormat="1" applyFont="1" applyFill="1" applyBorder="1" applyAlignment="1" applyProtection="1">
      <alignment horizontal="center" vertical="center"/>
    </xf>
    <xf numFmtId="3" fontId="23" fillId="0" borderId="86" xfId="40" applyNumberFormat="1" applyFont="1" applyFill="1" applyBorder="1" applyAlignment="1" applyProtection="1">
      <alignment horizontal="center" vertical="center"/>
    </xf>
    <xf numFmtId="0" fontId="8" fillId="0" borderId="1" xfId="0" applyFont="1" applyFill="1" applyBorder="1" applyAlignment="1" applyProtection="1">
      <alignment vertical="center"/>
    </xf>
    <xf numFmtId="0" fontId="47" fillId="0" borderId="1" xfId="0" applyFont="1" applyFill="1" applyBorder="1" applyAlignment="1" applyProtection="1"/>
    <xf numFmtId="0" fontId="24" fillId="21" borderId="55" xfId="0" applyFont="1" applyFill="1" applyBorder="1" applyAlignment="1" applyProtection="1">
      <alignment horizontal="center" vertical="center"/>
    </xf>
    <xf numFmtId="9" fontId="6" fillId="0" borderId="0" xfId="5" applyFont="1" applyAlignment="1" applyProtection="1">
      <alignment vertical="center"/>
    </xf>
    <xf numFmtId="0" fontId="23" fillId="0" borderId="49" xfId="0" applyFont="1" applyFill="1" applyBorder="1" applyProtection="1"/>
    <xf numFmtId="0" fontId="23" fillId="0" borderId="88" xfId="0" applyFont="1" applyFill="1" applyBorder="1" applyAlignment="1" applyProtection="1">
      <alignment horizontal="center" vertical="center"/>
    </xf>
    <xf numFmtId="0" fontId="50" fillId="0" borderId="0" xfId="0" applyFont="1" applyFill="1" applyProtection="1"/>
    <xf numFmtId="0" fontId="23" fillId="0" borderId="82" xfId="0" applyFont="1" applyFill="1" applyBorder="1" applyAlignment="1" applyProtection="1">
      <alignment horizontal="justify" vertical="center" wrapText="1"/>
    </xf>
    <xf numFmtId="3" fontId="23" fillId="0" borderId="82" xfId="5" applyNumberFormat="1" applyFont="1" applyFill="1" applyBorder="1" applyAlignment="1" applyProtection="1">
      <alignment horizontal="center" vertical="center"/>
    </xf>
    <xf numFmtId="9" fontId="23" fillId="19" borderId="76" xfId="0" applyNumberFormat="1" applyFont="1" applyFill="1" applyBorder="1" applyAlignment="1" applyProtection="1">
      <alignment horizontal="center" vertical="center" wrapText="1"/>
    </xf>
    <xf numFmtId="9" fontId="24" fillId="18" borderId="39" xfId="0" applyNumberFormat="1" applyFont="1" applyFill="1" applyBorder="1" applyAlignment="1" applyProtection="1">
      <alignment horizontal="center" vertical="center" wrapText="1"/>
    </xf>
    <xf numFmtId="9" fontId="21" fillId="4" borderId="16" xfId="3" applyFont="1" applyFill="1" applyBorder="1" applyAlignment="1" applyProtection="1">
      <alignment horizontal="center" vertical="center"/>
    </xf>
    <xf numFmtId="164" fontId="23" fillId="19" borderId="82" xfId="0" applyNumberFormat="1" applyFont="1" applyFill="1" applyBorder="1" applyAlignment="1" applyProtection="1">
      <alignment horizontal="center" vertical="center" wrapText="1"/>
    </xf>
    <xf numFmtId="9" fontId="23" fillId="19" borderId="82"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xf>
    <xf numFmtId="9" fontId="24" fillId="0" borderId="1" xfId="0" applyNumberFormat="1" applyFont="1" applyFill="1" applyBorder="1" applyAlignment="1" applyProtection="1">
      <alignment horizontal="center" vertical="center" wrapText="1"/>
    </xf>
    <xf numFmtId="164" fontId="46" fillId="0" borderId="82" xfId="0" applyNumberFormat="1" applyFont="1" applyFill="1" applyBorder="1" applyAlignment="1" applyProtection="1">
      <alignment horizontal="justify" vertical="center" wrapText="1"/>
    </xf>
    <xf numFmtId="164" fontId="23" fillId="0" borderId="89" xfId="0" applyNumberFormat="1" applyFont="1" applyFill="1" applyBorder="1" applyAlignment="1" applyProtection="1">
      <alignment horizontal="center" vertical="center" wrapText="1"/>
    </xf>
    <xf numFmtId="0" fontId="24" fillId="0" borderId="45" xfId="0" applyFont="1" applyFill="1" applyBorder="1" applyProtection="1"/>
    <xf numFmtId="0" fontId="24" fillId="0" borderId="28" xfId="0" applyFont="1" applyFill="1" applyBorder="1" applyAlignment="1" applyProtection="1">
      <alignment horizontal="center" vertical="center"/>
    </xf>
    <xf numFmtId="9" fontId="24" fillId="0" borderId="28" xfId="0" applyNumberFormat="1" applyFont="1" applyFill="1" applyBorder="1" applyAlignment="1" applyProtection="1">
      <alignment horizontal="center" vertical="center" wrapText="1"/>
    </xf>
    <xf numFmtId="9" fontId="24" fillId="0" borderId="46" xfId="0" applyNumberFormat="1" applyFont="1" applyFill="1" applyBorder="1" applyAlignment="1" applyProtection="1">
      <alignment horizontal="center" vertical="center" wrapText="1"/>
    </xf>
    <xf numFmtId="9" fontId="23" fillId="0" borderId="89" xfId="0" applyNumberFormat="1" applyFont="1" applyFill="1" applyBorder="1" applyAlignment="1" applyProtection="1">
      <alignment horizontal="center" vertical="center" wrapText="1"/>
    </xf>
    <xf numFmtId="0" fontId="24" fillId="0" borderId="45" xfId="0" applyFont="1" applyFill="1" applyBorder="1" applyAlignment="1" applyProtection="1">
      <alignment vertical="center" wrapText="1"/>
    </xf>
    <xf numFmtId="0" fontId="23" fillId="0" borderId="0" xfId="0" applyFont="1"/>
    <xf numFmtId="0" fontId="23" fillId="0" borderId="1" xfId="0" applyFont="1" applyBorder="1" applyAlignment="1">
      <alignment horizontal="center" vertical="center"/>
    </xf>
    <xf numFmtId="0" fontId="8" fillId="0" borderId="1" xfId="0" applyFont="1" applyBorder="1" applyAlignment="1">
      <alignment vertical="center"/>
    </xf>
    <xf numFmtId="0" fontId="47" fillId="0" borderId="1" xfId="0" applyFont="1" applyBorder="1"/>
    <xf numFmtId="0" fontId="50" fillId="0" borderId="0" xfId="0" applyFont="1"/>
    <xf numFmtId="0" fontId="23" fillId="0" borderId="0" xfId="0" applyFont="1" applyAlignment="1">
      <alignment horizontal="center" vertical="center"/>
    </xf>
    <xf numFmtId="0" fontId="24" fillId="21" borderId="90" xfId="0" applyFont="1" applyFill="1" applyBorder="1" applyAlignment="1">
      <alignment horizontal="center" vertical="center"/>
    </xf>
    <xf numFmtId="0" fontId="24" fillId="21" borderId="90"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21" borderId="80" xfId="0" applyFont="1" applyFill="1" applyBorder="1" applyAlignment="1">
      <alignment horizontal="center" vertical="center"/>
    </xf>
    <xf numFmtId="0" fontId="24" fillId="21" borderId="48" xfId="0" applyFont="1" applyFill="1" applyBorder="1" applyAlignment="1">
      <alignment horizontal="center" vertical="center" wrapText="1"/>
    </xf>
    <xf numFmtId="0" fontId="23" fillId="0" borderId="90" xfId="0" applyFont="1" applyBorder="1"/>
    <xf numFmtId="9" fontId="23" fillId="23" borderId="90" xfId="0" applyNumberFormat="1" applyFont="1" applyFill="1" applyBorder="1" applyAlignment="1">
      <alignment horizontal="center" vertical="center" wrapText="1"/>
    </xf>
    <xf numFmtId="9" fontId="23" fillId="0" borderId="1" xfId="0" applyNumberFormat="1" applyFont="1" applyBorder="1" applyAlignment="1">
      <alignment horizontal="center" vertical="center" wrapText="1"/>
    </xf>
    <xf numFmtId="0" fontId="24" fillId="0" borderId="45" xfId="0" applyFont="1" applyBorder="1"/>
    <xf numFmtId="9" fontId="24" fillId="0" borderId="46" xfId="0" applyNumberFormat="1" applyFont="1" applyBorder="1" applyAlignment="1">
      <alignment horizontal="center" vertical="center" wrapText="1"/>
    </xf>
    <xf numFmtId="0" fontId="24" fillId="0" borderId="45" xfId="0" applyFont="1" applyBorder="1" applyAlignment="1">
      <alignment vertical="center" wrapText="1"/>
    </xf>
    <xf numFmtId="164" fontId="23" fillId="0" borderId="1" xfId="0" applyNumberFormat="1" applyFont="1" applyBorder="1" applyAlignment="1">
      <alignment horizontal="center" vertical="center" wrapText="1"/>
    </xf>
    <xf numFmtId="0" fontId="24" fillId="0" borderId="19" xfId="0" applyFont="1" applyBorder="1"/>
    <xf numFmtId="9" fontId="24" fillId="23" borderId="41"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9" fillId="0" borderId="0" xfId="0" applyFont="1"/>
    <xf numFmtId="0" fontId="19" fillId="0" borderId="0" xfId="0" applyFont="1" applyAlignment="1">
      <alignment horizontal="center" vertical="center"/>
    </xf>
    <xf numFmtId="0" fontId="24" fillId="0" borderId="90" xfId="0" applyFont="1" applyBorder="1" applyAlignment="1">
      <alignment horizontal="center"/>
    </xf>
    <xf numFmtId="9" fontId="24" fillId="0" borderId="90"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6" fillId="0" borderId="0" xfId="0" applyFont="1" applyAlignment="1">
      <alignment vertical="center"/>
    </xf>
    <xf numFmtId="0" fontId="24" fillId="3" borderId="94" xfId="0" applyFont="1" applyFill="1" applyBorder="1" applyAlignment="1">
      <alignment horizontal="left"/>
    </xf>
    <xf numFmtId="0" fontId="24" fillId="3" borderId="61" xfId="0" applyFont="1" applyFill="1" applyBorder="1" applyAlignment="1">
      <alignment horizontal="left"/>
    </xf>
    <xf numFmtId="0" fontId="23" fillId="3" borderId="77" xfId="0" applyFont="1" applyFill="1" applyBorder="1" applyAlignment="1">
      <alignment horizontal="left"/>
    </xf>
    <xf numFmtId="0" fontId="23" fillId="3" borderId="23" xfId="0" applyFont="1" applyFill="1" applyBorder="1" applyAlignment="1">
      <alignment horizontal="center"/>
    </xf>
    <xf numFmtId="0" fontId="14"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5" fillId="5" borderId="13" xfId="0" applyFont="1" applyFill="1" applyBorder="1" applyAlignment="1">
      <alignment vertical="center"/>
    </xf>
    <xf numFmtId="0" fontId="5" fillId="5" borderId="14" xfId="0" applyFont="1" applyFill="1" applyBorder="1" applyAlignment="1">
      <alignment vertical="center"/>
    </xf>
    <xf numFmtId="0" fontId="27" fillId="0" borderId="94" xfId="1" applyFont="1" applyBorder="1" applyAlignment="1">
      <alignment horizontal="center" vertical="top" wrapText="1"/>
    </xf>
    <xf numFmtId="0" fontId="28" fillId="0" borderId="94" xfId="1" applyFont="1" applyBorder="1" applyAlignment="1">
      <alignment horizontal="center" vertical="top" wrapText="1"/>
    </xf>
    <xf numFmtId="0" fontId="27" fillId="8" borderId="94" xfId="1" applyFont="1" applyFill="1" applyBorder="1" applyAlignment="1">
      <alignment horizontal="center" vertical="top" wrapText="1"/>
    </xf>
    <xf numFmtId="0" fontId="28" fillId="8" borderId="94" xfId="1" applyFont="1" applyFill="1" applyBorder="1" applyAlignment="1">
      <alignment horizontal="center" vertical="top" wrapText="1"/>
    </xf>
    <xf numFmtId="0" fontId="19" fillId="0" borderId="90" xfId="0" applyFont="1" applyBorder="1" applyAlignment="1">
      <alignment horizontal="left" vertical="center" wrapText="1"/>
    </xf>
    <xf numFmtId="0" fontId="19" fillId="0" borderId="90" xfId="0" applyFont="1" applyBorder="1" applyAlignment="1">
      <alignment horizontal="center" vertical="center" wrapText="1"/>
    </xf>
    <xf numFmtId="0" fontId="19" fillId="2" borderId="90" xfId="1" applyFont="1" applyFill="1" applyBorder="1" applyAlignment="1">
      <alignment horizontal="center" vertical="center" wrapText="1"/>
    </xf>
    <xf numFmtId="0" fontId="19" fillId="0" borderId="90" xfId="25" applyFont="1" applyBorder="1" applyAlignment="1">
      <alignment horizontal="center" vertical="center" wrapText="1"/>
    </xf>
    <xf numFmtId="0" fontId="19" fillId="0" borderId="93" xfId="25" applyFont="1" applyBorder="1" applyAlignment="1">
      <alignment horizontal="left" vertical="center" wrapText="1"/>
    </xf>
    <xf numFmtId="0" fontId="19" fillId="0" borderId="90" xfId="25" applyFont="1" applyBorder="1" applyAlignment="1">
      <alignment horizontal="left" vertical="center" wrapText="1"/>
    </xf>
    <xf numFmtId="0" fontId="20" fillId="0" borderId="94" xfId="6" applyNumberFormat="1" applyFont="1" applyBorder="1" applyAlignment="1" applyProtection="1">
      <alignment horizontal="center" vertical="center" wrapText="1"/>
    </xf>
    <xf numFmtId="0" fontId="20" fillId="0" borderId="94" xfId="6" applyNumberFormat="1" applyFont="1" applyBorder="1" applyAlignment="1" applyProtection="1">
      <alignment horizontal="center" vertical="center" wrapText="1"/>
      <protection locked="0"/>
    </xf>
    <xf numFmtId="3" fontId="20" fillId="8" borderId="94" xfId="6" applyNumberFormat="1" applyFont="1" applyFill="1" applyBorder="1" applyAlignment="1" applyProtection="1">
      <alignment horizontal="center" vertical="center"/>
    </xf>
    <xf numFmtId="0" fontId="20" fillId="0" borderId="94" xfId="6" applyNumberFormat="1" applyFont="1" applyFill="1" applyBorder="1" applyAlignment="1" applyProtection="1">
      <alignment horizontal="center" vertical="center" wrapText="1"/>
    </xf>
    <xf numFmtId="0" fontId="20" fillId="0" borderId="94" xfId="6" applyNumberFormat="1" applyFont="1" applyFill="1" applyBorder="1" applyAlignment="1" applyProtection="1">
      <alignment horizontal="center" vertical="center" wrapText="1"/>
      <protection locked="0"/>
    </xf>
    <xf numFmtId="3" fontId="20" fillId="8" borderId="94" xfId="0" applyNumberFormat="1" applyFont="1" applyFill="1" applyBorder="1" applyAlignment="1">
      <alignment horizontal="center" vertical="center"/>
    </xf>
    <xf numFmtId="3" fontId="20" fillId="8" borderId="94" xfId="7" applyNumberFormat="1" applyFont="1" applyFill="1" applyBorder="1" applyAlignment="1" applyProtection="1">
      <alignment horizontal="center" vertical="center"/>
    </xf>
    <xf numFmtId="9" fontId="20" fillId="8" borderId="94" xfId="7" applyFont="1" applyFill="1" applyBorder="1" applyAlignment="1" applyProtection="1">
      <alignment horizontal="center" vertical="center"/>
    </xf>
    <xf numFmtId="0" fontId="19" fillId="0" borderId="90" xfId="26" applyFont="1" applyBorder="1" applyAlignment="1">
      <alignment horizontal="left" vertical="center" wrapText="1"/>
    </xf>
    <xf numFmtId="9" fontId="19" fillId="0" borderId="90" xfId="26" applyNumberFormat="1" applyFont="1" applyBorder="1" applyAlignment="1">
      <alignment horizontal="center" vertical="center" wrapText="1"/>
    </xf>
    <xf numFmtId="0" fontId="19" fillId="0" borderId="90" xfId="26" applyFont="1" applyBorder="1" applyAlignment="1">
      <alignment horizontal="center" vertical="center" wrapText="1"/>
    </xf>
    <xf numFmtId="0" fontId="22" fillId="0" borderId="93" xfId="25" applyFont="1" applyBorder="1" applyAlignment="1">
      <alignment horizontal="left" vertical="center" wrapText="1"/>
    </xf>
    <xf numFmtId="9" fontId="20" fillId="0" borderId="90" xfId="32" applyNumberFormat="1" applyFont="1" applyBorder="1" applyAlignment="1" applyProtection="1">
      <alignment horizontal="center" vertical="center" wrapText="1"/>
    </xf>
    <xf numFmtId="9" fontId="20" fillId="0" borderId="90" xfId="32" applyNumberFormat="1" applyFont="1" applyBorder="1" applyAlignment="1" applyProtection="1">
      <alignment horizontal="center" vertical="center" wrapText="1"/>
      <protection locked="0"/>
    </xf>
    <xf numFmtId="0" fontId="23" fillId="0" borderId="90" xfId="0" applyFont="1" applyBorder="1" applyAlignment="1">
      <alignment horizontal="center" vertical="center" wrapText="1"/>
    </xf>
    <xf numFmtId="0" fontId="23" fillId="0" borderId="90" xfId="0" applyFont="1" applyBorder="1" applyAlignment="1">
      <alignment vertical="center" wrapText="1"/>
    </xf>
    <xf numFmtId="1" fontId="20" fillId="8" borderId="94" xfId="0" applyNumberFormat="1" applyFont="1" applyFill="1" applyBorder="1" applyAlignment="1">
      <alignment horizontal="center" vertical="center"/>
    </xf>
    <xf numFmtId="1" fontId="20" fillId="8" borderId="94" xfId="7" applyNumberFormat="1" applyFont="1" applyFill="1" applyBorder="1" applyAlignment="1" applyProtection="1">
      <alignment horizontal="center" vertical="center"/>
    </xf>
    <xf numFmtId="9" fontId="19" fillId="0" borderId="90" xfId="0" applyNumberFormat="1" applyFont="1" applyBorder="1" applyAlignment="1">
      <alignment horizontal="center" vertical="center" wrapText="1"/>
    </xf>
    <xf numFmtId="0" fontId="14" fillId="0" borderId="1" xfId="1" applyFont="1" applyAlignment="1">
      <alignment vertical="center"/>
    </xf>
    <xf numFmtId="0" fontId="14" fillId="0" borderId="1" xfId="1" applyFont="1" applyAlignment="1">
      <alignment horizontal="center" vertical="center"/>
    </xf>
    <xf numFmtId="0" fontId="14" fillId="0" borderId="1" xfId="1" applyFont="1" applyAlignment="1">
      <alignment vertical="center" wrapText="1"/>
    </xf>
    <xf numFmtId="0" fontId="8" fillId="16" borderId="67" xfId="1" applyFont="1" applyFill="1" applyBorder="1" applyAlignment="1">
      <alignment vertical="center"/>
    </xf>
    <xf numFmtId="0" fontId="8" fillId="16" borderId="67" xfId="1" applyFont="1" applyFill="1" applyBorder="1" applyAlignment="1">
      <alignment vertical="center" wrapText="1"/>
    </xf>
    <xf numFmtId="0" fontId="8" fillId="16" borderId="67" xfId="1" applyFont="1" applyFill="1" applyBorder="1" applyAlignment="1">
      <alignment horizontal="center" vertical="center"/>
    </xf>
    <xf numFmtId="0" fontId="6" fillId="0" borderId="1" xfId="1" applyFont="1" applyAlignment="1">
      <alignment horizontal="left" vertical="center"/>
    </xf>
    <xf numFmtId="0" fontId="24" fillId="3" borderId="74" xfId="0" applyFont="1" applyFill="1" applyBorder="1" applyAlignment="1">
      <alignment horizontal="left"/>
    </xf>
    <xf numFmtId="0" fontId="19" fillId="0" borderId="67" xfId="0" applyFont="1" applyBorder="1" applyAlignment="1">
      <alignment horizontal="center" vertical="center" wrapText="1"/>
    </xf>
    <xf numFmtId="9" fontId="19" fillId="0" borderId="67" xfId="0" applyNumberFormat="1" applyFont="1" applyBorder="1" applyAlignment="1">
      <alignment horizontal="center" vertical="center" wrapText="1"/>
    </xf>
    <xf numFmtId="0" fontId="19" fillId="0" borderId="67" xfId="22" applyFont="1" applyBorder="1" applyAlignment="1">
      <alignment horizontal="center" vertical="center" wrapText="1"/>
    </xf>
    <xf numFmtId="0" fontId="19" fillId="0" borderId="67" xfId="25" applyFont="1" applyBorder="1" applyAlignment="1">
      <alignment horizontal="center" vertical="center" wrapText="1"/>
    </xf>
    <xf numFmtId="0" fontId="19" fillId="0" borderId="73" xfId="25" applyFont="1" applyBorder="1" applyAlignment="1">
      <alignment horizontal="left" vertical="center" wrapText="1"/>
    </xf>
    <xf numFmtId="0" fontId="22" fillId="0" borderId="73" xfId="25" applyFont="1" applyBorder="1" applyAlignment="1">
      <alignment horizontal="left" vertical="center" wrapText="1"/>
    </xf>
    <xf numFmtId="0" fontId="19" fillId="0" borderId="67" xfId="25" applyFont="1" applyBorder="1" applyAlignment="1">
      <alignment horizontal="left" vertical="center" wrapText="1"/>
    </xf>
    <xf numFmtId="9" fontId="20" fillId="0" borderId="94" xfId="7" applyFont="1" applyBorder="1" applyAlignment="1" applyProtection="1">
      <alignment horizontal="center" vertical="center" wrapText="1"/>
    </xf>
    <xf numFmtId="9" fontId="20" fillId="0" borderId="94" xfId="7" applyFont="1" applyBorder="1" applyAlignment="1" applyProtection="1">
      <alignment horizontal="center" vertical="center" wrapText="1"/>
      <protection locked="0"/>
    </xf>
    <xf numFmtId="9" fontId="20" fillId="0" borderId="94" xfId="7" applyFont="1" applyFill="1" applyBorder="1" applyAlignment="1" applyProtection="1">
      <alignment horizontal="center" vertical="center" wrapText="1"/>
    </xf>
    <xf numFmtId="9" fontId="20" fillId="0" borderId="94" xfId="7" applyFont="1" applyFill="1" applyBorder="1" applyAlignment="1" applyProtection="1">
      <alignment horizontal="center" vertical="center" wrapText="1"/>
      <protection locked="0"/>
    </xf>
    <xf numFmtId="0" fontId="23" fillId="0" borderId="67" xfId="0" applyFont="1" applyBorder="1" applyAlignment="1">
      <alignment horizontal="center" vertical="center" wrapText="1"/>
    </xf>
    <xf numFmtId="0" fontId="8" fillId="0" borderId="67" xfId="39" applyFont="1" applyBorder="1" applyAlignment="1">
      <alignment horizontal="left" vertical="center" wrapText="1"/>
    </xf>
    <xf numFmtId="0" fontId="19" fillId="0" borderId="67" xfId="26" applyFont="1" applyBorder="1" applyAlignment="1">
      <alignment horizontal="left" vertical="center" wrapText="1"/>
    </xf>
    <xf numFmtId="9" fontId="19" fillId="0" borderId="67" xfId="26" applyNumberFormat="1" applyFont="1" applyBorder="1" applyAlignment="1">
      <alignment horizontal="center" vertical="center" wrapText="1"/>
    </xf>
    <xf numFmtId="0" fontId="19" fillId="0" borderId="67" xfId="26" applyFont="1" applyBorder="1" applyAlignment="1">
      <alignment horizontal="center" vertical="center" wrapText="1"/>
    </xf>
    <xf numFmtId="0" fontId="19" fillId="2" borderId="67" xfId="1" applyFont="1" applyFill="1" applyBorder="1" applyAlignment="1">
      <alignment horizontal="center" vertical="center" wrapText="1"/>
    </xf>
    <xf numFmtId="0" fontId="19" fillId="3" borderId="67" xfId="0" applyFont="1" applyFill="1" applyBorder="1" applyAlignment="1">
      <alignment horizontal="left" vertical="center" wrapText="1"/>
    </xf>
    <xf numFmtId="9" fontId="37" fillId="3" borderId="67" xfId="0" applyNumberFormat="1" applyFont="1" applyFill="1" applyBorder="1" applyAlignment="1">
      <alignment horizontal="center" vertical="center" wrapText="1"/>
    </xf>
    <xf numFmtId="0" fontId="19" fillId="3" borderId="73" xfId="25" applyFont="1" applyFill="1" applyBorder="1" applyAlignment="1">
      <alignment horizontal="left" vertical="center" wrapText="1"/>
    </xf>
    <xf numFmtId="9" fontId="19" fillId="3" borderId="67" xfId="25" applyNumberFormat="1" applyFont="1" applyFill="1" applyBorder="1" applyAlignment="1">
      <alignment horizontal="center" vertical="center" wrapText="1"/>
    </xf>
    <xf numFmtId="9" fontId="21" fillId="8" borderId="94" xfId="7" applyFont="1" applyFill="1" applyBorder="1" applyAlignment="1" applyProtection="1">
      <alignment horizontal="center" vertical="center"/>
    </xf>
    <xf numFmtId="9" fontId="20" fillId="8" borderId="100" xfId="7" applyFont="1" applyFill="1" applyBorder="1" applyAlignment="1" applyProtection="1">
      <alignment horizontal="center" vertical="center"/>
    </xf>
    <xf numFmtId="9" fontId="21" fillId="8" borderId="67" xfId="7" applyFont="1" applyFill="1" applyBorder="1" applyAlignment="1" applyProtection="1">
      <alignment horizontal="center" vertical="center"/>
    </xf>
    <xf numFmtId="0" fontId="19" fillId="3" borderId="67" xfId="25" applyFont="1" applyFill="1" applyBorder="1" applyAlignment="1">
      <alignment horizontal="left" vertical="center" wrapText="1"/>
    </xf>
    <xf numFmtId="9" fontId="20" fillId="3" borderId="94" xfId="7" applyFont="1" applyFill="1" applyBorder="1" applyAlignment="1" applyProtection="1">
      <alignment horizontal="center" vertical="center"/>
    </xf>
    <xf numFmtId="0" fontId="6" fillId="3" borderId="0" xfId="0" applyFont="1" applyFill="1" applyAlignment="1">
      <alignment vertical="center"/>
    </xf>
    <xf numFmtId="9" fontId="22" fillId="3" borderId="67" xfId="7" applyFont="1" applyFill="1" applyBorder="1" applyAlignment="1" applyProtection="1">
      <alignment horizontal="center" vertical="center" wrapText="1"/>
    </xf>
    <xf numFmtId="9" fontId="22" fillId="0" borderId="67" xfId="7" applyFont="1" applyBorder="1" applyAlignment="1" applyProtection="1">
      <alignment horizontal="center" vertical="center" wrapText="1"/>
    </xf>
    <xf numFmtId="0" fontId="19" fillId="0" borderId="67" xfId="0" applyFont="1" applyBorder="1" applyAlignment="1">
      <alignment horizontal="left" vertical="center" wrapText="1"/>
    </xf>
    <xf numFmtId="0" fontId="22" fillId="0" borderId="94" xfId="0" applyFont="1" applyBorder="1" applyAlignment="1">
      <alignment horizontal="center" vertical="center" wrapText="1"/>
    </xf>
    <xf numFmtId="0" fontId="22" fillId="2" borderId="67" xfId="1" applyFont="1" applyFill="1" applyBorder="1" applyAlignment="1">
      <alignment horizontal="center" vertical="center" wrapText="1"/>
    </xf>
    <xf numFmtId="9" fontId="22" fillId="0" borderId="67" xfId="25" applyNumberFormat="1" applyFont="1" applyBorder="1" applyAlignment="1">
      <alignment horizontal="center" vertical="center" wrapText="1"/>
    </xf>
    <xf numFmtId="0" fontId="43" fillId="0" borderId="73" xfId="25" applyFont="1" applyBorder="1" applyAlignment="1">
      <alignment horizontal="left" vertical="center" wrapText="1"/>
    </xf>
    <xf numFmtId="0" fontId="8" fillId="0" borderId="67" xfId="0" applyFont="1" applyBorder="1" applyAlignment="1">
      <alignment horizontal="left" vertical="center" wrapText="1"/>
    </xf>
    <xf numFmtId="0" fontId="19" fillId="0" borderId="94" xfId="0" applyFont="1" applyBorder="1" applyAlignment="1">
      <alignment horizontal="center" vertical="center" wrapText="1"/>
    </xf>
    <xf numFmtId="1" fontId="20" fillId="8" borderId="94" xfId="6" applyNumberFormat="1" applyFont="1" applyFill="1" applyBorder="1" applyAlignment="1" applyProtection="1">
      <alignment horizontal="center" vertical="center"/>
    </xf>
    <xf numFmtId="0" fontId="5" fillId="5" borderId="56" xfId="0" applyFont="1" applyFill="1" applyBorder="1" applyAlignment="1">
      <alignment vertical="center"/>
    </xf>
    <xf numFmtId="0" fontId="10" fillId="0" borderId="94" xfId="1" applyFont="1" applyBorder="1" applyAlignment="1">
      <alignment horizontal="center" vertical="top" wrapText="1"/>
    </xf>
    <xf numFmtId="0" fontId="9" fillId="0" borderId="94" xfId="1" applyFont="1" applyBorder="1" applyAlignment="1">
      <alignment horizontal="center" vertical="top" wrapText="1"/>
    </xf>
    <xf numFmtId="0" fontId="10" fillId="8" borderId="94" xfId="1" applyFont="1" applyFill="1" applyBorder="1" applyAlignment="1">
      <alignment horizontal="center" vertical="top" wrapText="1"/>
    </xf>
    <xf numFmtId="0" fontId="9" fillId="8" borderId="94" xfId="1" applyFont="1" applyFill="1" applyBorder="1" applyAlignment="1">
      <alignment horizontal="center" vertical="top" wrapText="1"/>
    </xf>
    <xf numFmtId="0" fontId="19" fillId="0" borderId="67" xfId="0" applyFont="1" applyBorder="1" applyAlignment="1">
      <alignment horizontal="justify" vertical="center" wrapText="1"/>
    </xf>
    <xf numFmtId="3" fontId="19" fillId="0" borderId="67" xfId="0" applyNumberFormat="1" applyFont="1" applyBorder="1" applyAlignment="1">
      <alignment horizontal="center" vertical="center" wrapText="1"/>
    </xf>
    <xf numFmtId="0" fontId="19" fillId="0" borderId="73" xfId="25" applyFont="1" applyBorder="1" applyAlignment="1">
      <alignment horizontal="justify" vertical="center" wrapText="1"/>
    </xf>
    <xf numFmtId="0" fontId="19" fillId="0" borderId="73" xfId="25" applyFont="1" applyBorder="1" applyAlignment="1">
      <alignment horizontal="center" vertical="center" wrapText="1"/>
    </xf>
    <xf numFmtId="3" fontId="20" fillId="0" borderId="94" xfId="6" applyNumberFormat="1" applyFont="1" applyBorder="1" applyAlignment="1" applyProtection="1">
      <alignment horizontal="center" vertical="center" wrapText="1"/>
    </xf>
    <xf numFmtId="3" fontId="20" fillId="0" borderId="94" xfId="6" applyNumberFormat="1" applyFont="1" applyBorder="1" applyAlignment="1" applyProtection="1">
      <alignment horizontal="center" vertical="center" wrapText="1"/>
      <protection locked="0"/>
    </xf>
    <xf numFmtId="3" fontId="20" fillId="0" borderId="94" xfId="6" applyNumberFormat="1" applyFont="1" applyFill="1" applyBorder="1" applyAlignment="1" applyProtection="1">
      <alignment horizontal="center" vertical="center" wrapText="1"/>
    </xf>
    <xf numFmtId="3" fontId="20" fillId="17" borderId="94" xfId="0" applyNumberFormat="1" applyFont="1" applyFill="1" applyBorder="1" applyAlignment="1">
      <alignment horizontal="center" vertical="center"/>
    </xf>
    <xf numFmtId="3" fontId="20" fillId="17" borderId="94" xfId="7" applyNumberFormat="1" applyFont="1" applyFill="1" applyBorder="1" applyAlignment="1" applyProtection="1">
      <alignment horizontal="center" vertical="center"/>
    </xf>
    <xf numFmtId="0" fontId="19" fillId="0" borderId="67" xfId="25" applyFont="1" applyBorder="1" applyAlignment="1">
      <alignment horizontal="justify" vertical="center" wrapText="1"/>
    </xf>
    <xf numFmtId="1" fontId="20" fillId="0" borderId="94" xfId="6" applyNumberFormat="1" applyFont="1" applyBorder="1" applyAlignment="1" applyProtection="1">
      <alignment horizontal="center" vertical="center" wrapText="1"/>
    </xf>
    <xf numFmtId="1" fontId="20" fillId="0" borderId="94" xfId="6" applyNumberFormat="1" applyFont="1" applyBorder="1" applyAlignment="1" applyProtection="1">
      <alignment horizontal="center" vertical="center" wrapText="1"/>
      <protection locked="0"/>
    </xf>
    <xf numFmtId="1" fontId="20" fillId="17" borderId="94" xfId="0" applyNumberFormat="1" applyFont="1" applyFill="1" applyBorder="1" applyAlignment="1">
      <alignment horizontal="center" vertical="center"/>
    </xf>
    <xf numFmtId="1" fontId="20" fillId="17" borderId="94" xfId="7" applyNumberFormat="1" applyFont="1" applyFill="1" applyBorder="1" applyAlignment="1" applyProtection="1">
      <alignment horizontal="center" vertical="center"/>
    </xf>
    <xf numFmtId="0" fontId="19" fillId="0" borderId="98" xfId="0" applyFont="1" applyBorder="1" applyAlignment="1">
      <alignment horizontal="left" vertical="center" wrapText="1"/>
    </xf>
    <xf numFmtId="1" fontId="20" fillId="0" borderId="94" xfId="6" applyNumberFormat="1" applyFont="1" applyFill="1" applyBorder="1" applyAlignment="1" applyProtection="1">
      <alignment horizontal="center" vertical="center" wrapText="1"/>
      <protection locked="0"/>
    </xf>
    <xf numFmtId="0" fontId="23" fillId="0" borderId="67" xfId="0" applyFont="1" applyBorder="1" applyAlignment="1">
      <alignment vertical="center" wrapText="1"/>
    </xf>
    <xf numFmtId="0" fontId="19" fillId="3" borderId="67" xfId="25" applyFont="1" applyFill="1" applyBorder="1" applyAlignment="1">
      <alignment horizontal="center" vertical="center" wrapText="1"/>
    </xf>
    <xf numFmtId="0" fontId="19" fillId="0" borderId="67" xfId="0" applyFont="1" applyBorder="1" applyAlignment="1">
      <alignment vertical="center" wrapText="1"/>
    </xf>
    <xf numFmtId="0" fontId="19" fillId="0" borderId="94" xfId="0" applyFont="1" applyBorder="1" applyAlignment="1">
      <alignment vertical="center" wrapText="1"/>
    </xf>
    <xf numFmtId="0" fontId="19" fillId="0" borderId="94" xfId="0" applyFont="1" applyBorder="1" applyAlignment="1">
      <alignment horizontal="justify" vertical="center" wrapText="1"/>
    </xf>
    <xf numFmtId="1" fontId="20" fillId="0" borderId="94" xfId="6" applyNumberFormat="1" applyFont="1" applyFill="1" applyBorder="1" applyAlignment="1" applyProtection="1">
      <alignment horizontal="center" vertical="center" wrapText="1"/>
    </xf>
    <xf numFmtId="0" fontId="8" fillId="16" borderId="90" xfId="1" applyFont="1" applyFill="1" applyBorder="1" applyAlignment="1">
      <alignment vertical="center"/>
    </xf>
    <xf numFmtId="0" fontId="8" fillId="16" borderId="90" xfId="1" applyFont="1" applyFill="1" applyBorder="1" applyAlignment="1">
      <alignment vertical="center" wrapText="1"/>
    </xf>
    <xf numFmtId="0" fontId="8" fillId="16" borderId="90" xfId="1" applyFont="1" applyFill="1" applyBorder="1" applyAlignment="1">
      <alignment horizontal="center" vertical="center"/>
    </xf>
    <xf numFmtId="0" fontId="23" fillId="3" borderId="67" xfId="0" applyFont="1" applyFill="1" applyBorder="1" applyAlignment="1">
      <alignment horizontal="center" vertical="center" wrapText="1"/>
    </xf>
    <xf numFmtId="165" fontId="23" fillId="0" borderId="67" xfId="0" applyNumberFormat="1" applyFont="1" applyBorder="1" applyAlignment="1">
      <alignment horizontal="center" vertical="center" wrapText="1"/>
    </xf>
    <xf numFmtId="0" fontId="44" fillId="0" borderId="67" xfId="0" applyFont="1" applyBorder="1" applyAlignment="1">
      <alignment horizontal="justify" vertical="center" readingOrder="1"/>
    </xf>
    <xf numFmtId="9" fontId="20" fillId="0" borderId="67" xfId="32" applyNumberFormat="1" applyFont="1" applyFill="1" applyBorder="1" applyAlignment="1" applyProtection="1">
      <alignment horizontal="center" vertical="center" wrapText="1"/>
      <protection locked="0"/>
    </xf>
    <xf numFmtId="0" fontId="19" fillId="0" borderId="59" xfId="0" applyFont="1" applyBorder="1" applyAlignment="1">
      <alignment horizontal="left" vertical="center" wrapText="1"/>
    </xf>
    <xf numFmtId="0" fontId="19" fillId="2" borderId="60" xfId="0" applyFont="1" applyFill="1" applyBorder="1" applyAlignment="1">
      <alignment horizontal="left" vertical="center" wrapText="1"/>
    </xf>
    <xf numFmtId="0" fontId="22" fillId="0" borderId="15" xfId="0" applyFont="1" applyBorder="1" applyAlignment="1">
      <alignment horizontal="left" vertical="center" wrapText="1"/>
    </xf>
    <xf numFmtId="0" fontId="19" fillId="0" borderId="60" xfId="0" applyFont="1" applyBorder="1" applyAlignment="1">
      <alignment horizontal="left" vertical="center" wrapText="1"/>
    </xf>
    <xf numFmtId="0" fontId="8" fillId="0" borderId="90" xfId="39" applyFont="1" applyBorder="1" applyAlignment="1">
      <alignment horizontal="left" vertical="center" wrapText="1"/>
    </xf>
    <xf numFmtId="0" fontId="8" fillId="0" borderId="90" xfId="0" applyFont="1" applyBorder="1" applyAlignment="1">
      <alignment horizontal="left" vertical="center" wrapText="1"/>
    </xf>
    <xf numFmtId="9" fontId="19" fillId="0" borderId="47" xfId="25" applyNumberFormat="1" applyFont="1" applyBorder="1" applyAlignment="1">
      <alignment horizontal="center" vertical="center" wrapText="1"/>
    </xf>
    <xf numFmtId="0" fontId="19" fillId="0" borderId="47" xfId="25" applyFont="1" applyBorder="1" applyAlignment="1">
      <alignment horizontal="left" vertical="center" wrapText="1"/>
    </xf>
    <xf numFmtId="0" fontId="22" fillId="0" borderId="47" xfId="25" applyFont="1" applyBorder="1" applyAlignment="1">
      <alignment horizontal="left" vertical="center" wrapText="1"/>
    </xf>
    <xf numFmtId="9" fontId="20" fillId="0" borderId="94" xfId="6" applyNumberFormat="1" applyFont="1" applyFill="1" applyBorder="1" applyAlignment="1" applyProtection="1">
      <alignment horizontal="center" vertical="center" wrapText="1"/>
    </xf>
    <xf numFmtId="9" fontId="20" fillId="0" borderId="94" xfId="7" applyFont="1" applyFill="1" applyBorder="1" applyAlignment="1" applyProtection="1">
      <alignment horizontal="center" vertical="center"/>
    </xf>
    <xf numFmtId="0" fontId="19" fillId="0" borderId="67" xfId="1" applyFont="1" applyBorder="1" applyAlignment="1">
      <alignment horizontal="center" vertical="center" wrapText="1"/>
    </xf>
    <xf numFmtId="9" fontId="19" fillId="0" borderId="67" xfId="25" applyNumberFormat="1" applyFont="1" applyBorder="1" applyAlignment="1">
      <alignment horizontal="center" vertical="center" wrapText="1"/>
    </xf>
    <xf numFmtId="0" fontId="22" fillId="0" borderId="67" xfId="25" applyFont="1" applyBorder="1" applyAlignment="1">
      <alignment horizontal="left" vertical="center" wrapText="1"/>
    </xf>
    <xf numFmtId="0" fontId="44" fillId="0" borderId="0" xfId="0" applyFont="1" applyAlignment="1">
      <alignment horizontal="justify" vertical="center" wrapText="1"/>
    </xf>
    <xf numFmtId="0" fontId="19" fillId="0" borderId="67" xfId="23" applyFont="1" applyBorder="1" applyAlignment="1">
      <alignment horizontal="center" vertical="center" wrapText="1"/>
    </xf>
    <xf numFmtId="0" fontId="6" fillId="0" borderId="0" xfId="0" applyFont="1" applyAlignment="1">
      <alignment vertical="center" wrapText="1"/>
    </xf>
    <xf numFmtId="9" fontId="20" fillId="19" borderId="94" xfId="7" applyFont="1" applyFill="1" applyBorder="1" applyAlignment="1" applyProtection="1">
      <alignment horizontal="center" vertical="center"/>
    </xf>
    <xf numFmtId="0" fontId="6" fillId="3" borderId="0" xfId="0" applyFont="1" applyFill="1" applyAlignment="1">
      <alignment vertical="center" wrapText="1"/>
    </xf>
    <xf numFmtId="0" fontId="19" fillId="3" borderId="67" xfId="0" applyFont="1" applyFill="1" applyBorder="1" applyAlignment="1">
      <alignment horizontal="center" vertical="center" wrapText="1"/>
    </xf>
    <xf numFmtId="0" fontId="22" fillId="3" borderId="67" xfId="22" applyFont="1" applyFill="1" applyBorder="1" applyAlignment="1">
      <alignment horizontal="left" vertical="center" wrapText="1"/>
    </xf>
    <xf numFmtId="0" fontId="22" fillId="3" borderId="67" xfId="25" applyFont="1" applyFill="1" applyBorder="1" applyAlignment="1">
      <alignment horizontal="left" vertical="center" wrapText="1"/>
    </xf>
    <xf numFmtId="0" fontId="20" fillId="8" borderId="94" xfId="6" applyNumberFormat="1" applyFont="1" applyFill="1" applyBorder="1" applyAlignment="1" applyProtection="1">
      <alignment horizontal="center" vertical="center" wrapText="1"/>
    </xf>
    <xf numFmtId="0" fontId="19" fillId="0" borderId="77" xfId="26" applyFont="1" applyBorder="1" applyAlignment="1">
      <alignment horizontal="center" vertical="center" wrapText="1"/>
    </xf>
    <xf numFmtId="0" fontId="19" fillId="2" borderId="77" xfId="1" applyFont="1" applyFill="1" applyBorder="1" applyAlignment="1">
      <alignment horizontal="center" vertical="center" wrapText="1"/>
    </xf>
    <xf numFmtId="0" fontId="19" fillId="0" borderId="77" xfId="25" applyFont="1" applyBorder="1" applyAlignment="1">
      <alignment horizontal="center" vertical="center" wrapText="1"/>
    </xf>
    <xf numFmtId="0" fontId="19" fillId="0" borderId="11" xfId="25" applyFont="1" applyBorder="1" applyAlignment="1">
      <alignment horizontal="left" vertical="center" wrapText="1"/>
    </xf>
    <xf numFmtId="0" fontId="22" fillId="0" borderId="11" xfId="25" applyFont="1" applyBorder="1" applyAlignment="1">
      <alignment horizontal="left" vertical="center" wrapText="1"/>
    </xf>
    <xf numFmtId="0" fontId="19" fillId="0" borderId="77" xfId="25" applyFont="1" applyBorder="1" applyAlignment="1">
      <alignment horizontal="left" vertical="center" wrapText="1"/>
    </xf>
    <xf numFmtId="0" fontId="19" fillId="0" borderId="67" xfId="24" applyFont="1" applyBorder="1" applyAlignment="1">
      <alignment vertical="center" wrapText="1"/>
    </xf>
    <xf numFmtId="0" fontId="19" fillId="0" borderId="94" xfId="24" applyFont="1" applyBorder="1" applyAlignment="1">
      <alignment horizontal="justify" vertical="center" wrapText="1"/>
    </xf>
    <xf numFmtId="9" fontId="19" fillId="0" borderId="67" xfId="7" applyFont="1" applyFill="1" applyBorder="1" applyAlignment="1" applyProtection="1">
      <alignment horizontal="center" vertical="center" wrapText="1"/>
    </xf>
    <xf numFmtId="9" fontId="40" fillId="0" borderId="67" xfId="7" applyFont="1" applyBorder="1" applyAlignment="1" applyProtection="1">
      <alignment horizontal="center" vertical="center" wrapText="1"/>
    </xf>
    <xf numFmtId="9" fontId="40" fillId="0" borderId="94" xfId="7" applyFont="1" applyBorder="1" applyAlignment="1" applyProtection="1">
      <alignment horizontal="center" vertical="center" wrapText="1"/>
      <protection locked="0"/>
    </xf>
    <xf numFmtId="0" fontId="19" fillId="0" borderId="94" xfId="24" applyFont="1" applyBorder="1" applyAlignment="1">
      <alignment horizontal="left" vertical="center" wrapText="1"/>
    </xf>
    <xf numFmtId="0" fontId="8" fillId="0" borderId="67" xfId="39" applyFont="1" applyBorder="1" applyAlignment="1">
      <alignment vertical="center" wrapText="1"/>
    </xf>
    <xf numFmtId="9" fontId="19" fillId="18" borderId="67" xfId="7" applyFont="1" applyFill="1" applyBorder="1" applyAlignment="1" applyProtection="1">
      <alignment horizontal="center" vertical="center" wrapText="1"/>
    </xf>
    <xf numFmtId="0" fontId="22" fillId="0" borderId="73" xfId="25" applyFont="1" applyBorder="1" applyAlignment="1">
      <alignment horizontal="center" vertical="center" wrapText="1"/>
    </xf>
    <xf numFmtId="9" fontId="20" fillId="0" borderId="94" xfId="6" applyNumberFormat="1" applyFont="1" applyBorder="1" applyAlignment="1" applyProtection="1">
      <alignment horizontal="center" vertical="center" wrapText="1"/>
      <protection locked="0"/>
    </xf>
    <xf numFmtId="10" fontId="20" fillId="8" borderId="94" xfId="6" applyNumberFormat="1" applyFont="1" applyFill="1" applyBorder="1" applyAlignment="1" applyProtection="1">
      <alignment horizontal="center" vertical="center"/>
    </xf>
    <xf numFmtId="9" fontId="20" fillId="8" borderId="94" xfId="6" applyNumberFormat="1" applyFont="1" applyFill="1" applyBorder="1" applyAlignment="1" applyProtection="1">
      <alignment horizontal="center" vertical="center"/>
    </xf>
    <xf numFmtId="10" fontId="20" fillId="0" borderId="94" xfId="6" applyNumberFormat="1" applyFont="1" applyBorder="1" applyAlignment="1" applyProtection="1">
      <alignment horizontal="center" vertical="center" wrapText="1"/>
      <protection locked="0"/>
    </xf>
    <xf numFmtId="9" fontId="20" fillId="8" borderId="94" xfId="26" applyNumberFormat="1" applyFont="1" applyFill="1" applyBorder="1" applyAlignment="1">
      <alignment horizontal="center" vertical="center"/>
    </xf>
    <xf numFmtId="10" fontId="20" fillId="8" borderId="94" xfId="7" applyNumberFormat="1" applyFont="1" applyFill="1" applyBorder="1" applyAlignment="1" applyProtection="1">
      <alignment horizontal="center" vertical="center"/>
    </xf>
    <xf numFmtId="10" fontId="20" fillId="0" borderId="94" xfId="7" applyNumberFormat="1" applyFont="1" applyBorder="1" applyAlignment="1" applyProtection="1">
      <alignment horizontal="center" vertical="center" wrapText="1"/>
      <protection locked="0"/>
    </xf>
    <xf numFmtId="10" fontId="20" fillId="8" borderId="94" xfId="26" applyNumberFormat="1" applyFont="1" applyFill="1" applyBorder="1" applyAlignment="1">
      <alignment horizontal="center" vertical="center"/>
    </xf>
    <xf numFmtId="10" fontId="19" fillId="0" borderId="90" xfId="25" applyNumberFormat="1" applyFont="1" applyBorder="1" applyAlignment="1">
      <alignment horizontal="center" vertical="center" wrapText="1"/>
    </xf>
    <xf numFmtId="9" fontId="19" fillId="0" borderId="90" xfId="25" applyNumberFormat="1" applyFont="1" applyBorder="1" applyAlignment="1">
      <alignment horizontal="center" vertical="center" wrapText="1"/>
    </xf>
    <xf numFmtId="9" fontId="19" fillId="3" borderId="67" xfId="24" applyNumberFormat="1" applyFont="1" applyFill="1" applyBorder="1" applyAlignment="1">
      <alignment horizontal="center" vertical="center" wrapText="1"/>
    </xf>
    <xf numFmtId="0" fontId="19" fillId="2" borderId="67" xfId="1" applyFont="1" applyFill="1" applyBorder="1" applyAlignment="1">
      <alignment horizontal="left" vertical="center" wrapText="1"/>
    </xf>
    <xf numFmtId="3" fontId="19" fillId="3" borderId="67" xfId="25" applyNumberFormat="1" applyFont="1" applyFill="1" applyBorder="1" applyAlignment="1">
      <alignment horizontal="center" vertical="center" wrapText="1"/>
    </xf>
    <xf numFmtId="9" fontId="20" fillId="0" borderId="94" xfId="6" applyNumberFormat="1" applyFont="1" applyBorder="1" applyAlignment="1" applyProtection="1">
      <alignment horizontal="center" vertical="center" wrapText="1"/>
    </xf>
    <xf numFmtId="1" fontId="19" fillId="3" borderId="67" xfId="24" applyNumberFormat="1" applyFont="1" applyFill="1" applyBorder="1" applyAlignment="1">
      <alignment horizontal="center" vertical="center" wrapText="1"/>
    </xf>
    <xf numFmtId="0" fontId="19" fillId="3" borderId="94" xfId="24" applyFont="1" applyFill="1" applyBorder="1" applyAlignment="1">
      <alignment horizontal="left" vertical="center" wrapText="1"/>
    </xf>
    <xf numFmtId="0" fontId="19" fillId="3" borderId="67" xfId="1" applyFont="1" applyFill="1" applyBorder="1" applyAlignment="1">
      <alignment horizontal="left" vertical="center" wrapText="1"/>
    </xf>
    <xf numFmtId="3" fontId="19" fillId="0" borderId="67" xfId="25" applyNumberFormat="1" applyFont="1" applyBorder="1" applyAlignment="1">
      <alignment horizontal="center" vertical="center" wrapText="1"/>
    </xf>
    <xf numFmtId="9" fontId="19" fillId="0" borderId="67" xfId="24" applyNumberFormat="1" applyFont="1" applyBorder="1" applyAlignment="1">
      <alignment horizontal="center" vertical="center" wrapText="1"/>
    </xf>
    <xf numFmtId="0" fontId="22" fillId="3" borderId="73" xfId="25" applyFont="1" applyFill="1" applyBorder="1" applyAlignment="1">
      <alignment horizontal="left" vertical="center" wrapText="1"/>
    </xf>
    <xf numFmtId="0" fontId="19" fillId="2" borderId="90" xfId="1" applyFont="1" applyFill="1" applyBorder="1" applyAlignment="1">
      <alignment horizontal="left" vertical="center" wrapText="1"/>
    </xf>
    <xf numFmtId="0" fontId="41" fillId="0" borderId="0" xfId="0" applyFont="1" applyAlignment="1">
      <alignment horizontal="justify" vertical="center" readingOrder="1"/>
    </xf>
    <xf numFmtId="0" fontId="8" fillId="0" borderId="77" xfId="0" applyFont="1" applyBorder="1" applyAlignment="1">
      <alignment vertical="center" wrapText="1"/>
    </xf>
    <xf numFmtId="9" fontId="20" fillId="8" borderId="90" xfId="7" applyFont="1" applyFill="1" applyBorder="1" applyAlignment="1" applyProtection="1">
      <alignment horizontal="center" vertical="center"/>
    </xf>
    <xf numFmtId="9" fontId="20" fillId="0" borderId="90" xfId="32" applyNumberFormat="1" applyFont="1" applyFill="1" applyBorder="1" applyAlignment="1" applyProtection="1">
      <alignment horizontal="center" vertical="center" wrapText="1"/>
      <protection locked="0"/>
    </xf>
    <xf numFmtId="3" fontId="20" fillId="8" borderId="94" xfId="6" applyNumberFormat="1" applyFont="1" applyFill="1" applyBorder="1" applyAlignment="1" applyProtection="1">
      <alignment horizontal="center" vertical="center"/>
      <protection locked="0"/>
    </xf>
    <xf numFmtId="9" fontId="20" fillId="8" borderId="94" xfId="7" applyFont="1" applyFill="1" applyBorder="1" applyAlignment="1" applyProtection="1">
      <alignment horizontal="center" vertical="center"/>
      <protection locked="0"/>
    </xf>
    <xf numFmtId="0" fontId="24" fillId="3" borderId="107" xfId="0" applyFont="1" applyFill="1" applyBorder="1" applyAlignment="1">
      <alignment horizontal="left"/>
    </xf>
    <xf numFmtId="3" fontId="23" fillId="0" borderId="67" xfId="0" applyNumberFormat="1" applyFont="1" applyBorder="1" applyAlignment="1">
      <alignment horizontal="center" vertical="center" wrapText="1"/>
    </xf>
    <xf numFmtId="0" fontId="39" fillId="0" borderId="67" xfId="0" applyFont="1" applyBorder="1" applyAlignment="1">
      <alignment horizontal="left" vertical="center" wrapText="1"/>
    </xf>
    <xf numFmtId="3" fontId="19" fillId="0" borderId="67" xfId="0" applyNumberFormat="1" applyFont="1" applyFill="1" applyBorder="1" applyAlignment="1">
      <alignment horizontal="center" vertical="center" wrapText="1"/>
    </xf>
    <xf numFmtId="164" fontId="20" fillId="8" borderId="94" xfId="7" applyNumberFormat="1" applyFont="1" applyFill="1" applyBorder="1" applyAlignment="1" applyProtection="1">
      <alignment horizontal="center" vertical="center"/>
    </xf>
    <xf numFmtId="164" fontId="20" fillId="0" borderId="94" xfId="7" applyNumberFormat="1" applyFont="1" applyFill="1" applyBorder="1" applyAlignment="1" applyProtection="1">
      <alignment horizontal="center" vertical="center"/>
    </xf>
    <xf numFmtId="164" fontId="21" fillId="4" borderId="75" xfId="3" applyNumberFormat="1" applyFont="1" applyFill="1" applyBorder="1" applyAlignment="1" applyProtection="1">
      <alignment horizontal="center" vertical="center"/>
    </xf>
    <xf numFmtId="9" fontId="23" fillId="3" borderId="82" xfId="0" applyNumberFormat="1" applyFont="1" applyFill="1" applyBorder="1" applyAlignment="1" applyProtection="1">
      <alignment horizontal="center" vertical="center" wrapText="1"/>
    </xf>
    <xf numFmtId="10" fontId="20" fillId="0" borderId="94" xfId="7" applyNumberFormat="1" applyFont="1" applyBorder="1" applyAlignment="1" applyProtection="1">
      <alignment horizontal="center" vertical="center" wrapText="1"/>
    </xf>
    <xf numFmtId="0" fontId="24" fillId="22" borderId="82" xfId="0" applyFont="1" applyFill="1" applyBorder="1" applyAlignment="1" applyProtection="1">
      <alignment horizontal="center" vertical="center" wrapText="1"/>
    </xf>
    <xf numFmtId="0" fontId="24" fillId="22" borderId="76" xfId="0" applyFont="1" applyFill="1" applyBorder="1" applyAlignment="1" applyProtection="1">
      <alignment horizontal="center" vertical="center" wrapText="1"/>
    </xf>
    <xf numFmtId="0" fontId="24" fillId="22" borderId="82" xfId="0" applyFont="1" applyFill="1" applyBorder="1" applyAlignment="1" applyProtection="1">
      <alignment horizontal="center" vertical="center"/>
    </xf>
    <xf numFmtId="0" fontId="24" fillId="21" borderId="54" xfId="0" applyFont="1" applyFill="1" applyBorder="1" applyAlignment="1" applyProtection="1">
      <alignment horizontal="center" vertical="center" wrapText="1"/>
    </xf>
    <xf numFmtId="0" fontId="24" fillId="22" borderId="76" xfId="0" applyFont="1" applyFill="1" applyBorder="1" applyAlignment="1" applyProtection="1">
      <alignment horizontal="center" vertical="center"/>
    </xf>
    <xf numFmtId="0" fontId="24" fillId="22" borderId="86" xfId="0" applyFont="1" applyFill="1" applyBorder="1" applyAlignment="1" applyProtection="1">
      <alignment horizontal="center" vertical="center" wrapText="1"/>
    </xf>
    <xf numFmtId="0" fontId="24" fillId="22" borderId="86" xfId="0" applyFont="1" applyFill="1" applyBorder="1" applyAlignment="1" applyProtection="1">
      <alignment horizontal="center" vertical="center"/>
    </xf>
    <xf numFmtId="164" fontId="4" fillId="0" borderId="82" xfId="0" applyNumberFormat="1" applyFont="1" applyFill="1" applyBorder="1" applyAlignment="1" applyProtection="1">
      <alignment horizontal="center" vertical="center" wrapText="1"/>
    </xf>
    <xf numFmtId="164" fontId="24" fillId="0" borderId="76" xfId="0" applyNumberFormat="1" applyFont="1" applyFill="1" applyBorder="1" applyAlignment="1" applyProtection="1">
      <alignment horizontal="center" vertical="center" wrapText="1"/>
    </xf>
    <xf numFmtId="0" fontId="24" fillId="22" borderId="90" xfId="0" applyFont="1" applyFill="1" applyBorder="1" applyAlignment="1" applyProtection="1">
      <alignment horizontal="center" vertical="center" wrapText="1"/>
    </xf>
    <xf numFmtId="9" fontId="23" fillId="0" borderId="90" xfId="0" applyNumberFormat="1" applyFont="1" applyFill="1" applyBorder="1" applyAlignment="1" applyProtection="1">
      <alignment horizontal="center" vertical="center" wrapText="1"/>
    </xf>
    <xf numFmtId="3" fontId="23" fillId="0" borderId="90" xfId="0" applyNumberFormat="1" applyFont="1" applyFill="1" applyBorder="1" applyAlignment="1" applyProtection="1">
      <alignment horizontal="center" vertical="center"/>
    </xf>
    <xf numFmtId="0" fontId="24" fillId="0" borderId="93" xfId="0" applyFont="1" applyFill="1" applyBorder="1" applyAlignment="1" applyProtection="1">
      <alignment horizontal="center"/>
    </xf>
    <xf numFmtId="9" fontId="23" fillId="0" borderId="90" xfId="5" applyFont="1" applyFill="1" applyBorder="1" applyAlignment="1" applyProtection="1">
      <alignment horizontal="center" vertical="center"/>
    </xf>
    <xf numFmtId="0" fontId="24" fillId="0" borderId="90" xfId="0" applyFont="1" applyFill="1" applyBorder="1" applyAlignment="1" applyProtection="1">
      <alignment horizontal="center"/>
    </xf>
    <xf numFmtId="0" fontId="23" fillId="0" borderId="90" xfId="5" applyNumberFormat="1" applyFont="1" applyFill="1" applyBorder="1" applyAlignment="1" applyProtection="1">
      <alignment horizontal="center" vertical="center"/>
    </xf>
    <xf numFmtId="3" fontId="23" fillId="0" borderId="90" xfId="40" applyNumberFormat="1" applyFont="1" applyFill="1" applyBorder="1" applyAlignment="1" applyProtection="1">
      <alignment horizontal="center" vertical="center"/>
    </xf>
    <xf numFmtId="3" fontId="23" fillId="0" borderId="90" xfId="5" applyNumberFormat="1" applyFont="1" applyFill="1" applyBorder="1" applyAlignment="1" applyProtection="1">
      <alignment horizontal="center" vertical="center"/>
    </xf>
    <xf numFmtId="3" fontId="23" fillId="0" borderId="0" xfId="0" applyNumberFormat="1" applyFont="1" applyFill="1" applyProtection="1"/>
    <xf numFmtId="0" fontId="8" fillId="0" borderId="1" xfId="0" applyFont="1" applyBorder="1" applyAlignment="1">
      <alignment horizontal="center" vertical="center"/>
    </xf>
    <xf numFmtId="0" fontId="47" fillId="0" borderId="1" xfId="0" applyFont="1" applyBorder="1" applyAlignment="1">
      <alignment horizontal="center"/>
    </xf>
    <xf numFmtId="0" fontId="24" fillId="0" borderId="91" xfId="0" applyFont="1" applyBorder="1" applyAlignment="1">
      <alignment horizontal="center"/>
    </xf>
    <xf numFmtId="0" fontId="24" fillId="0" borderId="92" xfId="0" applyFont="1" applyBorder="1" applyAlignment="1">
      <alignment horizontal="center"/>
    </xf>
    <xf numFmtId="0" fontId="24" fillId="0" borderId="93" xfId="0" applyFont="1" applyBorder="1" applyAlignment="1">
      <alignment horizontal="center"/>
    </xf>
    <xf numFmtId="0" fontId="24" fillId="22" borderId="86" xfId="0" applyFont="1" applyFill="1" applyBorder="1" applyAlignment="1" applyProtection="1">
      <alignment horizontal="center" vertical="center" wrapText="1"/>
    </xf>
    <xf numFmtId="0" fontId="24" fillId="22" borderId="86" xfId="0" applyFont="1" applyFill="1" applyBorder="1" applyAlignment="1" applyProtection="1">
      <alignment horizontal="center" vertical="center"/>
    </xf>
    <xf numFmtId="0" fontId="24" fillId="22" borderId="82"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47" fillId="0" borderId="1" xfId="0" applyFont="1" applyFill="1" applyBorder="1" applyAlignment="1" applyProtection="1">
      <alignment horizontal="center"/>
    </xf>
    <xf numFmtId="0" fontId="24" fillId="22" borderId="85" xfId="0" applyFont="1" applyFill="1" applyBorder="1" applyAlignment="1" applyProtection="1">
      <alignment horizontal="center" vertical="center" wrapText="1"/>
    </xf>
    <xf numFmtId="0" fontId="24" fillId="22" borderId="76" xfId="0" applyFont="1" applyFill="1" applyBorder="1" applyAlignment="1" applyProtection="1">
      <alignment horizontal="center" vertical="center" wrapText="1"/>
    </xf>
    <xf numFmtId="0" fontId="24" fillId="22" borderId="82" xfId="0" applyFont="1" applyFill="1" applyBorder="1" applyAlignment="1" applyProtection="1">
      <alignment horizontal="center" vertical="center" wrapText="1"/>
    </xf>
    <xf numFmtId="0" fontId="24" fillId="0" borderId="82" xfId="0" applyFont="1" applyFill="1" applyBorder="1" applyAlignment="1" applyProtection="1">
      <alignment horizontal="center"/>
    </xf>
    <xf numFmtId="0" fontId="23" fillId="0" borderId="87" xfId="0" applyFont="1" applyFill="1" applyBorder="1" applyAlignment="1" applyProtection="1">
      <alignment horizontal="left" vertical="center" wrapText="1"/>
    </xf>
    <xf numFmtId="0" fontId="23" fillId="0" borderId="77" xfId="0" applyFont="1" applyFill="1" applyBorder="1" applyAlignment="1" applyProtection="1">
      <alignment horizontal="left" vertical="center" wrapText="1"/>
    </xf>
    <xf numFmtId="0" fontId="24" fillId="0" borderId="83" xfId="0" applyFont="1" applyFill="1" applyBorder="1" applyAlignment="1" applyProtection="1">
      <alignment horizontal="center"/>
    </xf>
    <xf numFmtId="0" fontId="24" fillId="0" borderId="84" xfId="0" applyFont="1" applyFill="1" applyBorder="1" applyAlignment="1" applyProtection="1">
      <alignment horizontal="center"/>
    </xf>
    <xf numFmtId="0" fontId="24" fillId="0" borderId="85" xfId="0" applyFont="1" applyFill="1" applyBorder="1" applyAlignment="1" applyProtection="1">
      <alignment horizontal="center"/>
    </xf>
    <xf numFmtId="0" fontId="24" fillId="21" borderId="47" xfId="0" applyFont="1" applyFill="1" applyBorder="1" applyAlignment="1" applyProtection="1">
      <alignment horizontal="center" vertical="center" wrapText="1"/>
    </xf>
    <xf numFmtId="0" fontId="24" fillId="21" borderId="54" xfId="0" applyFont="1" applyFill="1" applyBorder="1" applyAlignment="1" applyProtection="1">
      <alignment horizontal="center" vertical="center" wrapText="1"/>
    </xf>
    <xf numFmtId="0" fontId="24" fillId="22" borderId="76" xfId="0" applyFont="1" applyFill="1" applyBorder="1" applyAlignment="1" applyProtection="1">
      <alignment horizontal="center" vertical="center"/>
    </xf>
    <xf numFmtId="0" fontId="24" fillId="22" borderId="83" xfId="0" applyFont="1" applyFill="1" applyBorder="1" applyAlignment="1" applyProtection="1">
      <alignment horizontal="center" vertical="center" wrapText="1"/>
    </xf>
    <xf numFmtId="0" fontId="24" fillId="21" borderId="20" xfId="0" applyFont="1" applyFill="1" applyBorder="1" applyAlignment="1" applyProtection="1">
      <alignment horizontal="center" vertical="center"/>
    </xf>
    <xf numFmtId="0" fontId="24" fillId="21" borderId="21" xfId="0" applyFont="1" applyFill="1" applyBorder="1" applyAlignment="1" applyProtection="1">
      <alignment horizontal="center" vertical="center"/>
    </xf>
    <xf numFmtId="0" fontId="24" fillId="21" borderId="80" xfId="0" applyFont="1" applyFill="1" applyBorder="1" applyAlignment="1" applyProtection="1">
      <alignment horizontal="center" vertical="center"/>
    </xf>
    <xf numFmtId="0" fontId="24" fillId="21" borderId="53" xfId="0" applyFont="1" applyFill="1" applyBorder="1" applyAlignment="1" applyProtection="1">
      <alignment horizontal="center" vertical="center"/>
    </xf>
    <xf numFmtId="0" fontId="19" fillId="0" borderId="117" xfId="1" applyFont="1" applyBorder="1" applyAlignment="1" applyProtection="1">
      <alignment horizontal="left" vertical="center"/>
    </xf>
    <xf numFmtId="0" fontId="8"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29" fillId="0" borderId="29" xfId="0" applyFont="1" applyBorder="1" applyAlignment="1" applyProtection="1">
      <alignment horizontal="center" vertical="center"/>
    </xf>
    <xf numFmtId="0" fontId="29" fillId="0" borderId="30"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101"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02" xfId="0" applyFont="1" applyBorder="1" applyAlignment="1" applyProtection="1">
      <alignment horizontal="center" vertical="center"/>
    </xf>
    <xf numFmtId="0" fontId="29" fillId="0" borderId="106" xfId="0" applyFont="1" applyBorder="1" applyAlignment="1" applyProtection="1">
      <alignment horizontal="center" vertical="center"/>
    </xf>
    <xf numFmtId="0" fontId="29" fillId="0" borderId="26" xfId="0" applyFont="1" applyBorder="1" applyAlignment="1" applyProtection="1">
      <alignment horizontal="center" vertical="center"/>
    </xf>
    <xf numFmtId="0" fontId="29" fillId="0" borderId="32" xfId="0" applyFont="1" applyBorder="1" applyAlignment="1" applyProtection="1">
      <alignment horizontal="center" vertical="center"/>
    </xf>
    <xf numFmtId="0" fontId="29" fillId="0" borderId="33" xfId="0" applyFont="1" applyBorder="1" applyAlignment="1" applyProtection="1">
      <alignment horizontal="center" vertical="center"/>
    </xf>
    <xf numFmtId="0" fontId="24" fillId="3" borderId="20" xfId="0" applyFont="1" applyFill="1" applyBorder="1" applyAlignment="1" applyProtection="1">
      <alignment horizontal="left"/>
    </xf>
    <xf numFmtId="0" fontId="24" fillId="3" borderId="21" xfId="0" applyFont="1" applyFill="1" applyBorder="1" applyAlignment="1" applyProtection="1">
      <alignment horizontal="left"/>
    </xf>
    <xf numFmtId="0" fontId="24" fillId="3" borderId="95" xfId="0" applyFont="1" applyFill="1" applyBorder="1" applyAlignment="1" applyProtection="1">
      <alignment horizontal="left"/>
    </xf>
    <xf numFmtId="0" fontId="24" fillId="3" borderId="96" xfId="0" applyFont="1" applyFill="1" applyBorder="1" applyAlignment="1" applyProtection="1">
      <alignment horizontal="left"/>
    </xf>
    <xf numFmtId="15" fontId="23" fillId="3" borderId="26" xfId="0" quotePrefix="1" applyNumberFormat="1" applyFont="1" applyFill="1" applyBorder="1" applyAlignment="1" applyProtection="1">
      <alignment horizontal="left"/>
    </xf>
    <xf numFmtId="15" fontId="23" fillId="3" borderId="27" xfId="0" quotePrefix="1" applyNumberFormat="1" applyFont="1" applyFill="1" applyBorder="1" applyAlignment="1" applyProtection="1">
      <alignment horizontal="left"/>
    </xf>
    <xf numFmtId="0" fontId="5" fillId="5" borderId="13"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5" fillId="5" borderId="15" xfId="0" applyFont="1" applyFill="1" applyBorder="1" applyAlignment="1" applyProtection="1">
      <alignment horizontal="center" vertical="center"/>
    </xf>
    <xf numFmtId="0" fontId="8" fillId="6" borderId="115" xfId="0" applyFont="1" applyFill="1" applyBorder="1" applyAlignment="1" applyProtection="1">
      <alignment horizontal="center" vertical="center" wrapText="1"/>
    </xf>
    <xf numFmtId="0" fontId="8" fillId="6" borderId="98" xfId="0" applyFont="1" applyFill="1" applyBorder="1" applyAlignment="1" applyProtection="1">
      <alignment horizontal="center" vertical="center" wrapText="1"/>
    </xf>
    <xf numFmtId="0" fontId="8" fillId="6" borderId="116" xfId="0" applyFont="1" applyFill="1" applyBorder="1" applyAlignment="1" applyProtection="1">
      <alignment horizontal="center" vertical="center" wrapText="1"/>
    </xf>
    <xf numFmtId="0" fontId="9" fillId="7" borderId="68" xfId="1" applyFont="1" applyFill="1" applyBorder="1" applyAlignment="1" applyProtection="1">
      <alignment horizontal="center" vertical="center" wrapText="1"/>
    </xf>
    <xf numFmtId="0" fontId="9" fillId="7" borderId="73" xfId="1" applyFont="1" applyFill="1" applyBorder="1" applyAlignment="1" applyProtection="1">
      <alignment horizontal="center" vertical="center" wrapText="1"/>
    </xf>
    <xf numFmtId="0" fontId="9" fillId="7" borderId="112" xfId="1" applyFont="1" applyFill="1" applyBorder="1" applyAlignment="1" applyProtection="1">
      <alignment horizontal="center" vertical="center" wrapText="1"/>
    </xf>
    <xf numFmtId="0" fontId="9" fillId="7" borderId="113" xfId="1" applyFont="1" applyFill="1" applyBorder="1" applyAlignment="1" applyProtection="1">
      <alignment horizontal="center" vertical="center" wrapText="1"/>
    </xf>
    <xf numFmtId="0" fontId="9" fillId="7" borderId="114" xfId="1" applyFont="1" applyFill="1" applyBorder="1" applyAlignment="1" applyProtection="1">
      <alignment horizontal="center" vertical="center" wrapText="1"/>
    </xf>
    <xf numFmtId="0" fontId="27" fillId="9" borderId="110" xfId="1" applyFont="1" applyFill="1" applyBorder="1" applyAlignment="1" applyProtection="1">
      <alignment horizontal="center" vertical="center" wrapText="1"/>
    </xf>
    <xf numFmtId="0" fontId="27" fillId="9" borderId="66" xfId="1" applyFont="1" applyFill="1" applyBorder="1" applyAlignment="1" applyProtection="1">
      <alignment horizontal="center" vertical="center" wrapText="1"/>
    </xf>
    <xf numFmtId="0" fontId="27" fillId="9" borderId="111" xfId="1" applyFont="1" applyFill="1" applyBorder="1" applyAlignment="1" applyProtection="1">
      <alignment horizontal="center" vertical="center" wrapText="1"/>
    </xf>
    <xf numFmtId="0" fontId="26" fillId="9" borderId="108" xfId="1" applyFont="1" applyFill="1" applyBorder="1" applyAlignment="1" applyProtection="1">
      <alignment horizontal="center" vertical="center" wrapText="1"/>
    </xf>
    <xf numFmtId="0" fontId="26" fillId="9" borderId="104" xfId="1" applyFont="1" applyFill="1" applyBorder="1" applyAlignment="1" applyProtection="1">
      <alignment horizontal="center" vertical="center" wrapText="1"/>
    </xf>
    <xf numFmtId="0" fontId="26" fillId="9" borderId="109" xfId="1" applyFont="1" applyFill="1" applyBorder="1" applyAlignment="1" applyProtection="1">
      <alignment horizontal="center" vertical="center" wrapText="1"/>
    </xf>
    <xf numFmtId="0" fontId="9" fillId="0" borderId="68" xfId="1" applyFont="1" applyFill="1" applyBorder="1" applyAlignment="1" applyProtection="1">
      <alignment horizontal="center" vertical="center" wrapText="1"/>
    </xf>
    <xf numFmtId="0" fontId="9" fillId="0" borderId="92" xfId="1" applyFont="1" applyFill="1" applyBorder="1" applyAlignment="1" applyProtection="1">
      <alignment horizontal="center" vertical="center" wrapText="1"/>
    </xf>
    <xf numFmtId="0" fontId="9" fillId="0" borderId="73" xfId="1" applyFont="1" applyFill="1" applyBorder="1" applyAlignment="1" applyProtection="1">
      <alignment horizontal="center" vertical="center" wrapText="1"/>
    </xf>
    <xf numFmtId="14" fontId="19" fillId="0" borderId="68" xfId="1" applyNumberFormat="1" applyFont="1" applyBorder="1" applyAlignment="1">
      <alignment horizontal="center" vertical="center"/>
    </xf>
    <xf numFmtId="14" fontId="19" fillId="0" borderId="73" xfId="1" applyNumberFormat="1" applyFont="1" applyBorder="1" applyAlignment="1">
      <alignment horizontal="center" vertical="center"/>
    </xf>
    <xf numFmtId="0" fontId="19" fillId="0" borderId="67" xfId="1" applyFont="1" applyBorder="1" applyAlignment="1">
      <alignment horizontal="left" vertical="center"/>
    </xf>
    <xf numFmtId="0" fontId="8" fillId="0" borderId="67" xfId="1" applyFont="1" applyBorder="1" applyAlignment="1">
      <alignment horizontal="left" vertical="center"/>
    </xf>
    <xf numFmtId="0" fontId="6" fillId="0" borderId="1" xfId="1" applyFont="1" applyAlignment="1">
      <alignment horizontal="left" vertical="center"/>
    </xf>
    <xf numFmtId="0" fontId="6" fillId="0" borderId="1" xfId="1" applyFont="1" applyAlignment="1">
      <alignment vertical="center"/>
    </xf>
    <xf numFmtId="0" fontId="9" fillId="0" borderId="90" xfId="1" applyFont="1" applyBorder="1" applyAlignment="1">
      <alignment horizontal="center" vertical="center" wrapText="1"/>
    </xf>
    <xf numFmtId="0" fontId="9" fillId="7" borderId="91" xfId="1" applyFont="1" applyFill="1" applyBorder="1" applyAlignment="1">
      <alignment horizontal="center" vertical="center" wrapText="1"/>
    </xf>
    <xf numFmtId="0" fontId="9" fillId="7" borderId="93" xfId="1" applyFont="1" applyFill="1" applyBorder="1" applyAlignment="1">
      <alignment horizontal="center" vertical="center" wrapText="1"/>
    </xf>
    <xf numFmtId="0" fontId="9" fillId="0" borderId="91" xfId="1" applyFont="1" applyBorder="1" applyAlignment="1">
      <alignment horizontal="center" vertical="center" wrapText="1"/>
    </xf>
    <xf numFmtId="0" fontId="9" fillId="0" borderId="93" xfId="1" applyFont="1" applyBorder="1" applyAlignment="1">
      <alignment horizontal="center" vertical="center" wrapText="1"/>
    </xf>
    <xf numFmtId="0" fontId="11" fillId="10" borderId="91" xfId="1" applyFont="1" applyFill="1" applyBorder="1" applyAlignment="1">
      <alignment horizontal="right" vertical="center"/>
    </xf>
    <xf numFmtId="0" fontId="11" fillId="10" borderId="92" xfId="1" applyFont="1" applyFill="1" applyBorder="1" applyAlignment="1">
      <alignment horizontal="right" vertical="center"/>
    </xf>
    <xf numFmtId="0" fontId="11" fillId="10" borderId="93" xfId="1" applyFont="1" applyFill="1" applyBorder="1" applyAlignment="1">
      <alignment horizontal="right" vertical="center"/>
    </xf>
    <xf numFmtId="0" fontId="4" fillId="0" borderId="68" xfId="1" applyBorder="1" applyAlignment="1">
      <alignment horizontal="left" vertical="top"/>
    </xf>
    <xf numFmtId="0" fontId="4" fillId="0" borderId="72" xfId="1" applyBorder="1" applyAlignment="1">
      <alignment horizontal="left" vertical="top"/>
    </xf>
    <xf numFmtId="0" fontId="4" fillId="0" borderId="73" xfId="1" applyBorder="1" applyAlignment="1">
      <alignment horizontal="left" vertical="top"/>
    </xf>
    <xf numFmtId="0" fontId="8" fillId="6" borderId="88" xfId="0" applyFont="1" applyFill="1" applyBorder="1" applyAlignment="1">
      <alignment horizontal="center" vertical="center" wrapText="1"/>
    </xf>
    <xf numFmtId="0" fontId="8" fillId="6" borderId="64" xfId="0" applyFont="1" applyFill="1" applyBorder="1" applyAlignment="1">
      <alignment horizontal="center" vertical="center" wrapText="1"/>
    </xf>
    <xf numFmtId="0" fontId="8" fillId="6" borderId="77" xfId="0" applyFont="1" applyFill="1" applyBorder="1" applyAlignment="1">
      <alignment horizontal="center" vertical="center" wrapText="1"/>
    </xf>
    <xf numFmtId="0" fontId="9" fillId="7" borderId="77" xfId="1" applyFont="1" applyFill="1" applyBorder="1" applyAlignment="1">
      <alignment horizontal="center" vertical="center" wrapText="1"/>
    </xf>
    <xf numFmtId="0" fontId="27" fillId="9" borderId="66" xfId="1" applyFont="1" applyFill="1" applyBorder="1" applyAlignment="1">
      <alignment horizontal="center" vertical="center" wrapText="1"/>
    </xf>
    <xf numFmtId="0" fontId="26" fillId="9" borderId="97" xfId="1" applyFont="1" applyFill="1" applyBorder="1" applyAlignment="1">
      <alignment horizontal="center" vertical="center" wrapText="1"/>
    </xf>
    <xf numFmtId="0" fontId="19" fillId="0" borderId="94" xfId="0" applyFont="1" applyBorder="1" applyAlignment="1">
      <alignment horizontal="center" vertical="center" wrapText="1"/>
    </xf>
    <xf numFmtId="0" fontId="19" fillId="0" borderId="64" xfId="0" applyFont="1" applyBorder="1" applyAlignment="1">
      <alignment horizontal="center" vertical="center" wrapText="1"/>
    </xf>
    <xf numFmtId="0" fontId="19" fillId="0" borderId="77" xfId="0" applyFont="1" applyBorder="1" applyAlignment="1">
      <alignment horizontal="center" vertical="center" wrapText="1"/>
    </xf>
    <xf numFmtId="0" fontId="19" fillId="0" borderId="69" xfId="1" applyFont="1" applyBorder="1" applyAlignment="1">
      <alignment horizontal="left" vertical="center"/>
    </xf>
    <xf numFmtId="0" fontId="19" fillId="0" borderId="70" xfId="1" applyFont="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horizontal="center" vertical="center"/>
    </xf>
    <xf numFmtId="0" fontId="29" fillId="0" borderId="71" xfId="0" applyFont="1" applyBorder="1" applyAlignment="1">
      <alignment horizontal="center" vertical="center"/>
    </xf>
    <xf numFmtId="0" fontId="29" fillId="0" borderId="1" xfId="0" applyFont="1" applyBorder="1" applyAlignment="1">
      <alignment horizontal="center" vertical="center"/>
    </xf>
    <xf numFmtId="0" fontId="29" fillId="0" borderId="79" xfId="0" applyFont="1" applyBorder="1" applyAlignment="1">
      <alignment horizontal="center" vertical="center"/>
    </xf>
    <xf numFmtId="0" fontId="29" fillId="0" borderId="26"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4" fillId="3" borderId="20" xfId="0" applyFont="1" applyFill="1" applyBorder="1" applyAlignment="1">
      <alignment horizontal="left"/>
    </xf>
    <xf numFmtId="0" fontId="23" fillId="3" borderId="21" xfId="0" applyFont="1" applyFill="1" applyBorder="1" applyAlignment="1">
      <alignment horizontal="left"/>
    </xf>
    <xf numFmtId="0" fontId="24" fillId="3" borderId="95" xfId="0" applyFont="1" applyFill="1" applyBorder="1" applyAlignment="1">
      <alignment horizontal="left"/>
    </xf>
    <xf numFmtId="0" fontId="23" fillId="3" borderId="96" xfId="0" applyFont="1" applyFill="1" applyBorder="1" applyAlignment="1">
      <alignment horizontal="left"/>
    </xf>
    <xf numFmtId="15" fontId="23" fillId="3" borderId="26" xfId="0" quotePrefix="1" applyNumberFormat="1" applyFont="1" applyFill="1" applyBorder="1" applyAlignment="1">
      <alignment horizontal="left"/>
    </xf>
    <xf numFmtId="0" fontId="23" fillId="3" borderId="27" xfId="0" applyFont="1" applyFill="1" applyBorder="1" applyAlignment="1">
      <alignment horizontal="left"/>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0" fontId="8" fillId="0" borderId="94"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77" xfId="0" applyFont="1" applyBorder="1" applyAlignment="1">
      <alignment horizontal="center" vertical="center" wrapText="1"/>
    </xf>
    <xf numFmtId="0" fontId="11" fillId="10" borderId="68" xfId="1" applyFont="1" applyFill="1" applyBorder="1" applyAlignment="1">
      <alignment horizontal="right" vertical="center"/>
    </xf>
    <xf numFmtId="0" fontId="11" fillId="10" borderId="72" xfId="1" applyFont="1" applyFill="1" applyBorder="1" applyAlignment="1">
      <alignment horizontal="right" vertical="center"/>
    </xf>
    <xf numFmtId="0" fontId="11" fillId="10" borderId="73" xfId="1" applyFont="1" applyFill="1" applyBorder="1" applyAlignment="1">
      <alignment horizontal="right" vertical="center"/>
    </xf>
    <xf numFmtId="0" fontId="9" fillId="0" borderId="67" xfId="1" applyFont="1" applyBorder="1" applyAlignment="1">
      <alignment horizontal="center" vertical="center" wrapText="1"/>
    </xf>
    <xf numFmtId="0" fontId="9" fillId="7" borderId="68" xfId="1" applyFont="1" applyFill="1" applyBorder="1" applyAlignment="1">
      <alignment horizontal="center" vertical="center" wrapText="1"/>
    </xf>
    <xf numFmtId="0" fontId="9" fillId="7" borderId="73" xfId="1" applyFont="1" applyFill="1" applyBorder="1" applyAlignment="1">
      <alignment horizontal="center" vertical="center" wrapText="1"/>
    </xf>
    <xf numFmtId="0" fontId="9" fillId="0" borderId="68" xfId="1" applyFont="1" applyBorder="1" applyAlignment="1">
      <alignment horizontal="center" vertical="center" wrapText="1"/>
    </xf>
    <xf numFmtId="0" fontId="9" fillId="0" borderId="73" xfId="1" applyFont="1" applyBorder="1" applyAlignment="1">
      <alignment horizontal="center" vertical="center" wrapText="1"/>
    </xf>
    <xf numFmtId="0" fontId="26" fillId="9" borderId="65" xfId="1" applyFont="1" applyFill="1" applyBorder="1" applyAlignment="1">
      <alignment horizontal="center" vertical="center" wrapText="1"/>
    </xf>
    <xf numFmtId="0" fontId="8" fillId="3" borderId="94" xfId="0" applyFont="1" applyFill="1" applyBorder="1" applyAlignment="1">
      <alignment horizontal="center" vertical="center" wrapText="1"/>
    </xf>
    <xf numFmtId="0" fontId="8" fillId="3" borderId="98"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27" fillId="9" borderId="99" xfId="1" applyFont="1" applyFill="1" applyBorder="1" applyAlignment="1">
      <alignment horizontal="center" vertical="center" wrapText="1"/>
    </xf>
    <xf numFmtId="0" fontId="29" fillId="0" borderId="101" xfId="0" applyFont="1" applyBorder="1" applyAlignment="1">
      <alignment horizontal="center" vertical="center"/>
    </xf>
    <xf numFmtId="0" fontId="29" fillId="0" borderId="102" xfId="0" applyFont="1" applyBorder="1" applyAlignment="1">
      <alignment horizontal="center" vertical="center"/>
    </xf>
    <xf numFmtId="0" fontId="8" fillId="6" borderId="98" xfId="0" applyFont="1" applyFill="1" applyBorder="1" applyAlignment="1">
      <alignment horizontal="center" vertical="center" wrapText="1"/>
    </xf>
    <xf numFmtId="0" fontId="25" fillId="0" borderId="94" xfId="0" applyFont="1" applyBorder="1" applyAlignment="1">
      <alignment horizontal="center" vertical="center" wrapText="1"/>
    </xf>
    <xf numFmtId="0" fontId="25" fillId="0" borderId="98" xfId="0" applyFont="1" applyBorder="1" applyAlignment="1">
      <alignment horizontal="center" vertical="center" wrapText="1"/>
    </xf>
    <xf numFmtId="0" fontId="25" fillId="0" borderId="77" xfId="0" applyFont="1" applyBorder="1" applyAlignment="1">
      <alignment horizontal="center" vertical="center" wrapText="1"/>
    </xf>
    <xf numFmtId="9" fontId="20" fillId="8" borderId="94" xfId="7" applyFont="1" applyFill="1" applyBorder="1" applyAlignment="1" applyProtection="1">
      <alignment horizontal="center" vertical="center"/>
    </xf>
    <xf numFmtId="9" fontId="20" fillId="8" borderId="77" xfId="7" applyFont="1" applyFill="1" applyBorder="1" applyAlignment="1" applyProtection="1">
      <alignment horizontal="center" vertical="center"/>
    </xf>
    <xf numFmtId="14" fontId="19" fillId="0" borderId="91" xfId="1" applyNumberFormat="1" applyFont="1" applyBorder="1" applyAlignment="1">
      <alignment horizontal="center" vertical="center"/>
    </xf>
    <xf numFmtId="14" fontId="19" fillId="0" borderId="93" xfId="1" applyNumberFormat="1" applyFont="1" applyBorder="1" applyAlignment="1">
      <alignment horizontal="center" vertical="center"/>
    </xf>
    <xf numFmtId="0" fontId="19" fillId="0" borderId="90" xfId="1" applyFont="1" applyBorder="1" applyAlignment="1">
      <alignment horizontal="left" vertical="center" wrapText="1"/>
    </xf>
    <xf numFmtId="0" fontId="8" fillId="0" borderId="90" xfId="1" applyFont="1" applyBorder="1" applyAlignment="1">
      <alignment horizontal="left" vertical="center" wrapText="1"/>
    </xf>
    <xf numFmtId="0" fontId="4" fillId="0" borderId="1" xfId="1" applyAlignment="1">
      <alignment horizontal="left" vertical="center"/>
    </xf>
    <xf numFmtId="0" fontId="19" fillId="0" borderId="98" xfId="0" applyFont="1" applyBorder="1" applyAlignment="1">
      <alignment horizontal="left" vertical="center" wrapText="1"/>
    </xf>
    <xf numFmtId="0" fontId="34" fillId="0" borderId="94" xfId="0" applyFont="1" applyBorder="1" applyAlignment="1">
      <alignment horizontal="center" vertical="center" wrapText="1"/>
    </xf>
    <xf numFmtId="0" fontId="34" fillId="0" borderId="98" xfId="0" applyFont="1" applyBorder="1" applyAlignment="1">
      <alignment horizontal="center" vertical="center" wrapText="1"/>
    </xf>
    <xf numFmtId="0" fontId="34" fillId="0" borderId="77" xfId="0" applyFont="1" applyBorder="1" applyAlignment="1">
      <alignment horizontal="center" vertical="center" wrapText="1"/>
    </xf>
    <xf numFmtId="0" fontId="19" fillId="0" borderId="94" xfId="25" applyFont="1" applyBorder="1" applyAlignment="1">
      <alignment horizontal="left" vertical="center" wrapText="1"/>
    </xf>
    <xf numFmtId="0" fontId="19" fillId="0" borderId="77" xfId="25" applyFont="1" applyBorder="1" applyAlignment="1">
      <alignment horizontal="left" vertical="center" wrapText="1"/>
    </xf>
    <xf numFmtId="0" fontId="19" fillId="0" borderId="94" xfId="25" applyFont="1" applyBorder="1" applyAlignment="1">
      <alignment horizontal="center" vertical="center" wrapText="1"/>
    </xf>
    <xf numFmtId="0" fontId="19" fillId="0" borderId="77" xfId="25" applyFont="1" applyBorder="1" applyAlignment="1">
      <alignment horizontal="center" vertical="center" wrapText="1"/>
    </xf>
    <xf numFmtId="0" fontId="4" fillId="0" borderId="91" xfId="1" applyBorder="1" applyAlignment="1">
      <alignment horizontal="left" vertical="top"/>
    </xf>
    <xf numFmtId="0" fontId="4" fillId="0" borderId="92" xfId="1" applyBorder="1" applyAlignment="1">
      <alignment horizontal="left" vertical="top"/>
    </xf>
    <xf numFmtId="0" fontId="4" fillId="0" borderId="93" xfId="1" applyBorder="1" applyAlignment="1">
      <alignment horizontal="left" vertical="top"/>
    </xf>
    <xf numFmtId="0" fontId="8" fillId="6" borderId="57" xfId="0" applyFont="1" applyFill="1" applyBorder="1" applyAlignment="1">
      <alignment horizontal="center" vertical="center" wrapText="1"/>
    </xf>
    <xf numFmtId="0" fontId="8" fillId="6" borderId="67" xfId="0" applyFont="1" applyFill="1" applyBorder="1" applyAlignment="1">
      <alignment horizontal="center" vertical="center" wrapText="1"/>
    </xf>
    <xf numFmtId="0" fontId="10" fillId="9" borderId="66" xfId="1" applyFont="1" applyFill="1" applyBorder="1" applyAlignment="1">
      <alignment horizontal="center" vertical="center" wrapText="1"/>
    </xf>
    <xf numFmtId="0" fontId="8" fillId="9" borderId="65" xfId="1" applyFont="1" applyFill="1" applyBorder="1" applyAlignment="1">
      <alignment horizontal="center" vertical="center" wrapText="1"/>
    </xf>
    <xf numFmtId="0" fontId="8" fillId="16" borderId="1" xfId="1" applyFont="1" applyFill="1" applyAlignment="1">
      <alignment horizontal="center" vertical="center"/>
    </xf>
    <xf numFmtId="0" fontId="8" fillId="16" borderId="102" xfId="1" applyFont="1" applyFill="1" applyBorder="1" applyAlignment="1">
      <alignment horizontal="center" vertical="center"/>
    </xf>
    <xf numFmtId="0" fontId="8" fillId="0" borderId="90" xfId="1" applyFont="1" applyBorder="1" applyAlignment="1">
      <alignment horizontal="left" vertical="center"/>
    </xf>
    <xf numFmtId="0" fontId="23" fillId="0" borderId="94" xfId="0" applyFont="1" applyBorder="1" applyAlignment="1">
      <alignment horizontal="center" vertical="center" wrapText="1"/>
    </xf>
    <xf numFmtId="0" fontId="23" fillId="0" borderId="77" xfId="0" applyFont="1" applyBorder="1" applyAlignment="1">
      <alignment horizontal="center" vertical="center" wrapText="1"/>
    </xf>
    <xf numFmtId="0" fontId="19" fillId="0" borderId="98" xfId="0" applyFont="1" applyBorder="1" applyAlignment="1">
      <alignment horizontal="center" vertical="center" wrapText="1"/>
    </xf>
    <xf numFmtId="0" fontId="19" fillId="0" borderId="90" xfId="1" applyFont="1" applyBorder="1" applyAlignment="1" applyProtection="1">
      <alignment horizontal="left" vertical="center"/>
      <protection locked="0"/>
    </xf>
    <xf numFmtId="0" fontId="8" fillId="0" borderId="90" xfId="1" applyFont="1" applyBorder="1" applyAlignment="1" applyProtection="1">
      <alignment horizontal="left" vertical="center"/>
      <protection locked="0"/>
    </xf>
    <xf numFmtId="0" fontId="29" fillId="0" borderId="29"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02"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9" fontId="11" fillId="10" borderId="68" xfId="7" applyFont="1" applyFill="1" applyBorder="1" applyAlignment="1" applyProtection="1">
      <alignment horizontal="right" vertical="center"/>
    </xf>
    <xf numFmtId="9" fontId="11" fillId="10" borderId="72" xfId="7" applyFont="1" applyFill="1" applyBorder="1" applyAlignment="1" applyProtection="1">
      <alignment horizontal="right" vertical="center"/>
    </xf>
    <xf numFmtId="9" fontId="11" fillId="10" borderId="73" xfId="7" applyFont="1" applyFill="1" applyBorder="1" applyAlignment="1" applyProtection="1">
      <alignment horizontal="right" vertical="center"/>
    </xf>
    <xf numFmtId="0" fontId="19" fillId="0" borderId="90" xfId="1" applyFont="1" applyBorder="1" applyAlignment="1">
      <alignment horizontal="left" vertical="center"/>
    </xf>
    <xf numFmtId="0" fontId="8" fillId="0" borderId="94" xfId="24" applyFont="1" applyBorder="1" applyAlignment="1">
      <alignment horizontal="left" vertical="center" wrapText="1"/>
    </xf>
    <xf numFmtId="0" fontId="8" fillId="0" borderId="77" xfId="24" applyFont="1" applyBorder="1" applyAlignment="1">
      <alignment horizontal="left" vertical="center" wrapText="1"/>
    </xf>
    <xf numFmtId="0" fontId="29" fillId="0" borderId="0" xfId="0" applyFont="1" applyAlignment="1">
      <alignment horizontal="center" vertical="center"/>
    </xf>
    <xf numFmtId="0" fontId="27" fillId="9" borderId="103" xfId="1" applyFont="1" applyFill="1" applyBorder="1" applyAlignment="1">
      <alignment horizontal="center" vertical="center" wrapText="1"/>
    </xf>
    <xf numFmtId="0" fontId="26" fillId="9" borderId="58" xfId="1" applyFont="1" applyFill="1" applyBorder="1" applyAlignment="1">
      <alignment horizontal="center" vertical="center" wrapText="1"/>
    </xf>
    <xf numFmtId="0" fontId="26" fillId="0" borderId="91" xfId="1" applyFont="1" applyBorder="1" applyAlignment="1">
      <alignment horizontal="left" vertical="top"/>
    </xf>
    <xf numFmtId="0" fontId="26" fillId="0" borderId="92" xfId="1" applyFont="1" applyBorder="1" applyAlignment="1">
      <alignment horizontal="left" vertical="top"/>
    </xf>
    <xf numFmtId="0" fontId="26" fillId="0" borderId="93" xfId="1" applyFont="1" applyBorder="1" applyAlignment="1">
      <alignment horizontal="left" vertical="top"/>
    </xf>
    <xf numFmtId="0" fontId="8" fillId="0" borderId="94" xfId="24" applyFont="1" applyBorder="1" applyAlignment="1">
      <alignment horizontal="center" vertical="center" wrapText="1"/>
    </xf>
    <xf numFmtId="0" fontId="8" fillId="0" borderId="98" xfId="24" applyFont="1" applyBorder="1" applyAlignment="1">
      <alignment horizontal="center" vertical="center" wrapText="1"/>
    </xf>
    <xf numFmtId="0" fontId="8" fillId="0" borderId="77" xfId="24" applyFont="1" applyBorder="1" applyAlignment="1">
      <alignment horizontal="center" vertical="center" wrapText="1"/>
    </xf>
    <xf numFmtId="0" fontId="26" fillId="9" borderId="104" xfId="1" applyFont="1" applyFill="1" applyBorder="1" applyAlignment="1">
      <alignment horizontal="center" vertical="center" wrapText="1"/>
    </xf>
    <xf numFmtId="0" fontId="19" fillId="0" borderId="62" xfId="1" applyFont="1" applyBorder="1" applyAlignment="1">
      <alignment horizontal="left" vertical="center"/>
    </xf>
    <xf numFmtId="0" fontId="19" fillId="0" borderId="63" xfId="1" applyFont="1" applyBorder="1" applyAlignment="1">
      <alignment horizontal="left" vertical="center"/>
    </xf>
    <xf numFmtId="0" fontId="8" fillId="0" borderId="105" xfId="0" applyFont="1" applyBorder="1" applyAlignment="1">
      <alignment horizontal="center" vertical="center" wrapText="1"/>
    </xf>
    <xf numFmtId="0" fontId="11" fillId="10" borderId="10" xfId="1" applyFont="1" applyFill="1" applyBorder="1" applyAlignment="1">
      <alignment horizontal="right" vertical="center"/>
    </xf>
    <xf numFmtId="0" fontId="11" fillId="10" borderId="11" xfId="1" applyFont="1" applyFill="1" applyBorder="1" applyAlignment="1">
      <alignment horizontal="right" vertical="center"/>
    </xf>
    <xf numFmtId="0" fontId="29" fillId="0" borderId="106" xfId="0" applyFont="1" applyBorder="1" applyAlignment="1">
      <alignment horizontal="center" vertical="center" wrapText="1"/>
    </xf>
    <xf numFmtId="0" fontId="8" fillId="6" borderId="105" xfId="0" applyFont="1" applyFill="1" applyBorder="1" applyAlignment="1">
      <alignment horizontal="center" vertical="center" wrapText="1"/>
    </xf>
    <xf numFmtId="0" fontId="29" fillId="0" borderId="106" xfId="0" applyFont="1" applyBorder="1" applyAlignment="1">
      <alignment horizontal="center" vertical="center"/>
    </xf>
    <xf numFmtId="0" fontId="4" fillId="0" borderId="68" xfId="1" applyBorder="1" applyAlignment="1">
      <alignment horizontal="left" vertical="top" wrapText="1"/>
    </xf>
    <xf numFmtId="0" fontId="30" fillId="11" borderId="42" xfId="22" applyFont="1" applyFill="1" applyBorder="1" applyAlignment="1">
      <alignment horizontal="center" vertical="center"/>
    </xf>
    <xf numFmtId="0" fontId="30" fillId="11" borderId="30" xfId="22" applyFont="1" applyFill="1" applyBorder="1" applyAlignment="1">
      <alignment horizontal="center" vertical="center"/>
    </xf>
    <xf numFmtId="0" fontId="30" fillId="11" borderId="43" xfId="22" applyFont="1" applyFill="1" applyBorder="1" applyAlignment="1">
      <alignment horizontal="center" vertical="center"/>
    </xf>
    <xf numFmtId="0" fontId="32" fillId="0" borderId="2" xfId="22" applyFont="1" applyFill="1" applyBorder="1" applyAlignment="1">
      <alignment horizontal="left" vertical="center" wrapText="1"/>
    </xf>
    <xf numFmtId="0" fontId="32" fillId="0" borderId="50" xfId="22" applyFont="1" applyFill="1" applyBorder="1" applyAlignment="1">
      <alignment horizontal="left" vertical="center" wrapText="1"/>
    </xf>
    <xf numFmtId="0" fontId="8" fillId="0" borderId="17" xfId="22" applyFont="1" applyFill="1" applyBorder="1" applyAlignment="1">
      <alignment horizontal="center" vertical="center"/>
    </xf>
    <xf numFmtId="0" fontId="8" fillId="0" borderId="18"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9" xfId="22" applyFont="1" applyFill="1" applyBorder="1" applyAlignment="1">
      <alignment horizontal="center" vertical="center"/>
    </xf>
    <xf numFmtId="0" fontId="8" fillId="0" borderId="30" xfId="22" applyFont="1" applyFill="1" applyBorder="1" applyAlignment="1">
      <alignment horizontal="center" vertical="center"/>
    </xf>
    <xf numFmtId="0" fontId="8" fillId="0" borderId="8" xfId="22" applyFont="1" applyFill="1" applyBorder="1" applyAlignment="1">
      <alignment horizontal="center" vertical="center"/>
    </xf>
    <xf numFmtId="0" fontId="8" fillId="0" borderId="1" xfId="22" applyFont="1" applyFill="1" applyBorder="1" applyAlignment="1">
      <alignment horizontal="center" vertical="center"/>
    </xf>
    <xf numFmtId="0" fontId="8" fillId="0" borderId="26" xfId="22" applyFont="1" applyFill="1" applyBorder="1" applyAlignment="1">
      <alignment horizontal="center" vertical="center"/>
    </xf>
    <xf numFmtId="0" fontId="8" fillId="0" borderId="32" xfId="22" applyFont="1" applyFill="1" applyBorder="1" applyAlignment="1">
      <alignment horizontal="center" vertical="center"/>
    </xf>
    <xf numFmtId="0" fontId="24" fillId="3" borderId="20" xfId="22" applyFont="1" applyFill="1" applyBorder="1" applyAlignment="1">
      <alignment horizontal="left"/>
    </xf>
    <xf numFmtId="0" fontId="23" fillId="3" borderId="21" xfId="22" applyFont="1" applyFill="1" applyBorder="1" applyAlignment="1">
      <alignment horizontal="left"/>
    </xf>
    <xf numFmtId="0" fontId="24" fillId="3" borderId="24" xfId="22" applyFont="1" applyFill="1" applyBorder="1" applyAlignment="1">
      <alignment horizontal="left"/>
    </xf>
    <xf numFmtId="0" fontId="23" fillId="3" borderId="25" xfId="22" applyFont="1" applyFill="1" applyBorder="1" applyAlignment="1">
      <alignment horizontal="left"/>
    </xf>
    <xf numFmtId="15" fontId="23" fillId="3" borderId="26" xfId="22" quotePrefix="1" applyNumberFormat="1" applyFont="1" applyFill="1" applyBorder="1" applyAlignment="1">
      <alignment horizontal="left"/>
    </xf>
    <xf numFmtId="0" fontId="23" fillId="3" borderId="27" xfId="22" applyFont="1" applyFill="1" applyBorder="1" applyAlignment="1">
      <alignment horizontal="left"/>
    </xf>
    <xf numFmtId="0" fontId="19" fillId="0" borderId="2" xfId="22" applyFont="1" applyFill="1" applyBorder="1" applyAlignment="1">
      <alignment horizontal="left" vertical="center" wrapText="1"/>
    </xf>
    <xf numFmtId="0" fontId="19" fillId="0" borderId="50" xfId="22" applyFont="1" applyFill="1" applyBorder="1" applyAlignment="1">
      <alignment horizontal="left" vertical="center" wrapText="1"/>
    </xf>
    <xf numFmtId="0" fontId="19" fillId="0" borderId="44" xfId="22" applyFont="1" applyBorder="1" applyAlignment="1">
      <alignment horizontal="center" vertical="center" wrapText="1"/>
    </xf>
    <xf numFmtId="0" fontId="19" fillId="0" borderId="32" xfId="22" applyFont="1" applyBorder="1" applyAlignment="1">
      <alignment horizontal="center" vertical="center" wrapText="1"/>
    </xf>
    <xf numFmtId="0" fontId="19" fillId="0" borderId="27" xfId="22" applyFont="1" applyBorder="1" applyAlignment="1">
      <alignment horizontal="center" vertical="center" wrapText="1"/>
    </xf>
    <xf numFmtId="0" fontId="30" fillId="11" borderId="28" xfId="22" applyFont="1" applyFill="1" applyBorder="1" applyAlignment="1">
      <alignment horizontal="center" vertical="center"/>
    </xf>
    <xf numFmtId="0" fontId="30" fillId="11" borderId="46" xfId="22" applyFont="1" applyFill="1" applyBorder="1" applyAlignment="1">
      <alignment horizontal="center" vertical="center"/>
    </xf>
    <xf numFmtId="0" fontId="19" fillId="0" borderId="47" xfId="22" applyFont="1" applyFill="1" applyBorder="1" applyAlignment="1">
      <alignment horizontal="left" vertical="center" wrapText="1"/>
    </xf>
    <xf numFmtId="0" fontId="19" fillId="0" borderId="48" xfId="22" applyFont="1" applyFill="1" applyBorder="1" applyAlignment="1">
      <alignment horizontal="left" vertical="center" wrapText="1"/>
    </xf>
    <xf numFmtId="0" fontId="19" fillId="0" borderId="5" xfId="22" applyFont="1" applyFill="1" applyBorder="1" applyAlignment="1">
      <alignment horizontal="left" vertical="center" wrapText="1"/>
    </xf>
    <xf numFmtId="0" fontId="19" fillId="0" borderId="23" xfId="22" applyFont="1" applyFill="1" applyBorder="1" applyAlignment="1">
      <alignment horizontal="left" vertical="center" wrapText="1"/>
    </xf>
    <xf numFmtId="0" fontId="19" fillId="0" borderId="54" xfId="22" applyFont="1" applyFill="1" applyBorder="1" applyAlignment="1">
      <alignment horizontal="left" vertical="center" wrapText="1"/>
    </xf>
    <xf numFmtId="0" fontId="19" fillId="0" borderId="55" xfId="22" applyFont="1" applyFill="1" applyBorder="1" applyAlignment="1">
      <alignment horizontal="left" vertical="center" wrapText="1"/>
    </xf>
    <xf numFmtId="0" fontId="8" fillId="14" borderId="17" xfId="8" applyFont="1" applyFill="1" applyBorder="1" applyAlignment="1">
      <alignment horizontal="left" vertical="center"/>
    </xf>
    <xf numFmtId="0" fontId="8" fillId="14" borderId="34" xfId="8" applyFont="1" applyFill="1" applyBorder="1" applyAlignment="1">
      <alignment horizontal="left" vertical="center"/>
    </xf>
    <xf numFmtId="0" fontId="8" fillId="14" borderId="40" xfId="8" applyFont="1" applyFill="1" applyBorder="1" applyAlignment="1">
      <alignment horizontal="left" vertical="center"/>
    </xf>
    <xf numFmtId="0" fontId="4" fillId="0" borderId="19" xfId="8" applyFont="1" applyBorder="1" applyAlignment="1">
      <alignment horizontal="left" vertical="center" wrapText="1"/>
    </xf>
    <xf numFmtId="0" fontId="4" fillId="0" borderId="39" xfId="8" applyFont="1" applyBorder="1" applyAlignment="1">
      <alignment horizontal="left" vertical="center" wrapText="1"/>
    </xf>
    <xf numFmtId="0" fontId="4" fillId="0" borderId="39" xfId="8" applyFont="1" applyBorder="1" applyAlignment="1">
      <alignment horizontal="left" vertical="center"/>
    </xf>
    <xf numFmtId="0" fontId="4" fillId="0" borderId="41" xfId="8" applyFont="1" applyBorder="1" applyAlignment="1">
      <alignment horizontal="left" vertical="center"/>
    </xf>
    <xf numFmtId="0" fontId="4" fillId="0" borderId="7"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8" applyFont="1" applyBorder="1" applyAlignment="1">
      <alignment horizontal="left" vertical="center" wrapText="1"/>
    </xf>
    <xf numFmtId="0" fontId="4" fillId="0" borderId="12" xfId="8" applyFont="1" applyBorder="1" applyAlignment="1">
      <alignment horizontal="left" vertical="center" wrapText="1"/>
    </xf>
    <xf numFmtId="0" fontId="4" fillId="0" borderId="6" xfId="8" applyFont="1" applyBorder="1" applyAlignment="1">
      <alignment horizontal="left" vertical="center" wrapText="1"/>
    </xf>
    <xf numFmtId="0" fontId="4" fillId="0" borderId="2" xfId="8" applyFont="1" applyBorder="1" applyAlignment="1">
      <alignment horizontal="left"/>
    </xf>
    <xf numFmtId="0" fontId="4" fillId="0" borderId="7" xfId="8" applyFont="1" applyBorder="1" applyAlignment="1">
      <alignment horizontal="left"/>
    </xf>
    <xf numFmtId="0" fontId="4" fillId="0" borderId="12" xfId="8" applyFont="1" applyBorder="1" applyAlignment="1">
      <alignment horizontal="left"/>
    </xf>
    <xf numFmtId="0" fontId="4" fillId="0" borderId="6" xfId="8" applyFont="1" applyBorder="1" applyAlignment="1">
      <alignment horizontal="left"/>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12" xfId="8" applyFont="1" applyBorder="1" applyAlignment="1">
      <alignment horizontal="center" vertical="center"/>
    </xf>
    <xf numFmtId="0" fontId="4" fillId="0" borderId="6" xfId="8" applyFont="1" applyBorder="1" applyAlignment="1">
      <alignment horizontal="center" vertical="center"/>
    </xf>
    <xf numFmtId="0" fontId="8" fillId="13" borderId="2" xfId="8" applyFont="1" applyFill="1" applyBorder="1" applyAlignment="1">
      <alignment horizontal="center" vertical="center" wrapText="1"/>
    </xf>
    <xf numFmtId="0" fontId="25" fillId="12" borderId="2" xfId="8" applyFont="1" applyFill="1" applyBorder="1" applyAlignment="1">
      <alignment horizontal="center" vertical="center" wrapText="1"/>
    </xf>
    <xf numFmtId="0" fontId="4" fillId="0" borderId="2" xfId="8" applyFont="1" applyBorder="1" applyAlignment="1">
      <alignment horizontal="left" vertical="center" wrapText="1"/>
    </xf>
    <xf numFmtId="0" fontId="25" fillId="12" borderId="24" xfId="8" applyFont="1" applyFill="1" applyBorder="1" applyAlignment="1">
      <alignment horizontal="center" vertical="center" wrapText="1"/>
    </xf>
    <xf numFmtId="0" fontId="25" fillId="12" borderId="38" xfId="8" applyFont="1" applyFill="1" applyBorder="1" applyAlignment="1">
      <alignment horizontal="center" vertical="center" wrapText="1"/>
    </xf>
    <xf numFmtId="0" fontId="25" fillId="12" borderId="36" xfId="8" applyFont="1" applyFill="1" applyBorder="1" applyAlignment="1">
      <alignment horizontal="center" vertical="center" wrapText="1"/>
    </xf>
    <xf numFmtId="0" fontId="25" fillId="12" borderId="9" xfId="8" applyFont="1" applyFill="1" applyBorder="1" applyAlignment="1">
      <alignment horizontal="center" vertical="center" wrapText="1"/>
    </xf>
    <xf numFmtId="0" fontId="25" fillId="12" borderId="10" xfId="8" applyFont="1" applyFill="1" applyBorder="1" applyAlignment="1">
      <alignment horizontal="center" vertical="center" wrapText="1"/>
    </xf>
    <xf numFmtId="0" fontId="25" fillId="12" borderId="11" xfId="8" applyFont="1" applyFill="1" applyBorder="1" applyAlignment="1">
      <alignment horizontal="center" vertical="center" wrapText="1"/>
    </xf>
    <xf numFmtId="0" fontId="25" fillId="12" borderId="2" xfId="8" applyFont="1" applyFill="1" applyBorder="1" applyAlignment="1">
      <alignment horizontal="center" vertical="center"/>
    </xf>
    <xf numFmtId="0" fontId="30" fillId="11" borderId="2" xfId="8" applyFont="1" applyFill="1" applyBorder="1" applyAlignment="1">
      <alignment horizontal="center" vertical="center" wrapText="1"/>
    </xf>
    <xf numFmtId="0" fontId="25" fillId="0" borderId="2" xfId="8" applyFont="1" applyBorder="1" applyAlignment="1">
      <alignment horizontal="center" vertical="center" wrapText="1"/>
    </xf>
    <xf numFmtId="0" fontId="19" fillId="12" borderId="2" xfId="8" applyFont="1" applyFill="1" applyBorder="1" applyAlignment="1">
      <alignment horizontal="center" vertical="center" wrapText="1"/>
    </xf>
    <xf numFmtId="14" fontId="19" fillId="0" borderId="2" xfId="8" applyNumberFormat="1" applyFont="1" applyBorder="1" applyAlignment="1">
      <alignment horizontal="center" vertical="center" wrapText="1"/>
    </xf>
    <xf numFmtId="0" fontId="19" fillId="0" borderId="2" xfId="8" applyFont="1" applyBorder="1" applyAlignment="1">
      <alignment horizontal="center" vertical="center" wrapText="1"/>
    </xf>
    <xf numFmtId="0" fontId="19" fillId="0" borderId="17" xfId="8" applyFont="1" applyBorder="1" applyAlignment="1">
      <alignment horizontal="center"/>
    </xf>
    <xf numFmtId="0" fontId="19" fillId="0" borderId="34" xfId="8" applyFont="1" applyBorder="1" applyAlignment="1">
      <alignment horizontal="center"/>
    </xf>
    <xf numFmtId="0" fontId="19" fillId="0" borderId="18" xfId="8" applyFont="1" applyBorder="1" applyAlignment="1">
      <alignment horizontal="center"/>
    </xf>
    <xf numFmtId="0" fontId="19" fillId="0" borderId="4" xfId="8" applyFont="1" applyBorder="1" applyAlignment="1">
      <alignment horizontal="center"/>
    </xf>
    <xf numFmtId="0" fontId="19" fillId="0" borderId="19" xfId="8" applyFont="1" applyBorder="1" applyAlignment="1">
      <alignment horizontal="center"/>
    </xf>
    <xf numFmtId="0" fontId="19" fillId="0" borderId="39" xfId="8" applyFont="1" applyBorder="1" applyAlignment="1">
      <alignment horizontal="center"/>
    </xf>
    <xf numFmtId="0" fontId="8" fillId="0" borderId="34" xfId="8" applyFont="1" applyBorder="1" applyAlignment="1">
      <alignment horizontal="center" vertical="center" wrapText="1"/>
    </xf>
    <xf numFmtId="0" fontId="8" fillId="0" borderId="4" xfId="8" applyFont="1" applyBorder="1" applyAlignment="1">
      <alignment horizontal="center" vertical="center" wrapText="1"/>
    </xf>
    <xf numFmtId="0" fontId="8" fillId="0" borderId="39" xfId="8" applyFont="1" applyBorder="1" applyAlignment="1">
      <alignment horizontal="center" vertical="center" wrapText="1"/>
    </xf>
    <xf numFmtId="0" fontId="24" fillId="3" borderId="20" xfId="8" applyFont="1" applyFill="1" applyBorder="1" applyAlignment="1">
      <alignment horizontal="left"/>
    </xf>
    <xf numFmtId="0" fontId="24" fillId="3" borderId="35" xfId="8" applyFont="1" applyFill="1" applyBorder="1" applyAlignment="1">
      <alignment horizontal="left"/>
    </xf>
    <xf numFmtId="0" fontId="23" fillId="3" borderId="21" xfId="8" applyFont="1" applyFill="1" applyBorder="1" applyAlignment="1">
      <alignment horizontal="left"/>
    </xf>
    <xf numFmtId="0" fontId="24" fillId="3" borderId="24" xfId="8" applyFont="1" applyFill="1" applyBorder="1" applyAlignment="1">
      <alignment horizontal="left"/>
    </xf>
    <xf numFmtId="0" fontId="24" fillId="3" borderId="36" xfId="8" applyFont="1" applyFill="1" applyBorder="1" applyAlignment="1">
      <alignment horizontal="left"/>
    </xf>
    <xf numFmtId="0" fontId="24" fillId="3" borderId="25" xfId="8" applyFont="1" applyFill="1" applyBorder="1" applyAlignment="1">
      <alignment horizontal="left"/>
    </xf>
    <xf numFmtId="0" fontId="23" fillId="3" borderId="9" xfId="8" applyFont="1" applyFill="1" applyBorder="1" applyAlignment="1">
      <alignment horizontal="left"/>
    </xf>
    <xf numFmtId="0" fontId="23" fillId="3" borderId="11" xfId="8" applyFont="1" applyFill="1" applyBorder="1" applyAlignment="1">
      <alignment horizontal="left"/>
    </xf>
    <xf numFmtId="0" fontId="23" fillId="3" borderId="9" xfId="8" applyFont="1" applyFill="1" applyBorder="1" applyAlignment="1">
      <alignment horizontal="center"/>
    </xf>
    <xf numFmtId="0" fontId="23" fillId="3" borderId="37" xfId="8" applyFont="1" applyFill="1" applyBorder="1" applyAlignment="1">
      <alignment horizontal="center"/>
    </xf>
    <xf numFmtId="0" fontId="24" fillId="3" borderId="38" xfId="8" applyFont="1" applyFill="1" applyBorder="1" applyAlignment="1">
      <alignment horizontal="left"/>
    </xf>
    <xf numFmtId="0" fontId="23" fillId="3" borderId="25" xfId="8" applyFont="1" applyFill="1" applyBorder="1" applyAlignment="1">
      <alignment horizontal="left"/>
    </xf>
    <xf numFmtId="15" fontId="23" fillId="3" borderId="26" xfId="8" quotePrefix="1" applyNumberFormat="1" applyFont="1" applyFill="1" applyBorder="1" applyAlignment="1">
      <alignment horizontal="left"/>
    </xf>
    <xf numFmtId="15" fontId="23" fillId="3" borderId="32" xfId="8" quotePrefix="1" applyNumberFormat="1" applyFont="1" applyFill="1" applyBorder="1" applyAlignment="1">
      <alignment horizontal="left"/>
    </xf>
    <xf numFmtId="0" fontId="23" fillId="3" borderId="27" xfId="8" applyFont="1" applyFill="1" applyBorder="1" applyAlignment="1">
      <alignment horizontal="left"/>
    </xf>
  </cellXfs>
  <cellStyles count="41">
    <cellStyle name="Excel_BuiltIn_Percent" xfId="15" xr:uid="{00000000-0005-0000-0000-000000000000}"/>
    <cellStyle name="Millares [0]" xfId="40" builtinId="6"/>
    <cellStyle name="Millares 2" xfId="6" xr:uid="{00000000-0005-0000-0000-000003000000}"/>
    <cellStyle name="Millares 2 2" xfId="32" xr:uid="{00000000-0005-0000-0000-000004000000}"/>
    <cellStyle name="Millares 3" xfId="21" xr:uid="{00000000-0005-0000-0000-000005000000}"/>
    <cellStyle name="Millares 3 2" xfId="38" xr:uid="{00000000-0005-0000-0000-000006000000}"/>
    <cellStyle name="Millares 4" xfId="31" xr:uid="{00000000-0005-0000-0000-000007000000}"/>
    <cellStyle name="Normal" xfId="0" builtinId="0"/>
    <cellStyle name="Normal 10" xfId="8" xr:uid="{00000000-0005-0000-0000-000009000000}"/>
    <cellStyle name="Normal 11" xfId="14" xr:uid="{00000000-0005-0000-0000-00000A000000}"/>
    <cellStyle name="Normal 11 2" xfId="34" xr:uid="{00000000-0005-0000-0000-00000B000000}"/>
    <cellStyle name="Normal 12" xfId="19" xr:uid="{00000000-0005-0000-0000-00000C000000}"/>
    <cellStyle name="Normal 12 2" xfId="25" xr:uid="{00000000-0005-0000-0000-00000D000000}"/>
    <cellStyle name="Normal 13" xfId="20" xr:uid="{00000000-0005-0000-0000-00000E000000}"/>
    <cellStyle name="Normal 13 2" xfId="37" xr:uid="{00000000-0005-0000-0000-00000F000000}"/>
    <cellStyle name="Normal 14" xfId="24" xr:uid="{00000000-0005-0000-0000-000010000000}"/>
    <cellStyle name="Normal 15" xfId="27" xr:uid="{00000000-0005-0000-0000-000011000000}"/>
    <cellStyle name="Normal 15 2" xfId="26" xr:uid="{00000000-0005-0000-0000-000012000000}"/>
    <cellStyle name="Normal 16" xfId="33" xr:uid="{00000000-0005-0000-0000-000013000000}"/>
    <cellStyle name="Normal 17" xfId="30" xr:uid="{00000000-0005-0000-0000-000014000000}"/>
    <cellStyle name="Normal 18" xfId="28" xr:uid="{00000000-0005-0000-0000-000015000000}"/>
    <cellStyle name="Normal 19" xfId="29" xr:uid="{00000000-0005-0000-0000-000016000000}"/>
    <cellStyle name="Normal 2" xfId="2" xr:uid="{00000000-0005-0000-0000-000017000000}"/>
    <cellStyle name="Normal 2 2" xfId="16" xr:uid="{00000000-0005-0000-0000-000018000000}"/>
    <cellStyle name="Normal 2 3" xfId="22" xr:uid="{00000000-0005-0000-0000-000019000000}"/>
    <cellStyle name="Normal 20" xfId="39" xr:uid="{00000000-0005-0000-0000-00001A000000}"/>
    <cellStyle name="Normal 3" xfId="1" xr:uid="{00000000-0005-0000-0000-00001B000000}"/>
    <cellStyle name="Normal 3 2" xfId="17" xr:uid="{00000000-0005-0000-0000-00001C000000}"/>
    <cellStyle name="Normal 3 2 2" xfId="35" xr:uid="{00000000-0005-0000-0000-00001D000000}"/>
    <cellStyle name="Normal 4" xfId="4" xr:uid="{00000000-0005-0000-0000-00001E000000}"/>
    <cellStyle name="Normal 4 2" xfId="18" xr:uid="{00000000-0005-0000-0000-00001F000000}"/>
    <cellStyle name="Normal 4 2 2" xfId="36" xr:uid="{00000000-0005-0000-0000-000020000000}"/>
    <cellStyle name="Normal 5" xfId="9" xr:uid="{00000000-0005-0000-0000-000021000000}"/>
    <cellStyle name="Normal 6" xfId="10" xr:uid="{00000000-0005-0000-0000-000022000000}"/>
    <cellStyle name="Normal 7" xfId="11" xr:uid="{00000000-0005-0000-0000-000023000000}"/>
    <cellStyle name="Normal 8" xfId="12" xr:uid="{00000000-0005-0000-0000-000024000000}"/>
    <cellStyle name="Normal 9" xfId="13" xr:uid="{00000000-0005-0000-0000-000025000000}"/>
    <cellStyle name="Normal_PLAN%20DE%20%20%20%20%20%20%20ACCI%D3N%202009(1)_M.P. ALCALDIA" xfId="23" xr:uid="{00000000-0005-0000-0000-000026000000}"/>
    <cellStyle name="Porcentaje" xfId="5" builtinId="5"/>
    <cellStyle name="Porcentaje 2" xfId="3" xr:uid="{00000000-0005-0000-0000-000028000000}"/>
    <cellStyle name="Porcentaje 3" xfId="7" xr:uid="{00000000-0005-0000-0000-000029000000}"/>
  </cellStyles>
  <dxfs count="215">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numFmt numFmtId="164" formatCode="0.0%"/>
    </dxf>
    <dxf>
      <numFmt numFmtId="3" formatCode="#,##0"/>
    </dxf>
    <dxf>
      <numFmt numFmtId="166" formatCode="&quot;$&quot;\ #,##0"/>
    </dxf>
    <dxf>
      <font>
        <color auto="1"/>
      </font>
      <fill>
        <patternFill>
          <bgColor rgb="FFFF0000"/>
        </patternFill>
      </fill>
    </dxf>
    <dxf>
      <fill>
        <patternFill>
          <bgColor rgb="FFFFFF00"/>
        </patternFill>
      </fill>
    </dxf>
    <dxf>
      <fill>
        <patternFill>
          <bgColor rgb="FF00B050"/>
        </patternFill>
      </fill>
    </dxf>
    <dxf>
      <numFmt numFmtId="164" formatCode="0.0%"/>
    </dxf>
    <dxf>
      <numFmt numFmtId="3" formatCode="#,##0"/>
    </dxf>
    <dxf>
      <numFmt numFmtId="166" formatCode="&quot;$&quot;\ #,##0"/>
    </dxf>
    <dxf>
      <numFmt numFmtId="164" formatCode="0.0%"/>
    </dxf>
    <dxf>
      <numFmt numFmtId="3" formatCode="#,##0"/>
    </dxf>
    <dxf>
      <numFmt numFmtId="166" formatCode="&quot;$&quot;\ #,##0"/>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numFmt numFmtId="164" formatCode="0.0%"/>
    </dxf>
    <dxf>
      <numFmt numFmtId="3" formatCode="#,##0"/>
    </dxf>
    <dxf>
      <numFmt numFmtId="166" formatCode="&quot;$&quot;\ #,##0"/>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0" tint="-0.24994659260841701"/>
        </patternFill>
      </fill>
    </dxf>
    <dxf>
      <fill>
        <patternFill>
          <bgColor rgb="FF00B050"/>
        </patternFill>
      </fill>
    </dxf>
    <dxf>
      <fill>
        <patternFill>
          <bgColor theme="0" tint="-0.14996795556505021"/>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9" defaultPivotStyle="PivotStyleMedium4"/>
  <colors>
    <mruColors>
      <color rgb="FFFFFF00"/>
      <color rgb="FF99FF33"/>
      <color rgb="FFFFFF66"/>
      <color rgb="FFED720D"/>
      <color rgb="FFE67300"/>
      <color rgb="FFF67B00"/>
      <color rgb="FFFF7D00"/>
      <color rgb="FFFA7D00"/>
      <color rgb="FFFF66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6852850969688865E-2"/>
          <c:y val="0.21964803122976609"/>
          <c:w val="0.9006537824118177"/>
          <c:h val="0.47826889143047996"/>
        </c:manualLayout>
      </c:layout>
      <c:bar3DChart>
        <c:barDir val="col"/>
        <c:grouping val="clustered"/>
        <c:varyColors val="0"/>
        <c:ser>
          <c:idx val="0"/>
          <c:order val="0"/>
          <c:spPr>
            <a:solidFill>
              <a:srgbClr val="92D050"/>
            </a:solidFill>
            <a:ln>
              <a:noFill/>
            </a:ln>
            <a:effectLst>
              <a:outerShdw blurRad="40000" dist="23000" dir="5400000" rotWithShape="0">
                <a:srgbClr val="000000">
                  <a:alpha val="35000"/>
                </a:srgbClr>
              </a:outerShdw>
            </a:effectLst>
            <a:sp3d/>
          </c:spPr>
          <c:invertIfNegative val="0"/>
          <c:dPt>
            <c:idx val="3"/>
            <c:invertIfNegative val="0"/>
            <c:bubble3D val="0"/>
            <c:spPr>
              <a:solidFill>
                <a:srgbClr val="92D050"/>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58E8-4B34-91CE-2ED1FC5DE87B}"/>
              </c:ext>
            </c:extLst>
          </c:dPt>
          <c:dLbls>
            <c:dLbl>
              <c:idx val="0"/>
              <c:layout>
                <c:manualLayout>
                  <c:x val="0"/>
                  <c:y val="-2.13794419999306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E8-4B34-91CE-2ED1FC5DE87B}"/>
                </c:ext>
              </c:extLst>
            </c:dLbl>
            <c:dLbl>
              <c:idx val="1"/>
              <c:layout>
                <c:manualLayout>
                  <c:x val="-2.1676164923186158E-3"/>
                  <c:y val="-3.4207107199889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E8-4B34-91CE-2ED1FC5DE87B}"/>
                </c:ext>
              </c:extLst>
            </c:dLbl>
            <c:dLbl>
              <c:idx val="2"/>
              <c:layout>
                <c:manualLayout>
                  <c:x val="6.5028494769557681E-3"/>
                  <c:y val="-2.993121879990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E8-4B34-91CE-2ED1FC5DE87B}"/>
                </c:ext>
              </c:extLst>
            </c:dLbl>
            <c:dLbl>
              <c:idx val="3"/>
              <c:layout>
                <c:manualLayout>
                  <c:x val="1.5173315446230152E-2"/>
                  <c:y val="-4.7034772399847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E8-4B34-91CE-2ED1FC5DE87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Resumen!$B$45:$B$48</c:f>
              <c:strCache>
                <c:ptCount val="4"/>
                <c:pt idx="0">
                  <c:v>Procesos Estratégicos</c:v>
                </c:pt>
                <c:pt idx="1">
                  <c:v>Procesos Misionales</c:v>
                </c:pt>
                <c:pt idx="2">
                  <c:v>Procesos de Apoyo</c:v>
                </c:pt>
                <c:pt idx="3">
                  <c:v>Procesos de Evaluación, Seguimiento y Control</c:v>
                </c:pt>
              </c:strCache>
            </c:strRef>
          </c:cat>
          <c:val>
            <c:numRef>
              <c:f>Resumen!$C$45:$C$48</c:f>
              <c:numCache>
                <c:formatCode>0%</c:formatCode>
                <c:ptCount val="4"/>
                <c:pt idx="0">
                  <c:v>1.0025572158720928</c:v>
                </c:pt>
                <c:pt idx="1">
                  <c:v>1.1130163251524279</c:v>
                </c:pt>
                <c:pt idx="2">
                  <c:v>1.0929396352329432</c:v>
                </c:pt>
                <c:pt idx="3">
                  <c:v>0.96820652173913047</c:v>
                </c:pt>
              </c:numCache>
            </c:numRef>
          </c:val>
          <c:extLst>
            <c:ext xmlns:c16="http://schemas.microsoft.com/office/drawing/2014/chart" uri="{C3380CC4-5D6E-409C-BE32-E72D297353CC}">
              <c16:uniqueId val="{00000005-58E8-4B34-91CE-2ED1FC5DE87B}"/>
            </c:ext>
          </c:extLst>
        </c:ser>
        <c:dLbls>
          <c:showLegendKey val="0"/>
          <c:showVal val="0"/>
          <c:showCatName val="0"/>
          <c:showSerName val="0"/>
          <c:showPercent val="0"/>
          <c:showBubbleSize val="0"/>
        </c:dLbls>
        <c:gapWidth val="150"/>
        <c:shape val="box"/>
        <c:axId val="370112975"/>
        <c:axId val="424792287"/>
        <c:axId val="0"/>
      </c:bar3DChart>
      <c:catAx>
        <c:axId val="37011297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s-CO"/>
          </a:p>
        </c:txPr>
        <c:crossAx val="424792287"/>
        <c:crosses val="autoZero"/>
        <c:auto val="1"/>
        <c:lblAlgn val="ctr"/>
        <c:lblOffset val="100"/>
        <c:noMultiLvlLbl val="0"/>
      </c:catAx>
      <c:valAx>
        <c:axId val="424792287"/>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3701129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r>
              <a:rPr lang="en-US" sz="1800" b="1">
                <a:solidFill>
                  <a:schemeClr val="tx2"/>
                </a:solidFill>
              </a:rPr>
              <a:t>POA</a:t>
            </a:r>
          </a:p>
          <a:p>
            <a:pPr>
              <a:defRPr b="1">
                <a:solidFill>
                  <a:schemeClr val="tx2"/>
                </a:solidFill>
              </a:defRPr>
            </a:pPr>
            <a:r>
              <a:rPr lang="en-US" b="1">
                <a:solidFill>
                  <a:schemeClr val="tx2"/>
                </a:solidFill>
              </a:rPr>
              <a:t>Porcentaje Promedio de Desempeño por</a:t>
            </a:r>
            <a:r>
              <a:rPr lang="en-US" b="1" baseline="0">
                <a:solidFill>
                  <a:schemeClr val="tx2"/>
                </a:solidFill>
              </a:rPr>
              <a:t> Procesos</a:t>
            </a:r>
            <a:r>
              <a:rPr lang="en-US" b="1">
                <a:solidFill>
                  <a:schemeClr val="tx2"/>
                </a:solidFill>
              </a:rPr>
              <a:t>
31/12/2019</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endParaRPr lang="es-CO"/>
        </a:p>
      </c:txPr>
    </c:title>
    <c:autoTitleDeleted val="0"/>
    <c:plotArea>
      <c:layout/>
      <c:barChart>
        <c:barDir val="bar"/>
        <c:grouping val="clustered"/>
        <c:varyColors val="0"/>
        <c:ser>
          <c:idx val="0"/>
          <c:order val="0"/>
          <c:tx>
            <c:strRef>
              <c:f>Resumen!$C$10:$C$25</c:f>
              <c:strCache>
                <c:ptCount val="16"/>
                <c:pt idx="0">
                  <c:v>100%</c:v>
                </c:pt>
                <c:pt idx="1">
                  <c:v>100%</c:v>
                </c:pt>
                <c:pt idx="2">
                  <c:v>101%</c:v>
                </c:pt>
                <c:pt idx="3">
                  <c:v>100%</c:v>
                </c:pt>
                <c:pt idx="4">
                  <c:v>N.A.</c:v>
                </c:pt>
                <c:pt idx="5">
                  <c:v>105%</c:v>
                </c:pt>
                <c:pt idx="6">
                  <c:v>114%</c:v>
                </c:pt>
                <c:pt idx="7">
                  <c:v>115%</c:v>
                </c:pt>
                <c:pt idx="8">
                  <c:v>100%</c:v>
                </c:pt>
                <c:pt idx="9">
                  <c:v>103%</c:v>
                </c:pt>
                <c:pt idx="10">
                  <c:v>102%</c:v>
                </c:pt>
                <c:pt idx="11">
                  <c:v>105%</c:v>
                </c:pt>
                <c:pt idx="12">
                  <c:v>146%</c:v>
                </c:pt>
                <c:pt idx="13">
                  <c:v>100%</c:v>
                </c:pt>
                <c:pt idx="14">
                  <c:v>94%</c:v>
                </c:pt>
                <c:pt idx="15">
                  <c:v>100%</c:v>
                </c:pt>
              </c:strCache>
            </c:strRef>
          </c:tx>
          <c:spPr>
            <a:solidFill>
              <a:srgbClr val="00B050"/>
            </a:solidFill>
            <a:ln>
              <a:noFill/>
            </a:ln>
            <a:effectLst/>
            <a:scene3d>
              <a:camera prst="orthographicFront"/>
              <a:lightRig rig="threePt" dir="t"/>
            </a:scene3d>
            <a:sp3d>
              <a:bevelT/>
            </a:sp3d>
          </c:spPr>
          <c:invertIfNegative val="0"/>
          <c:dPt>
            <c:idx val="6"/>
            <c:invertIfNegative val="0"/>
            <c:bubble3D val="0"/>
            <c:spPr>
              <a:solidFill>
                <a:schemeClr val="bg1">
                  <a:lumMod val="65000"/>
                </a:schemeClr>
              </a:solidFill>
              <a:ln>
                <a:noFill/>
              </a:ln>
              <a:effectLst/>
              <a:scene3d>
                <a:camera prst="orthographicFront"/>
                <a:lightRig rig="threePt" dir="t"/>
              </a:scene3d>
              <a:sp3d>
                <a:bevelT/>
              </a:sp3d>
            </c:spPr>
            <c:extLst>
              <c:ext xmlns:c16="http://schemas.microsoft.com/office/drawing/2014/chart" uri="{C3380CC4-5D6E-409C-BE32-E72D297353CC}">
                <c16:uniqueId val="{00000006-813B-40B5-A694-58B0959F4D3A}"/>
              </c:ext>
            </c:extLst>
          </c:dPt>
          <c:dPt>
            <c:idx val="7"/>
            <c:invertIfNegative val="0"/>
            <c:bubble3D val="0"/>
            <c:spPr>
              <a:solidFill>
                <a:schemeClr val="bg1">
                  <a:lumMod val="65000"/>
                </a:schemeClr>
              </a:solidFill>
              <a:ln>
                <a:noFill/>
              </a:ln>
              <a:effectLst/>
              <a:scene3d>
                <a:camera prst="orthographicFront"/>
                <a:lightRig rig="threePt" dir="t"/>
              </a:scene3d>
              <a:sp3d>
                <a:bevelT/>
              </a:sp3d>
            </c:spPr>
            <c:extLst>
              <c:ext xmlns:c16="http://schemas.microsoft.com/office/drawing/2014/chart" uri="{C3380CC4-5D6E-409C-BE32-E72D297353CC}">
                <c16:uniqueId val="{00000004-813B-40B5-A694-58B0959F4D3A}"/>
              </c:ext>
            </c:extLst>
          </c:dPt>
          <c:dPt>
            <c:idx val="12"/>
            <c:invertIfNegative val="0"/>
            <c:bubble3D val="0"/>
            <c:spPr>
              <a:solidFill>
                <a:schemeClr val="bg1">
                  <a:lumMod val="65000"/>
                </a:schemeClr>
              </a:solidFill>
              <a:ln>
                <a:noFill/>
              </a:ln>
              <a:effectLst/>
              <a:scene3d>
                <a:camera prst="orthographicFront"/>
                <a:lightRig rig="threePt" dir="t"/>
              </a:scene3d>
              <a:sp3d>
                <a:bevelT/>
              </a:sp3d>
            </c:spPr>
            <c:extLst>
              <c:ext xmlns:c16="http://schemas.microsoft.com/office/drawing/2014/chart" uri="{C3380CC4-5D6E-409C-BE32-E72D297353CC}">
                <c16:uniqueId val="{00000001-B65F-45CC-AC49-C2077F3CC75C}"/>
              </c:ext>
            </c:extLst>
          </c:dPt>
          <c:dPt>
            <c:idx val="14"/>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3-B65F-45CC-AC49-C2077F3CC75C}"/>
              </c:ext>
            </c:extLst>
          </c:dPt>
          <c:dLbls>
            <c:dLbl>
              <c:idx val="4"/>
              <c:tx>
                <c:rich>
                  <a:bodyPr/>
                  <a:lstStyle/>
                  <a:p>
                    <a:fld id="{5DEA9B49-C474-460B-897D-3394A10AF350}" type="VALUE">
                      <a:rPr lang="en-US">
                        <a:solidFill>
                          <a:schemeClr val="bg1"/>
                        </a:solidFill>
                      </a:rPr>
                      <a:pPr/>
                      <a:t>[VALOR]</a:t>
                    </a:fld>
                    <a:endParaRPr lang="es-CO"/>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813B-40B5-A694-58B0959F4D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Resumen!$B$10:$B$25</c:f>
              <c:strCache>
                <c:ptCount val="16"/>
                <c:pt idx="0">
                  <c:v>01 Direccionamiento Estratégico</c:v>
                </c:pt>
                <c:pt idx="1">
                  <c:v>02 Gestión del Conocimiento e Innovación</c:v>
                </c:pt>
                <c:pt idx="2">
                  <c:v>03 Direccionamiento TIC</c:v>
                </c:pt>
                <c:pt idx="3">
                  <c:v>04 Comunicación Estratégica</c:v>
                </c:pt>
                <c:pt idx="4">
                  <c:v>14 Servicio al Usuario</c:v>
                </c:pt>
                <c:pt idx="5">
                  <c:v>05 Promoción y Defensa de Derechos</c:v>
                </c:pt>
                <c:pt idx="6">
                  <c:v>06 Prevención y Control de la Función Pública</c:v>
                </c:pt>
                <c:pt idx="7">
                  <c:v>07 Potestad Disciplinaria</c:v>
                </c:pt>
                <c:pt idx="8">
                  <c:v>08 Gestión del Talento Humano</c:v>
                </c:pt>
                <c:pt idx="9">
                  <c:v>09 Gestión Administrativa</c:v>
                </c:pt>
                <c:pt idx="10">
                  <c:v>10 Gestión Financiera</c:v>
                </c:pt>
                <c:pt idx="11">
                  <c:v>11 Gestión Contractual</c:v>
                </c:pt>
                <c:pt idx="12">
                  <c:v>12 Gestión Documental</c:v>
                </c:pt>
                <c:pt idx="13">
                  <c:v>13 Gestión Jurídica</c:v>
                </c:pt>
                <c:pt idx="14">
                  <c:v>15 Control Disciplinario Interno</c:v>
                </c:pt>
                <c:pt idx="15">
                  <c:v>16 Evaluación y Seguimiento</c:v>
                </c:pt>
              </c:strCache>
            </c:strRef>
          </c:cat>
          <c:val>
            <c:numRef>
              <c:f>Resumen!$C$10:$C$25</c:f>
              <c:numCache>
                <c:formatCode>0%</c:formatCode>
                <c:ptCount val="16"/>
                <c:pt idx="0">
                  <c:v>1.0012080965909091</c:v>
                </c:pt>
                <c:pt idx="1">
                  <c:v>1</c:v>
                </c:pt>
                <c:pt idx="2">
                  <c:v>1.0090207668974622</c:v>
                </c:pt>
                <c:pt idx="3">
                  <c:v>1</c:v>
                </c:pt>
                <c:pt idx="4">
                  <c:v>0</c:v>
                </c:pt>
                <c:pt idx="5">
                  <c:v>1.0531036566517957</c:v>
                </c:pt>
                <c:pt idx="6">
                  <c:v>1.1402310330912027</c:v>
                </c:pt>
                <c:pt idx="7">
                  <c:v>1.1457142857142857</c:v>
                </c:pt>
                <c:pt idx="8">
                  <c:v>0.99749746641669701</c:v>
                </c:pt>
                <c:pt idx="9">
                  <c:v>1.0310111103215212</c:v>
                </c:pt>
                <c:pt idx="10">
                  <c:v>1.0196973735328829</c:v>
                </c:pt>
                <c:pt idx="11">
                  <c:v>1.0529613042043251</c:v>
                </c:pt>
                <c:pt idx="12">
                  <c:v>1.4564705569222329</c:v>
                </c:pt>
                <c:pt idx="13">
                  <c:v>1</c:v>
                </c:pt>
                <c:pt idx="14">
                  <c:v>0.93641304347826093</c:v>
                </c:pt>
                <c:pt idx="15">
                  <c:v>1</c:v>
                </c:pt>
              </c:numCache>
            </c:numRef>
          </c:val>
          <c:extLst>
            <c:ext xmlns:c16="http://schemas.microsoft.com/office/drawing/2014/chart" uri="{C3380CC4-5D6E-409C-BE32-E72D297353CC}">
              <c16:uniqueId val="{00000004-B65F-45CC-AC49-C2077F3CC75C}"/>
            </c:ext>
          </c:extLst>
        </c:ser>
        <c:dLbls>
          <c:showLegendKey val="0"/>
          <c:showVal val="0"/>
          <c:showCatName val="0"/>
          <c:showSerName val="0"/>
          <c:showPercent val="0"/>
          <c:showBubbleSize val="0"/>
        </c:dLbls>
        <c:gapWidth val="182"/>
        <c:axId val="538668895"/>
        <c:axId val="375482127"/>
      </c:barChart>
      <c:catAx>
        <c:axId val="538668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375482127"/>
        <c:crosses val="autoZero"/>
        <c:auto val="1"/>
        <c:lblAlgn val="ctr"/>
        <c:lblOffset val="100"/>
        <c:noMultiLvlLbl val="0"/>
      </c:catAx>
      <c:valAx>
        <c:axId val="37548212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crossAx val="5386688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1088572</xdr:colOff>
      <xdr:row>39</xdr:row>
      <xdr:rowOff>95250</xdr:rowOff>
    </xdr:from>
    <xdr:to>
      <xdr:col>6</xdr:col>
      <xdr:colOff>2916662</xdr:colOff>
      <xdr:row>52</xdr:row>
      <xdr:rowOff>13607</xdr:rowOff>
    </xdr:to>
    <xdr:graphicFrame macro="">
      <xdr:nvGraphicFramePr>
        <xdr:cNvPr id="2" name="Gráfico 1">
          <a:extLst>
            <a:ext uri="{FF2B5EF4-FFF2-40B4-BE49-F238E27FC236}">
              <a16:creationId xmlns:a16="http://schemas.microsoft.com/office/drawing/2014/main" id="{846BD5B4-9269-4FD3-B702-35C8D03FD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1006927</xdr:colOff>
      <xdr:row>4</xdr:row>
      <xdr:rowOff>50344</xdr:rowOff>
    </xdr:from>
    <xdr:to>
      <xdr:col>11</xdr:col>
      <xdr:colOff>204106</xdr:colOff>
      <xdr:row>34</xdr:row>
      <xdr:rowOff>136070</xdr:rowOff>
    </xdr:to>
    <xdr:graphicFrame macro="">
      <xdr:nvGraphicFramePr>
        <xdr:cNvPr id="3" name="Gráfico 2">
          <a:extLst>
            <a:ext uri="{FF2B5EF4-FFF2-40B4-BE49-F238E27FC236}">
              <a16:creationId xmlns:a16="http://schemas.microsoft.com/office/drawing/2014/main" id="{9AFBE652-BBD3-4CD5-BC70-805873739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22</xdr:row>
      <xdr:rowOff>0</xdr:rowOff>
    </xdr:to>
    <xdr:sp macro="" textlink="">
      <xdr:nvSpPr>
        <xdr:cNvPr id="2" name="AutoShape 23">
          <a:extLst>
            <a:ext uri="{FF2B5EF4-FFF2-40B4-BE49-F238E27FC236}">
              <a16:creationId xmlns:a16="http://schemas.microsoft.com/office/drawing/2014/main" id="{00000000-0008-0000-1700-000002000000}"/>
            </a:ext>
          </a:extLst>
        </xdr:cNvPr>
        <xdr:cNvSpPr>
          <a:spLocks noChangeArrowheads="1"/>
        </xdr:cNvSpPr>
      </xdr:nvSpPr>
      <xdr:spPr bwMode="auto">
        <a:xfrm>
          <a:off x="228600" y="1438275"/>
          <a:ext cx="17449800" cy="411099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5</xdr:row>
      <xdr:rowOff>136751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7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3028" y="407194"/>
          <a:ext cx="1809751" cy="748732"/>
        </a:xfrm>
        <a:prstGeom prst="rect">
          <a:avLst/>
        </a:prstGeom>
        <a:noFill/>
        <a:ln>
          <a:noFill/>
        </a:ln>
      </xdr:spPr>
    </xdr:pic>
    <xdr:clientData/>
  </xdr:twoCellAnchor>
  <xdr:twoCellAnchor>
    <xdr:from>
      <xdr:col>1</xdr:col>
      <xdr:colOff>0</xdr:colOff>
      <xdr:row>7</xdr:row>
      <xdr:rowOff>0</xdr:rowOff>
    </xdr:from>
    <xdr:to>
      <xdr:col>10</xdr:col>
      <xdr:colOff>0</xdr:colOff>
      <xdr:row>22</xdr:row>
      <xdr:rowOff>0</xdr:rowOff>
    </xdr:to>
    <xdr:sp macro="" textlink="">
      <xdr:nvSpPr>
        <xdr:cNvPr id="4" name="AutoShape 23">
          <a:extLst>
            <a:ext uri="{FF2B5EF4-FFF2-40B4-BE49-F238E27FC236}">
              <a16:creationId xmlns:a16="http://schemas.microsoft.com/office/drawing/2014/main" id="{D7D2D382-4372-4870-A197-38BC8433F627}"/>
            </a:ext>
          </a:extLst>
        </xdr:cNvPr>
        <xdr:cNvSpPr>
          <a:spLocks noChangeArrowheads="1"/>
        </xdr:cNvSpPr>
      </xdr:nvSpPr>
      <xdr:spPr bwMode="auto">
        <a:xfrm>
          <a:off x="228600" y="1438275"/>
          <a:ext cx="17449800" cy="376809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5</xdr:row>
      <xdr:rowOff>136751</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C31F598F-DAB2-42E9-891E-B305C246662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3028" y="407194"/>
          <a:ext cx="1809751" cy="748732"/>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4" name="AutoShape 23">
          <a:extLst>
            <a:ext uri="{FF2B5EF4-FFF2-40B4-BE49-F238E27FC236}">
              <a16:creationId xmlns:a16="http://schemas.microsoft.com/office/drawing/2014/main" id="{00000000-0008-0000-1800-000004000000}"/>
            </a:ext>
          </a:extLst>
        </xdr:cNvPr>
        <xdr:cNvSpPr>
          <a:spLocks noChangeArrowheads="1"/>
        </xdr:cNvSpPr>
      </xdr:nvSpPr>
      <xdr:spPr bwMode="auto">
        <a:xfrm>
          <a:off x="200025" y="1419225"/>
          <a:ext cx="17125950" cy="12706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0</xdr:colOff>
      <xdr:row>4</xdr:row>
      <xdr:rowOff>183015</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00000000-0008-0000-18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8535" y="409915"/>
          <a:ext cx="1836965" cy="603136"/>
        </a:xfrm>
        <a:prstGeom prst="rect">
          <a:avLst/>
        </a:prstGeom>
        <a:noFill/>
        <a:ln>
          <a:noFill/>
        </a:ln>
      </xdr:spPr>
    </xdr:pic>
    <xdr:clientData/>
  </xdr:twoCellAnchor>
  <xdr:twoCellAnchor>
    <xdr:from>
      <xdr:col>1</xdr:col>
      <xdr:colOff>0</xdr:colOff>
      <xdr:row>7</xdr:row>
      <xdr:rowOff>0</xdr:rowOff>
    </xdr:from>
    <xdr:to>
      <xdr:col>10</xdr:col>
      <xdr:colOff>0</xdr:colOff>
      <xdr:row>17</xdr:row>
      <xdr:rowOff>0</xdr:rowOff>
    </xdr:to>
    <xdr:sp macro="" textlink="">
      <xdr:nvSpPr>
        <xdr:cNvPr id="6" name="AutoShape 23">
          <a:extLst>
            <a:ext uri="{FF2B5EF4-FFF2-40B4-BE49-F238E27FC236}">
              <a16:creationId xmlns:a16="http://schemas.microsoft.com/office/drawing/2014/main" id="{E51049D4-C3F5-476A-B783-7256E691E142}"/>
            </a:ext>
          </a:extLst>
        </xdr:cNvPr>
        <xdr:cNvSpPr>
          <a:spLocks noChangeArrowheads="1"/>
        </xdr:cNvSpPr>
      </xdr:nvSpPr>
      <xdr:spPr bwMode="auto">
        <a:xfrm>
          <a:off x="200025" y="1438275"/>
          <a:ext cx="17125950" cy="96964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0</xdr:colOff>
      <xdr:row>4</xdr:row>
      <xdr:rowOff>183015</xdr:rowOff>
    </xdr:to>
    <xdr:pic>
      <xdr:nvPicPr>
        <xdr:cNvPr id="7" name="Picture 4" descr="Macintosh HD:Users:personeriabogota:Documents:Personeria:2016:Julio:Propuesta logo:Logo Nuevo Personeria cuadricula-02.png">
          <a:extLst>
            <a:ext uri="{FF2B5EF4-FFF2-40B4-BE49-F238E27FC236}">
              <a16:creationId xmlns:a16="http://schemas.microsoft.com/office/drawing/2014/main" id="{2CCA9FDA-14E6-486C-AA3E-40AE0BE85F0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4453" y="407194"/>
          <a:ext cx="1841047" cy="594971"/>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00000000-0008-0000-1900-000002000000}"/>
            </a:ext>
          </a:extLst>
        </xdr:cNvPr>
        <xdr:cNvSpPr>
          <a:spLocks noChangeArrowheads="1"/>
        </xdr:cNvSpPr>
      </xdr:nvSpPr>
      <xdr:spPr bwMode="auto">
        <a:xfrm>
          <a:off x="304800" y="1438275"/>
          <a:ext cx="19278600" cy="93249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2247900</xdr:colOff>
      <xdr:row>4</xdr:row>
      <xdr:rowOff>174851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9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59229" y="407194"/>
          <a:ext cx="2193471" cy="586807"/>
        </a:xfrm>
        <a:prstGeom prst="rect">
          <a:avLst/>
        </a:prstGeom>
        <a:noFill/>
        <a:ln>
          <a:noFill/>
        </a:ln>
      </xdr:spPr>
    </xdr:pic>
    <xdr:clientData/>
  </xdr:twoCellAnchor>
  <xdr:twoCellAnchor>
    <xdr:from>
      <xdr:col>1</xdr:col>
      <xdr:colOff>0</xdr:colOff>
      <xdr:row>7</xdr:row>
      <xdr:rowOff>0</xdr:rowOff>
    </xdr:from>
    <xdr:to>
      <xdr:col>10</xdr:col>
      <xdr:colOff>0</xdr:colOff>
      <xdr:row>16</xdr:row>
      <xdr:rowOff>0</xdr:rowOff>
    </xdr:to>
    <xdr:sp macro="" textlink="">
      <xdr:nvSpPr>
        <xdr:cNvPr id="4" name="AutoShape 23">
          <a:extLst>
            <a:ext uri="{FF2B5EF4-FFF2-40B4-BE49-F238E27FC236}">
              <a16:creationId xmlns:a16="http://schemas.microsoft.com/office/drawing/2014/main" id="{F4E71261-BBCB-4157-8DEC-79DB921F15F7}"/>
            </a:ext>
          </a:extLst>
        </xdr:cNvPr>
        <xdr:cNvSpPr>
          <a:spLocks noChangeArrowheads="1"/>
        </xdr:cNvSpPr>
      </xdr:nvSpPr>
      <xdr:spPr bwMode="auto">
        <a:xfrm>
          <a:off x="304800" y="1438275"/>
          <a:ext cx="19278600" cy="74580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2247900</xdr:colOff>
      <xdr:row>4</xdr:row>
      <xdr:rowOff>174851</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C7CE8F54-A418-47E8-849B-E585F5BBBD5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59229" y="407194"/>
          <a:ext cx="2193471" cy="58680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A00-000002000000}"/>
            </a:ext>
          </a:extLst>
        </xdr:cNvPr>
        <xdr:cNvSpPr>
          <a:spLocks noChangeArrowheads="1"/>
        </xdr:cNvSpPr>
      </xdr:nvSpPr>
      <xdr:spPr bwMode="auto">
        <a:xfrm>
          <a:off x="285750" y="1419225"/>
          <a:ext cx="16630650" cy="112299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1809751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A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55322" cy="624907"/>
        </a:xfrm>
        <a:prstGeom prst="rect">
          <a:avLst/>
        </a:prstGeom>
        <a:noFill/>
        <a:ln>
          <a:noFill/>
        </a:ln>
      </xdr:spPr>
    </xdr:pic>
    <xdr:clientData/>
  </xdr:twoCellAnchor>
  <xdr:twoCellAnchor>
    <xdr:from>
      <xdr:col>1</xdr:col>
      <xdr:colOff>0</xdr:colOff>
      <xdr:row>7</xdr:row>
      <xdr:rowOff>0</xdr:rowOff>
    </xdr:from>
    <xdr:to>
      <xdr:col>10</xdr:col>
      <xdr:colOff>0</xdr:colOff>
      <xdr:row>17</xdr:row>
      <xdr:rowOff>0</xdr:rowOff>
    </xdr:to>
    <xdr:sp macro="" textlink="">
      <xdr:nvSpPr>
        <xdr:cNvPr id="4" name="AutoShape 23">
          <a:extLst>
            <a:ext uri="{FF2B5EF4-FFF2-40B4-BE49-F238E27FC236}">
              <a16:creationId xmlns:a16="http://schemas.microsoft.com/office/drawing/2014/main" id="{3C4ECD87-661F-4590-B8CC-0D85E1A251B6}"/>
            </a:ext>
          </a:extLst>
        </xdr:cNvPr>
        <xdr:cNvSpPr>
          <a:spLocks noChangeArrowheads="1"/>
        </xdr:cNvSpPr>
      </xdr:nvSpPr>
      <xdr:spPr bwMode="auto">
        <a:xfrm>
          <a:off x="285750" y="1438275"/>
          <a:ext cx="16630650" cy="115538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1809751</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10623BB4-A35A-47D2-ACDB-839497AA6A5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55322" cy="624907"/>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B00-000002000000}"/>
            </a:ext>
          </a:extLst>
        </xdr:cNvPr>
        <xdr:cNvSpPr>
          <a:spLocks noChangeArrowheads="1"/>
        </xdr:cNvSpPr>
      </xdr:nvSpPr>
      <xdr:spPr bwMode="auto">
        <a:xfrm>
          <a:off x="285750" y="1419225"/>
          <a:ext cx="17659350" cy="10877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1724025</xdr:colOff>
      <xdr:row>5</xdr:row>
      <xdr:rowOff>12927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B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1669597" cy="624907"/>
        </a:xfrm>
        <a:prstGeom prst="rect">
          <a:avLst/>
        </a:prstGeom>
        <a:noFill/>
        <a:ln>
          <a:noFill/>
        </a:ln>
      </xdr:spPr>
    </xdr:pic>
    <xdr:clientData/>
  </xdr:twoCellAnchor>
  <xdr:twoCellAnchor>
    <xdr:from>
      <xdr:col>1</xdr:col>
      <xdr:colOff>0</xdr:colOff>
      <xdr:row>8</xdr:row>
      <xdr:rowOff>0</xdr:rowOff>
    </xdr:from>
    <xdr:to>
      <xdr:col>10</xdr:col>
      <xdr:colOff>0</xdr:colOff>
      <xdr:row>18</xdr:row>
      <xdr:rowOff>0</xdr:rowOff>
    </xdr:to>
    <xdr:sp macro="" textlink="">
      <xdr:nvSpPr>
        <xdr:cNvPr id="4" name="AutoShape 23">
          <a:extLst>
            <a:ext uri="{FF2B5EF4-FFF2-40B4-BE49-F238E27FC236}">
              <a16:creationId xmlns:a16="http://schemas.microsoft.com/office/drawing/2014/main" id="{00000000-0008-0000-1B00-000004000000}"/>
            </a:ext>
          </a:extLst>
        </xdr:cNvPr>
        <xdr:cNvSpPr>
          <a:spLocks noChangeArrowheads="1"/>
        </xdr:cNvSpPr>
      </xdr:nvSpPr>
      <xdr:spPr bwMode="auto">
        <a:xfrm>
          <a:off x="257175" y="1647825"/>
          <a:ext cx="17716500" cy="9305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2</xdr:row>
      <xdr:rowOff>178594</xdr:rowOff>
    </xdr:from>
    <xdr:to>
      <xdr:col>2</xdr:col>
      <xdr:colOff>2722</xdr:colOff>
      <xdr:row>6</xdr:row>
      <xdr:rowOff>51026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00000000-0008-0000-1B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597694"/>
          <a:ext cx="1812472" cy="663007"/>
        </a:xfrm>
        <a:prstGeom prst="rect">
          <a:avLst/>
        </a:prstGeom>
        <a:noFill/>
        <a:ln>
          <a:noFill/>
        </a:ln>
      </xdr:spPr>
    </xdr:pic>
    <xdr:clientData/>
  </xdr:twoCellAnchor>
  <xdr:twoCellAnchor>
    <xdr:from>
      <xdr:col>1</xdr:col>
      <xdr:colOff>0</xdr:colOff>
      <xdr:row>8</xdr:row>
      <xdr:rowOff>0</xdr:rowOff>
    </xdr:from>
    <xdr:to>
      <xdr:col>10</xdr:col>
      <xdr:colOff>0</xdr:colOff>
      <xdr:row>18</xdr:row>
      <xdr:rowOff>0</xdr:rowOff>
    </xdr:to>
    <xdr:sp macro="" textlink="">
      <xdr:nvSpPr>
        <xdr:cNvPr id="6" name="AutoShape 23">
          <a:extLst>
            <a:ext uri="{FF2B5EF4-FFF2-40B4-BE49-F238E27FC236}">
              <a16:creationId xmlns:a16="http://schemas.microsoft.com/office/drawing/2014/main" id="{00000000-0008-0000-1B00-000006000000}"/>
            </a:ext>
          </a:extLst>
        </xdr:cNvPr>
        <xdr:cNvSpPr>
          <a:spLocks noChangeArrowheads="1"/>
        </xdr:cNvSpPr>
      </xdr:nvSpPr>
      <xdr:spPr bwMode="auto">
        <a:xfrm>
          <a:off x="257175" y="1647825"/>
          <a:ext cx="17716500" cy="93059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2</xdr:row>
      <xdr:rowOff>178594</xdr:rowOff>
    </xdr:from>
    <xdr:to>
      <xdr:col>2</xdr:col>
      <xdr:colOff>0</xdr:colOff>
      <xdr:row>6</xdr:row>
      <xdr:rowOff>51026</xdr:rowOff>
    </xdr:to>
    <xdr:pic>
      <xdr:nvPicPr>
        <xdr:cNvPr id="7" name="Picture 4" descr="Macintosh HD:Users:personeriabogota:Documents:Personeria:2016:Julio:Propuesta logo:Logo Nuevo Personeria cuadricula-02.png">
          <a:extLst>
            <a:ext uri="{FF2B5EF4-FFF2-40B4-BE49-F238E27FC236}">
              <a16:creationId xmlns:a16="http://schemas.microsoft.com/office/drawing/2014/main" id="{00000000-0008-0000-1B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597694"/>
          <a:ext cx="1812472" cy="663007"/>
        </a:xfrm>
        <a:prstGeom prst="rect">
          <a:avLst/>
        </a:prstGeom>
        <a:noFill/>
        <a:ln>
          <a:noFill/>
        </a:ln>
      </xdr:spPr>
    </xdr:pic>
    <xdr:clientData/>
  </xdr:twoCellAnchor>
  <xdr:twoCellAnchor>
    <xdr:from>
      <xdr:col>1</xdr:col>
      <xdr:colOff>0</xdr:colOff>
      <xdr:row>7</xdr:row>
      <xdr:rowOff>0</xdr:rowOff>
    </xdr:from>
    <xdr:to>
      <xdr:col>10</xdr:col>
      <xdr:colOff>0</xdr:colOff>
      <xdr:row>17</xdr:row>
      <xdr:rowOff>0</xdr:rowOff>
    </xdr:to>
    <xdr:sp macro="" textlink="">
      <xdr:nvSpPr>
        <xdr:cNvPr id="8" name="AutoShape 23">
          <a:extLst>
            <a:ext uri="{FF2B5EF4-FFF2-40B4-BE49-F238E27FC236}">
              <a16:creationId xmlns:a16="http://schemas.microsoft.com/office/drawing/2014/main" id="{71F129B3-E5AE-41BC-B870-92A1363B20C4}"/>
            </a:ext>
          </a:extLst>
        </xdr:cNvPr>
        <xdr:cNvSpPr>
          <a:spLocks noChangeArrowheads="1"/>
        </xdr:cNvSpPr>
      </xdr:nvSpPr>
      <xdr:spPr bwMode="auto">
        <a:xfrm>
          <a:off x="257175" y="1352550"/>
          <a:ext cx="17716500" cy="13068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1724025</xdr:colOff>
      <xdr:row>5</xdr:row>
      <xdr:rowOff>12927</xdr:rowOff>
    </xdr:to>
    <xdr:pic>
      <xdr:nvPicPr>
        <xdr:cNvPr id="9" name="Picture 4" descr="Macintosh HD:Users:personeriabogota:Documents:Personeria:2016:Julio:Propuesta logo:Logo Nuevo Personeria cuadricula-02.png">
          <a:extLst>
            <a:ext uri="{FF2B5EF4-FFF2-40B4-BE49-F238E27FC236}">
              <a16:creationId xmlns:a16="http://schemas.microsoft.com/office/drawing/2014/main" id="{CA23848C-3B31-4BD5-AFF2-55A9D818867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340519"/>
          <a:ext cx="1669597" cy="624908"/>
        </a:xfrm>
        <a:prstGeom prst="rect">
          <a:avLst/>
        </a:prstGeom>
        <a:noFill/>
        <a:ln>
          <a:noFill/>
        </a:ln>
      </xdr:spPr>
    </xdr:pic>
    <xdr:clientData/>
  </xdr:twoCellAnchor>
  <xdr:twoCellAnchor>
    <xdr:from>
      <xdr:col>1</xdr:col>
      <xdr:colOff>0</xdr:colOff>
      <xdr:row>8</xdr:row>
      <xdr:rowOff>0</xdr:rowOff>
    </xdr:from>
    <xdr:to>
      <xdr:col>10</xdr:col>
      <xdr:colOff>0</xdr:colOff>
      <xdr:row>18</xdr:row>
      <xdr:rowOff>0</xdr:rowOff>
    </xdr:to>
    <xdr:sp macro="" textlink="">
      <xdr:nvSpPr>
        <xdr:cNvPr id="10" name="AutoShape 23">
          <a:extLst>
            <a:ext uri="{FF2B5EF4-FFF2-40B4-BE49-F238E27FC236}">
              <a16:creationId xmlns:a16="http://schemas.microsoft.com/office/drawing/2014/main" id="{95F05C4A-569A-4594-8FAF-3506088A5B3C}"/>
            </a:ext>
          </a:extLst>
        </xdr:cNvPr>
        <xdr:cNvSpPr>
          <a:spLocks noChangeArrowheads="1"/>
        </xdr:cNvSpPr>
      </xdr:nvSpPr>
      <xdr:spPr bwMode="auto">
        <a:xfrm>
          <a:off x="257175" y="1571625"/>
          <a:ext cx="17716500" cy="128492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2</xdr:row>
      <xdr:rowOff>178594</xdr:rowOff>
    </xdr:from>
    <xdr:to>
      <xdr:col>2</xdr:col>
      <xdr:colOff>2722</xdr:colOff>
      <xdr:row>6</xdr:row>
      <xdr:rowOff>51026</xdr:rowOff>
    </xdr:to>
    <xdr:pic>
      <xdr:nvPicPr>
        <xdr:cNvPr id="11" name="Picture 4" descr="Macintosh HD:Users:personeriabogota:Documents:Personeria:2016:Julio:Propuesta logo:Logo Nuevo Personeria cuadricula-02.png">
          <a:extLst>
            <a:ext uri="{FF2B5EF4-FFF2-40B4-BE49-F238E27FC236}">
              <a16:creationId xmlns:a16="http://schemas.microsoft.com/office/drawing/2014/main" id="{16EA5923-9E5D-49A3-B9EC-589428077B4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540544"/>
          <a:ext cx="1815194" cy="663007"/>
        </a:xfrm>
        <a:prstGeom prst="rect">
          <a:avLst/>
        </a:prstGeom>
        <a:noFill/>
        <a:ln>
          <a:noFill/>
        </a:ln>
      </xdr:spPr>
    </xdr:pic>
    <xdr:clientData/>
  </xdr:twoCellAnchor>
  <xdr:twoCellAnchor>
    <xdr:from>
      <xdr:col>1</xdr:col>
      <xdr:colOff>0</xdr:colOff>
      <xdr:row>8</xdr:row>
      <xdr:rowOff>0</xdr:rowOff>
    </xdr:from>
    <xdr:to>
      <xdr:col>10</xdr:col>
      <xdr:colOff>0</xdr:colOff>
      <xdr:row>18</xdr:row>
      <xdr:rowOff>0</xdr:rowOff>
    </xdr:to>
    <xdr:sp macro="" textlink="">
      <xdr:nvSpPr>
        <xdr:cNvPr id="12" name="AutoShape 23">
          <a:extLst>
            <a:ext uri="{FF2B5EF4-FFF2-40B4-BE49-F238E27FC236}">
              <a16:creationId xmlns:a16="http://schemas.microsoft.com/office/drawing/2014/main" id="{D041C5BC-BFF5-4546-8190-A82DCE7B3D5B}"/>
            </a:ext>
          </a:extLst>
        </xdr:cNvPr>
        <xdr:cNvSpPr>
          <a:spLocks noChangeArrowheads="1"/>
        </xdr:cNvSpPr>
      </xdr:nvSpPr>
      <xdr:spPr bwMode="auto">
        <a:xfrm>
          <a:off x="257175" y="1571625"/>
          <a:ext cx="17716500" cy="128492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2</xdr:row>
      <xdr:rowOff>178594</xdr:rowOff>
    </xdr:from>
    <xdr:to>
      <xdr:col>2</xdr:col>
      <xdr:colOff>0</xdr:colOff>
      <xdr:row>6</xdr:row>
      <xdr:rowOff>51026</xdr:rowOff>
    </xdr:to>
    <xdr:pic>
      <xdr:nvPicPr>
        <xdr:cNvPr id="13" name="Picture 4" descr="Macintosh HD:Users:personeriabogota:Documents:Personeria:2016:Julio:Propuesta logo:Logo Nuevo Personeria cuadricula-02.png">
          <a:extLst>
            <a:ext uri="{FF2B5EF4-FFF2-40B4-BE49-F238E27FC236}">
              <a16:creationId xmlns:a16="http://schemas.microsoft.com/office/drawing/2014/main" id="{47A84B7F-0A08-4AEE-BE3F-C7FC03B1EB8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11603" y="540544"/>
          <a:ext cx="1812472" cy="663007"/>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00000000-0008-0000-1C00-000002000000}"/>
            </a:ext>
          </a:extLst>
        </xdr:cNvPr>
        <xdr:cNvSpPr>
          <a:spLocks noChangeArrowheads="1"/>
        </xdr:cNvSpPr>
      </xdr:nvSpPr>
      <xdr:spPr bwMode="auto">
        <a:xfrm>
          <a:off x="285750" y="1419225"/>
          <a:ext cx="17449800" cy="114776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123826</xdr:rowOff>
    </xdr:from>
    <xdr:to>
      <xdr:col>1</xdr:col>
      <xdr:colOff>2219325</xdr:colOff>
      <xdr:row>5</xdr:row>
      <xdr:rowOff>12927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C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52426"/>
          <a:ext cx="2164897" cy="679676"/>
        </a:xfrm>
        <a:prstGeom prst="rect">
          <a:avLst/>
        </a:prstGeom>
        <a:noFill/>
        <a:ln>
          <a:noFill/>
        </a:ln>
      </xdr:spPr>
    </xdr:pic>
    <xdr:clientData/>
  </xdr:twoCellAnchor>
  <xdr:twoCellAnchor>
    <xdr:from>
      <xdr:col>1</xdr:col>
      <xdr:colOff>0</xdr:colOff>
      <xdr:row>7</xdr:row>
      <xdr:rowOff>0</xdr:rowOff>
    </xdr:from>
    <xdr:to>
      <xdr:col>10</xdr:col>
      <xdr:colOff>0</xdr:colOff>
      <xdr:row>18</xdr:row>
      <xdr:rowOff>0</xdr:rowOff>
    </xdr:to>
    <xdr:sp macro="" textlink="">
      <xdr:nvSpPr>
        <xdr:cNvPr id="4" name="AutoShape 23">
          <a:extLst>
            <a:ext uri="{FF2B5EF4-FFF2-40B4-BE49-F238E27FC236}">
              <a16:creationId xmlns:a16="http://schemas.microsoft.com/office/drawing/2014/main" id="{E87D34E7-2273-4FB0-B22C-ED3E03C01D65}"/>
            </a:ext>
          </a:extLst>
        </xdr:cNvPr>
        <xdr:cNvSpPr>
          <a:spLocks noChangeArrowheads="1"/>
        </xdr:cNvSpPr>
      </xdr:nvSpPr>
      <xdr:spPr bwMode="auto">
        <a:xfrm>
          <a:off x="285750" y="1438275"/>
          <a:ext cx="17449800" cy="176974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123826</xdr:rowOff>
    </xdr:from>
    <xdr:to>
      <xdr:col>1</xdr:col>
      <xdr:colOff>2219325</xdr:colOff>
      <xdr:row>5</xdr:row>
      <xdr:rowOff>12927</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3DF03D2C-7887-4F2F-A00D-38DE88EFA43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52426"/>
          <a:ext cx="2164897" cy="679676"/>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00000000-0008-0000-1D00-000002000000}"/>
            </a:ext>
          </a:extLst>
        </xdr:cNvPr>
        <xdr:cNvSpPr>
          <a:spLocks noChangeArrowheads="1"/>
        </xdr:cNvSpPr>
      </xdr:nvSpPr>
      <xdr:spPr bwMode="auto">
        <a:xfrm>
          <a:off x="285750" y="1438275"/>
          <a:ext cx="19154775" cy="3943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187778</xdr:colOff>
      <xdr:row>1</xdr:row>
      <xdr:rowOff>64294</xdr:rowOff>
    </xdr:from>
    <xdr:to>
      <xdr:col>1</xdr:col>
      <xdr:colOff>2981325</xdr:colOff>
      <xdr:row>5</xdr:row>
      <xdr:rowOff>22451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D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73528" y="292894"/>
          <a:ext cx="2793547" cy="748732"/>
        </a:xfrm>
        <a:prstGeom prst="rect">
          <a:avLst/>
        </a:prstGeom>
        <a:noFill/>
        <a:ln>
          <a:noFill/>
        </a:ln>
      </xdr:spPr>
    </xdr:pic>
    <xdr:clientData/>
  </xdr:twoCellAnchor>
  <xdr:twoCellAnchor>
    <xdr:from>
      <xdr:col>1</xdr:col>
      <xdr:colOff>0</xdr:colOff>
      <xdr:row>7</xdr:row>
      <xdr:rowOff>0</xdr:rowOff>
    </xdr:from>
    <xdr:to>
      <xdr:col>10</xdr:col>
      <xdr:colOff>0</xdr:colOff>
      <xdr:row>13</xdr:row>
      <xdr:rowOff>0</xdr:rowOff>
    </xdr:to>
    <xdr:sp macro="" textlink="">
      <xdr:nvSpPr>
        <xdr:cNvPr id="4" name="AutoShape 23">
          <a:extLst>
            <a:ext uri="{FF2B5EF4-FFF2-40B4-BE49-F238E27FC236}">
              <a16:creationId xmlns:a16="http://schemas.microsoft.com/office/drawing/2014/main" id="{3DFA9A60-5B8B-4918-B49F-E80F1AE89F7E}"/>
            </a:ext>
          </a:extLst>
        </xdr:cNvPr>
        <xdr:cNvSpPr>
          <a:spLocks noChangeArrowheads="1"/>
        </xdr:cNvSpPr>
      </xdr:nvSpPr>
      <xdr:spPr bwMode="auto">
        <a:xfrm>
          <a:off x="285750" y="1438275"/>
          <a:ext cx="19154775" cy="51054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187778</xdr:colOff>
      <xdr:row>1</xdr:row>
      <xdr:rowOff>64294</xdr:rowOff>
    </xdr:from>
    <xdr:to>
      <xdr:col>1</xdr:col>
      <xdr:colOff>2981325</xdr:colOff>
      <xdr:row>5</xdr:row>
      <xdr:rowOff>22451</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FC32801C-617F-47A9-B44C-9C08C3A09A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73528" y="292894"/>
          <a:ext cx="2793547" cy="748732"/>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00000000-0008-0000-1E00-000002000000}"/>
            </a:ext>
          </a:extLst>
        </xdr:cNvPr>
        <xdr:cNvSpPr>
          <a:spLocks noChangeArrowheads="1"/>
        </xdr:cNvSpPr>
      </xdr:nvSpPr>
      <xdr:spPr bwMode="auto">
        <a:xfrm>
          <a:off x="285750" y="1419225"/>
          <a:ext cx="16925925" cy="1238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E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809751" cy="624907"/>
        </a:xfrm>
        <a:prstGeom prst="rect">
          <a:avLst/>
        </a:prstGeom>
        <a:noFill/>
        <a:ln>
          <a:noFill/>
        </a:ln>
      </xdr:spPr>
    </xdr:pic>
    <xdr:clientData/>
  </xdr:twoCellAnchor>
  <xdr:twoCellAnchor>
    <xdr:from>
      <xdr:col>1</xdr:col>
      <xdr:colOff>0</xdr:colOff>
      <xdr:row>7</xdr:row>
      <xdr:rowOff>0</xdr:rowOff>
    </xdr:from>
    <xdr:to>
      <xdr:col>10</xdr:col>
      <xdr:colOff>0</xdr:colOff>
      <xdr:row>18</xdr:row>
      <xdr:rowOff>0</xdr:rowOff>
    </xdr:to>
    <xdr:sp macro="" textlink="">
      <xdr:nvSpPr>
        <xdr:cNvPr id="4" name="AutoShape 23">
          <a:extLst>
            <a:ext uri="{FF2B5EF4-FFF2-40B4-BE49-F238E27FC236}">
              <a16:creationId xmlns:a16="http://schemas.microsoft.com/office/drawing/2014/main" id="{F57DA512-50BF-4DC2-9D8E-DF0C55850B80}"/>
            </a:ext>
          </a:extLst>
        </xdr:cNvPr>
        <xdr:cNvSpPr>
          <a:spLocks noChangeArrowheads="1"/>
        </xdr:cNvSpPr>
      </xdr:nvSpPr>
      <xdr:spPr bwMode="auto">
        <a:xfrm>
          <a:off x="285750" y="1438275"/>
          <a:ext cx="16925925" cy="10782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0D9BC711-C96C-4FB3-85A5-3F77CD80F69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590801" cy="624907"/>
        </a:xfrm>
        <a:prstGeom prst="rect">
          <a:avLst/>
        </a:prstGeom>
        <a:noFill/>
        <a:ln>
          <a:noFill/>
        </a:ln>
      </xdr:spPr>
    </xdr:pic>
    <xdr:clientData/>
  </xdr:twoCellAnchor>
  <xdr:twoCellAnchor>
    <xdr:from>
      <xdr:col>1</xdr:col>
      <xdr:colOff>0</xdr:colOff>
      <xdr:row>7</xdr:row>
      <xdr:rowOff>0</xdr:rowOff>
    </xdr:from>
    <xdr:to>
      <xdr:col>10</xdr:col>
      <xdr:colOff>0</xdr:colOff>
      <xdr:row>18</xdr:row>
      <xdr:rowOff>0</xdr:rowOff>
    </xdr:to>
    <xdr:sp macro="" textlink="">
      <xdr:nvSpPr>
        <xdr:cNvPr id="6" name="AutoShape 23">
          <a:extLst>
            <a:ext uri="{FF2B5EF4-FFF2-40B4-BE49-F238E27FC236}">
              <a16:creationId xmlns:a16="http://schemas.microsoft.com/office/drawing/2014/main" id="{D98F377F-64DE-434B-8708-9E96E7D21726}"/>
            </a:ext>
          </a:extLst>
        </xdr:cNvPr>
        <xdr:cNvSpPr>
          <a:spLocks noChangeArrowheads="1"/>
        </xdr:cNvSpPr>
      </xdr:nvSpPr>
      <xdr:spPr bwMode="auto">
        <a:xfrm>
          <a:off x="285750" y="1438275"/>
          <a:ext cx="16925925" cy="10782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7" name="Picture 4" descr="Macintosh HD:Users:personeriabogota:Documents:Personeria:2016:Julio:Propuesta logo:Logo Nuevo Personeria cuadricula-02.png">
          <a:extLst>
            <a:ext uri="{FF2B5EF4-FFF2-40B4-BE49-F238E27FC236}">
              <a16:creationId xmlns:a16="http://schemas.microsoft.com/office/drawing/2014/main" id="{FB1DFE6B-684C-4CF1-894F-9ABDB8A70AB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590801" cy="624907"/>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23</xdr:row>
      <xdr:rowOff>0</xdr:rowOff>
    </xdr:to>
    <xdr:sp macro="" textlink="">
      <xdr:nvSpPr>
        <xdr:cNvPr id="2" name="AutoShape 23">
          <a:extLst>
            <a:ext uri="{FF2B5EF4-FFF2-40B4-BE49-F238E27FC236}">
              <a16:creationId xmlns:a16="http://schemas.microsoft.com/office/drawing/2014/main" id="{00000000-0008-0000-1F00-000002000000}"/>
            </a:ext>
          </a:extLst>
        </xdr:cNvPr>
        <xdr:cNvSpPr>
          <a:spLocks noChangeArrowheads="1"/>
        </xdr:cNvSpPr>
      </xdr:nvSpPr>
      <xdr:spPr bwMode="auto">
        <a:xfrm>
          <a:off x="285750" y="1419225"/>
          <a:ext cx="16659225" cy="16421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1847851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F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93422" cy="624907"/>
        </a:xfrm>
        <a:prstGeom prst="rect">
          <a:avLst/>
        </a:prstGeom>
        <a:noFill/>
        <a:ln>
          <a:noFill/>
        </a:ln>
      </xdr:spPr>
    </xdr:pic>
    <xdr:clientData/>
  </xdr:twoCellAnchor>
  <xdr:twoCellAnchor>
    <xdr:from>
      <xdr:col>1</xdr:col>
      <xdr:colOff>0</xdr:colOff>
      <xdr:row>7</xdr:row>
      <xdr:rowOff>0</xdr:rowOff>
    </xdr:from>
    <xdr:to>
      <xdr:col>10</xdr:col>
      <xdr:colOff>0</xdr:colOff>
      <xdr:row>23</xdr:row>
      <xdr:rowOff>0</xdr:rowOff>
    </xdr:to>
    <xdr:sp macro="" textlink="">
      <xdr:nvSpPr>
        <xdr:cNvPr id="4" name="AutoShape 23">
          <a:extLst>
            <a:ext uri="{FF2B5EF4-FFF2-40B4-BE49-F238E27FC236}">
              <a16:creationId xmlns:a16="http://schemas.microsoft.com/office/drawing/2014/main" id="{00000000-0008-0000-1F00-000004000000}"/>
            </a:ext>
          </a:extLst>
        </xdr:cNvPr>
        <xdr:cNvSpPr>
          <a:spLocks noChangeArrowheads="1"/>
        </xdr:cNvSpPr>
      </xdr:nvSpPr>
      <xdr:spPr bwMode="auto">
        <a:xfrm>
          <a:off x="285750" y="1419225"/>
          <a:ext cx="16659225" cy="168497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23</xdr:row>
      <xdr:rowOff>0</xdr:rowOff>
    </xdr:to>
    <xdr:sp macro="" textlink="">
      <xdr:nvSpPr>
        <xdr:cNvPr id="5" name="AutoShape 23">
          <a:extLst>
            <a:ext uri="{FF2B5EF4-FFF2-40B4-BE49-F238E27FC236}">
              <a16:creationId xmlns:a16="http://schemas.microsoft.com/office/drawing/2014/main" id="{C36FAD81-420C-453A-B0DB-A621FCC57117}"/>
            </a:ext>
          </a:extLst>
        </xdr:cNvPr>
        <xdr:cNvSpPr>
          <a:spLocks noChangeArrowheads="1"/>
        </xdr:cNvSpPr>
      </xdr:nvSpPr>
      <xdr:spPr bwMode="auto">
        <a:xfrm>
          <a:off x="285750" y="1419225"/>
          <a:ext cx="16659225" cy="205168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1847851</xdr:colOff>
      <xdr:row>5</xdr:row>
      <xdr:rowOff>12926</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3B331138-C916-431A-B99A-C275AB8A2B7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369094"/>
          <a:ext cx="1793422" cy="672532"/>
        </a:xfrm>
        <a:prstGeom prst="rect">
          <a:avLst/>
        </a:prstGeom>
        <a:noFill/>
        <a:ln>
          <a:noFill/>
        </a:ln>
      </xdr:spPr>
    </xdr:pic>
    <xdr:clientData/>
  </xdr:twoCellAnchor>
  <xdr:twoCellAnchor>
    <xdr:from>
      <xdr:col>1</xdr:col>
      <xdr:colOff>0</xdr:colOff>
      <xdr:row>7</xdr:row>
      <xdr:rowOff>0</xdr:rowOff>
    </xdr:from>
    <xdr:to>
      <xdr:col>10</xdr:col>
      <xdr:colOff>0</xdr:colOff>
      <xdr:row>23</xdr:row>
      <xdr:rowOff>0</xdr:rowOff>
    </xdr:to>
    <xdr:sp macro="" textlink="">
      <xdr:nvSpPr>
        <xdr:cNvPr id="7" name="AutoShape 23">
          <a:extLst>
            <a:ext uri="{FF2B5EF4-FFF2-40B4-BE49-F238E27FC236}">
              <a16:creationId xmlns:a16="http://schemas.microsoft.com/office/drawing/2014/main" id="{C1E30D12-3987-4B78-A5F8-D3BC5AF01164}"/>
            </a:ext>
          </a:extLst>
        </xdr:cNvPr>
        <xdr:cNvSpPr>
          <a:spLocks noChangeArrowheads="1"/>
        </xdr:cNvSpPr>
      </xdr:nvSpPr>
      <xdr:spPr bwMode="auto">
        <a:xfrm>
          <a:off x="285750" y="1419225"/>
          <a:ext cx="16659225" cy="205168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2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00000000-0008-0000-0F00-000002000000}"/>
            </a:ext>
          </a:extLst>
        </xdr:cNvPr>
        <xdr:cNvSpPr>
          <a:spLocks noChangeArrowheads="1"/>
        </xdr:cNvSpPr>
      </xdr:nvSpPr>
      <xdr:spPr bwMode="auto">
        <a:xfrm>
          <a:off x="285750" y="1419225"/>
          <a:ext cx="17564100" cy="61531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220127</xdr:colOff>
      <xdr:row>1</xdr:row>
      <xdr:rowOff>75056</xdr:rowOff>
    </xdr:from>
    <xdr:to>
      <xdr:col>2</xdr:col>
      <xdr:colOff>1316182</xdr:colOff>
      <xdr:row>5</xdr:row>
      <xdr:rowOff>34637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F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14536" y="300192"/>
          <a:ext cx="2983737" cy="773536"/>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2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00000000-0008-0000-1000-000002000000}"/>
            </a:ext>
          </a:extLst>
        </xdr:cNvPr>
        <xdr:cNvSpPr>
          <a:spLocks noChangeArrowheads="1"/>
        </xdr:cNvSpPr>
      </xdr:nvSpPr>
      <xdr:spPr bwMode="auto">
        <a:xfrm>
          <a:off x="285750" y="1419225"/>
          <a:ext cx="17564100" cy="6896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1847851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93422" cy="624907"/>
        </a:xfrm>
        <a:prstGeom prst="rect">
          <a:avLst/>
        </a:prstGeom>
        <a:noFill/>
        <a:ln>
          <a:noFill/>
        </a:ln>
      </xdr:spPr>
    </xdr:pic>
    <xdr:clientData/>
  </xdr:twoCellAnchor>
  <xdr:twoCellAnchor>
    <xdr:from>
      <xdr:col>1</xdr:col>
      <xdr:colOff>0</xdr:colOff>
      <xdr:row>7</xdr:row>
      <xdr:rowOff>0</xdr:rowOff>
    </xdr:from>
    <xdr:to>
      <xdr:col>10</xdr:col>
      <xdr:colOff>0</xdr:colOff>
      <xdr:row>16</xdr:row>
      <xdr:rowOff>0</xdr:rowOff>
    </xdr:to>
    <xdr:sp macro="" textlink="">
      <xdr:nvSpPr>
        <xdr:cNvPr id="4" name="AutoShape 23">
          <a:extLst>
            <a:ext uri="{FF2B5EF4-FFF2-40B4-BE49-F238E27FC236}">
              <a16:creationId xmlns:a16="http://schemas.microsoft.com/office/drawing/2014/main" id="{2BA50951-8AC5-4B25-9FFF-1E815F39BDF7}"/>
            </a:ext>
          </a:extLst>
        </xdr:cNvPr>
        <xdr:cNvSpPr>
          <a:spLocks noChangeArrowheads="1"/>
        </xdr:cNvSpPr>
      </xdr:nvSpPr>
      <xdr:spPr bwMode="auto">
        <a:xfrm>
          <a:off x="285750" y="1438275"/>
          <a:ext cx="17564100" cy="10496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1847851</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ADAE24D4-C277-4155-87EE-FD21971915C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793422" cy="62490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00000000-0008-0000-1100-000002000000}"/>
            </a:ext>
          </a:extLst>
        </xdr:cNvPr>
        <xdr:cNvSpPr>
          <a:spLocks noChangeArrowheads="1"/>
        </xdr:cNvSpPr>
      </xdr:nvSpPr>
      <xdr:spPr bwMode="auto">
        <a:xfrm>
          <a:off x="285750" y="1419225"/>
          <a:ext cx="19154775" cy="5905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2645229</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809751" cy="624907"/>
        </a:xfrm>
        <a:prstGeom prst="rect">
          <a:avLst/>
        </a:prstGeom>
        <a:noFill/>
        <a:ln>
          <a:noFill/>
        </a:ln>
      </xdr:spPr>
    </xdr:pic>
    <xdr:clientData/>
  </xdr:twoCellAnchor>
  <xdr:twoCellAnchor>
    <xdr:from>
      <xdr:col>1</xdr:col>
      <xdr:colOff>0</xdr:colOff>
      <xdr:row>7</xdr:row>
      <xdr:rowOff>0</xdr:rowOff>
    </xdr:from>
    <xdr:to>
      <xdr:col>10</xdr:col>
      <xdr:colOff>0</xdr:colOff>
      <xdr:row>16</xdr:row>
      <xdr:rowOff>0</xdr:rowOff>
    </xdr:to>
    <xdr:sp macro="" textlink="">
      <xdr:nvSpPr>
        <xdr:cNvPr id="4" name="AutoShape 23">
          <a:extLst>
            <a:ext uri="{FF2B5EF4-FFF2-40B4-BE49-F238E27FC236}">
              <a16:creationId xmlns:a16="http://schemas.microsoft.com/office/drawing/2014/main" id="{1128BA1D-CABE-4C2F-ABAE-BF81CD01A433}"/>
            </a:ext>
          </a:extLst>
        </xdr:cNvPr>
        <xdr:cNvSpPr>
          <a:spLocks noChangeArrowheads="1"/>
        </xdr:cNvSpPr>
      </xdr:nvSpPr>
      <xdr:spPr bwMode="auto">
        <a:xfrm>
          <a:off x="285750" y="1438275"/>
          <a:ext cx="19154775" cy="88392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2645229</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7A5137E0-8AD3-406D-9E8A-0AECB308EF5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590801" cy="62490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071" name="Rectangle 23" hidden="1">
          <a:extLst>
            <a:ext uri="{FF2B5EF4-FFF2-40B4-BE49-F238E27FC236}">
              <a16:creationId xmlns:a16="http://schemas.microsoft.com/office/drawing/2014/main" id="{00000000-0008-0000-12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20</xdr:row>
      <xdr:rowOff>0</xdr:rowOff>
    </xdr:to>
    <xdr:sp macro="" textlink="">
      <xdr:nvSpPr>
        <xdr:cNvPr id="2" name="AutoShape 23">
          <a:extLst>
            <a:ext uri="{FF2B5EF4-FFF2-40B4-BE49-F238E27FC236}">
              <a16:creationId xmlns:a16="http://schemas.microsoft.com/office/drawing/2014/main" id="{00000000-0008-0000-12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174851</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12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twoCellAnchor>
    <xdr:from>
      <xdr:col>1</xdr:col>
      <xdr:colOff>0</xdr:colOff>
      <xdr:row>7</xdr:row>
      <xdr:rowOff>0</xdr:rowOff>
    </xdr:from>
    <xdr:to>
      <xdr:col>10</xdr:col>
      <xdr:colOff>0</xdr:colOff>
      <xdr:row>20</xdr:row>
      <xdr:rowOff>0</xdr:rowOff>
    </xdr:to>
    <xdr:sp macro="" textlink="">
      <xdr:nvSpPr>
        <xdr:cNvPr id="5" name="AutoShape 23">
          <a:extLst>
            <a:ext uri="{FF2B5EF4-FFF2-40B4-BE49-F238E27FC236}">
              <a16:creationId xmlns:a16="http://schemas.microsoft.com/office/drawing/2014/main" id="{5F26C58B-B192-47AD-8E4D-378E7528E76F}"/>
            </a:ext>
          </a:extLst>
        </xdr:cNvPr>
        <xdr:cNvSpPr>
          <a:spLocks noChangeArrowheads="1"/>
        </xdr:cNvSpPr>
      </xdr:nvSpPr>
      <xdr:spPr bwMode="auto">
        <a:xfrm>
          <a:off x="285750" y="1419225"/>
          <a:ext cx="17116425" cy="201644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174851</xdr:rowOff>
    </xdr:to>
    <xdr:pic>
      <xdr:nvPicPr>
        <xdr:cNvPr id="7" name="Picture 4" descr="Macintosh HD:Users:personeriabogota:Documents:Personeria:2016:Julio:Propuesta logo:Logo Nuevo Personeria cuadricula-02.png">
          <a:extLst>
            <a:ext uri="{FF2B5EF4-FFF2-40B4-BE49-F238E27FC236}">
              <a16:creationId xmlns:a16="http://schemas.microsoft.com/office/drawing/2014/main" id="{98F02447-695B-47F4-953C-04EA12A2EB2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809751" cy="6249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300-000002000000}"/>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2</xdr:col>
      <xdr:colOff>28576</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869622" cy="624907"/>
        </a:xfrm>
        <a:prstGeom prst="rect">
          <a:avLst/>
        </a:prstGeom>
        <a:noFill/>
        <a:ln>
          <a:noFill/>
        </a:ln>
      </xdr:spPr>
    </xdr:pic>
    <xdr:clientData/>
  </xdr:twoCellAnchor>
  <xdr:twoCellAnchor>
    <xdr:from>
      <xdr:col>1</xdr:col>
      <xdr:colOff>0</xdr:colOff>
      <xdr:row>7</xdr:row>
      <xdr:rowOff>0</xdr:rowOff>
    </xdr:from>
    <xdr:to>
      <xdr:col>10</xdr:col>
      <xdr:colOff>0</xdr:colOff>
      <xdr:row>17</xdr:row>
      <xdr:rowOff>0</xdr:rowOff>
    </xdr:to>
    <xdr:sp macro="" textlink="">
      <xdr:nvSpPr>
        <xdr:cNvPr id="4" name="AutoShape 23">
          <a:extLst>
            <a:ext uri="{FF2B5EF4-FFF2-40B4-BE49-F238E27FC236}">
              <a16:creationId xmlns:a16="http://schemas.microsoft.com/office/drawing/2014/main" id="{579D9432-6FF8-4DB3-8C55-ED3053383F49}"/>
            </a:ext>
          </a:extLst>
        </xdr:cNvPr>
        <xdr:cNvSpPr>
          <a:spLocks noChangeArrowheads="1"/>
        </xdr:cNvSpPr>
      </xdr:nvSpPr>
      <xdr:spPr bwMode="auto">
        <a:xfrm>
          <a:off x="285750" y="1438275"/>
          <a:ext cx="16659225" cy="10801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2</xdr:col>
      <xdr:colOff>28576</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BCCC3284-352A-4F58-B79A-50CAB1ED8B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869622" cy="62490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00000000-0008-0000-1400-000002000000}"/>
            </a:ext>
          </a:extLst>
        </xdr:cNvPr>
        <xdr:cNvSpPr>
          <a:spLocks noChangeArrowheads="1"/>
        </xdr:cNvSpPr>
      </xdr:nvSpPr>
      <xdr:spPr bwMode="auto">
        <a:xfrm>
          <a:off x="447675" y="1419225"/>
          <a:ext cx="21126450" cy="247459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2181225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02103" y="407194"/>
          <a:ext cx="2126797" cy="624907"/>
        </a:xfrm>
        <a:prstGeom prst="rect">
          <a:avLst/>
        </a:prstGeom>
        <a:noFill/>
        <a:ln>
          <a:noFill/>
        </a:ln>
      </xdr:spPr>
    </xdr:pic>
    <xdr:clientData/>
  </xdr:twoCellAnchor>
  <xdr:twoCellAnchor>
    <xdr:from>
      <xdr:col>1</xdr:col>
      <xdr:colOff>0</xdr:colOff>
      <xdr:row>7</xdr:row>
      <xdr:rowOff>0</xdr:rowOff>
    </xdr:from>
    <xdr:to>
      <xdr:col>10</xdr:col>
      <xdr:colOff>0</xdr:colOff>
      <xdr:row>25</xdr:row>
      <xdr:rowOff>0</xdr:rowOff>
    </xdr:to>
    <xdr:sp macro="" textlink="">
      <xdr:nvSpPr>
        <xdr:cNvPr id="4" name="AutoShape 23">
          <a:extLst>
            <a:ext uri="{FF2B5EF4-FFF2-40B4-BE49-F238E27FC236}">
              <a16:creationId xmlns:a16="http://schemas.microsoft.com/office/drawing/2014/main" id="{4515BB8C-EA9E-4BDF-811D-4CA078B4A385}"/>
            </a:ext>
          </a:extLst>
        </xdr:cNvPr>
        <xdr:cNvSpPr>
          <a:spLocks noChangeArrowheads="1"/>
        </xdr:cNvSpPr>
      </xdr:nvSpPr>
      <xdr:spPr bwMode="auto">
        <a:xfrm>
          <a:off x="447675" y="1438275"/>
          <a:ext cx="21126450" cy="238410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2181225</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6F4976C6-E56A-45B6-9C41-A50CF51992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02103" y="407194"/>
          <a:ext cx="2126797" cy="62490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1500-000002000000}"/>
            </a:ext>
          </a:extLst>
        </xdr:cNvPr>
        <xdr:cNvSpPr>
          <a:spLocks noChangeArrowheads="1"/>
        </xdr:cNvSpPr>
      </xdr:nvSpPr>
      <xdr:spPr bwMode="auto">
        <a:xfrm>
          <a:off x="285750" y="1419225"/>
          <a:ext cx="12392025" cy="13925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0</xdr:colOff>
      <xdr:row>1</xdr:row>
      <xdr:rowOff>178594</xdr:rowOff>
    </xdr:from>
    <xdr:to>
      <xdr:col>2</xdr:col>
      <xdr:colOff>760639</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1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5750" y="407194"/>
          <a:ext cx="2238375" cy="624907"/>
        </a:xfrm>
        <a:prstGeom prst="rect">
          <a:avLst/>
        </a:prstGeom>
        <a:noFill/>
        <a:ln>
          <a:noFill/>
        </a:ln>
      </xdr:spPr>
    </xdr:pic>
    <xdr:clientData/>
  </xdr:twoCellAnchor>
  <xdr:twoCellAnchor>
    <xdr:from>
      <xdr:col>1</xdr:col>
      <xdr:colOff>0</xdr:colOff>
      <xdr:row>7</xdr:row>
      <xdr:rowOff>0</xdr:rowOff>
    </xdr:from>
    <xdr:to>
      <xdr:col>10</xdr:col>
      <xdr:colOff>0</xdr:colOff>
      <xdr:row>17</xdr:row>
      <xdr:rowOff>0</xdr:rowOff>
    </xdr:to>
    <xdr:sp macro="" textlink="">
      <xdr:nvSpPr>
        <xdr:cNvPr id="4" name="AutoShape 23">
          <a:extLst>
            <a:ext uri="{FF2B5EF4-FFF2-40B4-BE49-F238E27FC236}">
              <a16:creationId xmlns:a16="http://schemas.microsoft.com/office/drawing/2014/main" id="{84A63A11-6FE3-435D-A579-C861127AC525}"/>
            </a:ext>
          </a:extLst>
        </xdr:cNvPr>
        <xdr:cNvSpPr>
          <a:spLocks noChangeArrowheads="1"/>
        </xdr:cNvSpPr>
      </xdr:nvSpPr>
      <xdr:spPr bwMode="auto">
        <a:xfrm>
          <a:off x="285750" y="1438275"/>
          <a:ext cx="16354425" cy="7048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0</xdr:colOff>
      <xdr:row>1</xdr:row>
      <xdr:rowOff>178594</xdr:rowOff>
    </xdr:from>
    <xdr:to>
      <xdr:col>2</xdr:col>
      <xdr:colOff>760639</xdr:colOff>
      <xdr:row>5</xdr:row>
      <xdr:rowOff>12926</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id="{5C05AE2F-752D-44C5-9222-ECC387A05B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85750" y="407194"/>
          <a:ext cx="2246539" cy="62490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54429</xdr:colOff>
      <xdr:row>1</xdr:row>
      <xdr:rowOff>178594</xdr:rowOff>
    </xdr:from>
    <xdr:to>
      <xdr:col>1</xdr:col>
      <xdr:colOff>1752601</xdr:colOff>
      <xdr:row>5</xdr:row>
      <xdr:rowOff>12926</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6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98172" cy="624907"/>
        </a:xfrm>
        <a:prstGeom prst="rect">
          <a:avLst/>
        </a:prstGeom>
        <a:noFill/>
        <a:ln>
          <a:noFill/>
        </a:ln>
      </xdr:spPr>
    </xdr:pic>
    <xdr:clientData/>
  </xdr:twoCellAnchor>
  <xdr:twoCellAnchor editAs="oneCell">
    <xdr:from>
      <xdr:col>1</xdr:col>
      <xdr:colOff>54429</xdr:colOff>
      <xdr:row>1</xdr:row>
      <xdr:rowOff>178594</xdr:rowOff>
    </xdr:from>
    <xdr:to>
      <xdr:col>1</xdr:col>
      <xdr:colOff>1752601</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FC6E114E-24EF-4225-9E15-3131C2D21E1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98172" cy="62490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morales/Downloads/Users/DANIEL/Desktop/CESAR/temporal/2.%20documentos%201%20(FORMATO%20P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ireccionPlaneacion\1-POA\POA2019\SeguimientoPOATrimestre1-2019\Seguimiento%20Plan%20Operativo%20AnualTrimestre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omorales/Personeria%20de%20Bogota/Personer&#237;a%20Indicadores%202019%20-%20Documentos/Indicadores%202019/16%20Evaluaci&#243;n%20y%20Seguimiento/Indicadores%20POA%202019/16-RI-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 Y PLANEACIÓN ESTRATÉGICA"/>
      <sheetName val="COMUNICACIONES"/>
      <sheetName val="ATENCIÓN REQUERIMIENTOS CDANOS"/>
      <sheetName val="GARANTÍA Y MATERIALIZACIÓN DD"/>
      <sheetName val="REVISIÓN GESTIÓN PÚBLICA"/>
      <sheetName val="DISCIPLINARIO"/>
      <sheetName val="GESTIÓN DEL TALENTO HUMANO"/>
      <sheetName val="GESTIÓN JURÍDICA"/>
      <sheetName val="GESTIÓN DE ADQUISICIÓN BYS"/>
      <sheetName val="GESTIÓN TECNOLOGÍAS INFORMACIÓN"/>
      <sheetName val="GESTIÓN DOCUMENTAL"/>
      <sheetName val="CONTROL INTERNO"/>
      <sheetName val="MEJORA CONTÍNUA"/>
      <sheetName val="CONTROL CAMBIOS PL (Pág 1 de 3)"/>
      <sheetName val="Meta Transversal Consolidada"/>
      <sheetName val="01 DIRECCIONAMIENTO ES POA 2019"/>
      <sheetName val="COD 02 INVEST DESARROL POA 2019"/>
      <sheetName val="COD 03 DIR TIC POA 2019"/>
      <sheetName val="COD 04 COMUNICACIÓN E POA 2019"/>
      <sheetName val="COD 05 PROMOCIÓN DEFEN POA 2019"/>
      <sheetName val="COD 06 PREVEN FUN PUB POA 2019"/>
      <sheetName val="COD 07 POTESTAD DISCIP POA 2019"/>
      <sheetName val="COD 08 GESTIÓN TALENTO POA 2018"/>
      <sheetName val="COD 09 GESTIÓN ADMIN POA 2019"/>
      <sheetName val="COD 10 GESTIÓN FINANC POA 2019"/>
      <sheetName val="COD 11 GESTIÓN CONTRAC POA 2019"/>
      <sheetName val="INFORME CONSOLIDADO"/>
      <sheetName val="COD 12 GESTIÓN DOCUMEN POA 2019"/>
      <sheetName val="COD13 GESTIÓN JURIDICA POA 2019"/>
      <sheetName val="COD14 CONTROL  GESTIÓN POA 2019"/>
      <sheetName val="COD 15 DISC INTER POA 2019"/>
      <sheetName val="COD 16 EVAL SGTO POA 2019"/>
      <sheetName val="INSTRUCTIVO PL (Pág 3 de 3)"/>
      <sheetName val="CONTROL CAMBIOS F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4">
          <cell r="L14">
            <v>2.5757575757575757E-2</v>
          </cell>
          <cell r="N14">
            <v>0.17909090909090911</v>
          </cell>
          <cell r="P14">
            <v>0.10242424242424242</v>
          </cell>
        </row>
      </sheetData>
      <sheetData sheetId="16">
        <row r="16">
          <cell r="L16">
            <v>2.5757575757575799E-2</v>
          </cell>
          <cell r="N16">
            <v>0.17</v>
          </cell>
          <cell r="P16">
            <v>0.06</v>
          </cell>
        </row>
      </sheetData>
      <sheetData sheetId="17">
        <row r="20">
          <cell r="L20">
            <v>2.5757575757575799E-2</v>
          </cell>
          <cell r="N20">
            <v>0.15</v>
          </cell>
          <cell r="P20">
            <v>0.09</v>
          </cell>
        </row>
      </sheetData>
      <sheetData sheetId="18">
        <row r="16">
          <cell r="L16">
            <v>2.5757575757575799E-2</v>
          </cell>
          <cell r="N16">
            <v>0.235757575757576</v>
          </cell>
          <cell r="P16">
            <v>0.16909090909090899</v>
          </cell>
        </row>
      </sheetData>
      <sheetData sheetId="19">
        <row r="34">
          <cell r="L34">
            <v>2.5757575757575799E-2</v>
          </cell>
          <cell r="N34">
            <v>0.23</v>
          </cell>
          <cell r="P34">
            <v>0.16</v>
          </cell>
        </row>
      </sheetData>
      <sheetData sheetId="20">
        <row r="20">
          <cell r="L20">
            <v>2.5757575757575799E-2</v>
          </cell>
          <cell r="N20">
            <v>0.17</v>
          </cell>
          <cell r="P20">
            <v>0.1</v>
          </cell>
        </row>
      </sheetData>
      <sheetData sheetId="21">
        <row r="17">
          <cell r="L17">
            <v>2.5757575757575757E-2</v>
          </cell>
          <cell r="N17">
            <v>0.2</v>
          </cell>
          <cell r="P17">
            <v>0.15</v>
          </cell>
        </row>
      </sheetData>
      <sheetData sheetId="22">
        <row r="24">
          <cell r="L24">
            <v>0.02</v>
          </cell>
          <cell r="N24">
            <v>0.15</v>
          </cell>
          <cell r="P24">
            <v>0.13</v>
          </cell>
        </row>
      </sheetData>
      <sheetData sheetId="23">
        <row r="15">
          <cell r="L15">
            <v>2.5757575757575757E-2</v>
          </cell>
          <cell r="N15">
            <v>0.16</v>
          </cell>
          <cell r="P15">
            <v>0.09</v>
          </cell>
        </row>
      </sheetData>
      <sheetData sheetId="24">
        <row r="17">
          <cell r="L17">
            <v>2.5757575757575757E-2</v>
          </cell>
          <cell r="N17">
            <v>0.2</v>
          </cell>
          <cell r="P17">
            <v>0.1</v>
          </cell>
        </row>
      </sheetData>
      <sheetData sheetId="25">
        <row r="16">
          <cell r="L16">
            <v>2.5757575757575757E-2</v>
          </cell>
          <cell r="N16">
            <v>0.17</v>
          </cell>
          <cell r="P16">
            <v>0.1</v>
          </cell>
        </row>
      </sheetData>
      <sheetData sheetId="26"/>
      <sheetData sheetId="27">
        <row r="17">
          <cell r="L17">
            <v>2.5757575757575757E-2</v>
          </cell>
          <cell r="N17">
            <v>0.17</v>
          </cell>
          <cell r="P17">
            <v>0.14000000000000001</v>
          </cell>
        </row>
      </sheetData>
      <sheetData sheetId="28">
        <row r="18">
          <cell r="L18">
            <v>2.5757575757575757E-2</v>
          </cell>
          <cell r="N18">
            <v>0.22</v>
          </cell>
          <cell r="P18">
            <v>0.16</v>
          </cell>
        </row>
      </sheetData>
      <sheetData sheetId="29">
        <row r="15">
          <cell r="L15">
            <v>2.5757575757575757E-2</v>
          </cell>
          <cell r="N15">
            <v>0.15075757575757576</v>
          </cell>
          <cell r="P15">
            <v>9.2424242424242423E-2</v>
          </cell>
        </row>
      </sheetData>
      <sheetData sheetId="30">
        <row r="17">
          <cell r="L17">
            <v>2.5757575757575757E-2</v>
          </cell>
          <cell r="N17">
            <v>0.1</v>
          </cell>
          <cell r="P17">
            <v>0.1</v>
          </cell>
        </row>
      </sheetData>
      <sheetData sheetId="31">
        <row r="21">
          <cell r="L21">
            <v>2.5757575757575757E-2</v>
          </cell>
          <cell r="N21">
            <v>0.22</v>
          </cell>
          <cell r="P21">
            <v>0.13</v>
          </cell>
        </row>
      </sheetData>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CAMBIOS FR (Pág 1 de 3)"/>
      <sheetName val="RI (Pág 2 de 3)"/>
      <sheetName val="INSTRUCTIVO FR (Pág 3 de 3)"/>
      <sheetName val="Hoja3"/>
    </sheetNames>
    <sheetDataSet>
      <sheetData sheetId="0"/>
      <sheetData sheetId="1">
        <row r="42">
          <cell r="D42">
            <v>0</v>
          </cell>
          <cell r="E42">
            <v>0</v>
          </cell>
          <cell r="F42">
            <v>0</v>
          </cell>
          <cell r="G42">
            <v>1</v>
          </cell>
          <cell r="H42">
            <v>1</v>
          </cell>
          <cell r="I42">
            <v>0</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OMAIRA MORALES" id="{2DF7E823-21D3-491F-AA7B-00BAB68D0439}" userId="934185bcad3299ee"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J20" dT="2020-01-15T02:32:31.66" personId="{2DF7E823-21D3-491F-AA7B-00BAB68D0439}" id="{4D057A23-6D2E-4919-815C-2D22BA8D8BF7}">
    <text>AJUSTAR EN HOJA DE VIDA DE INDICADOR</text>
  </threadedComment>
</ThreadedComments>
</file>

<file path=xl/threadedComments/threadedComment2.xml><?xml version="1.0" encoding="utf-8"?>
<ThreadedComments xmlns="http://schemas.microsoft.com/office/spreadsheetml/2018/threadedcomments" xmlns:x="http://schemas.openxmlformats.org/spreadsheetml/2006/main">
  <threadedComment ref="AJ13" dT="2020-01-15T02:44:59.46" personId="{2DF7E823-21D3-491F-AA7B-00BAB68D0439}" id="{D5B568F4-98D9-42F5-8C1F-4F8C0A8A7EBC}">
    <text>AJUSTAR EN HOJA DE VIDA DE INDICADOR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6.xml"/><Relationship Id="rId4" Type="http://schemas.microsoft.com/office/2017/10/relationships/threadedComment" Target="../threadedComments/threadedComment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AE552-AC8E-4C62-9A68-5DE92EB59250}">
  <dimension ref="B1:Q61"/>
  <sheetViews>
    <sheetView showGridLines="0" zoomScale="70" zoomScaleNormal="70" workbookViewId="0">
      <selection activeCell="C42" sqref="C42"/>
    </sheetView>
  </sheetViews>
  <sheetFormatPr baseColWidth="10" defaultColWidth="11.42578125" defaultRowHeight="15" zeroHeight="1"/>
  <cols>
    <col min="1" max="1" width="3.7109375" style="129" customWidth="1"/>
    <col min="2" max="2" width="76.7109375" style="129" customWidth="1"/>
    <col min="3" max="3" width="25.5703125" style="134" customWidth="1"/>
    <col min="4" max="5" width="21.5703125" style="134" customWidth="1"/>
    <col min="6" max="6" width="19.42578125" style="129" customWidth="1"/>
    <col min="7" max="7" width="47" style="129" customWidth="1"/>
    <col min="8" max="15" width="11.42578125" style="129"/>
    <col min="16" max="16" width="62.42578125" style="129" bestFit="1" customWidth="1"/>
    <col min="17" max="17" width="40" style="129" customWidth="1"/>
    <col min="18" max="16355" width="11.42578125" style="129"/>
    <col min="16356" max="16356" width="1.42578125" style="129" customWidth="1"/>
    <col min="16357" max="16384" width="2.85546875" style="129" customWidth="1"/>
  </cols>
  <sheetData>
    <row r="1" spans="2:7">
      <c r="C1" s="130"/>
      <c r="D1" s="130"/>
      <c r="E1" s="130"/>
    </row>
    <row r="2" spans="2:7" ht="15.75">
      <c r="B2" s="369" t="s">
        <v>639</v>
      </c>
      <c r="C2" s="369"/>
      <c r="D2" s="369"/>
      <c r="E2" s="369"/>
      <c r="F2" s="369"/>
      <c r="G2" s="131"/>
    </row>
    <row r="3" spans="2:7" ht="15.75">
      <c r="B3" s="369" t="s">
        <v>640</v>
      </c>
      <c r="C3" s="369"/>
      <c r="D3" s="369"/>
      <c r="E3" s="369"/>
      <c r="F3" s="369"/>
      <c r="G3" s="131"/>
    </row>
    <row r="4" spans="2:7" ht="20.25">
      <c r="B4" s="370" t="s">
        <v>727</v>
      </c>
      <c r="C4" s="370"/>
      <c r="D4" s="370"/>
      <c r="E4" s="370"/>
      <c r="F4" s="370"/>
      <c r="G4" s="132"/>
    </row>
    <row r="5" spans="2:7" ht="19.5" customHeight="1">
      <c r="B5" s="129" t="s">
        <v>732</v>
      </c>
    </row>
    <row r="6" spans="2:7" ht="19.5" customHeight="1">
      <c r="B6" s="133"/>
    </row>
    <row r="7" spans="2:7" ht="19.5" customHeight="1">
      <c r="B7" s="133"/>
    </row>
    <row r="8" spans="2:7" ht="19.5" customHeight="1">
      <c r="B8" s="133"/>
    </row>
    <row r="9" spans="2:7" ht="54" customHeight="1">
      <c r="B9" s="135" t="s">
        <v>542</v>
      </c>
      <c r="C9" s="136" t="s">
        <v>733</v>
      </c>
      <c r="D9" s="137"/>
      <c r="E9" s="129"/>
    </row>
    <row r="10" spans="2:7">
      <c r="B10" s="140" t="s">
        <v>546</v>
      </c>
      <c r="C10" s="141">
        <f>+'INFORME CONSOLIDADO'!E8</f>
        <v>1.0012080965909091</v>
      </c>
      <c r="D10" s="142"/>
      <c r="E10" s="129"/>
    </row>
    <row r="11" spans="2:7">
      <c r="B11" s="140" t="s">
        <v>690</v>
      </c>
      <c r="C11" s="141">
        <f>+'INFORME CONSOLIDADO'!E9</f>
        <v>1</v>
      </c>
      <c r="D11" s="142"/>
      <c r="E11" s="129"/>
    </row>
    <row r="12" spans="2:7">
      <c r="B12" s="140" t="s">
        <v>547</v>
      </c>
      <c r="C12" s="141">
        <f>+'INFORME CONSOLIDADO'!E10</f>
        <v>1.0090207668974622</v>
      </c>
      <c r="D12" s="142"/>
      <c r="E12" s="129"/>
    </row>
    <row r="13" spans="2:7">
      <c r="B13" s="140" t="s">
        <v>548</v>
      </c>
      <c r="C13" s="141">
        <f>+'INFORME CONSOLIDADO'!E11</f>
        <v>1</v>
      </c>
      <c r="D13" s="142"/>
      <c r="E13" s="129"/>
    </row>
    <row r="14" spans="2:7">
      <c r="B14" s="140" t="s">
        <v>691</v>
      </c>
      <c r="C14" s="141" t="str">
        <f>+'INFORME CONSOLIDADO'!E12</f>
        <v>N.A.</v>
      </c>
      <c r="D14" s="146"/>
      <c r="E14" s="129"/>
    </row>
    <row r="15" spans="2:7">
      <c r="B15" s="140" t="s">
        <v>549</v>
      </c>
      <c r="C15" s="141">
        <f>+'INFORME CONSOLIDADO'!E14</f>
        <v>1.0531036566517957</v>
      </c>
      <c r="D15" s="142"/>
      <c r="E15" s="129"/>
    </row>
    <row r="16" spans="2:7">
      <c r="B16" s="140" t="s">
        <v>550</v>
      </c>
      <c r="C16" s="141">
        <f>+'INFORME CONSOLIDADO'!E15</f>
        <v>1.1402310330912027</v>
      </c>
      <c r="D16" s="142"/>
      <c r="E16" s="129"/>
    </row>
    <row r="17" spans="2:17">
      <c r="B17" s="140" t="s">
        <v>551</v>
      </c>
      <c r="C17" s="141">
        <f>+'INFORME CONSOLIDADO'!E16</f>
        <v>1.1457142857142857</v>
      </c>
      <c r="D17" s="142"/>
      <c r="E17" s="129"/>
    </row>
    <row r="18" spans="2:17">
      <c r="B18" s="140" t="s">
        <v>552</v>
      </c>
      <c r="C18" s="141">
        <f>+'INFORME CONSOLIDADO'!E18</f>
        <v>0.99749746641669701</v>
      </c>
      <c r="D18" s="142"/>
      <c r="E18" s="129"/>
    </row>
    <row r="19" spans="2:17">
      <c r="B19" s="140" t="s">
        <v>553</v>
      </c>
      <c r="C19" s="141">
        <f>+'INFORME CONSOLIDADO'!E19</f>
        <v>1.0310111103215212</v>
      </c>
      <c r="D19" s="142"/>
      <c r="E19" s="129"/>
    </row>
    <row r="20" spans="2:17">
      <c r="B20" s="140" t="s">
        <v>554</v>
      </c>
      <c r="C20" s="141">
        <f>+'INFORME CONSOLIDADO'!E20</f>
        <v>1.0196973735328829</v>
      </c>
      <c r="D20" s="142"/>
      <c r="E20" s="129"/>
    </row>
    <row r="21" spans="2:17">
      <c r="B21" s="140" t="s">
        <v>555</v>
      </c>
      <c r="C21" s="141">
        <f>+'INFORME CONSOLIDADO'!E21</f>
        <v>1.0529613042043251</v>
      </c>
      <c r="D21" s="142"/>
      <c r="E21" s="129"/>
    </row>
    <row r="22" spans="2:17">
      <c r="B22" s="140" t="s">
        <v>556</v>
      </c>
      <c r="C22" s="141">
        <f>+'INFORME CONSOLIDADO'!E22</f>
        <v>1.4564705569222329</v>
      </c>
      <c r="D22" s="142"/>
      <c r="E22" s="129"/>
    </row>
    <row r="23" spans="2:17">
      <c r="B23" s="140" t="s">
        <v>557</v>
      </c>
      <c r="C23" s="141">
        <f>+'INFORME CONSOLIDADO'!E23</f>
        <v>1</v>
      </c>
      <c r="D23" s="142"/>
      <c r="E23" s="129"/>
    </row>
    <row r="24" spans="2:17">
      <c r="B24" s="140" t="s">
        <v>558</v>
      </c>
      <c r="C24" s="141">
        <f>+'INFORME CONSOLIDADO'!E25</f>
        <v>0.93641304347826093</v>
      </c>
      <c r="D24" s="142"/>
      <c r="E24" s="129"/>
    </row>
    <row r="25" spans="2:17">
      <c r="B25" s="140" t="s">
        <v>559</v>
      </c>
      <c r="C25" s="141">
        <f>+'INFORME CONSOLIDADO'!E26</f>
        <v>1</v>
      </c>
      <c r="D25" s="142"/>
      <c r="E25" s="129"/>
    </row>
    <row r="26" spans="2:17" ht="16.5" thickBot="1">
      <c r="B26" s="147" t="s">
        <v>602</v>
      </c>
      <c r="C26" s="148">
        <f>AVERAGE(C10:C25)</f>
        <v>1.0562219129214383</v>
      </c>
      <c r="D26" s="149"/>
      <c r="E26" s="129"/>
    </row>
    <row r="27" spans="2:17" s="150" customFormat="1">
      <c r="C27" s="151"/>
      <c r="D27" s="151"/>
      <c r="E27" s="151"/>
      <c r="P27" s="129"/>
      <c r="Q27" s="129"/>
    </row>
    <row r="28" spans="2:17" ht="15.75" hidden="1">
      <c r="B28" s="371" t="s">
        <v>634</v>
      </c>
      <c r="C28" s="372"/>
      <c r="D28" s="373"/>
      <c r="E28" s="152"/>
      <c r="F28" s="153" t="e">
        <f>AVERAGE(#REF!)</f>
        <v>#REF!</v>
      </c>
      <c r="G28" s="154"/>
    </row>
    <row r="29" spans="2:17" s="150" customFormat="1">
      <c r="C29" s="151"/>
      <c r="P29" s="129"/>
      <c r="Q29" s="129"/>
    </row>
    <row r="30" spans="2:17">
      <c r="D30" s="129"/>
      <c r="E30" s="129"/>
    </row>
    <row r="31" spans="2:17">
      <c r="D31" s="129"/>
      <c r="E31" s="129"/>
    </row>
    <row r="32" spans="2:17">
      <c r="D32" s="129"/>
      <c r="E32" s="129"/>
    </row>
    <row r="33" spans="2:5">
      <c r="D33" s="129"/>
      <c r="E33" s="129"/>
    </row>
    <row r="34" spans="2:5">
      <c r="D34" s="129"/>
      <c r="E34" s="129"/>
    </row>
    <row r="35" spans="2:5">
      <c r="D35" s="129"/>
      <c r="E35" s="129"/>
    </row>
    <row r="36" spans="2:5">
      <c r="D36" s="129"/>
      <c r="E36" s="129"/>
    </row>
    <row r="37" spans="2:5">
      <c r="D37" s="129"/>
      <c r="E37" s="129"/>
    </row>
    <row r="38" spans="2:5"/>
    <row r="39" spans="2:5"/>
    <row r="40" spans="2:5"/>
    <row r="41" spans="2:5"/>
    <row r="42" spans="2:5"/>
    <row r="43" spans="2:5" ht="15.75" thickBot="1"/>
    <row r="44" spans="2:5" ht="48" thickBot="1">
      <c r="B44" s="138" t="s">
        <v>738</v>
      </c>
      <c r="C44" s="139" t="s">
        <v>733</v>
      </c>
    </row>
    <row r="45" spans="2:5" ht="16.5" thickBot="1">
      <c r="B45" s="143" t="s">
        <v>728</v>
      </c>
      <c r="C45" s="144">
        <f>+'INFORME CONSOLIDADO'!E13</f>
        <v>1.0025572158720928</v>
      </c>
    </row>
    <row r="46" spans="2:5" ht="16.5" thickBot="1">
      <c r="B46" s="143" t="s">
        <v>729</v>
      </c>
      <c r="C46" s="144">
        <f>+'INFORME CONSOLIDADO'!E17</f>
        <v>1.1130163251524279</v>
      </c>
    </row>
    <row r="47" spans="2:5" ht="16.5" thickBot="1">
      <c r="B47" s="143" t="s">
        <v>730</v>
      </c>
      <c r="C47" s="144">
        <f>+'INFORME CONSOLIDADO'!E24</f>
        <v>1.0929396352329432</v>
      </c>
    </row>
    <row r="48" spans="2:5" ht="16.5" thickBot="1">
      <c r="B48" s="145" t="s">
        <v>731</v>
      </c>
      <c r="C48" s="144">
        <f>+'INFORME CONSOLIDADO'!E27</f>
        <v>0.96820652173913047</v>
      </c>
    </row>
    <row r="49"/>
    <row r="50"/>
    <row r="51"/>
    <row r="52"/>
    <row r="53"/>
    <row r="54"/>
    <row r="55"/>
    <row r="56"/>
    <row r="57"/>
    <row r="58"/>
    <row r="59"/>
    <row r="60"/>
    <row r="61" ht="15" customHeight="1"/>
  </sheetData>
  <sheetProtection algorithmName="SHA-512" hashValue="RFTPDa9mo8rj1TUSzYQ+j1UlpeG1aBupzzEjODEF+ABJxixsxboWhxknGrn/TqlbH3iKSkMmsMTh7o1AIYIK4w==" saltValue="hhas1eySHJBxVdwhGJ4TJA==" spinCount="100000" sheet="1" objects="1" scenarios="1"/>
  <mergeCells count="4">
    <mergeCell ref="B2:F2"/>
    <mergeCell ref="B3:F3"/>
    <mergeCell ref="B4:F4"/>
    <mergeCell ref="B28:D28"/>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9FF33"/>
  </sheetPr>
  <dimension ref="B1:AS31"/>
  <sheetViews>
    <sheetView showGridLines="0" zoomScale="55" zoomScaleNormal="55" workbookViewId="0">
      <selection activeCell="J14" sqref="J14"/>
    </sheetView>
  </sheetViews>
  <sheetFormatPr baseColWidth="10" defaultColWidth="17.28515625" defaultRowHeight="15" customHeight="1"/>
  <cols>
    <col min="1" max="1" width="4.28515625" style="158" customWidth="1"/>
    <col min="2" max="2" width="28.42578125" style="155" customWidth="1"/>
    <col min="3" max="3" width="28.5703125" style="155" customWidth="1"/>
    <col min="4" max="4" width="25.42578125" style="156" customWidth="1"/>
    <col min="5"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46" width="24.85546875" style="158" customWidth="1"/>
    <col min="47" max="16384" width="17.28515625" style="158"/>
  </cols>
  <sheetData>
    <row r="1" spans="2:45" ht="18" thickBot="1"/>
    <row r="2" spans="2:45" ht="15.75">
      <c r="B2" s="464"/>
      <c r="C2" s="537" t="s">
        <v>58</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9"/>
      <c r="AR2" s="476" t="s">
        <v>38</v>
      </c>
      <c r="AS2" s="477"/>
    </row>
    <row r="3" spans="2:45" ht="15.75">
      <c r="B3" s="465"/>
      <c r="C3" s="540"/>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1"/>
      <c r="AQ3" s="542"/>
      <c r="AR3" s="159" t="s">
        <v>35</v>
      </c>
      <c r="AS3" s="160" t="s">
        <v>36</v>
      </c>
    </row>
    <row r="4" spans="2:45">
      <c r="B4" s="465"/>
      <c r="C4" s="540"/>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2"/>
      <c r="AR4" s="161">
        <v>3</v>
      </c>
      <c r="AS4" s="162" t="s">
        <v>101</v>
      </c>
    </row>
    <row r="5" spans="2:45" ht="15.75">
      <c r="B5" s="465"/>
      <c r="C5" s="540"/>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2"/>
      <c r="AR5" s="478" t="s">
        <v>37</v>
      </c>
      <c r="AS5" s="479"/>
    </row>
    <row r="6" spans="2:45" ht="15.75" thickBot="1">
      <c r="B6" s="466"/>
      <c r="C6" s="543"/>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4"/>
      <c r="AQ6" s="54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2:45" ht="15.75">
      <c r="B10" s="454"/>
      <c r="C10" s="454"/>
      <c r="D10" s="454"/>
      <c r="E10" s="454"/>
      <c r="F10" s="454"/>
      <c r="G10" s="454"/>
      <c r="H10" s="454"/>
      <c r="I10" s="454"/>
      <c r="J10" s="454"/>
      <c r="K10" s="442" t="s">
        <v>25</v>
      </c>
      <c r="L10" s="442"/>
      <c r="M10" s="442"/>
      <c r="N10" s="442"/>
      <c r="O10" s="442"/>
      <c r="P10" s="442"/>
      <c r="Q10" s="442"/>
      <c r="R10" s="442"/>
      <c r="S10" s="442" t="s">
        <v>26</v>
      </c>
      <c r="T10" s="442"/>
      <c r="U10" s="442"/>
      <c r="V10" s="442"/>
      <c r="W10" s="442"/>
      <c r="X10" s="442"/>
      <c r="Y10" s="442"/>
      <c r="Z10" s="442"/>
      <c r="AA10" s="442" t="s">
        <v>27</v>
      </c>
      <c r="AB10" s="442"/>
      <c r="AC10" s="442"/>
      <c r="AD10" s="442"/>
      <c r="AE10" s="442"/>
      <c r="AF10" s="442"/>
      <c r="AG10" s="442"/>
      <c r="AH10" s="442"/>
      <c r="AI10" s="442" t="s">
        <v>28</v>
      </c>
      <c r="AJ10" s="442"/>
      <c r="AK10" s="442"/>
      <c r="AL10" s="442"/>
      <c r="AM10" s="442"/>
      <c r="AN10" s="442"/>
      <c r="AO10" s="442"/>
      <c r="AP10" s="442"/>
      <c r="AQ10" s="457"/>
      <c r="AR10" s="496"/>
      <c r="AS10" s="496"/>
    </row>
    <row r="11" spans="2:45" ht="15.75" customHeight="1">
      <c r="B11" s="454"/>
      <c r="C11" s="454"/>
      <c r="D11" s="454"/>
      <c r="E11" s="454"/>
      <c r="F11" s="454"/>
      <c r="G11" s="454"/>
      <c r="H11" s="454"/>
      <c r="I11" s="454"/>
      <c r="J11" s="454"/>
      <c r="K11" s="442" t="s">
        <v>7</v>
      </c>
      <c r="L11" s="442"/>
      <c r="M11" s="442" t="s">
        <v>8</v>
      </c>
      <c r="N11" s="442"/>
      <c r="O11" s="445" t="s">
        <v>9</v>
      </c>
      <c r="P11" s="446"/>
      <c r="Q11" s="443" t="s">
        <v>10</v>
      </c>
      <c r="R11" s="444"/>
      <c r="S11" s="442" t="s">
        <v>32</v>
      </c>
      <c r="T11" s="442"/>
      <c r="U11" s="442" t="s">
        <v>11</v>
      </c>
      <c r="V11" s="442"/>
      <c r="W11" s="442" t="s">
        <v>12</v>
      </c>
      <c r="X11" s="442"/>
      <c r="Y11" s="443" t="s">
        <v>10</v>
      </c>
      <c r="Z11" s="444"/>
      <c r="AA11" s="442" t="s">
        <v>13</v>
      </c>
      <c r="AB11" s="442"/>
      <c r="AC11" s="442" t="s">
        <v>14</v>
      </c>
      <c r="AD11" s="442"/>
      <c r="AE11" s="442" t="s">
        <v>15</v>
      </c>
      <c r="AF11" s="442"/>
      <c r="AG11" s="443" t="s">
        <v>10</v>
      </c>
      <c r="AH11" s="444"/>
      <c r="AI11" s="442" t="s">
        <v>16</v>
      </c>
      <c r="AJ11" s="442"/>
      <c r="AK11" s="442" t="s">
        <v>17</v>
      </c>
      <c r="AL11" s="442"/>
      <c r="AM11" s="442" t="s">
        <v>18</v>
      </c>
      <c r="AN11" s="442"/>
      <c r="AO11" s="443" t="s">
        <v>10</v>
      </c>
      <c r="AP11" s="444"/>
      <c r="AQ11" s="457"/>
      <c r="AR11" s="496"/>
      <c r="AS11" s="496"/>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96"/>
      <c r="AS12" s="496"/>
    </row>
    <row r="13" spans="2:45" ht="135" customHeight="1">
      <c r="B13" s="485" t="s">
        <v>712</v>
      </c>
      <c r="C13" s="459" t="s">
        <v>220</v>
      </c>
      <c r="D13" s="173">
        <v>50</v>
      </c>
      <c r="E13" s="276" t="s">
        <v>221</v>
      </c>
      <c r="F13" s="277" t="s">
        <v>222</v>
      </c>
      <c r="G13" s="175">
        <v>30</v>
      </c>
      <c r="H13" s="277" t="s">
        <v>223</v>
      </c>
      <c r="I13" s="278" t="s">
        <v>224</v>
      </c>
      <c r="J13" s="279" t="s">
        <v>225</v>
      </c>
      <c r="K13" s="178">
        <v>0</v>
      </c>
      <c r="L13" s="179">
        <v>1</v>
      </c>
      <c r="M13" s="178">
        <v>2</v>
      </c>
      <c r="N13" s="179">
        <v>3</v>
      </c>
      <c r="O13" s="178">
        <v>3</v>
      </c>
      <c r="P13" s="179">
        <v>1</v>
      </c>
      <c r="Q13" s="180">
        <f>K13+M13+O13</f>
        <v>5</v>
      </c>
      <c r="R13" s="180">
        <f>L13+N13+P13</f>
        <v>5</v>
      </c>
      <c r="S13" s="178">
        <v>7</v>
      </c>
      <c r="T13" s="179">
        <v>1</v>
      </c>
      <c r="U13" s="178">
        <v>7</v>
      </c>
      <c r="V13" s="179">
        <v>2</v>
      </c>
      <c r="W13" s="178">
        <v>7</v>
      </c>
      <c r="X13" s="179">
        <v>2</v>
      </c>
      <c r="Y13" s="180">
        <f>S13+U13+W13</f>
        <v>21</v>
      </c>
      <c r="Z13" s="180">
        <f>T13+V13+X13</f>
        <v>5</v>
      </c>
      <c r="AA13" s="178">
        <v>6</v>
      </c>
      <c r="AB13" s="179">
        <v>3</v>
      </c>
      <c r="AC13" s="178">
        <v>6</v>
      </c>
      <c r="AD13" s="179">
        <v>12</v>
      </c>
      <c r="AE13" s="178">
        <v>5</v>
      </c>
      <c r="AF13" s="179">
        <v>18</v>
      </c>
      <c r="AG13" s="180">
        <f>AA13+AC13+AE13</f>
        <v>17</v>
      </c>
      <c r="AH13" s="180">
        <f>AB13+AD13+AF13</f>
        <v>33</v>
      </c>
      <c r="AI13" s="178">
        <v>3</v>
      </c>
      <c r="AJ13" s="179">
        <v>4</v>
      </c>
      <c r="AK13" s="178">
        <v>2</v>
      </c>
      <c r="AL13" s="179">
        <v>1</v>
      </c>
      <c r="AM13" s="178">
        <v>2</v>
      </c>
      <c r="AN13" s="179">
        <v>4</v>
      </c>
      <c r="AO13" s="180">
        <f>AI13+AK13+AM13</f>
        <v>7</v>
      </c>
      <c r="AP13" s="180">
        <f>AJ13+AL13+AN13</f>
        <v>9</v>
      </c>
      <c r="AQ13" s="183">
        <f>Q13+Y13+AG13+AO13</f>
        <v>50</v>
      </c>
      <c r="AR13" s="184">
        <f>R13+Z13+AH13+AP13</f>
        <v>52</v>
      </c>
      <c r="AS13" s="185">
        <f t="shared" ref="AS13" si="0">IF(AND(AR13&gt;0,AQ13&gt;0),AR13/AQ13,0)</f>
        <v>1.04</v>
      </c>
    </row>
    <row r="14" spans="2:45" ht="135">
      <c r="B14" s="486"/>
      <c r="C14" s="461"/>
      <c r="D14" s="173">
        <v>25</v>
      </c>
      <c r="E14" s="276" t="s">
        <v>226</v>
      </c>
      <c r="F14" s="277" t="s">
        <v>227</v>
      </c>
      <c r="G14" s="175">
        <v>22</v>
      </c>
      <c r="H14" s="277" t="s">
        <v>228</v>
      </c>
      <c r="I14" s="278" t="s">
        <v>229</v>
      </c>
      <c r="J14" s="279" t="s">
        <v>225</v>
      </c>
      <c r="K14" s="178">
        <v>0</v>
      </c>
      <c r="L14" s="179">
        <v>0</v>
      </c>
      <c r="M14" s="178">
        <v>0</v>
      </c>
      <c r="N14" s="179">
        <v>0</v>
      </c>
      <c r="O14" s="178">
        <v>0</v>
      </c>
      <c r="P14" s="179">
        <v>0</v>
      </c>
      <c r="Q14" s="180">
        <f>K14+M14+O14</f>
        <v>0</v>
      </c>
      <c r="R14" s="180">
        <f>L14+N14+P14</f>
        <v>0</v>
      </c>
      <c r="S14" s="178">
        <v>0</v>
      </c>
      <c r="T14" s="179">
        <v>0</v>
      </c>
      <c r="U14" s="178">
        <v>0</v>
      </c>
      <c r="V14" s="179">
        <v>2</v>
      </c>
      <c r="W14" s="178">
        <v>2</v>
      </c>
      <c r="X14" s="179">
        <v>1</v>
      </c>
      <c r="Y14" s="180">
        <f>S14+U14+W14</f>
        <v>2</v>
      </c>
      <c r="Z14" s="180">
        <f>T14+V14+X14</f>
        <v>3</v>
      </c>
      <c r="AA14" s="178">
        <v>3</v>
      </c>
      <c r="AB14" s="179">
        <v>0</v>
      </c>
      <c r="AC14" s="178">
        <v>3</v>
      </c>
      <c r="AD14" s="179">
        <v>0</v>
      </c>
      <c r="AE14" s="178">
        <v>4</v>
      </c>
      <c r="AF14" s="179">
        <v>0</v>
      </c>
      <c r="AG14" s="180">
        <f>AA14+AC14+AE14</f>
        <v>10</v>
      </c>
      <c r="AH14" s="180">
        <f>AB14+AD14+AF14</f>
        <v>0</v>
      </c>
      <c r="AI14" s="178">
        <v>3</v>
      </c>
      <c r="AJ14" s="179">
        <v>3</v>
      </c>
      <c r="AK14" s="178">
        <v>5</v>
      </c>
      <c r="AL14" s="179">
        <v>2</v>
      </c>
      <c r="AM14" s="178">
        <v>5</v>
      </c>
      <c r="AN14" s="179">
        <v>13</v>
      </c>
      <c r="AO14" s="180">
        <f>AI14+AK14+AM14</f>
        <v>13</v>
      </c>
      <c r="AP14" s="180">
        <f>AJ14+AL14+AN14</f>
        <v>18</v>
      </c>
      <c r="AQ14" s="183">
        <f>Q14+Y14+AG14+AO14</f>
        <v>25</v>
      </c>
      <c r="AR14" s="184">
        <f>R14+Z14+AH14+AP14</f>
        <v>21</v>
      </c>
      <c r="AS14" s="185">
        <f>IF(AND(AR14&gt;0,AQ14&gt;0),AR14/AQ14,0)</f>
        <v>0.84</v>
      </c>
    </row>
    <row r="15" spans="2:45" ht="135">
      <c r="B15" s="486"/>
      <c r="C15" s="173" t="s">
        <v>230</v>
      </c>
      <c r="D15" s="173">
        <v>70</v>
      </c>
      <c r="E15" s="276" t="s">
        <v>540</v>
      </c>
      <c r="F15" s="277" t="s">
        <v>232</v>
      </c>
      <c r="G15" s="175">
        <v>38</v>
      </c>
      <c r="H15" s="277" t="s">
        <v>233</v>
      </c>
      <c r="I15" s="278" t="s">
        <v>234</v>
      </c>
      <c r="J15" s="279" t="s">
        <v>225</v>
      </c>
      <c r="K15" s="178">
        <v>0</v>
      </c>
      <c r="L15" s="179">
        <v>5</v>
      </c>
      <c r="M15" s="178">
        <v>3</v>
      </c>
      <c r="N15" s="179">
        <v>2</v>
      </c>
      <c r="O15" s="178">
        <v>3</v>
      </c>
      <c r="P15" s="179">
        <v>8</v>
      </c>
      <c r="Q15" s="180">
        <f t="shared" ref="Q15:R17" si="1">K15+M15+O15</f>
        <v>6</v>
      </c>
      <c r="R15" s="180">
        <f t="shared" si="1"/>
        <v>15</v>
      </c>
      <c r="S15" s="178">
        <v>6</v>
      </c>
      <c r="T15" s="179">
        <v>10</v>
      </c>
      <c r="U15" s="178">
        <v>6</v>
      </c>
      <c r="V15" s="179">
        <v>7</v>
      </c>
      <c r="W15" s="178">
        <v>6</v>
      </c>
      <c r="X15" s="179">
        <v>7</v>
      </c>
      <c r="Y15" s="180">
        <f t="shared" ref="Y15:Z17" si="2">S15+U15+W15</f>
        <v>18</v>
      </c>
      <c r="Z15" s="180">
        <f t="shared" si="2"/>
        <v>24</v>
      </c>
      <c r="AA15" s="178">
        <v>7</v>
      </c>
      <c r="AB15" s="179">
        <v>5</v>
      </c>
      <c r="AC15" s="178">
        <v>7</v>
      </c>
      <c r="AD15" s="179">
        <v>5</v>
      </c>
      <c r="AE15" s="178">
        <v>8</v>
      </c>
      <c r="AF15" s="179">
        <v>8</v>
      </c>
      <c r="AG15" s="180">
        <f t="shared" ref="AG15:AH17" si="3">AA15+AC15+AE15</f>
        <v>22</v>
      </c>
      <c r="AH15" s="180">
        <f t="shared" si="3"/>
        <v>18</v>
      </c>
      <c r="AI15" s="178">
        <v>8</v>
      </c>
      <c r="AJ15" s="179">
        <v>8</v>
      </c>
      <c r="AK15" s="178">
        <v>8</v>
      </c>
      <c r="AL15" s="179">
        <v>15</v>
      </c>
      <c r="AM15" s="178">
        <v>8</v>
      </c>
      <c r="AN15" s="179">
        <v>21</v>
      </c>
      <c r="AO15" s="180">
        <f t="shared" ref="AO15:AP17" si="4">AI15+AK15+AM15</f>
        <v>24</v>
      </c>
      <c r="AP15" s="180">
        <f t="shared" si="4"/>
        <v>44</v>
      </c>
      <c r="AQ15" s="183">
        <f t="shared" ref="AQ15:AR17" si="5">Q15+Y15+AG15+AO15</f>
        <v>70</v>
      </c>
      <c r="AR15" s="184">
        <f t="shared" si="5"/>
        <v>101</v>
      </c>
      <c r="AS15" s="185">
        <f t="shared" ref="AS15:AS17" si="6">IF(AND(AR15&gt;0,AQ15&gt;0),AR15/AQ15,0)</f>
        <v>1.4428571428571428</v>
      </c>
    </row>
    <row r="16" spans="2:45" ht="135">
      <c r="B16" s="487"/>
      <c r="C16" s="173" t="s">
        <v>235</v>
      </c>
      <c r="D16" s="173">
        <v>1800</v>
      </c>
      <c r="E16" s="276" t="s">
        <v>539</v>
      </c>
      <c r="F16" s="277" t="s">
        <v>237</v>
      </c>
      <c r="G16" s="175">
        <v>1482</v>
      </c>
      <c r="H16" s="277" t="s">
        <v>238</v>
      </c>
      <c r="I16" s="278" t="s">
        <v>239</v>
      </c>
      <c r="J16" s="279" t="s">
        <v>225</v>
      </c>
      <c r="K16" s="178">
        <v>98</v>
      </c>
      <c r="L16" s="179">
        <v>86</v>
      </c>
      <c r="M16" s="178">
        <v>119</v>
      </c>
      <c r="N16" s="179">
        <v>136</v>
      </c>
      <c r="O16" s="178">
        <v>127</v>
      </c>
      <c r="P16" s="179">
        <v>117</v>
      </c>
      <c r="Q16" s="180">
        <f t="shared" si="1"/>
        <v>344</v>
      </c>
      <c r="R16" s="180">
        <f t="shared" si="1"/>
        <v>339</v>
      </c>
      <c r="S16" s="178">
        <v>164</v>
      </c>
      <c r="T16" s="179">
        <v>147</v>
      </c>
      <c r="U16" s="178">
        <v>201</v>
      </c>
      <c r="V16" s="179">
        <v>239</v>
      </c>
      <c r="W16" s="178">
        <v>223</v>
      </c>
      <c r="X16" s="179">
        <v>211</v>
      </c>
      <c r="Y16" s="180">
        <f t="shared" si="2"/>
        <v>588</v>
      </c>
      <c r="Z16" s="180">
        <f t="shared" si="2"/>
        <v>597</v>
      </c>
      <c r="AA16" s="178">
        <v>187</v>
      </c>
      <c r="AB16" s="179">
        <v>194</v>
      </c>
      <c r="AC16" s="178">
        <v>197</v>
      </c>
      <c r="AD16" s="179">
        <v>189</v>
      </c>
      <c r="AE16" s="178">
        <v>129</v>
      </c>
      <c r="AF16" s="179">
        <v>234</v>
      </c>
      <c r="AG16" s="180">
        <f t="shared" si="3"/>
        <v>513</v>
      </c>
      <c r="AH16" s="180">
        <f t="shared" si="3"/>
        <v>617</v>
      </c>
      <c r="AI16" s="178">
        <v>138</v>
      </c>
      <c r="AJ16" s="179">
        <v>247</v>
      </c>
      <c r="AK16" s="178">
        <v>119</v>
      </c>
      <c r="AL16" s="179">
        <v>299</v>
      </c>
      <c r="AM16" s="178">
        <v>98</v>
      </c>
      <c r="AN16" s="179">
        <v>169</v>
      </c>
      <c r="AO16" s="180">
        <f t="shared" si="4"/>
        <v>355</v>
      </c>
      <c r="AP16" s="180">
        <f t="shared" si="4"/>
        <v>715</v>
      </c>
      <c r="AQ16" s="183">
        <f t="shared" si="5"/>
        <v>1800</v>
      </c>
      <c r="AR16" s="184">
        <f t="shared" si="5"/>
        <v>2268</v>
      </c>
      <c r="AS16" s="185">
        <f t="shared" si="6"/>
        <v>1.26</v>
      </c>
    </row>
    <row r="17" spans="2:45" ht="327.75">
      <c r="B17" s="280" t="s">
        <v>475</v>
      </c>
      <c r="C17" s="186" t="s">
        <v>472</v>
      </c>
      <c r="D17" s="187">
        <v>1</v>
      </c>
      <c r="E17" s="188" t="s">
        <v>425</v>
      </c>
      <c r="F17" s="174" t="s">
        <v>426</v>
      </c>
      <c r="G17" s="175" t="s">
        <v>415</v>
      </c>
      <c r="H17" s="176" t="s">
        <v>427</v>
      </c>
      <c r="I17" s="189" t="s">
        <v>428</v>
      </c>
      <c r="J17" s="177" t="s">
        <v>519</v>
      </c>
      <c r="K17" s="190">
        <v>2.5757575757575757E-2</v>
      </c>
      <c r="L17" s="191">
        <v>2.5757575757575757E-2</v>
      </c>
      <c r="M17" s="190">
        <v>0.23575757575757575</v>
      </c>
      <c r="N17" s="191">
        <v>0.2</v>
      </c>
      <c r="O17" s="190">
        <v>0.16909090909090907</v>
      </c>
      <c r="P17" s="191">
        <v>0.15</v>
      </c>
      <c r="Q17" s="185">
        <f t="shared" si="1"/>
        <v>0.43060606060606055</v>
      </c>
      <c r="R17" s="185">
        <f t="shared" si="1"/>
        <v>0.37575757575757573</v>
      </c>
      <c r="S17" s="190">
        <v>0.13575757575757574</v>
      </c>
      <c r="T17" s="191">
        <v>0.14000000000000001</v>
      </c>
      <c r="U17" s="190">
        <v>0.10242424242424242</v>
      </c>
      <c r="V17" s="191">
        <v>0.1</v>
      </c>
      <c r="W17" s="190">
        <v>3.5757575757575759E-2</v>
      </c>
      <c r="X17" s="191">
        <v>0.08</v>
      </c>
      <c r="Y17" s="185">
        <f t="shared" si="2"/>
        <v>0.27393939393939393</v>
      </c>
      <c r="Z17" s="185">
        <f t="shared" si="2"/>
        <v>0.32</v>
      </c>
      <c r="AA17" s="190">
        <v>3.5757575757575759E-2</v>
      </c>
      <c r="AB17" s="191">
        <v>0.09</v>
      </c>
      <c r="AC17" s="190">
        <v>8.5757575757575755E-2</v>
      </c>
      <c r="AD17" s="191">
        <v>0.1</v>
      </c>
      <c r="AE17" s="190">
        <v>3.5757575757575759E-2</v>
      </c>
      <c r="AF17" s="191">
        <v>0.11</v>
      </c>
      <c r="AG17" s="185">
        <f t="shared" si="3"/>
        <v>0.15727272727272729</v>
      </c>
      <c r="AH17" s="185">
        <f t="shared" si="3"/>
        <v>0.3</v>
      </c>
      <c r="AI17" s="190">
        <v>3.5757575757575759E-2</v>
      </c>
      <c r="AJ17" s="191">
        <v>0</v>
      </c>
      <c r="AK17" s="190">
        <v>8.5757575757575755E-2</v>
      </c>
      <c r="AL17" s="191">
        <v>0</v>
      </c>
      <c r="AM17" s="190">
        <v>1.6666666666666666E-2</v>
      </c>
      <c r="AN17" s="191">
        <v>0</v>
      </c>
      <c r="AO17" s="185">
        <f t="shared" si="4"/>
        <v>0.13818181818181818</v>
      </c>
      <c r="AP17" s="185">
        <f t="shared" si="4"/>
        <v>0</v>
      </c>
      <c r="AQ17" s="185">
        <f t="shared" si="5"/>
        <v>1</v>
      </c>
      <c r="AR17" s="185">
        <f t="shared" si="5"/>
        <v>0.99575757575757584</v>
      </c>
      <c r="AS17" s="185">
        <f t="shared" si="6"/>
        <v>0.99575757575757584</v>
      </c>
    </row>
    <row r="18" spans="2:45" ht="23.25" hidden="1">
      <c r="B18" s="281"/>
      <c r="C18" s="281"/>
      <c r="D18" s="173"/>
      <c r="E18" s="240"/>
      <c r="F18" s="174"/>
      <c r="G18" s="175"/>
      <c r="H18" s="176"/>
      <c r="I18" s="189"/>
      <c r="J18" s="177"/>
      <c r="K18" s="178"/>
      <c r="L18" s="178"/>
      <c r="M18" s="178"/>
      <c r="N18" s="178"/>
      <c r="O18" s="178"/>
      <c r="P18" s="178"/>
      <c r="Q18" s="241"/>
      <c r="R18" s="241"/>
      <c r="S18" s="178"/>
      <c r="T18" s="178"/>
      <c r="U18" s="178"/>
      <c r="V18" s="178"/>
      <c r="W18" s="178"/>
      <c r="X18" s="178"/>
      <c r="Y18" s="241"/>
      <c r="Z18" s="241"/>
      <c r="AA18" s="178"/>
      <c r="AB18" s="178"/>
      <c r="AC18" s="178"/>
      <c r="AD18" s="178"/>
      <c r="AE18" s="178"/>
      <c r="AF18" s="178"/>
      <c r="AG18" s="241"/>
      <c r="AH18" s="241"/>
      <c r="AI18" s="178"/>
      <c r="AJ18" s="178"/>
      <c r="AK18" s="178"/>
      <c r="AL18" s="178"/>
      <c r="AM18" s="178"/>
      <c r="AN18" s="178"/>
      <c r="AO18" s="241"/>
      <c r="AP18" s="241"/>
      <c r="AQ18" s="194"/>
      <c r="AR18" s="195"/>
      <c r="AS18" s="185"/>
    </row>
    <row r="19" spans="2:45" ht="23.25">
      <c r="B19" s="447" t="s">
        <v>22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9"/>
      <c r="AS19" s="29">
        <f>AVERAGE(AS13:AS16)</f>
        <v>1.1457142857142857</v>
      </c>
    </row>
    <row r="20" spans="2:45" ht="17.25">
      <c r="B20" s="197"/>
      <c r="C20" s="197"/>
      <c r="D20" s="198"/>
      <c r="E20" s="197"/>
      <c r="F20" s="197"/>
      <c r="G20" s="197"/>
      <c r="H20" s="197"/>
      <c r="I20" s="197"/>
      <c r="J20" s="199"/>
    </row>
    <row r="21" spans="2:45" ht="15.75">
      <c r="B21" s="269" t="s">
        <v>3</v>
      </c>
      <c r="C21" s="522" t="s">
        <v>240</v>
      </c>
      <c r="D21" s="523"/>
      <c r="E21" s="523"/>
      <c r="F21" s="523"/>
      <c r="G21" s="523"/>
      <c r="H21" s="523"/>
      <c r="I21" s="523"/>
      <c r="J21" s="524"/>
    </row>
    <row r="22" spans="2:45" ht="17.25">
      <c r="B22" s="197"/>
      <c r="C22" s="441"/>
      <c r="D22" s="441"/>
      <c r="E22" s="441"/>
      <c r="F22" s="441"/>
      <c r="G22" s="441"/>
      <c r="H22" s="441"/>
      <c r="I22" s="441"/>
      <c r="J22" s="441"/>
    </row>
    <row r="23" spans="2:45" ht="31.5">
      <c r="B23" s="270" t="s">
        <v>31</v>
      </c>
      <c r="C23" s="509">
        <v>43448</v>
      </c>
      <c r="D23" s="510"/>
      <c r="E23" s="197"/>
      <c r="F23" s="197"/>
      <c r="G23" s="271" t="s">
        <v>21</v>
      </c>
      <c r="H23" s="535"/>
      <c r="I23" s="536"/>
      <c r="J23" s="536"/>
    </row>
    <row r="24" spans="2:45" ht="17.25">
      <c r="B24" s="197"/>
      <c r="C24" s="197"/>
      <c r="D24" s="198"/>
      <c r="E24" s="197"/>
      <c r="F24" s="197"/>
      <c r="G24" s="197"/>
      <c r="H24" s="197"/>
      <c r="I24" s="197"/>
      <c r="J24" s="199"/>
    </row>
    <row r="25" spans="2:45" ht="17.25">
      <c r="B25" s="197"/>
      <c r="C25" s="197"/>
      <c r="D25" s="198"/>
      <c r="E25" s="197"/>
      <c r="F25" s="197"/>
      <c r="G25" s="197"/>
      <c r="H25" s="197"/>
      <c r="I25" s="197"/>
      <c r="J25" s="199"/>
    </row>
    <row r="26" spans="2:45" ht="17.25">
      <c r="B26" s="197"/>
      <c r="C26" s="197"/>
      <c r="D26" s="198"/>
      <c r="E26" s="197"/>
      <c r="F26" s="197"/>
      <c r="G26" s="197"/>
      <c r="H26" s="197"/>
      <c r="I26" s="197"/>
      <c r="J26" s="199"/>
    </row>
    <row r="27" spans="2:45" ht="17.25">
      <c r="B27" s="197"/>
      <c r="C27" s="197"/>
      <c r="D27" s="198"/>
      <c r="E27" s="440"/>
      <c r="F27" s="440"/>
      <c r="G27" s="440"/>
      <c r="H27" s="440"/>
      <c r="I27" s="203"/>
      <c r="J27" s="197"/>
    </row>
    <row r="28" spans="2:45" ht="17.25">
      <c r="B28" s="197"/>
      <c r="C28" s="197"/>
      <c r="D28" s="198"/>
      <c r="E28" s="197"/>
      <c r="F28" s="197"/>
      <c r="G28" s="199"/>
      <c r="H28" s="197"/>
      <c r="I28" s="197"/>
      <c r="J28" s="197"/>
    </row>
    <row r="29" spans="2:45" ht="17.25">
      <c r="B29" s="197"/>
      <c r="C29" s="197"/>
      <c r="D29" s="198"/>
      <c r="E29" s="440"/>
      <c r="F29" s="440"/>
      <c r="G29" s="440"/>
      <c r="H29" s="440"/>
      <c r="I29" s="203"/>
      <c r="J29" s="197"/>
    </row>
    <row r="30" spans="2:45" ht="17.25">
      <c r="B30" s="197"/>
      <c r="C30" s="197"/>
      <c r="D30" s="198"/>
      <c r="E30" s="197"/>
      <c r="F30" s="197"/>
      <c r="G30" s="199"/>
      <c r="H30" s="197"/>
      <c r="I30" s="197"/>
      <c r="J30" s="197"/>
    </row>
    <row r="31" spans="2:45" ht="17.25">
      <c r="B31" s="197"/>
      <c r="C31" s="197"/>
      <c r="D31" s="198"/>
      <c r="E31" s="440"/>
      <c r="F31" s="440"/>
      <c r="G31" s="440"/>
      <c r="H31" s="440"/>
      <c r="I31" s="203"/>
      <c r="J31" s="197"/>
    </row>
  </sheetData>
  <sheetProtection algorithmName="SHA-512" hashValue="OW0ElfDqKIACeaqVCnaGYBO0mqSn/3KV44mQEMhnd3rRFVrLKf0VuIwd++OogaD6pnNPaVBDT4Ca3/bMs3kmag==" saltValue="WhuzZPOqwi0muNkcWPOQxw==" spinCount="100000" sheet="1" formatCells="0"/>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K9:AP9"/>
    <mergeCell ref="AQ9:AQ12"/>
    <mergeCell ref="E31:H31"/>
    <mergeCell ref="AM11:AN11"/>
    <mergeCell ref="AO11:AP11"/>
    <mergeCell ref="C22:J22"/>
    <mergeCell ref="C23:D23"/>
    <mergeCell ref="H23:J23"/>
    <mergeCell ref="E27:H27"/>
    <mergeCell ref="E29:H29"/>
    <mergeCell ref="K11:L11"/>
    <mergeCell ref="M11:N11"/>
    <mergeCell ref="U11:V11"/>
    <mergeCell ref="W11:X11"/>
    <mergeCell ref="Y11:Z11"/>
    <mergeCell ref="C13:C14"/>
    <mergeCell ref="B19:AR19"/>
    <mergeCell ref="C21:J21"/>
    <mergeCell ref="AA11:AB11"/>
    <mergeCell ref="AC11:AD11"/>
    <mergeCell ref="AE11:AF11"/>
    <mergeCell ref="AG11:AH11"/>
    <mergeCell ref="AI11:AJ11"/>
    <mergeCell ref="AK11:AL11"/>
    <mergeCell ref="O11:P11"/>
    <mergeCell ref="Q11:R11"/>
    <mergeCell ref="S11:T11"/>
    <mergeCell ref="B13:B16"/>
  </mergeCells>
  <conditionalFormatting sqref="AS13">
    <cfRule type="cellIs" dxfId="131" priority="7" operator="between">
      <formula>0.7</formula>
      <formula>1</formula>
    </cfRule>
    <cfRule type="cellIs" dxfId="130" priority="8" operator="between">
      <formula>0.51</formula>
      <formula>0.69</formula>
    </cfRule>
    <cfRule type="cellIs" dxfId="129" priority="9" operator="between">
      <formula>0</formula>
      <formula>0.5</formula>
    </cfRule>
  </conditionalFormatting>
  <conditionalFormatting sqref="AS15:AS18">
    <cfRule type="cellIs" dxfId="128" priority="4" operator="between">
      <formula>0.7</formula>
      <formula>1</formula>
    </cfRule>
    <cfRule type="cellIs" dxfId="127" priority="5" operator="between">
      <formula>0.51</formula>
      <formula>0.69</formula>
    </cfRule>
    <cfRule type="cellIs" dxfId="126" priority="6" operator="between">
      <formula>0</formula>
      <formula>0.5</formula>
    </cfRule>
  </conditionalFormatting>
  <conditionalFormatting sqref="AS13:AS17">
    <cfRule type="cellIs" dxfId="125" priority="1" operator="between">
      <formula>0.9</formula>
      <formula>1</formula>
    </cfRule>
    <cfRule type="cellIs" dxfId="124" priority="2" operator="between">
      <formula>0.7</formula>
      <formula>0.89</formula>
    </cfRule>
    <cfRule type="cellIs" dxfId="123" priority="3" operator="between">
      <formula>0</formula>
      <formula>0.69</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9FF33"/>
  </sheetPr>
  <dimension ref="A1:AS29"/>
  <sheetViews>
    <sheetView showGridLines="0" zoomScale="55" zoomScaleNormal="55" workbookViewId="0">
      <selection activeCell="AS20" sqref="AS20"/>
    </sheetView>
  </sheetViews>
  <sheetFormatPr baseColWidth="10" defaultRowHeight="12.75"/>
  <cols>
    <col min="1" max="1" width="3.42578125" customWidth="1"/>
    <col min="2" max="2" width="28.42578125" customWidth="1"/>
    <col min="3" max="3" width="28.5703125" customWidth="1"/>
    <col min="4" max="5" width="21.42578125" customWidth="1"/>
    <col min="6" max="6" width="26.140625" customWidth="1"/>
    <col min="7" max="7" width="21.42578125" customWidth="1"/>
    <col min="8" max="8" width="28.5703125" customWidth="1"/>
    <col min="9" max="9" width="57.140625" customWidth="1"/>
    <col min="10" max="10" width="28.5703125" customWidth="1"/>
    <col min="11" max="42" width="14.28515625" customWidth="1"/>
    <col min="43" max="43" width="14.85546875" customWidth="1"/>
    <col min="44" max="45" width="15" customWidth="1"/>
  </cols>
  <sheetData>
    <row r="1" spans="1:45" ht="18" thickBot="1">
      <c r="A1" s="158"/>
      <c r="B1" s="155"/>
      <c r="C1" s="155"/>
      <c r="D1" s="156"/>
      <c r="E1" s="155"/>
      <c r="F1" s="155"/>
      <c r="G1" s="155"/>
      <c r="H1" s="155"/>
      <c r="I1" s="155"/>
      <c r="J1" s="157"/>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row>
    <row r="2" spans="1:45" ht="15.75">
      <c r="A2" s="158"/>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1:45" ht="15.75">
      <c r="A3" s="158"/>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204" t="s">
        <v>36</v>
      </c>
    </row>
    <row r="4" spans="1:45" ht="15">
      <c r="A4" s="158"/>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1:45" ht="15.75">
      <c r="A5" s="158"/>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1:45" ht="15.75" thickBot="1">
      <c r="A6" s="158"/>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1:45" ht="17.25">
      <c r="A7" s="158"/>
      <c r="B7" s="163"/>
      <c r="C7" s="163"/>
      <c r="D7" s="164"/>
      <c r="E7" s="163"/>
      <c r="F7" s="163"/>
      <c r="G7" s="163"/>
      <c r="H7" s="163"/>
      <c r="I7" s="163"/>
      <c r="J7" s="165"/>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462"/>
      <c r="AS7" s="463"/>
    </row>
    <row r="8" spans="1:45" ht="13.5">
      <c r="A8" s="158"/>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1:45" ht="15.75">
      <c r="A9" s="158"/>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1:45" ht="15.75">
      <c r="A10" s="158"/>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496"/>
      <c r="AS10" s="496"/>
    </row>
    <row r="11" spans="1:45" ht="15.75">
      <c r="A11" s="158"/>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92" t="s">
        <v>10</v>
      </c>
      <c r="AP11" s="493"/>
      <c r="AQ11" s="457"/>
      <c r="AR11" s="496"/>
      <c r="AS11" s="496"/>
    </row>
    <row r="12" spans="1:45" ht="14.25" thickBot="1">
      <c r="A12" s="158"/>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96"/>
      <c r="AS12" s="496"/>
    </row>
    <row r="13" spans="1:45" ht="409.5">
      <c r="A13" s="158"/>
      <c r="B13" s="485" t="s">
        <v>713</v>
      </c>
      <c r="C13" s="247" t="s">
        <v>241</v>
      </c>
      <c r="D13" s="206">
        <v>1</v>
      </c>
      <c r="E13" s="240" t="s">
        <v>242</v>
      </c>
      <c r="F13" s="240" t="s">
        <v>243</v>
      </c>
      <c r="G13" s="282">
        <v>1</v>
      </c>
      <c r="H13" s="283" t="s">
        <v>244</v>
      </c>
      <c r="I13" s="284" t="s">
        <v>245</v>
      </c>
      <c r="J13" s="283" t="s">
        <v>246</v>
      </c>
      <c r="K13" s="285">
        <v>1</v>
      </c>
      <c r="L13" s="215">
        <v>1</v>
      </c>
      <c r="M13" s="285">
        <v>1</v>
      </c>
      <c r="N13" s="215">
        <v>1</v>
      </c>
      <c r="O13" s="285">
        <v>1</v>
      </c>
      <c r="P13" s="215">
        <v>1</v>
      </c>
      <c r="Q13" s="185">
        <f t="shared" ref="Q13:R16" si="0">(K13+M13+O13)/3</f>
        <v>1</v>
      </c>
      <c r="R13" s="185">
        <f t="shared" si="0"/>
        <v>1</v>
      </c>
      <c r="S13" s="285">
        <v>1</v>
      </c>
      <c r="T13" s="215">
        <v>1</v>
      </c>
      <c r="U13" s="285">
        <v>1</v>
      </c>
      <c r="V13" s="215">
        <v>1</v>
      </c>
      <c r="W13" s="285">
        <v>1</v>
      </c>
      <c r="X13" s="215">
        <v>1</v>
      </c>
      <c r="Y13" s="185">
        <f t="shared" ref="Y13:Z16" si="1">(S13+U13+W13)/3</f>
        <v>1</v>
      </c>
      <c r="Z13" s="185">
        <f t="shared" si="1"/>
        <v>1</v>
      </c>
      <c r="AA13" s="285">
        <v>1</v>
      </c>
      <c r="AB13" s="215">
        <v>1</v>
      </c>
      <c r="AC13" s="285">
        <v>1</v>
      </c>
      <c r="AD13" s="215">
        <v>1</v>
      </c>
      <c r="AE13" s="285">
        <v>1</v>
      </c>
      <c r="AF13" s="215">
        <v>1</v>
      </c>
      <c r="AG13" s="185">
        <f t="shared" ref="AG13:AH16" si="2">(AA13+AC13+AE13)/3</f>
        <v>1</v>
      </c>
      <c r="AH13" s="185">
        <f t="shared" si="2"/>
        <v>1</v>
      </c>
      <c r="AI13" s="285">
        <v>1</v>
      </c>
      <c r="AJ13" s="215">
        <v>1</v>
      </c>
      <c r="AK13" s="285">
        <v>1</v>
      </c>
      <c r="AL13" s="215">
        <v>1</v>
      </c>
      <c r="AM13" s="285">
        <v>1</v>
      </c>
      <c r="AN13" s="215">
        <v>1</v>
      </c>
      <c r="AO13" s="185">
        <f t="shared" ref="AO13:AP16" si="3">(AI13+AK13+AM13)/3</f>
        <v>1</v>
      </c>
      <c r="AP13" s="185">
        <f t="shared" si="3"/>
        <v>1</v>
      </c>
      <c r="AQ13" s="185">
        <f t="shared" ref="AQ13:AR16" si="4">(Q13+Y13+AG13+AO13)/4</f>
        <v>1</v>
      </c>
      <c r="AR13" s="185">
        <f t="shared" si="4"/>
        <v>1</v>
      </c>
      <c r="AS13" s="286">
        <f t="shared" ref="AS13:AS23" si="5">IF(AND(AR13&gt;0,AQ13&gt;0),AR13/AQ13,0)</f>
        <v>1</v>
      </c>
    </row>
    <row r="14" spans="1:45" ht="256.5">
      <c r="A14" s="158"/>
      <c r="B14" s="486"/>
      <c r="C14" s="247" t="s">
        <v>247</v>
      </c>
      <c r="D14" s="206">
        <v>1</v>
      </c>
      <c r="E14" s="205" t="s">
        <v>248</v>
      </c>
      <c r="F14" s="287" t="s">
        <v>249</v>
      </c>
      <c r="G14" s="288">
        <v>1</v>
      </c>
      <c r="H14" s="211" t="s">
        <v>250</v>
      </c>
      <c r="I14" s="289" t="s">
        <v>251</v>
      </c>
      <c r="J14" s="211" t="s">
        <v>252</v>
      </c>
      <c r="K14" s="285">
        <v>1</v>
      </c>
      <c r="L14" s="215">
        <v>1</v>
      </c>
      <c r="M14" s="285">
        <v>1</v>
      </c>
      <c r="N14" s="215">
        <v>1</v>
      </c>
      <c r="O14" s="285">
        <v>1</v>
      </c>
      <c r="P14" s="215">
        <v>1</v>
      </c>
      <c r="Q14" s="185">
        <f t="shared" si="0"/>
        <v>1</v>
      </c>
      <c r="R14" s="185">
        <f t="shared" si="0"/>
        <v>1</v>
      </c>
      <c r="S14" s="285">
        <v>1</v>
      </c>
      <c r="T14" s="215">
        <v>0.88888888888888884</v>
      </c>
      <c r="U14" s="285">
        <v>1</v>
      </c>
      <c r="V14" s="215">
        <v>0.6428571428571429</v>
      </c>
      <c r="W14" s="285">
        <v>1</v>
      </c>
      <c r="X14" s="215">
        <v>0.7142857142857143</v>
      </c>
      <c r="Y14" s="185">
        <f t="shared" si="1"/>
        <v>1</v>
      </c>
      <c r="Z14" s="185">
        <f t="shared" si="1"/>
        <v>0.74867724867724872</v>
      </c>
      <c r="AA14" s="285">
        <v>1</v>
      </c>
      <c r="AB14" s="215">
        <v>1</v>
      </c>
      <c r="AC14" s="285">
        <v>1</v>
      </c>
      <c r="AD14" s="215">
        <v>1</v>
      </c>
      <c r="AE14" s="285">
        <v>1</v>
      </c>
      <c r="AF14" s="215">
        <v>1</v>
      </c>
      <c r="AG14" s="185">
        <f t="shared" si="2"/>
        <v>1</v>
      </c>
      <c r="AH14" s="185">
        <f t="shared" si="2"/>
        <v>1</v>
      </c>
      <c r="AI14" s="285">
        <v>1</v>
      </c>
      <c r="AJ14" s="215">
        <v>0.92063492063492058</v>
      </c>
      <c r="AK14" s="285">
        <v>1</v>
      </c>
      <c r="AL14" s="215">
        <v>1</v>
      </c>
      <c r="AM14" s="285">
        <v>1</v>
      </c>
      <c r="AN14" s="215">
        <f>22/30</f>
        <v>0.73333333333333328</v>
      </c>
      <c r="AO14" s="185">
        <f t="shared" si="3"/>
        <v>1</v>
      </c>
      <c r="AP14" s="185">
        <f>(AJ14+AL14+AN14)/2</f>
        <v>1.3269841269841269</v>
      </c>
      <c r="AQ14" s="185">
        <f t="shared" si="4"/>
        <v>1</v>
      </c>
      <c r="AR14" s="185">
        <f t="shared" si="4"/>
        <v>1.018915343915344</v>
      </c>
      <c r="AS14" s="185">
        <f>IF(AND(AR14&gt;0,AQ14&gt;0),AR14/AQ14,0)</f>
        <v>1.018915343915344</v>
      </c>
    </row>
    <row r="15" spans="1:45" ht="228">
      <c r="A15" s="158"/>
      <c r="B15" s="486"/>
      <c r="C15" s="290" t="s">
        <v>253</v>
      </c>
      <c r="D15" s="206">
        <v>1</v>
      </c>
      <c r="E15" s="205" t="s">
        <v>254</v>
      </c>
      <c r="F15" s="291" t="s">
        <v>255</v>
      </c>
      <c r="G15" s="288">
        <v>1</v>
      </c>
      <c r="H15" s="211" t="s">
        <v>256</v>
      </c>
      <c r="I15" s="289" t="s">
        <v>257</v>
      </c>
      <c r="J15" s="211" t="s">
        <v>252</v>
      </c>
      <c r="K15" s="285">
        <v>1</v>
      </c>
      <c r="L15" s="215">
        <v>1</v>
      </c>
      <c r="M15" s="285">
        <v>1</v>
      </c>
      <c r="N15" s="215">
        <v>1</v>
      </c>
      <c r="O15" s="285">
        <v>1</v>
      </c>
      <c r="P15" s="215">
        <v>1</v>
      </c>
      <c r="Q15" s="185">
        <f t="shared" si="0"/>
        <v>1</v>
      </c>
      <c r="R15" s="185">
        <f t="shared" si="0"/>
        <v>1</v>
      </c>
      <c r="S15" s="285">
        <v>1</v>
      </c>
      <c r="T15" s="215">
        <v>1</v>
      </c>
      <c r="U15" s="285">
        <v>1</v>
      </c>
      <c r="V15" s="215">
        <v>1</v>
      </c>
      <c r="W15" s="285">
        <v>1</v>
      </c>
      <c r="X15" s="215">
        <v>1</v>
      </c>
      <c r="Y15" s="185">
        <f t="shared" si="1"/>
        <v>1</v>
      </c>
      <c r="Z15" s="185">
        <f t="shared" si="1"/>
        <v>1</v>
      </c>
      <c r="AA15" s="285">
        <v>1</v>
      </c>
      <c r="AB15" s="215">
        <v>1</v>
      </c>
      <c r="AC15" s="285">
        <v>1</v>
      </c>
      <c r="AD15" s="215">
        <v>1</v>
      </c>
      <c r="AE15" s="285">
        <v>1</v>
      </c>
      <c r="AF15" s="215">
        <v>1</v>
      </c>
      <c r="AG15" s="185">
        <f t="shared" si="2"/>
        <v>1</v>
      </c>
      <c r="AH15" s="185">
        <f t="shared" si="2"/>
        <v>1</v>
      </c>
      <c r="AI15" s="285">
        <v>1</v>
      </c>
      <c r="AJ15" s="215">
        <v>1</v>
      </c>
      <c r="AK15" s="285">
        <v>1</v>
      </c>
      <c r="AL15" s="215">
        <v>1</v>
      </c>
      <c r="AM15" s="285">
        <v>1</v>
      </c>
      <c r="AN15" s="215">
        <v>1</v>
      </c>
      <c r="AO15" s="185">
        <f t="shared" si="3"/>
        <v>1</v>
      </c>
      <c r="AP15" s="185">
        <f t="shared" si="3"/>
        <v>1</v>
      </c>
      <c r="AQ15" s="185">
        <f t="shared" si="4"/>
        <v>1</v>
      </c>
      <c r="AR15" s="185">
        <f t="shared" si="4"/>
        <v>1</v>
      </c>
      <c r="AS15" s="286">
        <f t="shared" si="5"/>
        <v>1</v>
      </c>
    </row>
    <row r="16" spans="1:45" ht="180">
      <c r="A16" s="158"/>
      <c r="B16" s="486"/>
      <c r="C16" s="247" t="s">
        <v>258</v>
      </c>
      <c r="D16" s="206">
        <v>1</v>
      </c>
      <c r="E16" s="205" t="s">
        <v>259</v>
      </c>
      <c r="F16" s="205" t="s">
        <v>260</v>
      </c>
      <c r="G16" s="288">
        <v>1</v>
      </c>
      <c r="H16" s="211" t="s">
        <v>261</v>
      </c>
      <c r="I16" s="289" t="s">
        <v>262</v>
      </c>
      <c r="J16" s="211" t="s">
        <v>252</v>
      </c>
      <c r="K16" s="285">
        <v>1</v>
      </c>
      <c r="L16" s="215">
        <v>1</v>
      </c>
      <c r="M16" s="285">
        <v>1</v>
      </c>
      <c r="N16" s="215">
        <v>1</v>
      </c>
      <c r="O16" s="285">
        <v>1</v>
      </c>
      <c r="P16" s="215">
        <v>1</v>
      </c>
      <c r="Q16" s="185">
        <f t="shared" si="0"/>
        <v>1</v>
      </c>
      <c r="R16" s="185">
        <f t="shared" si="0"/>
        <v>1</v>
      </c>
      <c r="S16" s="285">
        <v>1</v>
      </c>
      <c r="T16" s="215">
        <v>1</v>
      </c>
      <c r="U16" s="285">
        <v>1</v>
      </c>
      <c r="V16" s="215">
        <v>1</v>
      </c>
      <c r="W16" s="285">
        <v>1</v>
      </c>
      <c r="X16" s="215">
        <v>1</v>
      </c>
      <c r="Y16" s="185">
        <f t="shared" si="1"/>
        <v>1</v>
      </c>
      <c r="Z16" s="185">
        <f t="shared" si="1"/>
        <v>1</v>
      </c>
      <c r="AA16" s="285">
        <v>1</v>
      </c>
      <c r="AB16" s="215">
        <v>1</v>
      </c>
      <c r="AC16" s="285">
        <v>1</v>
      </c>
      <c r="AD16" s="215">
        <v>1</v>
      </c>
      <c r="AE16" s="285">
        <v>1</v>
      </c>
      <c r="AF16" s="215">
        <v>1</v>
      </c>
      <c r="AG16" s="185">
        <f t="shared" si="2"/>
        <v>1</v>
      </c>
      <c r="AH16" s="185">
        <f t="shared" si="2"/>
        <v>1</v>
      </c>
      <c r="AI16" s="285">
        <v>1</v>
      </c>
      <c r="AJ16" s="215">
        <v>0.99173553719008267</v>
      </c>
      <c r="AK16" s="285">
        <v>1</v>
      </c>
      <c r="AL16" s="215">
        <v>0.98004987531172072</v>
      </c>
      <c r="AM16" s="285">
        <v>1</v>
      </c>
      <c r="AN16" s="215">
        <v>0.98092643051771122</v>
      </c>
      <c r="AO16" s="185">
        <f t="shared" si="3"/>
        <v>1</v>
      </c>
      <c r="AP16" s="185">
        <f t="shared" si="3"/>
        <v>0.98423728100650487</v>
      </c>
      <c r="AQ16" s="185">
        <f t="shared" si="4"/>
        <v>1</v>
      </c>
      <c r="AR16" s="345">
        <f t="shared" si="4"/>
        <v>0.99605932025162625</v>
      </c>
      <c r="AS16" s="346">
        <f t="shared" si="5"/>
        <v>0.99605932025162625</v>
      </c>
    </row>
    <row r="17" spans="1:45" ht="240">
      <c r="A17" s="158"/>
      <c r="B17" s="486"/>
      <c r="C17" s="247" t="s">
        <v>263</v>
      </c>
      <c r="D17" s="206">
        <v>1</v>
      </c>
      <c r="E17" s="205" t="s">
        <v>264</v>
      </c>
      <c r="F17" s="205" t="s">
        <v>265</v>
      </c>
      <c r="G17" s="288">
        <v>1</v>
      </c>
      <c r="H17" s="211" t="s">
        <v>266</v>
      </c>
      <c r="I17" s="289" t="s">
        <v>267</v>
      </c>
      <c r="J17" s="211" t="s">
        <v>268</v>
      </c>
      <c r="K17" s="285">
        <v>0</v>
      </c>
      <c r="L17" s="215">
        <v>0</v>
      </c>
      <c r="M17" s="285">
        <v>0</v>
      </c>
      <c r="N17" s="215">
        <v>0.35</v>
      </c>
      <c r="O17" s="285">
        <v>0</v>
      </c>
      <c r="P17" s="215">
        <v>7.0000000000000007E-2</v>
      </c>
      <c r="Q17" s="185">
        <f t="shared" ref="Q17:R22" si="6">K17+M17+O17</f>
        <v>0</v>
      </c>
      <c r="R17" s="185">
        <f t="shared" si="6"/>
        <v>0.42</v>
      </c>
      <c r="S17" s="214">
        <v>0.4</v>
      </c>
      <c r="T17" s="215">
        <v>0.11</v>
      </c>
      <c r="U17" s="214">
        <v>0</v>
      </c>
      <c r="V17" s="215">
        <v>0.04</v>
      </c>
      <c r="W17" s="214">
        <v>0</v>
      </c>
      <c r="X17" s="215">
        <v>0.04</v>
      </c>
      <c r="Y17" s="185">
        <f t="shared" ref="Y17:Z22" si="7">S17+U17+W17</f>
        <v>0.4</v>
      </c>
      <c r="Z17" s="185">
        <f t="shared" si="7"/>
        <v>0.19</v>
      </c>
      <c r="AA17" s="214">
        <v>0</v>
      </c>
      <c r="AB17" s="215">
        <v>0.09</v>
      </c>
      <c r="AC17" s="214">
        <v>0</v>
      </c>
      <c r="AD17" s="215">
        <v>0.08</v>
      </c>
      <c r="AE17" s="214">
        <v>0.2</v>
      </c>
      <c r="AF17" s="215">
        <v>0.05</v>
      </c>
      <c r="AG17" s="185">
        <f t="shared" ref="AG17:AH22" si="8">AA17+AC17+AE17</f>
        <v>0.2</v>
      </c>
      <c r="AH17" s="185">
        <f t="shared" si="8"/>
        <v>0.21999999999999997</v>
      </c>
      <c r="AI17" s="214">
        <v>0</v>
      </c>
      <c r="AJ17" s="215">
        <v>0.1</v>
      </c>
      <c r="AK17" s="214">
        <v>0</v>
      </c>
      <c r="AL17" s="215">
        <v>0.04</v>
      </c>
      <c r="AM17" s="214">
        <v>0.4</v>
      </c>
      <c r="AN17" s="215">
        <v>0.02</v>
      </c>
      <c r="AO17" s="185">
        <f t="shared" ref="AO17:AP22" si="9">AI17+AK17+AM17</f>
        <v>0.4</v>
      </c>
      <c r="AP17" s="241">
        <f t="shared" si="9"/>
        <v>0.16</v>
      </c>
      <c r="AQ17" s="185">
        <f t="shared" ref="AQ17:AR22" si="10">Q17+Y17+AG17+AO17</f>
        <v>1</v>
      </c>
      <c r="AR17" s="185">
        <f t="shared" si="10"/>
        <v>0.99</v>
      </c>
      <c r="AS17" s="286">
        <f t="shared" si="5"/>
        <v>0.99</v>
      </c>
    </row>
    <row r="18" spans="1:45" ht="240">
      <c r="A18" s="158"/>
      <c r="B18" s="486"/>
      <c r="C18" s="247" t="s">
        <v>269</v>
      </c>
      <c r="D18" s="206">
        <v>1</v>
      </c>
      <c r="E18" s="205" t="s">
        <v>270</v>
      </c>
      <c r="F18" s="205" t="s">
        <v>271</v>
      </c>
      <c r="G18" s="288">
        <v>1</v>
      </c>
      <c r="H18" s="211" t="s">
        <v>272</v>
      </c>
      <c r="I18" s="289" t="s">
        <v>273</v>
      </c>
      <c r="J18" s="211" t="s">
        <v>268</v>
      </c>
      <c r="K18" s="285">
        <v>0</v>
      </c>
      <c r="L18" s="215">
        <v>0.03</v>
      </c>
      <c r="M18" s="285">
        <v>0</v>
      </c>
      <c r="N18" s="215">
        <v>0.36</v>
      </c>
      <c r="O18" s="285">
        <v>0</v>
      </c>
      <c r="P18" s="215">
        <v>0.03</v>
      </c>
      <c r="Q18" s="185">
        <f t="shared" si="6"/>
        <v>0</v>
      </c>
      <c r="R18" s="185">
        <f t="shared" si="6"/>
        <v>0.42000000000000004</v>
      </c>
      <c r="S18" s="214">
        <v>0.4</v>
      </c>
      <c r="T18" s="215">
        <v>0.14000000000000001</v>
      </c>
      <c r="U18" s="214">
        <v>0</v>
      </c>
      <c r="V18" s="215">
        <v>0.03</v>
      </c>
      <c r="W18" s="214">
        <v>0</v>
      </c>
      <c r="X18" s="215">
        <v>0.03</v>
      </c>
      <c r="Y18" s="185">
        <f t="shared" si="7"/>
        <v>0.4</v>
      </c>
      <c r="Z18" s="185">
        <f t="shared" si="7"/>
        <v>0.2</v>
      </c>
      <c r="AA18" s="214">
        <v>0</v>
      </c>
      <c r="AB18" s="215">
        <v>0.01</v>
      </c>
      <c r="AC18" s="214">
        <v>0</v>
      </c>
      <c r="AD18" s="215">
        <v>0.03</v>
      </c>
      <c r="AE18" s="214">
        <v>0.2</v>
      </c>
      <c r="AF18" s="215">
        <v>0.03</v>
      </c>
      <c r="AG18" s="185">
        <f t="shared" si="8"/>
        <v>0.2</v>
      </c>
      <c r="AH18" s="185">
        <f t="shared" si="8"/>
        <v>7.0000000000000007E-2</v>
      </c>
      <c r="AI18" s="214">
        <v>0</v>
      </c>
      <c r="AJ18" s="215">
        <v>0.04</v>
      </c>
      <c r="AK18" s="214">
        <v>0</v>
      </c>
      <c r="AL18" s="215">
        <v>0.02</v>
      </c>
      <c r="AM18" s="214">
        <v>0.4</v>
      </c>
      <c r="AN18" s="215">
        <v>0.25</v>
      </c>
      <c r="AO18" s="185">
        <f t="shared" si="9"/>
        <v>0.4</v>
      </c>
      <c r="AP18" s="241">
        <f t="shared" si="9"/>
        <v>0.31</v>
      </c>
      <c r="AQ18" s="185">
        <f t="shared" si="10"/>
        <v>1</v>
      </c>
      <c r="AR18" s="185">
        <f t="shared" si="10"/>
        <v>1.0000000000000002</v>
      </c>
      <c r="AS18" s="286">
        <f t="shared" si="5"/>
        <v>1.0000000000000002</v>
      </c>
    </row>
    <row r="19" spans="1:45" ht="240">
      <c r="A19" s="158"/>
      <c r="B19" s="486"/>
      <c r="C19" s="247" t="s">
        <v>274</v>
      </c>
      <c r="D19" s="206">
        <v>1</v>
      </c>
      <c r="E19" s="205" t="s">
        <v>275</v>
      </c>
      <c r="F19" s="205" t="s">
        <v>276</v>
      </c>
      <c r="G19" s="288">
        <v>1</v>
      </c>
      <c r="H19" s="211" t="s">
        <v>272</v>
      </c>
      <c r="I19" s="289" t="s">
        <v>277</v>
      </c>
      <c r="J19" s="211" t="s">
        <v>268</v>
      </c>
      <c r="K19" s="285">
        <v>0</v>
      </c>
      <c r="L19" s="215">
        <v>0.01</v>
      </c>
      <c r="M19" s="285">
        <v>0</v>
      </c>
      <c r="N19" s="215">
        <v>0.38</v>
      </c>
      <c r="O19" s="285">
        <v>0</v>
      </c>
      <c r="P19" s="215">
        <v>0.02</v>
      </c>
      <c r="Q19" s="185">
        <f t="shared" si="6"/>
        <v>0</v>
      </c>
      <c r="R19" s="185">
        <f t="shared" si="6"/>
        <v>0.41000000000000003</v>
      </c>
      <c r="S19" s="214">
        <v>0.4</v>
      </c>
      <c r="T19" s="215">
        <v>7.0000000000000007E-2</v>
      </c>
      <c r="U19" s="214">
        <v>0</v>
      </c>
      <c r="V19" s="215">
        <v>0.05</v>
      </c>
      <c r="W19" s="214">
        <v>0</v>
      </c>
      <c r="X19" s="215">
        <v>7.0000000000000007E-2</v>
      </c>
      <c r="Y19" s="185">
        <f t="shared" si="7"/>
        <v>0.4</v>
      </c>
      <c r="Z19" s="185">
        <f t="shared" si="7"/>
        <v>0.19</v>
      </c>
      <c r="AA19" s="214">
        <v>0</v>
      </c>
      <c r="AB19" s="215">
        <v>0.03</v>
      </c>
      <c r="AC19" s="214">
        <v>0</v>
      </c>
      <c r="AD19" s="215">
        <v>0.05</v>
      </c>
      <c r="AE19" s="214">
        <v>0.2</v>
      </c>
      <c r="AF19" s="215">
        <v>0.04</v>
      </c>
      <c r="AG19" s="185">
        <f t="shared" si="8"/>
        <v>0.2</v>
      </c>
      <c r="AH19" s="185">
        <f t="shared" si="8"/>
        <v>0.12</v>
      </c>
      <c r="AI19" s="214">
        <v>0</v>
      </c>
      <c r="AJ19" s="215">
        <v>0.04</v>
      </c>
      <c r="AK19" s="214">
        <v>0</v>
      </c>
      <c r="AL19" s="215">
        <v>0.02</v>
      </c>
      <c r="AM19" s="214">
        <v>0.4</v>
      </c>
      <c r="AN19" s="215">
        <v>0.22</v>
      </c>
      <c r="AO19" s="185">
        <f t="shared" si="9"/>
        <v>0.4</v>
      </c>
      <c r="AP19" s="241">
        <f t="shared" si="9"/>
        <v>0.28000000000000003</v>
      </c>
      <c r="AQ19" s="185">
        <f t="shared" si="10"/>
        <v>1</v>
      </c>
      <c r="AR19" s="185">
        <f t="shared" si="10"/>
        <v>1</v>
      </c>
      <c r="AS19" s="286">
        <f t="shared" si="5"/>
        <v>1</v>
      </c>
    </row>
    <row r="20" spans="1:45" ht="270.75">
      <c r="A20" s="158"/>
      <c r="B20" s="486"/>
      <c r="C20" s="247" t="s">
        <v>278</v>
      </c>
      <c r="D20" s="206">
        <v>1</v>
      </c>
      <c r="E20" s="205" t="s">
        <v>279</v>
      </c>
      <c r="F20" s="205" t="s">
        <v>280</v>
      </c>
      <c r="G20" s="288">
        <v>1</v>
      </c>
      <c r="H20" s="211" t="s">
        <v>281</v>
      </c>
      <c r="I20" s="289" t="s">
        <v>282</v>
      </c>
      <c r="J20" s="211" t="s">
        <v>268</v>
      </c>
      <c r="K20" s="285">
        <v>0</v>
      </c>
      <c r="L20" s="215">
        <v>0.02</v>
      </c>
      <c r="M20" s="285">
        <v>0</v>
      </c>
      <c r="N20" s="215">
        <v>0.01</v>
      </c>
      <c r="O20" s="285">
        <v>0</v>
      </c>
      <c r="P20" s="215">
        <v>0.42</v>
      </c>
      <c r="Q20" s="185">
        <f t="shared" si="6"/>
        <v>0</v>
      </c>
      <c r="R20" s="185">
        <f t="shared" si="6"/>
        <v>0.44999999999999996</v>
      </c>
      <c r="S20" s="214">
        <v>0.4</v>
      </c>
      <c r="T20" s="215">
        <v>0.09</v>
      </c>
      <c r="U20" s="214">
        <v>0</v>
      </c>
      <c r="V20" s="215">
        <v>0.04</v>
      </c>
      <c r="W20" s="214">
        <v>0</v>
      </c>
      <c r="X20" s="215">
        <v>0.04</v>
      </c>
      <c r="Y20" s="185">
        <f t="shared" si="7"/>
        <v>0.4</v>
      </c>
      <c r="Z20" s="185">
        <f t="shared" si="7"/>
        <v>0.17</v>
      </c>
      <c r="AA20" s="214">
        <v>0</v>
      </c>
      <c r="AB20" s="215">
        <v>0.03</v>
      </c>
      <c r="AC20" s="214">
        <v>0</v>
      </c>
      <c r="AD20" s="215">
        <v>0.02</v>
      </c>
      <c r="AE20" s="214">
        <v>0.2</v>
      </c>
      <c r="AF20" s="215">
        <v>0.03</v>
      </c>
      <c r="AG20" s="185">
        <f t="shared" si="8"/>
        <v>0.2</v>
      </c>
      <c r="AH20" s="185">
        <f t="shared" si="8"/>
        <v>0.08</v>
      </c>
      <c r="AI20" s="214">
        <v>0</v>
      </c>
      <c r="AJ20" s="215">
        <v>0.03</v>
      </c>
      <c r="AK20" s="214">
        <v>0</v>
      </c>
      <c r="AL20" s="215">
        <v>0.02</v>
      </c>
      <c r="AM20" s="214">
        <v>0.4</v>
      </c>
      <c r="AN20" s="215">
        <v>0.22</v>
      </c>
      <c r="AO20" s="185">
        <f t="shared" si="9"/>
        <v>0.4</v>
      </c>
      <c r="AP20" s="241">
        <f t="shared" si="9"/>
        <v>0.27</v>
      </c>
      <c r="AQ20" s="185">
        <f t="shared" si="10"/>
        <v>1</v>
      </c>
      <c r="AR20" s="185">
        <f t="shared" si="10"/>
        <v>0.97</v>
      </c>
      <c r="AS20" s="286">
        <f t="shared" si="5"/>
        <v>0.97</v>
      </c>
    </row>
    <row r="21" spans="1:45" ht="375">
      <c r="A21" s="292"/>
      <c r="B21" s="486"/>
      <c r="C21" s="247" t="s">
        <v>283</v>
      </c>
      <c r="D21" s="205">
        <v>62</v>
      </c>
      <c r="E21" s="205" t="s">
        <v>284</v>
      </c>
      <c r="F21" s="287" t="s">
        <v>285</v>
      </c>
      <c r="G21" s="205">
        <v>62</v>
      </c>
      <c r="H21" s="211" t="s">
        <v>286</v>
      </c>
      <c r="I21" s="289" t="s">
        <v>287</v>
      </c>
      <c r="J21" s="211" t="s">
        <v>246</v>
      </c>
      <c r="K21" s="181">
        <v>0</v>
      </c>
      <c r="L21" s="182">
        <v>0</v>
      </c>
      <c r="M21" s="181">
        <v>0</v>
      </c>
      <c r="N21" s="182">
        <v>0</v>
      </c>
      <c r="O21" s="181">
        <v>0</v>
      </c>
      <c r="P21" s="182">
        <v>0</v>
      </c>
      <c r="Q21" s="180">
        <f t="shared" si="6"/>
        <v>0</v>
      </c>
      <c r="R21" s="241">
        <f t="shared" si="6"/>
        <v>0</v>
      </c>
      <c r="S21" s="181">
        <v>0</v>
      </c>
      <c r="T21" s="182">
        <v>0</v>
      </c>
      <c r="U21" s="181">
        <v>0</v>
      </c>
      <c r="V21" s="182">
        <v>0</v>
      </c>
      <c r="W21" s="181">
        <v>30</v>
      </c>
      <c r="X21" s="182">
        <v>30</v>
      </c>
      <c r="Y21" s="241">
        <f t="shared" si="7"/>
        <v>30</v>
      </c>
      <c r="Z21" s="241">
        <f t="shared" si="7"/>
        <v>30</v>
      </c>
      <c r="AA21" s="181">
        <v>0</v>
      </c>
      <c r="AB21" s="182">
        <v>0</v>
      </c>
      <c r="AC21" s="181">
        <v>0</v>
      </c>
      <c r="AD21" s="182">
        <v>0</v>
      </c>
      <c r="AE21" s="181">
        <v>0</v>
      </c>
      <c r="AF21" s="182">
        <v>0</v>
      </c>
      <c r="AG21" s="241">
        <f t="shared" si="8"/>
        <v>0</v>
      </c>
      <c r="AH21" s="241">
        <f t="shared" si="8"/>
        <v>0</v>
      </c>
      <c r="AI21" s="181">
        <v>0</v>
      </c>
      <c r="AJ21" s="182">
        <v>0</v>
      </c>
      <c r="AK21" s="181">
        <v>0</v>
      </c>
      <c r="AL21" s="182">
        <v>32</v>
      </c>
      <c r="AM21" s="181">
        <v>32</v>
      </c>
      <c r="AN21" s="182">
        <v>0</v>
      </c>
      <c r="AO21" s="241">
        <f t="shared" si="9"/>
        <v>32</v>
      </c>
      <c r="AP21" s="241">
        <f t="shared" si="9"/>
        <v>32</v>
      </c>
      <c r="AQ21" s="194">
        <f t="shared" si="10"/>
        <v>62</v>
      </c>
      <c r="AR21" s="195">
        <f t="shared" si="10"/>
        <v>62</v>
      </c>
      <c r="AS21" s="293">
        <f t="shared" si="5"/>
        <v>1</v>
      </c>
    </row>
    <row r="22" spans="1:45" ht="409.5">
      <c r="A22" s="294"/>
      <c r="B22" s="486"/>
      <c r="C22" s="247" t="s">
        <v>288</v>
      </c>
      <c r="D22" s="295">
        <v>12</v>
      </c>
      <c r="E22" s="296" t="s">
        <v>289</v>
      </c>
      <c r="F22" s="296" t="s">
        <v>290</v>
      </c>
      <c r="G22" s="295">
        <v>12</v>
      </c>
      <c r="H22" s="229" t="s">
        <v>291</v>
      </c>
      <c r="I22" s="297" t="s">
        <v>292</v>
      </c>
      <c r="J22" s="229" t="s">
        <v>252</v>
      </c>
      <c r="K22" s="181">
        <v>1</v>
      </c>
      <c r="L22" s="182">
        <v>1</v>
      </c>
      <c r="M22" s="181">
        <v>1</v>
      </c>
      <c r="N22" s="182">
        <v>1</v>
      </c>
      <c r="O22" s="181">
        <v>1</v>
      </c>
      <c r="P22" s="182">
        <v>1</v>
      </c>
      <c r="Q22" s="298">
        <f t="shared" si="6"/>
        <v>3</v>
      </c>
      <c r="R22" s="241">
        <f t="shared" si="6"/>
        <v>3</v>
      </c>
      <c r="S22" s="181">
        <v>1</v>
      </c>
      <c r="T22" s="182">
        <v>1</v>
      </c>
      <c r="U22" s="181">
        <v>1</v>
      </c>
      <c r="V22" s="182">
        <v>1</v>
      </c>
      <c r="W22" s="181">
        <v>1</v>
      </c>
      <c r="X22" s="182">
        <v>1</v>
      </c>
      <c r="Y22" s="241">
        <f t="shared" si="7"/>
        <v>3</v>
      </c>
      <c r="Z22" s="241">
        <f t="shared" si="7"/>
        <v>3</v>
      </c>
      <c r="AA22" s="181">
        <v>1</v>
      </c>
      <c r="AB22" s="182">
        <v>1</v>
      </c>
      <c r="AC22" s="181">
        <v>1</v>
      </c>
      <c r="AD22" s="182">
        <v>1</v>
      </c>
      <c r="AE22" s="181">
        <v>1</v>
      </c>
      <c r="AF22" s="182">
        <v>1</v>
      </c>
      <c r="AG22" s="241">
        <f t="shared" si="8"/>
        <v>3</v>
      </c>
      <c r="AH22" s="241">
        <f t="shared" si="8"/>
        <v>3</v>
      </c>
      <c r="AI22" s="181">
        <v>1</v>
      </c>
      <c r="AJ22" s="182">
        <v>1</v>
      </c>
      <c r="AK22" s="181">
        <v>1</v>
      </c>
      <c r="AL22" s="182">
        <v>1</v>
      </c>
      <c r="AM22" s="181">
        <v>1</v>
      </c>
      <c r="AN22" s="182">
        <v>1</v>
      </c>
      <c r="AO22" s="241">
        <f t="shared" si="9"/>
        <v>3</v>
      </c>
      <c r="AP22" s="241">
        <f t="shared" si="9"/>
        <v>3</v>
      </c>
      <c r="AQ22" s="194">
        <f t="shared" si="10"/>
        <v>12</v>
      </c>
      <c r="AR22" s="195">
        <f t="shared" si="10"/>
        <v>12</v>
      </c>
      <c r="AS22" s="293">
        <f t="shared" si="5"/>
        <v>1</v>
      </c>
    </row>
    <row r="23" spans="1:45" s="158" customFormat="1" ht="270.75">
      <c r="B23" s="217" t="s">
        <v>475</v>
      </c>
      <c r="C23" s="218" t="s">
        <v>472</v>
      </c>
      <c r="D23" s="219">
        <v>1</v>
      </c>
      <c r="E23" s="299" t="s">
        <v>425</v>
      </c>
      <c r="F23" s="300" t="s">
        <v>426</v>
      </c>
      <c r="G23" s="301" t="s">
        <v>415</v>
      </c>
      <c r="H23" s="302" t="s">
        <v>427</v>
      </c>
      <c r="I23" s="303" t="s">
        <v>428</v>
      </c>
      <c r="J23" s="304" t="s">
        <v>519</v>
      </c>
      <c r="K23" s="41">
        <v>2.5757575757575757E-2</v>
      </c>
      <c r="L23" s="31">
        <v>0.02</v>
      </c>
      <c r="M23" s="41">
        <v>0.23575757575757575</v>
      </c>
      <c r="N23" s="31">
        <v>0.15</v>
      </c>
      <c r="O23" s="41">
        <v>0.16909090909090907</v>
      </c>
      <c r="P23" s="31">
        <v>0.13</v>
      </c>
      <c r="Q23" s="185">
        <f>K23+M23+O23</f>
        <v>0.43060606060606055</v>
      </c>
      <c r="R23" s="185">
        <f>L23+N23+P23</f>
        <v>0.3</v>
      </c>
      <c r="S23" s="41">
        <v>0.13575757575757574</v>
      </c>
      <c r="T23" s="31">
        <v>0.14000000000000001</v>
      </c>
      <c r="U23" s="41">
        <v>0.10242424242424242</v>
      </c>
      <c r="V23" s="31">
        <v>0.1</v>
      </c>
      <c r="W23" s="41">
        <v>3.5757575757575759E-2</v>
      </c>
      <c r="X23" s="31">
        <v>0.04</v>
      </c>
      <c r="Y23" s="185">
        <f>S23+U23+W23</f>
        <v>0.27393939393939393</v>
      </c>
      <c r="Z23" s="185">
        <f>T23+V23+X23</f>
        <v>0.28000000000000003</v>
      </c>
      <c r="AA23" s="41">
        <v>3.5757575757575759E-2</v>
      </c>
      <c r="AB23" s="31">
        <v>0.04</v>
      </c>
      <c r="AC23" s="41">
        <v>8.5757575757575755E-2</v>
      </c>
      <c r="AD23" s="31">
        <v>0.09</v>
      </c>
      <c r="AE23" s="41">
        <v>3.5757575757575759E-2</v>
      </c>
      <c r="AF23" s="31">
        <v>0.04</v>
      </c>
      <c r="AG23" s="185">
        <f>AA23+AC23+AE23</f>
        <v>0.15727272727272729</v>
      </c>
      <c r="AH23" s="185">
        <f>AB23+AD23+AF23</f>
        <v>0.17</v>
      </c>
      <c r="AI23" s="41">
        <v>3.5757575757575759E-2</v>
      </c>
      <c r="AJ23" s="31">
        <v>0.13</v>
      </c>
      <c r="AK23" s="41">
        <v>8.5757575757575755E-2</v>
      </c>
      <c r="AL23" s="31">
        <v>0.1</v>
      </c>
      <c r="AM23" s="41">
        <v>1.6666666666666666E-2</v>
      </c>
      <c r="AN23" s="31">
        <v>1.6666666666666666E-2</v>
      </c>
      <c r="AO23" s="185">
        <f>AI23+AK23+AM23</f>
        <v>0.13818181818181818</v>
      </c>
      <c r="AP23" s="185">
        <f>AJ23+AL23+AN23</f>
        <v>0.24666666666666667</v>
      </c>
      <c r="AQ23" s="185">
        <f>Q23+Y23+AG23+AO23</f>
        <v>1</v>
      </c>
      <c r="AR23" s="185">
        <f>R23+Z23+AH23+AP23</f>
        <v>0.99666666666666681</v>
      </c>
      <c r="AS23" s="185">
        <f t="shared" si="5"/>
        <v>0.99666666666666681</v>
      </c>
    </row>
    <row r="24" spans="1:45" ht="23.25">
      <c r="A24" s="158"/>
      <c r="B24" s="546" t="s">
        <v>22</v>
      </c>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8"/>
      <c r="AS24" s="29">
        <f>AVERAGE(AS13:AS22)</f>
        <v>0.99749746641669701</v>
      </c>
    </row>
    <row r="27" spans="1:45" s="158" customFormat="1" ht="15.75">
      <c r="B27" s="269" t="s">
        <v>3</v>
      </c>
      <c r="C27" s="522"/>
      <c r="D27" s="523"/>
      <c r="E27" s="523"/>
      <c r="F27" s="523"/>
      <c r="G27" s="523"/>
      <c r="H27" s="523"/>
      <c r="I27" s="523"/>
      <c r="J27" s="524"/>
    </row>
    <row r="28" spans="1:45" s="158" customFormat="1" ht="17.25">
      <c r="B28" s="197"/>
      <c r="C28" s="441"/>
      <c r="D28" s="441"/>
      <c r="E28" s="441"/>
      <c r="F28" s="441"/>
      <c r="G28" s="441"/>
      <c r="H28" s="441"/>
      <c r="I28" s="441"/>
      <c r="J28" s="441"/>
    </row>
    <row r="29" spans="1:45" s="158" customFormat="1" ht="31.5">
      <c r="B29" s="270" t="s">
        <v>31</v>
      </c>
      <c r="C29" s="509">
        <v>43718</v>
      </c>
      <c r="D29" s="510"/>
      <c r="E29" s="197"/>
      <c r="F29" s="197"/>
      <c r="G29" s="271" t="s">
        <v>21</v>
      </c>
      <c r="H29" s="549" t="s">
        <v>293</v>
      </c>
      <c r="I29" s="531"/>
      <c r="J29" s="531"/>
    </row>
  </sheetData>
  <sheetProtection algorithmName="SHA-512" hashValue="168q/MpTLEHYF7hzjbDJNTUv/2Zd3mb9jhshFAhM5Rhde6pQzvvfJEwey2CikRE53Zd2jslnDp6CwmPbkUiFYw==" saltValue="C6Nw5KhoVYjVSulfhaLM/A==" spinCount="100000" sheet="1" formatCells="0"/>
  <mergeCells count="46">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9:D29"/>
    <mergeCell ref="H29:J29"/>
    <mergeCell ref="AA11:AB11"/>
    <mergeCell ref="AC11:AD11"/>
    <mergeCell ref="AE11:AF11"/>
    <mergeCell ref="O11:P11"/>
    <mergeCell ref="Q11:R11"/>
    <mergeCell ref="S11:T11"/>
    <mergeCell ref="U11:V11"/>
    <mergeCell ref="W11:X11"/>
    <mergeCell ref="Y11:Z11"/>
    <mergeCell ref="AM11:AN11"/>
    <mergeCell ref="AO11:AP11"/>
    <mergeCell ref="B24:AR24"/>
    <mergeCell ref="C27:J27"/>
    <mergeCell ref="C28:J28"/>
    <mergeCell ref="AG11:AH11"/>
    <mergeCell ref="AI11:AJ11"/>
    <mergeCell ref="AK11:AL11"/>
    <mergeCell ref="B13:B22"/>
  </mergeCells>
  <conditionalFormatting sqref="AS13">
    <cfRule type="cellIs" dxfId="122" priority="13" operator="between">
      <formula>0.7</formula>
      <formula>1</formula>
    </cfRule>
    <cfRule type="cellIs" dxfId="121" priority="14" operator="between">
      <formula>0.51</formula>
      <formula>0.69</formula>
    </cfRule>
    <cfRule type="cellIs" dxfId="120" priority="15" operator="between">
      <formula>0</formula>
      <formula>0.5</formula>
    </cfRule>
  </conditionalFormatting>
  <conditionalFormatting sqref="AS15:AS21">
    <cfRule type="cellIs" dxfId="119" priority="10" operator="between">
      <formula>0.7</formula>
      <formula>1</formula>
    </cfRule>
    <cfRule type="cellIs" dxfId="118" priority="11" operator="between">
      <formula>0.51</formula>
      <formula>0.69</formula>
    </cfRule>
    <cfRule type="cellIs" dxfId="117" priority="12" operator="between">
      <formula>0</formula>
      <formula>0.5</formula>
    </cfRule>
  </conditionalFormatting>
  <conditionalFormatting sqref="AS22">
    <cfRule type="cellIs" dxfId="116" priority="7" operator="between">
      <formula>0.7</formula>
      <formula>1</formula>
    </cfRule>
    <cfRule type="cellIs" dxfId="115" priority="8" operator="between">
      <formula>0.51</formula>
      <formula>0.69</formula>
    </cfRule>
    <cfRule type="cellIs" dxfId="114" priority="9" operator="between">
      <formula>0</formula>
      <formula>0.5</formula>
    </cfRule>
  </conditionalFormatting>
  <conditionalFormatting sqref="AS23">
    <cfRule type="cellIs" dxfId="113" priority="4" operator="between">
      <formula>0.7</formula>
      <formula>1</formula>
    </cfRule>
    <cfRule type="cellIs" dxfId="112" priority="5" operator="between">
      <formula>0.51</formula>
      <formula>0.69</formula>
    </cfRule>
    <cfRule type="cellIs" dxfId="111" priority="6" operator="between">
      <formula>0</formula>
      <formula>0.5</formula>
    </cfRule>
  </conditionalFormatting>
  <conditionalFormatting sqref="AS14">
    <cfRule type="cellIs" dxfId="110" priority="1" operator="between">
      <formula>0.9</formula>
      <formula>1</formula>
    </cfRule>
    <cfRule type="cellIs" dxfId="109" priority="2" operator="between">
      <formula>0.7</formula>
      <formula>0.89</formula>
    </cfRule>
    <cfRule type="cellIs" dxfId="108" priority="3" operator="between">
      <formula>0</formula>
      <formula>0.69</formula>
    </cfRule>
  </conditionalFormatting>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9FF33"/>
  </sheetPr>
  <dimension ref="A1:AS30"/>
  <sheetViews>
    <sheetView showGridLines="0" zoomScale="55" zoomScaleNormal="55" workbookViewId="0">
      <selection activeCell="AS18" sqref="AS18"/>
    </sheetView>
  </sheetViews>
  <sheetFormatPr baseColWidth="10" defaultColWidth="17.28515625" defaultRowHeight="15" customHeight="1"/>
  <cols>
    <col min="1" max="1" width="3" style="158" customWidth="1"/>
    <col min="2" max="2" width="28.42578125" style="155" customWidth="1"/>
    <col min="3" max="3" width="28.5703125" style="155" customWidth="1"/>
    <col min="4" max="4" width="21.42578125" style="156" customWidth="1"/>
    <col min="5" max="7" width="21.42578125" style="155" customWidth="1"/>
    <col min="8" max="8" width="28.5703125" style="155" customWidth="1"/>
    <col min="9" max="9" width="52.28515625" style="155" customWidth="1"/>
    <col min="10" max="10" width="33.28515625" style="157" customWidth="1"/>
    <col min="11" max="42" width="14.28515625" style="158" customWidth="1"/>
    <col min="43" max="43" width="14.85546875" style="158" customWidth="1"/>
    <col min="44" max="45" width="15" style="158" customWidth="1"/>
    <col min="46" max="16384" width="17.28515625" style="158"/>
  </cols>
  <sheetData>
    <row r="1" spans="1:45" ht="18" thickBot="1"/>
    <row r="2" spans="1: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1:45" ht="15.75">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204" t="s">
        <v>36</v>
      </c>
    </row>
    <row r="4" spans="1:45">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1:45" ht="15.75">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1: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1:45" ht="17.25">
      <c r="B7" s="163"/>
      <c r="C7" s="163"/>
      <c r="D7" s="164"/>
      <c r="E7" s="163"/>
      <c r="F7" s="163"/>
      <c r="G7" s="163"/>
      <c r="H7" s="163"/>
      <c r="I7" s="163"/>
      <c r="J7" s="165"/>
      <c r="AR7" s="462"/>
      <c r="AS7" s="463"/>
    </row>
    <row r="8" spans="1: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1:45" ht="15.75">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1:45" ht="15.75">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496"/>
      <c r="AS10" s="496"/>
    </row>
    <row r="11" spans="1:45" ht="18"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92" t="s">
        <v>10</v>
      </c>
      <c r="AP11" s="493"/>
      <c r="AQ11" s="457"/>
      <c r="AR11" s="496"/>
      <c r="AS11" s="496"/>
    </row>
    <row r="12" spans="1: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96"/>
      <c r="AS12" s="496"/>
    </row>
    <row r="13" spans="1:45" ht="242.25">
      <c r="A13" s="292"/>
      <c r="B13" s="550" t="s">
        <v>714</v>
      </c>
      <c r="C13" s="305" t="s">
        <v>294</v>
      </c>
      <c r="D13" s="206">
        <v>0.95</v>
      </c>
      <c r="E13" s="306" t="s">
        <v>295</v>
      </c>
      <c r="F13" s="221" t="s">
        <v>296</v>
      </c>
      <c r="G13" s="307">
        <v>0.91</v>
      </c>
      <c r="H13" s="250" t="s">
        <v>297</v>
      </c>
      <c r="I13" s="210" t="s">
        <v>298</v>
      </c>
      <c r="J13" s="211" t="s">
        <v>299</v>
      </c>
      <c r="K13" s="308">
        <v>0.95</v>
      </c>
      <c r="L13" s="309">
        <v>0.98</v>
      </c>
      <c r="M13" s="308">
        <v>0.95</v>
      </c>
      <c r="N13" s="309">
        <v>0.99</v>
      </c>
      <c r="O13" s="308">
        <v>0.95</v>
      </c>
      <c r="P13" s="309">
        <v>0.99</v>
      </c>
      <c r="Q13" s="185">
        <f>(K13+M13+O13)/3</f>
        <v>0.94999999999999984</v>
      </c>
      <c r="R13" s="185">
        <f>(L13+N13+P13)/3</f>
        <v>0.98666666666666669</v>
      </c>
      <c r="S13" s="308">
        <v>0.95</v>
      </c>
      <c r="T13" s="309">
        <v>0.94666666666666666</v>
      </c>
      <c r="U13" s="308">
        <v>0.95</v>
      </c>
      <c r="V13" s="309">
        <v>0.99485596707818935</v>
      </c>
      <c r="W13" s="308">
        <v>0.95</v>
      </c>
      <c r="X13" s="309">
        <v>0.98770290211510081</v>
      </c>
      <c r="Y13" s="185">
        <f>(S13+U13+W13)/3</f>
        <v>0.94999999999999984</v>
      </c>
      <c r="Z13" s="185">
        <f>(T13+V13+X13)/3</f>
        <v>0.97640851195331901</v>
      </c>
      <c r="AA13" s="308">
        <v>0.95</v>
      </c>
      <c r="AB13" s="309">
        <v>0.9838865613922011</v>
      </c>
      <c r="AC13" s="308">
        <v>0.95</v>
      </c>
      <c r="AD13" s="309">
        <v>0.98401218119527978</v>
      </c>
      <c r="AE13" s="308">
        <v>0.95</v>
      </c>
      <c r="AF13" s="309">
        <v>0.9885944313988595</v>
      </c>
      <c r="AG13" s="185">
        <f>(AA13+AC13+AE13)/3</f>
        <v>0.94999999999999984</v>
      </c>
      <c r="AH13" s="185">
        <f>(AB13+AD13+AF13)/3</f>
        <v>0.98549772466211338</v>
      </c>
      <c r="AI13" s="308">
        <v>0.95</v>
      </c>
      <c r="AJ13" s="309">
        <v>0.99360204734484969</v>
      </c>
      <c r="AK13" s="308">
        <v>0.95</v>
      </c>
      <c r="AL13" s="309">
        <v>1</v>
      </c>
      <c r="AM13" s="308">
        <v>0.95</v>
      </c>
      <c r="AN13" s="309">
        <v>1</v>
      </c>
      <c r="AO13" s="185">
        <f>(AI13+AK13+AM13)/3</f>
        <v>0.94999999999999984</v>
      </c>
      <c r="AP13" s="185">
        <f>(AJ13+AL13+AN13)/3</f>
        <v>0.99786734911495001</v>
      </c>
      <c r="AQ13" s="185">
        <f>(Q13+Y13+AG13+AO13)/4</f>
        <v>0.94999999999999984</v>
      </c>
      <c r="AR13" s="185">
        <f>(R13+Z13+AH13+AP13)/4</f>
        <v>0.98661006309926236</v>
      </c>
      <c r="AS13" s="185">
        <f>IF(AND(AR13&gt;0,AQ13&gt;0),AR13/AQ13,0)</f>
        <v>1.0385369085255396</v>
      </c>
    </row>
    <row r="14" spans="1:45" ht="105">
      <c r="A14" s="292"/>
      <c r="B14" s="551"/>
      <c r="C14" s="305" t="s">
        <v>300</v>
      </c>
      <c r="D14" s="206">
        <v>0.95</v>
      </c>
      <c r="E14" s="310" t="s">
        <v>301</v>
      </c>
      <c r="F14" s="221" t="s">
        <v>302</v>
      </c>
      <c r="G14" s="208" t="s">
        <v>415</v>
      </c>
      <c r="H14" s="250" t="s">
        <v>303</v>
      </c>
      <c r="I14" s="210" t="s">
        <v>304</v>
      </c>
      <c r="J14" s="211" t="s">
        <v>299</v>
      </c>
      <c r="K14" s="308">
        <v>0.95</v>
      </c>
      <c r="L14" s="309">
        <v>0.9</v>
      </c>
      <c r="M14" s="308">
        <v>0.95</v>
      </c>
      <c r="N14" s="309">
        <v>0.93</v>
      </c>
      <c r="O14" s="308">
        <v>0.95</v>
      </c>
      <c r="P14" s="309">
        <v>0.97</v>
      </c>
      <c r="Q14" s="185">
        <f>(K14+M14+O14)/3</f>
        <v>0.94999999999999984</v>
      </c>
      <c r="R14" s="185">
        <f>(L14+N14+P14)/3</f>
        <v>0.93333333333333324</v>
      </c>
      <c r="S14" s="308">
        <v>0.95</v>
      </c>
      <c r="T14" s="309">
        <v>0.94736842105263153</v>
      </c>
      <c r="U14" s="308">
        <v>0.95</v>
      </c>
      <c r="V14" s="309">
        <v>1</v>
      </c>
      <c r="W14" s="308">
        <v>0.95</v>
      </c>
      <c r="X14" s="309">
        <v>0.93023255813953487</v>
      </c>
      <c r="Y14" s="185">
        <f>(S14+U14+W14)/3</f>
        <v>0.94999999999999984</v>
      </c>
      <c r="Z14" s="185">
        <f>(T14+V14+X14)/3</f>
        <v>0.95920032639738873</v>
      </c>
      <c r="AA14" s="308">
        <v>0.95</v>
      </c>
      <c r="AB14" s="309">
        <v>1</v>
      </c>
      <c r="AC14" s="308">
        <v>0.95</v>
      </c>
      <c r="AD14" s="309">
        <v>1</v>
      </c>
      <c r="AE14" s="308">
        <v>0.95</v>
      </c>
      <c r="AF14" s="309">
        <v>1.0526315789473684</v>
      </c>
      <c r="AG14" s="185">
        <f>(AA14+AC14+AE14)/3</f>
        <v>0.94999999999999984</v>
      </c>
      <c r="AH14" s="185">
        <f>(AB14+AD14+AF14)/3</f>
        <v>1.0175438596491226</v>
      </c>
      <c r="AI14" s="308">
        <v>0.95</v>
      </c>
      <c r="AJ14" s="309">
        <v>0.96875</v>
      </c>
      <c r="AK14" s="308">
        <v>0.95</v>
      </c>
      <c r="AL14" s="309">
        <v>0.96875</v>
      </c>
      <c r="AM14" s="308">
        <v>0.95</v>
      </c>
      <c r="AN14" s="309">
        <v>1</v>
      </c>
      <c r="AO14" s="185">
        <f>(AI14+AK14+AM14)/3</f>
        <v>0.94999999999999984</v>
      </c>
      <c r="AP14" s="185">
        <f>(AJ14+AL14+AN14)/3</f>
        <v>0.97916666666666663</v>
      </c>
      <c r="AQ14" s="185">
        <f>(Q14+Y14+AG14+AO14)/4</f>
        <v>0.94999999999999984</v>
      </c>
      <c r="AR14" s="185">
        <f>(R14+Z14+AH14+AP14)/4</f>
        <v>0.9723110465116277</v>
      </c>
      <c r="AS14" s="185">
        <f>IF(AND(AR14&gt;0,AQ14&gt;0),AR14/AQ14,0)</f>
        <v>1.0234853121175029</v>
      </c>
    </row>
    <row r="15" spans="1:45" ht="299.25">
      <c r="B15" s="311" t="s">
        <v>475</v>
      </c>
      <c r="C15" s="218" t="s">
        <v>472</v>
      </c>
      <c r="D15" s="219">
        <v>1</v>
      </c>
      <c r="E15" s="220" t="s">
        <v>425</v>
      </c>
      <c r="F15" s="221" t="s">
        <v>426</v>
      </c>
      <c r="G15" s="208" t="s">
        <v>415</v>
      </c>
      <c r="H15" s="209" t="s">
        <v>427</v>
      </c>
      <c r="I15" s="210" t="s">
        <v>428</v>
      </c>
      <c r="J15" s="211" t="s">
        <v>519</v>
      </c>
      <c r="K15" s="41">
        <v>2.5757575757575757E-2</v>
      </c>
      <c r="L15" s="31">
        <v>2.5757575757575757E-2</v>
      </c>
      <c r="M15" s="41">
        <v>0.23575757575757575</v>
      </c>
      <c r="N15" s="31">
        <v>0.16</v>
      </c>
      <c r="O15" s="41">
        <v>0.16909090909090907</v>
      </c>
      <c r="P15" s="31">
        <v>0.09</v>
      </c>
      <c r="Q15" s="185">
        <f t="shared" ref="Q15:R17" si="0">K15+M15+O15</f>
        <v>0.43060606060606055</v>
      </c>
      <c r="R15" s="185">
        <f t="shared" si="0"/>
        <v>0.27575757575757576</v>
      </c>
      <c r="S15" s="41">
        <v>0.13575757575757574</v>
      </c>
      <c r="T15" s="31">
        <v>0.12</v>
      </c>
      <c r="U15" s="41">
        <v>0.10242424242424242</v>
      </c>
      <c r="V15" s="31">
        <v>0.08</v>
      </c>
      <c r="W15" s="41">
        <v>3.5757575757575759E-2</v>
      </c>
      <c r="X15" s="31">
        <v>0.04</v>
      </c>
      <c r="Y15" s="185">
        <f t="shared" ref="Y15:Z17" si="1">S15+U15+W15</f>
        <v>0.27393939393939393</v>
      </c>
      <c r="Z15" s="185">
        <f t="shared" si="1"/>
        <v>0.24000000000000002</v>
      </c>
      <c r="AA15" s="41">
        <v>3.5757575757575759E-2</v>
      </c>
      <c r="AB15" s="31">
        <v>0.04</v>
      </c>
      <c r="AC15" s="41">
        <v>8.5757575757575755E-2</v>
      </c>
      <c r="AD15" s="31">
        <v>0.09</v>
      </c>
      <c r="AE15" s="41">
        <v>3.5757575757575759E-2</v>
      </c>
      <c r="AF15" s="31">
        <v>0.04</v>
      </c>
      <c r="AG15" s="185">
        <f t="shared" ref="AG15:AH17" si="2">AA15+AC15+AE15</f>
        <v>0.15727272727272729</v>
      </c>
      <c r="AH15" s="185">
        <f t="shared" si="2"/>
        <v>0.17</v>
      </c>
      <c r="AI15" s="41">
        <v>3.5757575757575759E-2</v>
      </c>
      <c r="AJ15" s="275">
        <v>0.1</v>
      </c>
      <c r="AK15" s="41">
        <v>8.5757575757575755E-2</v>
      </c>
      <c r="AL15" s="31">
        <v>0.15</v>
      </c>
      <c r="AM15" s="41">
        <v>1.6666666666666666E-2</v>
      </c>
      <c r="AN15" s="31">
        <v>0.06</v>
      </c>
      <c r="AO15" s="185">
        <f t="shared" ref="AO15:AP17" si="3">AI15+AK15+AM15</f>
        <v>0.13818181818181818</v>
      </c>
      <c r="AP15" s="185">
        <f t="shared" si="3"/>
        <v>0.31</v>
      </c>
      <c r="AQ15" s="185">
        <f t="shared" ref="AQ15:AR17" si="4">Q15+Y15+AG15+AO15</f>
        <v>1</v>
      </c>
      <c r="AR15" s="185">
        <f t="shared" si="4"/>
        <v>0.99575757575757584</v>
      </c>
      <c r="AS15" s="185">
        <f>IF(AND(AR15&gt;0,AQ15&gt;0),AR15/AQ15,0)</f>
        <v>0.99575757575757584</v>
      </c>
    </row>
    <row r="16" spans="1:45" ht="23.25" hidden="1">
      <c r="A16" s="292"/>
      <c r="B16" s="305"/>
      <c r="C16" s="305"/>
      <c r="D16" s="206"/>
      <c r="E16" s="306"/>
      <c r="F16" s="221"/>
      <c r="G16" s="312"/>
      <c r="H16" s="250"/>
      <c r="I16" s="313"/>
      <c r="J16" s="211"/>
      <c r="K16" s="206"/>
      <c r="L16" s="178">
        <v>0</v>
      </c>
      <c r="M16" s="206"/>
      <c r="N16" s="178">
        <v>0</v>
      </c>
      <c r="O16" s="206"/>
      <c r="P16" s="178">
        <v>0</v>
      </c>
      <c r="Q16" s="241">
        <f t="shared" si="0"/>
        <v>0</v>
      </c>
      <c r="R16" s="241">
        <f t="shared" si="0"/>
        <v>0</v>
      </c>
      <c r="S16" s="206"/>
      <c r="T16" s="178">
        <v>0</v>
      </c>
      <c r="U16" s="206"/>
      <c r="V16" s="178">
        <v>0</v>
      </c>
      <c r="W16" s="206"/>
      <c r="X16" s="178">
        <v>0</v>
      </c>
      <c r="Y16" s="241">
        <f t="shared" si="1"/>
        <v>0</v>
      </c>
      <c r="Z16" s="241">
        <f t="shared" si="1"/>
        <v>0</v>
      </c>
      <c r="AA16" s="206"/>
      <c r="AB16" s="178">
        <v>0</v>
      </c>
      <c r="AC16" s="206"/>
      <c r="AD16" s="178">
        <v>0</v>
      </c>
      <c r="AE16" s="206"/>
      <c r="AF16" s="181">
        <v>0</v>
      </c>
      <c r="AG16" s="241">
        <f t="shared" si="2"/>
        <v>0</v>
      </c>
      <c r="AH16" s="241">
        <f t="shared" si="2"/>
        <v>0</v>
      </c>
      <c r="AI16" s="206"/>
      <c r="AJ16" s="178">
        <v>0</v>
      </c>
      <c r="AK16" s="206"/>
      <c r="AL16" s="178">
        <v>0</v>
      </c>
      <c r="AM16" s="206"/>
      <c r="AN16" s="178">
        <v>0</v>
      </c>
      <c r="AO16" s="241">
        <f t="shared" si="3"/>
        <v>0</v>
      </c>
      <c r="AP16" s="241">
        <f t="shared" si="3"/>
        <v>0</v>
      </c>
      <c r="AQ16" s="194">
        <f t="shared" si="4"/>
        <v>0</v>
      </c>
      <c r="AR16" s="195">
        <f t="shared" si="4"/>
        <v>0</v>
      </c>
      <c r="AS16" s="185">
        <f>IF(AND(AR16&gt;0,AQ16&gt;0),AR16/AQ16,0)</f>
        <v>0</v>
      </c>
    </row>
    <row r="17" spans="1:45" ht="23.25" hidden="1">
      <c r="A17" s="292"/>
      <c r="B17" s="305"/>
      <c r="C17" s="305"/>
      <c r="D17" s="206"/>
      <c r="E17" s="306"/>
      <c r="F17" s="221"/>
      <c r="G17" s="312"/>
      <c r="H17" s="250"/>
      <c r="I17" s="313"/>
      <c r="J17" s="211"/>
      <c r="K17" s="206"/>
      <c r="L17" s="178">
        <v>0</v>
      </c>
      <c r="M17" s="206"/>
      <c r="N17" s="178">
        <v>0</v>
      </c>
      <c r="O17" s="206"/>
      <c r="P17" s="178">
        <v>0</v>
      </c>
      <c r="Q17" s="241">
        <f t="shared" si="0"/>
        <v>0</v>
      </c>
      <c r="R17" s="241">
        <f t="shared" si="0"/>
        <v>0</v>
      </c>
      <c r="S17" s="206"/>
      <c r="T17" s="178">
        <v>0</v>
      </c>
      <c r="U17" s="206"/>
      <c r="V17" s="178">
        <v>0</v>
      </c>
      <c r="W17" s="206"/>
      <c r="X17" s="178">
        <v>0</v>
      </c>
      <c r="Y17" s="241">
        <f t="shared" si="1"/>
        <v>0</v>
      </c>
      <c r="Z17" s="241">
        <f t="shared" si="1"/>
        <v>0</v>
      </c>
      <c r="AA17" s="206"/>
      <c r="AB17" s="178">
        <v>0</v>
      </c>
      <c r="AC17" s="206"/>
      <c r="AD17" s="178">
        <v>0</v>
      </c>
      <c r="AE17" s="206"/>
      <c r="AF17" s="181">
        <v>0</v>
      </c>
      <c r="AG17" s="241">
        <f t="shared" si="2"/>
        <v>0</v>
      </c>
      <c r="AH17" s="241">
        <f t="shared" si="2"/>
        <v>0</v>
      </c>
      <c r="AI17" s="206"/>
      <c r="AJ17" s="178">
        <v>0</v>
      </c>
      <c r="AK17" s="206"/>
      <c r="AL17" s="178">
        <v>0</v>
      </c>
      <c r="AM17" s="206"/>
      <c r="AN17" s="178">
        <v>0</v>
      </c>
      <c r="AO17" s="241">
        <f t="shared" si="3"/>
        <v>0</v>
      </c>
      <c r="AP17" s="241">
        <f t="shared" si="3"/>
        <v>0</v>
      </c>
      <c r="AQ17" s="194">
        <f t="shared" si="4"/>
        <v>0</v>
      </c>
      <c r="AR17" s="195">
        <f t="shared" si="4"/>
        <v>0</v>
      </c>
      <c r="AS17" s="185">
        <f>IF(AND(AR17&gt;0,AQ17&gt;0),AR17/AQ17,0)</f>
        <v>0</v>
      </c>
    </row>
    <row r="18" spans="1:45" ht="23.25">
      <c r="B18" s="488" t="s">
        <v>22</v>
      </c>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c r="AQ18" s="489"/>
      <c r="AR18" s="490"/>
      <c r="AS18" s="29">
        <f>AVERAGE(AS13:AS14)</f>
        <v>1.0310111103215212</v>
      </c>
    </row>
    <row r="19" spans="1:45" ht="17.25">
      <c r="B19" s="197"/>
      <c r="C19" s="197"/>
      <c r="D19" s="198"/>
      <c r="E19" s="197"/>
      <c r="F19" s="197"/>
      <c r="G19" s="197"/>
      <c r="H19" s="197"/>
      <c r="I19" s="197"/>
      <c r="J19" s="199"/>
    </row>
    <row r="20" spans="1:45" ht="15.75">
      <c r="B20" s="269" t="s">
        <v>3</v>
      </c>
      <c r="C20" s="522"/>
      <c r="D20" s="523"/>
      <c r="E20" s="523"/>
      <c r="F20" s="523"/>
      <c r="G20" s="523"/>
      <c r="H20" s="523"/>
      <c r="I20" s="523"/>
      <c r="J20" s="524"/>
    </row>
    <row r="21" spans="1:45" ht="17.25">
      <c r="B21" s="197"/>
      <c r="C21" s="441"/>
      <c r="D21" s="441"/>
      <c r="E21" s="441"/>
      <c r="F21" s="441"/>
      <c r="G21" s="441"/>
      <c r="H21" s="441"/>
      <c r="I21" s="441"/>
      <c r="J21" s="441"/>
    </row>
    <row r="22" spans="1:45" ht="31.5">
      <c r="B22" s="270" t="s">
        <v>31</v>
      </c>
      <c r="C22" s="509">
        <v>43448</v>
      </c>
      <c r="D22" s="510"/>
      <c r="E22" s="197"/>
      <c r="F22" s="197"/>
      <c r="G22" s="271" t="s">
        <v>21</v>
      </c>
      <c r="H22" s="549" t="s">
        <v>305</v>
      </c>
      <c r="I22" s="531"/>
      <c r="J22" s="531"/>
    </row>
    <row r="23" spans="1:45" ht="17.25">
      <c r="B23" s="197"/>
      <c r="C23" s="197"/>
      <c r="D23" s="198"/>
      <c r="E23" s="197"/>
      <c r="F23" s="197"/>
      <c r="G23" s="197"/>
      <c r="H23" s="197"/>
      <c r="I23" s="197"/>
      <c r="J23" s="199"/>
    </row>
    <row r="24" spans="1:45" ht="17.25">
      <c r="B24" s="197"/>
      <c r="C24" s="197"/>
      <c r="D24" s="198"/>
      <c r="E24" s="197"/>
      <c r="F24" s="197"/>
      <c r="G24" s="197"/>
      <c r="H24" s="197"/>
      <c r="I24" s="197"/>
      <c r="J24" s="199"/>
    </row>
    <row r="25" spans="1:45" ht="17.25">
      <c r="A25" s="292"/>
      <c r="B25" s="197"/>
      <c r="C25" s="197"/>
      <c r="D25" s="198"/>
      <c r="E25" s="197"/>
      <c r="F25" s="197"/>
      <c r="G25" s="197"/>
      <c r="H25" s="197"/>
      <c r="I25" s="197"/>
      <c r="J25" s="199"/>
    </row>
    <row r="26" spans="1:45" ht="17.25">
      <c r="B26" s="197"/>
      <c r="C26" s="197"/>
      <c r="D26" s="198"/>
      <c r="E26" s="440"/>
      <c r="F26" s="440"/>
      <c r="G26" s="440"/>
      <c r="H26" s="440"/>
      <c r="I26" s="203"/>
      <c r="J26" s="197"/>
    </row>
    <row r="27" spans="1:45" ht="17.25">
      <c r="B27" s="197"/>
      <c r="C27" s="197"/>
      <c r="D27" s="198"/>
      <c r="E27" s="197"/>
      <c r="F27" s="197"/>
      <c r="G27" s="199"/>
      <c r="H27" s="197"/>
      <c r="I27" s="197"/>
      <c r="J27" s="197"/>
    </row>
    <row r="28" spans="1:45" ht="17.25">
      <c r="B28" s="197"/>
      <c r="C28" s="197"/>
      <c r="D28" s="198"/>
      <c r="E28" s="440"/>
      <c r="F28" s="440"/>
      <c r="G28" s="440"/>
      <c r="H28" s="440"/>
      <c r="I28" s="203"/>
      <c r="J28" s="197"/>
    </row>
    <row r="29" spans="1:45" ht="17.25">
      <c r="B29" s="197"/>
      <c r="C29" s="197"/>
      <c r="D29" s="198"/>
      <c r="E29" s="197"/>
      <c r="F29" s="197"/>
      <c r="G29" s="199"/>
      <c r="H29" s="197"/>
      <c r="I29" s="197"/>
      <c r="J29" s="197"/>
    </row>
    <row r="30" spans="1:45" ht="17.25">
      <c r="B30" s="197"/>
      <c r="C30" s="197"/>
      <c r="D30" s="198"/>
      <c r="E30" s="440"/>
      <c r="F30" s="440"/>
      <c r="G30" s="440"/>
      <c r="H30" s="440"/>
      <c r="I30" s="203"/>
      <c r="J30" s="197"/>
    </row>
  </sheetData>
  <sheetProtection algorithmName="SHA-512" hashValue="7Wig+V80O+rAWkHBJv/1xGjqhffMFnCthciCif5GECVHMKMkpX9z8BUGuKcEmaPx36zQY0fZJvgtxeSNnanC3Q==" saltValue="L21IQAUPLup1qp1TBHpIPA==" spinCount="100000" sheet="1" formatCells="0"/>
  <mergeCells count="49">
    <mergeCell ref="C22:D22"/>
    <mergeCell ref="H22:J22"/>
    <mergeCell ref="E26:H26"/>
    <mergeCell ref="E28:H28"/>
    <mergeCell ref="E30:H30"/>
    <mergeCell ref="B18:AR18"/>
    <mergeCell ref="C20:J20"/>
    <mergeCell ref="C21:J21"/>
    <mergeCell ref="AA11:AB11"/>
    <mergeCell ref="AC11:AD11"/>
    <mergeCell ref="AE11:AF11"/>
    <mergeCell ref="AG11:AH11"/>
    <mergeCell ref="AI11:AJ11"/>
    <mergeCell ref="AK11:AL11"/>
    <mergeCell ref="O11:P11"/>
    <mergeCell ref="Q11:R11"/>
    <mergeCell ref="S11:T11"/>
    <mergeCell ref="U11:V11"/>
    <mergeCell ref="W11:X11"/>
    <mergeCell ref="B13:B14"/>
    <mergeCell ref="S10:Z10"/>
    <mergeCell ref="AA10:AH10"/>
    <mergeCell ref="AI10:AP10"/>
    <mergeCell ref="K11:L11"/>
    <mergeCell ref="M11:N11"/>
    <mergeCell ref="AM11:AN11"/>
    <mergeCell ref="AO11:AP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107" priority="7" operator="between">
      <formula>0.7</formula>
      <formula>1</formula>
    </cfRule>
    <cfRule type="cellIs" dxfId="106" priority="8" operator="between">
      <formula>0.51</formula>
      <formula>0.69</formula>
    </cfRule>
    <cfRule type="cellIs" dxfId="105" priority="9" operator="between">
      <formula>0</formula>
      <formula>0.5</formula>
    </cfRule>
  </conditionalFormatting>
  <conditionalFormatting sqref="AS14 AS16:AS17">
    <cfRule type="cellIs" dxfId="104" priority="4" operator="between">
      <formula>0.7</formula>
      <formula>1</formula>
    </cfRule>
    <cfRule type="cellIs" dxfId="103" priority="5" operator="between">
      <formula>0.51</formula>
      <formula>0.69</formula>
    </cfRule>
    <cfRule type="cellIs" dxfId="102" priority="6" operator="between">
      <formula>0</formula>
      <formula>0.5</formula>
    </cfRule>
  </conditionalFormatting>
  <conditionalFormatting sqref="AS15">
    <cfRule type="cellIs" dxfId="101" priority="1" operator="between">
      <formula>0.7</formula>
      <formula>1</formula>
    </cfRule>
    <cfRule type="cellIs" dxfId="100" priority="2" operator="between">
      <formula>0.51</formula>
      <formula>0.69</formula>
    </cfRule>
    <cfRule type="cellIs" dxfId="99" priority="3" operator="between">
      <formula>0</formula>
      <formula>0.5</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9FF33"/>
  </sheetPr>
  <dimension ref="A1:AS30"/>
  <sheetViews>
    <sheetView showGridLines="0" zoomScale="55" zoomScaleNormal="55" workbookViewId="0">
      <selection activeCell="AR17" sqref="AR17"/>
    </sheetView>
  </sheetViews>
  <sheetFormatPr baseColWidth="10" defaultColWidth="12.85546875" defaultRowHeight="15" customHeight="1"/>
  <cols>
    <col min="1" max="1" width="4.5703125" style="158" customWidth="1"/>
    <col min="2" max="2" width="38.85546875" style="155" customWidth="1"/>
    <col min="3" max="3" width="32.5703125" style="155" customWidth="1"/>
    <col min="4" max="4" width="24.5703125" style="156" customWidth="1"/>
    <col min="5" max="6" width="24.5703125" style="155" customWidth="1"/>
    <col min="7" max="7" width="21.7109375" style="155" customWidth="1"/>
    <col min="8" max="8" width="32.5703125" style="155" customWidth="1"/>
    <col min="9" max="9" width="57.140625" style="155" customWidth="1"/>
    <col min="10" max="10" width="32.5703125" style="157" customWidth="1"/>
    <col min="11" max="35" width="16.42578125" style="158" customWidth="1"/>
    <col min="36" max="36" width="19.28515625" style="158" customWidth="1"/>
    <col min="37" max="42" width="16.42578125" style="158" customWidth="1"/>
    <col min="43" max="43" width="19" style="158" customWidth="1"/>
    <col min="44" max="45" width="17.140625" style="158" customWidth="1"/>
    <col min="46" max="16384" width="12.85546875" style="158"/>
  </cols>
  <sheetData>
    <row r="1" spans="1:45" ht="18" thickBot="1"/>
    <row r="2" spans="1: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1:45" ht="15.75">
      <c r="B3" s="465"/>
      <c r="C3" s="501"/>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c r="AP3" s="552"/>
      <c r="AQ3" s="502"/>
      <c r="AR3" s="159" t="s">
        <v>35</v>
      </c>
      <c r="AS3" s="160" t="s">
        <v>36</v>
      </c>
    </row>
    <row r="4" spans="1:45">
      <c r="B4" s="465"/>
      <c r="C4" s="501"/>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02"/>
      <c r="AR4" s="161">
        <v>3</v>
      </c>
      <c r="AS4" s="162" t="s">
        <v>101</v>
      </c>
    </row>
    <row r="5" spans="1:45" ht="15.75">
      <c r="B5" s="465"/>
      <c r="C5" s="501"/>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c r="AM5" s="552"/>
      <c r="AN5" s="552"/>
      <c r="AO5" s="552"/>
      <c r="AP5" s="552"/>
      <c r="AQ5" s="502"/>
      <c r="AR5" s="478" t="s">
        <v>37</v>
      </c>
      <c r="AS5" s="479"/>
    </row>
    <row r="6" spans="1: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1:45" ht="17.25">
      <c r="AR7" s="462"/>
      <c r="AS7" s="463"/>
    </row>
    <row r="8" spans="1: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1:45" ht="15.75">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1:45" ht="15.75">
      <c r="B10" s="503"/>
      <c r="C10" s="503"/>
      <c r="D10" s="503"/>
      <c r="E10" s="503"/>
      <c r="F10" s="503"/>
      <c r="G10" s="503"/>
      <c r="H10" s="503"/>
      <c r="I10" s="503"/>
      <c r="J10" s="503"/>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553"/>
      <c r="AR10" s="554"/>
      <c r="AS10" s="554"/>
    </row>
    <row r="11" spans="1:45" ht="15.75">
      <c r="B11" s="503"/>
      <c r="C11" s="503"/>
      <c r="D11" s="503"/>
      <c r="E11" s="503"/>
      <c r="F11" s="503"/>
      <c r="G11" s="503"/>
      <c r="H11" s="503"/>
      <c r="I11" s="503"/>
      <c r="J11" s="503"/>
      <c r="K11" s="491" t="s">
        <v>7</v>
      </c>
      <c r="L11" s="491"/>
      <c r="M11" s="491" t="s">
        <v>8</v>
      </c>
      <c r="N11" s="491"/>
      <c r="O11" s="494" t="s">
        <v>9</v>
      </c>
      <c r="P11" s="446"/>
      <c r="Q11" s="492" t="s">
        <v>10</v>
      </c>
      <c r="R11" s="444"/>
      <c r="S11" s="491" t="s">
        <v>32</v>
      </c>
      <c r="T11" s="491"/>
      <c r="U11" s="491" t="s">
        <v>11</v>
      </c>
      <c r="V11" s="491"/>
      <c r="W11" s="491" t="s">
        <v>12</v>
      </c>
      <c r="X11" s="491"/>
      <c r="Y11" s="492" t="s">
        <v>10</v>
      </c>
      <c r="Z11" s="444"/>
      <c r="AA11" s="491" t="s">
        <v>13</v>
      </c>
      <c r="AB11" s="491"/>
      <c r="AC11" s="491" t="s">
        <v>14</v>
      </c>
      <c r="AD11" s="491"/>
      <c r="AE11" s="491" t="s">
        <v>15</v>
      </c>
      <c r="AF11" s="491"/>
      <c r="AG11" s="492" t="s">
        <v>10</v>
      </c>
      <c r="AH11" s="444"/>
      <c r="AI11" s="491" t="s">
        <v>16</v>
      </c>
      <c r="AJ11" s="491"/>
      <c r="AK11" s="491" t="s">
        <v>17</v>
      </c>
      <c r="AL11" s="491"/>
      <c r="AM11" s="491" t="s">
        <v>18</v>
      </c>
      <c r="AN11" s="491"/>
      <c r="AO11" s="492" t="s">
        <v>10</v>
      </c>
      <c r="AP11" s="493"/>
      <c r="AQ11" s="553"/>
      <c r="AR11" s="496"/>
      <c r="AS11" s="496"/>
    </row>
    <row r="12" spans="1: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553"/>
      <c r="AR12" s="496"/>
      <c r="AS12" s="496"/>
    </row>
    <row r="13" spans="1:45" ht="95.25" customHeight="1">
      <c r="A13" s="292"/>
      <c r="B13" s="459" t="s">
        <v>715</v>
      </c>
      <c r="C13" s="247" t="s">
        <v>306</v>
      </c>
      <c r="D13" s="205">
        <v>3</v>
      </c>
      <c r="E13" s="240" t="s">
        <v>393</v>
      </c>
      <c r="F13" s="240" t="s">
        <v>307</v>
      </c>
      <c r="G13" s="208" t="s">
        <v>308</v>
      </c>
      <c r="H13" s="240" t="s">
        <v>309</v>
      </c>
      <c r="I13" s="189" t="s">
        <v>310</v>
      </c>
      <c r="J13" s="205" t="s">
        <v>311</v>
      </c>
      <c r="K13" s="178">
        <v>0</v>
      </c>
      <c r="L13" s="179">
        <v>0</v>
      </c>
      <c r="M13" s="178">
        <v>0</v>
      </c>
      <c r="N13" s="179">
        <v>0</v>
      </c>
      <c r="O13" s="178">
        <v>0</v>
      </c>
      <c r="P13" s="179">
        <v>0</v>
      </c>
      <c r="Q13" s="180">
        <f>K13+M13+O13</f>
        <v>0</v>
      </c>
      <c r="R13" s="180">
        <f>L13+N13+P13</f>
        <v>0</v>
      </c>
      <c r="S13" s="178">
        <v>1</v>
      </c>
      <c r="T13" s="179">
        <v>1</v>
      </c>
      <c r="U13" s="178">
        <v>0</v>
      </c>
      <c r="V13" s="179">
        <v>0</v>
      </c>
      <c r="W13" s="178">
        <v>0</v>
      </c>
      <c r="X13" s="179">
        <v>0</v>
      </c>
      <c r="Y13" s="180">
        <f>S13+U13+W13</f>
        <v>1</v>
      </c>
      <c r="Z13" s="180">
        <f>T13+V13+X13</f>
        <v>1</v>
      </c>
      <c r="AA13" s="178">
        <v>1</v>
      </c>
      <c r="AB13" s="179">
        <v>1</v>
      </c>
      <c r="AC13" s="178">
        <v>0</v>
      </c>
      <c r="AD13" s="179">
        <v>0</v>
      </c>
      <c r="AE13" s="178">
        <v>0</v>
      </c>
      <c r="AF13" s="179">
        <v>0</v>
      </c>
      <c r="AG13" s="180">
        <f>AA13+AC13+AE13</f>
        <v>1</v>
      </c>
      <c r="AH13" s="180">
        <f>AB13+AD13+AF13</f>
        <v>1</v>
      </c>
      <c r="AI13" s="178">
        <v>1</v>
      </c>
      <c r="AJ13" s="179">
        <v>1</v>
      </c>
      <c r="AK13" s="178">
        <v>0</v>
      </c>
      <c r="AL13" s="179">
        <v>0</v>
      </c>
      <c r="AM13" s="178">
        <v>0</v>
      </c>
      <c r="AN13" s="179">
        <v>0</v>
      </c>
      <c r="AO13" s="180">
        <f>AI13+AK13+AM13</f>
        <v>1</v>
      </c>
      <c r="AP13" s="180">
        <f>AJ13+AL13+AN13</f>
        <v>1</v>
      </c>
      <c r="AQ13" s="183">
        <f>Q13+Y13+AG13+AO13</f>
        <v>3</v>
      </c>
      <c r="AR13" s="184">
        <f>R13+Z13+AH13+AP13</f>
        <v>3</v>
      </c>
      <c r="AS13" s="185">
        <f>IF(AND(AR13&gt;0,AQ13&gt;0),AR13/AQ13,0)</f>
        <v>1</v>
      </c>
    </row>
    <row r="14" spans="1:45" ht="99.75">
      <c r="B14" s="534"/>
      <c r="C14" s="247" t="s">
        <v>312</v>
      </c>
      <c r="D14" s="205">
        <v>12</v>
      </c>
      <c r="E14" s="205" t="s">
        <v>395</v>
      </c>
      <c r="F14" s="205" t="s">
        <v>313</v>
      </c>
      <c r="G14" s="205">
        <v>12</v>
      </c>
      <c r="H14" s="205" t="s">
        <v>394</v>
      </c>
      <c r="I14" s="189" t="s">
        <v>314</v>
      </c>
      <c r="J14" s="205" t="s">
        <v>311</v>
      </c>
      <c r="K14" s="178">
        <v>1</v>
      </c>
      <c r="L14" s="179">
        <v>1</v>
      </c>
      <c r="M14" s="178">
        <v>1</v>
      </c>
      <c r="N14" s="179">
        <v>1</v>
      </c>
      <c r="O14" s="178">
        <v>1</v>
      </c>
      <c r="P14" s="179">
        <v>1</v>
      </c>
      <c r="Q14" s="180">
        <f>K14+M14+O14</f>
        <v>3</v>
      </c>
      <c r="R14" s="180">
        <f>L14+N14+P14</f>
        <v>3</v>
      </c>
      <c r="S14" s="178">
        <v>1</v>
      </c>
      <c r="T14" s="179">
        <v>1</v>
      </c>
      <c r="U14" s="178">
        <v>1</v>
      </c>
      <c r="V14" s="179">
        <v>1</v>
      </c>
      <c r="W14" s="178">
        <v>1</v>
      </c>
      <c r="X14" s="179">
        <v>1</v>
      </c>
      <c r="Y14" s="180">
        <f>S14+U14+W14</f>
        <v>3</v>
      </c>
      <c r="Z14" s="180">
        <f>T14+V14+X14</f>
        <v>3</v>
      </c>
      <c r="AA14" s="178">
        <v>1</v>
      </c>
      <c r="AB14" s="179">
        <v>1</v>
      </c>
      <c r="AC14" s="178">
        <v>1</v>
      </c>
      <c r="AD14" s="179">
        <v>1</v>
      </c>
      <c r="AE14" s="178">
        <v>1</v>
      </c>
      <c r="AF14" s="179">
        <v>1</v>
      </c>
      <c r="AG14" s="180">
        <f>AA14+AC14+AE14</f>
        <v>3</v>
      </c>
      <c r="AH14" s="180">
        <f>AB14+AD14+AF14</f>
        <v>3</v>
      </c>
      <c r="AI14" s="178">
        <v>1</v>
      </c>
      <c r="AJ14" s="179">
        <v>1</v>
      </c>
      <c r="AK14" s="178">
        <v>1</v>
      </c>
      <c r="AL14" s="179">
        <v>1</v>
      </c>
      <c r="AM14" s="178">
        <v>1</v>
      </c>
      <c r="AN14" s="179">
        <v>1</v>
      </c>
      <c r="AO14" s="180">
        <f>AI14+AK14+AM14</f>
        <v>3</v>
      </c>
      <c r="AP14" s="180">
        <f>AJ14+AL14+AN14</f>
        <v>3</v>
      </c>
      <c r="AQ14" s="183">
        <f>Q14+Y14+AG14+AO14</f>
        <v>12</v>
      </c>
      <c r="AR14" s="184">
        <f>R14+Z14+AH14+AP14</f>
        <v>12</v>
      </c>
      <c r="AS14" s="185">
        <f>IF(AND(AR14&gt;0,AQ14&gt;0),AR14/AQ14,0)</f>
        <v>1</v>
      </c>
    </row>
    <row r="15" spans="1:45" ht="118.5" customHeight="1">
      <c r="A15" s="292"/>
      <c r="B15" s="534"/>
      <c r="C15" s="247" t="s">
        <v>315</v>
      </c>
      <c r="D15" s="206">
        <v>0.88</v>
      </c>
      <c r="E15" s="205" t="s">
        <v>316</v>
      </c>
      <c r="F15" s="205" t="s">
        <v>317</v>
      </c>
      <c r="G15" s="206">
        <v>0.92</v>
      </c>
      <c r="H15" s="205" t="s">
        <v>318</v>
      </c>
      <c r="I15" s="189" t="s">
        <v>319</v>
      </c>
      <c r="J15" s="205" t="s">
        <v>311</v>
      </c>
      <c r="K15" s="212">
        <v>0.88</v>
      </c>
      <c r="L15" s="213">
        <v>0.86844596791110129</v>
      </c>
      <c r="M15" s="212">
        <v>0.88</v>
      </c>
      <c r="N15" s="314">
        <v>0.93857656240638099</v>
      </c>
      <c r="O15" s="212">
        <v>0.88</v>
      </c>
      <c r="P15" s="314">
        <v>0.96049735909865896</v>
      </c>
      <c r="Q15" s="315">
        <f>+(K15+M15+O15)/3</f>
        <v>0.88</v>
      </c>
      <c r="R15" s="316">
        <f>(L15+N15+P15)/3</f>
        <v>0.92250662980538045</v>
      </c>
      <c r="S15" s="212">
        <v>0.88</v>
      </c>
      <c r="T15" s="317">
        <v>0.93858076258591838</v>
      </c>
      <c r="U15" s="212">
        <v>0.88</v>
      </c>
      <c r="V15" s="317">
        <v>0.89420096481081612</v>
      </c>
      <c r="W15" s="212">
        <v>0.88</v>
      </c>
      <c r="X15" s="317">
        <v>0.9866730234641482</v>
      </c>
      <c r="Y15" s="315">
        <f>+(S15+U15+W15)/3</f>
        <v>0.88</v>
      </c>
      <c r="Z15" s="315">
        <f>+(T15+V15+X15)/3</f>
        <v>0.93981825028696087</v>
      </c>
      <c r="AA15" s="212">
        <v>0.88</v>
      </c>
      <c r="AB15" s="317">
        <v>0.93385131723917525</v>
      </c>
      <c r="AC15" s="212">
        <v>0.88</v>
      </c>
      <c r="AD15" s="317">
        <v>0.95260649134112829</v>
      </c>
      <c r="AE15" s="212">
        <v>0.88</v>
      </c>
      <c r="AF15" s="317">
        <v>0.98601318515597036</v>
      </c>
      <c r="AG15" s="316">
        <f>+(AA15+AC15+AE15)/3</f>
        <v>0.88</v>
      </c>
      <c r="AH15" s="315">
        <f>+(AB15+AD15+AF15)/3</f>
        <v>0.95749033124542471</v>
      </c>
      <c r="AI15" s="212">
        <v>0.87</v>
      </c>
      <c r="AJ15" s="317">
        <v>0.97726664604549485</v>
      </c>
      <c r="AK15" s="212">
        <v>0.87</v>
      </c>
      <c r="AL15" s="317">
        <v>0.99850655301925229</v>
      </c>
      <c r="AM15" s="212">
        <v>0.87</v>
      </c>
      <c r="AN15" s="317">
        <v>0.76476710487512833</v>
      </c>
      <c r="AO15" s="315">
        <f>+(AI15+AK15+AM15)/3</f>
        <v>0.87</v>
      </c>
      <c r="AP15" s="315">
        <f>+(AJ15+AL15+AN15)/3</f>
        <v>0.91351343464662504</v>
      </c>
      <c r="AQ15" s="318">
        <f>+(Q15+Y15+AG15+AO15)/4</f>
        <v>0.87750000000000006</v>
      </c>
      <c r="AR15" s="319">
        <f>+(R15+Z15+AH15+AP15)/4</f>
        <v>0.93333216149609777</v>
      </c>
      <c r="AS15" s="185">
        <f>IF(AND(AR15&gt;0,AQ15&gt;0),AR15/AQ15,0)</f>
        <v>1.0636263948673479</v>
      </c>
    </row>
    <row r="16" spans="1:45" ht="156.75">
      <c r="A16" s="292"/>
      <c r="B16" s="461"/>
      <c r="C16" s="247" t="s">
        <v>320</v>
      </c>
      <c r="D16" s="206">
        <v>0.98</v>
      </c>
      <c r="E16" s="205" t="s">
        <v>321</v>
      </c>
      <c r="F16" s="205" t="s">
        <v>322</v>
      </c>
      <c r="G16" s="205" t="s">
        <v>323</v>
      </c>
      <c r="H16" s="205" t="s">
        <v>324</v>
      </c>
      <c r="I16" s="189" t="s">
        <v>325</v>
      </c>
      <c r="J16" s="205" t="s">
        <v>311</v>
      </c>
      <c r="K16" s="212">
        <v>0.09</v>
      </c>
      <c r="L16" s="320">
        <v>0.14000000000000001</v>
      </c>
      <c r="M16" s="212">
        <v>0.18</v>
      </c>
      <c r="N16" s="320">
        <v>0.23</v>
      </c>
      <c r="O16" s="212">
        <v>0.27</v>
      </c>
      <c r="P16" s="320">
        <v>0.31</v>
      </c>
      <c r="Q16" s="316">
        <f>+O16</f>
        <v>0.27</v>
      </c>
      <c r="R16" s="315">
        <f>+P16</f>
        <v>0.31</v>
      </c>
      <c r="S16" s="212">
        <v>0.36</v>
      </c>
      <c r="T16" s="320">
        <v>0.39240013416155833</v>
      </c>
      <c r="U16" s="212">
        <v>0.45</v>
      </c>
      <c r="V16" s="320">
        <v>0.44934826157662805</v>
      </c>
      <c r="W16" s="212">
        <v>0.54</v>
      </c>
      <c r="X16" s="320">
        <v>0.55496424167055747</v>
      </c>
      <c r="Y16" s="315">
        <f>+W16</f>
        <v>0.54</v>
      </c>
      <c r="Z16" s="315">
        <f>+X16</f>
        <v>0.55496424167055747</v>
      </c>
      <c r="AA16" s="212">
        <f>W16+K16</f>
        <v>0.63</v>
      </c>
      <c r="AB16" s="320">
        <v>0.61129355335385382</v>
      </c>
      <c r="AC16" s="212">
        <f>AA16+K16</f>
        <v>0.72</v>
      </c>
      <c r="AD16" s="320">
        <v>0.65961657478938873</v>
      </c>
      <c r="AE16" s="212">
        <f>AC16+K16</f>
        <v>0.80999999999999994</v>
      </c>
      <c r="AF16" s="320">
        <v>0.71628014980704546</v>
      </c>
      <c r="AG16" s="315">
        <f>AE16</f>
        <v>0.80999999999999994</v>
      </c>
      <c r="AH16" s="315">
        <f>+AF16</f>
        <v>0.71628014980704546</v>
      </c>
      <c r="AI16" s="212">
        <v>0.89</v>
      </c>
      <c r="AJ16" s="320">
        <v>0.77231267094285716</v>
      </c>
      <c r="AK16" s="349">
        <v>0.92</v>
      </c>
      <c r="AL16" s="320">
        <v>0.84572018045030861</v>
      </c>
      <c r="AM16" s="212">
        <v>0.98</v>
      </c>
      <c r="AN16" s="349">
        <v>0.99485983727890037</v>
      </c>
      <c r="AO16" s="315">
        <f>+AM16</f>
        <v>0.98</v>
      </c>
      <c r="AP16" s="315">
        <f>+AN16</f>
        <v>0.99485983727890037</v>
      </c>
      <c r="AQ16" s="321">
        <f>+AO16</f>
        <v>0.98</v>
      </c>
      <c r="AR16" s="185">
        <f>AP16</f>
        <v>0.99485983727890037</v>
      </c>
      <c r="AS16" s="185">
        <f>IF(AND(AR16&gt;0,AQ16&gt;0),AR16/AQ16,0)</f>
        <v>1.015163099264184</v>
      </c>
    </row>
    <row r="17" spans="2:45" ht="270.75">
      <c r="B17" s="217" t="s">
        <v>475</v>
      </c>
      <c r="C17" s="218" t="s">
        <v>472</v>
      </c>
      <c r="D17" s="219">
        <v>1</v>
      </c>
      <c r="E17" s="220" t="s">
        <v>425</v>
      </c>
      <c r="F17" s="221" t="s">
        <v>426</v>
      </c>
      <c r="G17" s="208" t="s">
        <v>415</v>
      </c>
      <c r="H17" s="176" t="s">
        <v>427</v>
      </c>
      <c r="I17" s="189" t="s">
        <v>428</v>
      </c>
      <c r="J17" s="211" t="s">
        <v>519</v>
      </c>
      <c r="K17" s="41">
        <v>2.5757575757575757E-2</v>
      </c>
      <c r="L17" s="31">
        <v>2.5757575757575757E-2</v>
      </c>
      <c r="M17" s="41">
        <v>0.23575757575757575</v>
      </c>
      <c r="N17" s="31">
        <v>0.2</v>
      </c>
      <c r="O17" s="41">
        <v>0.16909090909090907</v>
      </c>
      <c r="P17" s="31">
        <v>0.1</v>
      </c>
      <c r="Q17" s="185">
        <f>K17+M17+O17</f>
        <v>0.43060606060606055</v>
      </c>
      <c r="R17" s="185">
        <f>L17+N17+P17</f>
        <v>0.3257575757575758</v>
      </c>
      <c r="S17" s="41">
        <v>0.13575757575757574</v>
      </c>
      <c r="T17" s="31">
        <v>0.17</v>
      </c>
      <c r="U17" s="41">
        <v>0.10242424242424242</v>
      </c>
      <c r="V17" s="31">
        <v>0.1</v>
      </c>
      <c r="W17" s="41">
        <v>3.5757575757575759E-2</v>
      </c>
      <c r="X17" s="31">
        <v>0.04</v>
      </c>
      <c r="Y17" s="185">
        <f>S17+U17+W17</f>
        <v>0.27393939393939393</v>
      </c>
      <c r="Z17" s="185">
        <f>T17+V17+X17</f>
        <v>0.31</v>
      </c>
      <c r="AA17" s="41">
        <v>3.5757575757575759E-2</v>
      </c>
      <c r="AB17" s="31">
        <v>0.04</v>
      </c>
      <c r="AC17" s="41">
        <v>8.5757575757575755E-2</v>
      </c>
      <c r="AD17" s="31">
        <v>0.09</v>
      </c>
      <c r="AE17" s="41">
        <v>3.5757575757575759E-2</v>
      </c>
      <c r="AF17" s="31">
        <v>0.04</v>
      </c>
      <c r="AG17" s="185">
        <f>AA17+AC17+AE17</f>
        <v>0.15727272727272729</v>
      </c>
      <c r="AH17" s="185">
        <f>AB17+AD17+AF17</f>
        <v>0.17</v>
      </c>
      <c r="AI17" s="41">
        <v>3.5757575757575759E-2</v>
      </c>
      <c r="AJ17" s="31">
        <v>0.04</v>
      </c>
      <c r="AK17" s="41">
        <v>8.5757575757575755E-2</v>
      </c>
      <c r="AL17" s="31">
        <v>0.09</v>
      </c>
      <c r="AM17" s="41">
        <v>1.6666666666666666E-2</v>
      </c>
      <c r="AN17" s="31">
        <v>0.06</v>
      </c>
      <c r="AO17" s="185">
        <f>AI17+AK17+AM17</f>
        <v>0.13818181818181818</v>
      </c>
      <c r="AP17" s="185">
        <f>AJ17+AL17+AN17</f>
        <v>0.19</v>
      </c>
      <c r="AQ17" s="185">
        <f>Q17+Y17+AG17+AO17</f>
        <v>1</v>
      </c>
      <c r="AR17" s="185">
        <f>R17+Z17+AH17+AP17</f>
        <v>0.99575757575757584</v>
      </c>
      <c r="AS17" s="185">
        <f>IF(AND(AR17&gt;0,AQ17&gt;0),AR17/AQ17,0)</f>
        <v>0.99575757575757584</v>
      </c>
    </row>
    <row r="18" spans="2:45" ht="23.25">
      <c r="B18" s="488" t="s">
        <v>22</v>
      </c>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9"/>
      <c r="AS18" s="29">
        <f>AVERAGE(AS13:AS16)</f>
        <v>1.0196973735328829</v>
      </c>
    </row>
    <row r="19" spans="2:45" ht="17.25">
      <c r="B19" s="197"/>
      <c r="C19" s="197"/>
      <c r="D19" s="198"/>
      <c r="E19" s="197"/>
      <c r="F19" s="197"/>
      <c r="G19" s="197"/>
      <c r="H19" s="197"/>
      <c r="I19" s="197"/>
      <c r="J19" s="199"/>
    </row>
    <row r="20" spans="2:45" ht="15.75">
      <c r="B20" s="269" t="s">
        <v>3</v>
      </c>
      <c r="C20" s="555"/>
      <c r="D20" s="556"/>
      <c r="E20" s="556"/>
      <c r="F20" s="556"/>
      <c r="G20" s="556"/>
      <c r="H20" s="556"/>
      <c r="I20" s="556"/>
      <c r="J20" s="557"/>
    </row>
    <row r="21" spans="2:45" ht="17.25">
      <c r="B21" s="197"/>
      <c r="C21" s="441"/>
      <c r="D21" s="441"/>
      <c r="E21" s="441"/>
      <c r="F21" s="441"/>
      <c r="G21" s="441"/>
      <c r="H21" s="441"/>
      <c r="I21" s="441"/>
      <c r="J21" s="441"/>
    </row>
    <row r="22" spans="2:45" ht="17.25">
      <c r="B22" s="270" t="s">
        <v>31</v>
      </c>
      <c r="C22" s="509">
        <v>43448</v>
      </c>
      <c r="D22" s="510"/>
      <c r="E22" s="197"/>
      <c r="F22" s="197"/>
      <c r="G22" s="271" t="s">
        <v>21</v>
      </c>
      <c r="H22" s="549" t="s">
        <v>326</v>
      </c>
      <c r="I22" s="531"/>
      <c r="J22" s="531"/>
    </row>
    <row r="23" spans="2:45" ht="17.25">
      <c r="B23" s="197"/>
      <c r="C23" s="197"/>
      <c r="D23" s="198"/>
      <c r="E23" s="197"/>
      <c r="F23" s="197"/>
      <c r="G23" s="197"/>
      <c r="H23" s="197"/>
      <c r="I23" s="197"/>
      <c r="J23" s="199"/>
    </row>
    <row r="24" spans="2:45" ht="17.25">
      <c r="B24" s="197"/>
      <c r="C24" s="197"/>
      <c r="D24" s="198"/>
      <c r="E24" s="197"/>
      <c r="F24" s="197"/>
      <c r="G24" s="197"/>
      <c r="H24" s="197"/>
      <c r="I24" s="197"/>
      <c r="J24" s="199"/>
    </row>
    <row r="25" spans="2:45" ht="17.25">
      <c r="B25" s="197"/>
      <c r="C25" s="197"/>
      <c r="D25" s="198"/>
      <c r="E25" s="197"/>
      <c r="F25" s="197"/>
      <c r="G25" s="197"/>
      <c r="H25" s="197"/>
      <c r="I25" s="197"/>
      <c r="J25" s="199"/>
    </row>
    <row r="26" spans="2:45" ht="17.25">
      <c r="B26" s="197"/>
      <c r="C26" s="197"/>
      <c r="D26" s="198"/>
      <c r="E26" s="440"/>
      <c r="F26" s="440"/>
      <c r="G26" s="440"/>
      <c r="H26" s="440"/>
      <c r="I26" s="203"/>
      <c r="J26" s="197"/>
    </row>
    <row r="27" spans="2:45" ht="17.25">
      <c r="B27" s="197"/>
      <c r="C27" s="197"/>
      <c r="D27" s="198"/>
      <c r="E27" s="197"/>
      <c r="F27" s="197"/>
      <c r="G27" s="199"/>
      <c r="H27" s="197"/>
      <c r="I27" s="197"/>
      <c r="J27" s="197"/>
    </row>
    <row r="28" spans="2:45" ht="17.25">
      <c r="B28" s="197"/>
      <c r="C28" s="197"/>
      <c r="D28" s="198"/>
      <c r="E28" s="440"/>
      <c r="F28" s="440"/>
      <c r="G28" s="440"/>
      <c r="H28" s="440"/>
      <c r="I28" s="203"/>
      <c r="J28" s="197"/>
    </row>
    <row r="29" spans="2:45" ht="17.25">
      <c r="B29" s="197"/>
      <c r="C29" s="197"/>
      <c r="D29" s="198"/>
      <c r="E29" s="197"/>
      <c r="F29" s="197"/>
      <c r="G29" s="199"/>
      <c r="H29" s="197"/>
      <c r="I29" s="197"/>
      <c r="J29" s="197"/>
    </row>
    <row r="30" spans="2:45" ht="17.25">
      <c r="B30" s="197"/>
      <c r="C30" s="197"/>
      <c r="D30" s="198"/>
      <c r="E30" s="440"/>
      <c r="F30" s="440"/>
      <c r="G30" s="440"/>
      <c r="H30" s="440"/>
      <c r="I30" s="203"/>
      <c r="J30" s="197"/>
    </row>
  </sheetData>
  <sheetProtection algorithmName="SHA-512" hashValue="WR0HJ/B1KIqW1J599Je37EAM5NyT53PqPrbfHBpShsGoR92nGgLryBklWaEvENC/724BVY6HdVrAqFMHqWe+bg==" saltValue="DVV0eOWgQIwR/oPV1mLUPA==" spinCount="100000" sheet="1" formatCells="0"/>
  <mergeCells count="49">
    <mergeCell ref="C22:D22"/>
    <mergeCell ref="H22:J22"/>
    <mergeCell ref="E26:H26"/>
    <mergeCell ref="E28:H28"/>
    <mergeCell ref="E30:H30"/>
    <mergeCell ref="AO11:AP11"/>
    <mergeCell ref="B13:B16"/>
    <mergeCell ref="B18:AR18"/>
    <mergeCell ref="C20:J20"/>
    <mergeCell ref="AI11:AJ11"/>
    <mergeCell ref="AK11:AL11"/>
    <mergeCell ref="AA10:AH10"/>
    <mergeCell ref="AI10:AP10"/>
    <mergeCell ref="K11:L11"/>
    <mergeCell ref="M11:N11"/>
    <mergeCell ref="C21:J21"/>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3">
    <cfRule type="cellIs" dxfId="98" priority="10" operator="between">
      <formula>0.7</formula>
      <formula>1</formula>
    </cfRule>
    <cfRule type="cellIs" dxfId="97" priority="11" operator="between">
      <formula>0.51</formula>
      <formula>0.69</formula>
    </cfRule>
    <cfRule type="cellIs" dxfId="96" priority="12" operator="between">
      <formula>0</formula>
      <formula>0.5</formula>
    </cfRule>
  </conditionalFormatting>
  <conditionalFormatting sqref="AS14:AS16">
    <cfRule type="cellIs" dxfId="95" priority="7" operator="between">
      <formula>0.7</formula>
      <formula>1</formula>
    </cfRule>
    <cfRule type="cellIs" dxfId="94" priority="8" operator="between">
      <formula>0.51</formula>
      <formula>0.69</formula>
    </cfRule>
    <cfRule type="cellIs" dxfId="93" priority="9" operator="between">
      <formula>0</formula>
      <formula>0.5</formula>
    </cfRule>
  </conditionalFormatting>
  <conditionalFormatting sqref="AS17">
    <cfRule type="cellIs" dxfId="92" priority="4" operator="between">
      <formula>0.7</formula>
      <formula>1</formula>
    </cfRule>
    <cfRule type="cellIs" dxfId="91" priority="5" operator="between">
      <formula>0.51</formula>
      <formula>0.69</formula>
    </cfRule>
    <cfRule type="cellIs" dxfId="90" priority="6" operator="between">
      <formula>0</formula>
      <formula>0.5</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9FF33"/>
  </sheetPr>
  <dimension ref="B1:AS30"/>
  <sheetViews>
    <sheetView showGridLines="0" zoomScale="55" zoomScaleNormal="55" workbookViewId="0">
      <selection activeCell="AS18" sqref="AS18"/>
    </sheetView>
  </sheetViews>
  <sheetFormatPr baseColWidth="10" defaultColWidth="17.28515625" defaultRowHeight="15" customHeight="1"/>
  <cols>
    <col min="1" max="1" width="4.28515625" style="158" customWidth="1"/>
    <col min="2" max="3" width="28.42578125" style="155" customWidth="1"/>
    <col min="4" max="4" width="21.42578125" style="156" customWidth="1"/>
    <col min="5" max="7" width="21.42578125" style="155" customWidth="1"/>
    <col min="8" max="8" width="28.42578125" style="155" customWidth="1"/>
    <col min="9" max="9" width="50" style="155" customWidth="1"/>
    <col min="10" max="10" width="28.42578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160" t="s">
        <v>36</v>
      </c>
    </row>
    <row r="4" spans="2:45">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5.75">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2:45" ht="15.75">
      <c r="B10" s="503"/>
      <c r="C10" s="503"/>
      <c r="D10" s="503"/>
      <c r="E10" s="503"/>
      <c r="F10" s="503"/>
      <c r="G10" s="503"/>
      <c r="H10" s="503"/>
      <c r="I10" s="503"/>
      <c r="J10" s="503"/>
      <c r="K10" s="442" t="s">
        <v>25</v>
      </c>
      <c r="L10" s="442"/>
      <c r="M10" s="442"/>
      <c r="N10" s="442"/>
      <c r="O10" s="442"/>
      <c r="P10" s="442"/>
      <c r="Q10" s="442"/>
      <c r="R10" s="442"/>
      <c r="S10" s="442" t="s">
        <v>26</v>
      </c>
      <c r="T10" s="442"/>
      <c r="U10" s="442"/>
      <c r="V10" s="442"/>
      <c r="W10" s="442"/>
      <c r="X10" s="442"/>
      <c r="Y10" s="442"/>
      <c r="Z10" s="442"/>
      <c r="AA10" s="442" t="s">
        <v>27</v>
      </c>
      <c r="AB10" s="442"/>
      <c r="AC10" s="442"/>
      <c r="AD10" s="442"/>
      <c r="AE10" s="442"/>
      <c r="AF10" s="442"/>
      <c r="AG10" s="442"/>
      <c r="AH10" s="442"/>
      <c r="AI10" s="442" t="s">
        <v>28</v>
      </c>
      <c r="AJ10" s="442"/>
      <c r="AK10" s="442"/>
      <c r="AL10" s="442"/>
      <c r="AM10" s="442"/>
      <c r="AN10" s="442"/>
      <c r="AO10" s="442"/>
      <c r="AP10" s="442"/>
      <c r="AQ10" s="457"/>
      <c r="AR10" s="496"/>
      <c r="AS10" s="496"/>
    </row>
    <row r="11" spans="2:45" ht="18" customHeight="1">
      <c r="B11" s="503"/>
      <c r="C11" s="503"/>
      <c r="D11" s="503"/>
      <c r="E11" s="503"/>
      <c r="F11" s="503"/>
      <c r="G11" s="503"/>
      <c r="H11" s="503"/>
      <c r="I11" s="503"/>
      <c r="J11" s="503"/>
      <c r="K11" s="442" t="s">
        <v>7</v>
      </c>
      <c r="L11" s="442"/>
      <c r="M11" s="442" t="s">
        <v>8</v>
      </c>
      <c r="N11" s="442"/>
      <c r="O11" s="445" t="s">
        <v>9</v>
      </c>
      <c r="P11" s="446"/>
      <c r="Q11" s="443" t="s">
        <v>10</v>
      </c>
      <c r="R11" s="444"/>
      <c r="S11" s="442" t="s">
        <v>32</v>
      </c>
      <c r="T11" s="442"/>
      <c r="U11" s="442" t="s">
        <v>11</v>
      </c>
      <c r="V11" s="442"/>
      <c r="W11" s="442" t="s">
        <v>12</v>
      </c>
      <c r="X11" s="442"/>
      <c r="Y11" s="443" t="s">
        <v>10</v>
      </c>
      <c r="Z11" s="444"/>
      <c r="AA11" s="442" t="s">
        <v>13</v>
      </c>
      <c r="AB11" s="442"/>
      <c r="AC11" s="442" t="s">
        <v>14</v>
      </c>
      <c r="AD11" s="442"/>
      <c r="AE11" s="442" t="s">
        <v>15</v>
      </c>
      <c r="AF11" s="442"/>
      <c r="AG11" s="443" t="s">
        <v>10</v>
      </c>
      <c r="AH11" s="444"/>
      <c r="AI11" s="442" t="s">
        <v>16</v>
      </c>
      <c r="AJ11" s="442"/>
      <c r="AK11" s="442" t="s">
        <v>17</v>
      </c>
      <c r="AL11" s="442"/>
      <c r="AM11" s="442" t="s">
        <v>18</v>
      </c>
      <c r="AN11" s="442"/>
      <c r="AO11" s="492" t="s">
        <v>10</v>
      </c>
      <c r="AP11" s="493"/>
      <c r="AQ11" s="457"/>
      <c r="AR11" s="496"/>
      <c r="AS11" s="496"/>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553"/>
      <c r="AR12" s="496"/>
      <c r="AS12" s="496"/>
    </row>
    <row r="13" spans="2:45" ht="142.5" customHeight="1">
      <c r="B13" s="485" t="s">
        <v>716</v>
      </c>
      <c r="C13" s="281" t="s">
        <v>327</v>
      </c>
      <c r="D13" s="196">
        <v>0.95</v>
      </c>
      <c r="E13" s="196" t="s">
        <v>328</v>
      </c>
      <c r="F13" s="240" t="s">
        <v>329</v>
      </c>
      <c r="G13" s="322">
        <v>0.98250000000000004</v>
      </c>
      <c r="H13" s="176" t="s">
        <v>330</v>
      </c>
      <c r="I13" s="189" t="s">
        <v>331</v>
      </c>
      <c r="J13" s="177" t="s">
        <v>332</v>
      </c>
      <c r="K13" s="212">
        <v>0</v>
      </c>
      <c r="L13" s="213">
        <v>0.29769191894409602</v>
      </c>
      <c r="M13" s="212">
        <v>0</v>
      </c>
      <c r="N13" s="213">
        <v>0.39264247015444698</v>
      </c>
      <c r="O13" s="212">
        <v>0</v>
      </c>
      <c r="P13" s="213">
        <v>0.53654227635757701</v>
      </c>
      <c r="Q13" s="185">
        <f>+O13</f>
        <v>0</v>
      </c>
      <c r="R13" s="185">
        <f>+P13</f>
        <v>0.53654227635757701</v>
      </c>
      <c r="S13" s="212">
        <v>0</v>
      </c>
      <c r="T13" s="213">
        <v>0.72059268529750997</v>
      </c>
      <c r="U13" s="212">
        <v>0</v>
      </c>
      <c r="V13" s="213">
        <v>0.74452459010947569</v>
      </c>
      <c r="W13" s="212">
        <v>0.4</v>
      </c>
      <c r="X13" s="213">
        <v>0.78985532452150387</v>
      </c>
      <c r="Y13" s="185">
        <f t="shared" ref="Y13:Z15" si="0">+W13</f>
        <v>0.4</v>
      </c>
      <c r="Z13" s="185">
        <f t="shared" si="0"/>
        <v>0.78985532452150387</v>
      </c>
      <c r="AA13" s="212">
        <v>0.8</v>
      </c>
      <c r="AB13" s="213">
        <v>0.80239746419789371</v>
      </c>
      <c r="AC13" s="212">
        <v>0.83</v>
      </c>
      <c r="AD13" s="213">
        <v>0.82565167929200856</v>
      </c>
      <c r="AE13" s="214">
        <v>0.86</v>
      </c>
      <c r="AF13" s="213">
        <v>0.84091356180442378</v>
      </c>
      <c r="AG13" s="185">
        <f t="shared" ref="AG13:AH15" si="1">+AE13</f>
        <v>0.86</v>
      </c>
      <c r="AH13" s="185">
        <f t="shared" si="1"/>
        <v>0.84091356180442378</v>
      </c>
      <c r="AI13" s="212">
        <v>0.87</v>
      </c>
      <c r="AJ13" s="213">
        <v>0.86286720530540739</v>
      </c>
      <c r="AK13" s="212">
        <v>0.88</v>
      </c>
      <c r="AL13" s="213">
        <v>0.89635913089960162</v>
      </c>
      <c r="AM13" s="212">
        <f>W13+55%</f>
        <v>0.95000000000000007</v>
      </c>
      <c r="AN13" s="213">
        <v>0.995384161426771</v>
      </c>
      <c r="AO13" s="185">
        <f t="shared" ref="AO13:AQ15" si="2">+AM13</f>
        <v>0.95000000000000007</v>
      </c>
      <c r="AP13" s="185">
        <f t="shared" si="2"/>
        <v>0.995384161426771</v>
      </c>
      <c r="AQ13" s="185">
        <f t="shared" si="2"/>
        <v>0.95000000000000007</v>
      </c>
      <c r="AR13" s="185">
        <f>AP13</f>
        <v>0.995384161426771</v>
      </c>
      <c r="AS13" s="185">
        <f>IF(AND(AR13&gt;0,AQ13&gt;0),AR13/AQ13,0)</f>
        <v>1.0477728015018641</v>
      </c>
    </row>
    <row r="14" spans="2:45" ht="178.5" customHeight="1">
      <c r="B14" s="486"/>
      <c r="C14" s="281" t="s">
        <v>536</v>
      </c>
      <c r="D14" s="196">
        <v>0.9</v>
      </c>
      <c r="E14" s="196" t="s">
        <v>333</v>
      </c>
      <c r="F14" s="240" t="s">
        <v>334</v>
      </c>
      <c r="G14" s="323">
        <v>1</v>
      </c>
      <c r="H14" s="176" t="s">
        <v>535</v>
      </c>
      <c r="I14" s="189" t="s">
        <v>335</v>
      </c>
      <c r="J14" s="177" t="s">
        <v>332</v>
      </c>
      <c r="K14" s="212">
        <v>0</v>
      </c>
      <c r="L14" s="213">
        <v>0</v>
      </c>
      <c r="M14" s="212">
        <v>0</v>
      </c>
      <c r="N14" s="213">
        <v>0</v>
      </c>
      <c r="O14" s="212">
        <v>0</v>
      </c>
      <c r="P14" s="213">
        <v>0.1</v>
      </c>
      <c r="Q14" s="185">
        <f t="shared" ref="Q14:R17" si="3">K14+M14+O14</f>
        <v>0</v>
      </c>
      <c r="R14" s="185">
        <f t="shared" si="3"/>
        <v>0.1</v>
      </c>
      <c r="S14" s="212">
        <v>0</v>
      </c>
      <c r="T14" s="213">
        <v>0</v>
      </c>
      <c r="U14" s="212">
        <v>0</v>
      </c>
      <c r="V14" s="213">
        <v>0</v>
      </c>
      <c r="W14" s="212">
        <v>0.4</v>
      </c>
      <c r="X14" s="213">
        <v>0.60250000000000004</v>
      </c>
      <c r="Y14" s="185">
        <f t="shared" si="0"/>
        <v>0.4</v>
      </c>
      <c r="Z14" s="185">
        <f t="shared" si="0"/>
        <v>0.60250000000000004</v>
      </c>
      <c r="AA14" s="212">
        <v>0</v>
      </c>
      <c r="AB14" s="213">
        <v>0.66</v>
      </c>
      <c r="AC14" s="212">
        <v>0</v>
      </c>
      <c r="AD14" s="213">
        <v>0.67</v>
      </c>
      <c r="AE14" s="214">
        <v>0</v>
      </c>
      <c r="AF14" s="213">
        <v>1</v>
      </c>
      <c r="AG14" s="185">
        <f t="shared" si="1"/>
        <v>0</v>
      </c>
      <c r="AH14" s="185">
        <f t="shared" si="1"/>
        <v>1</v>
      </c>
      <c r="AI14" s="212">
        <v>0</v>
      </c>
      <c r="AJ14" s="213">
        <v>1</v>
      </c>
      <c r="AK14" s="212">
        <v>0</v>
      </c>
      <c r="AL14" s="213">
        <v>1</v>
      </c>
      <c r="AM14" s="212">
        <f>W14+50%</f>
        <v>0.9</v>
      </c>
      <c r="AN14" s="213">
        <v>1</v>
      </c>
      <c r="AO14" s="185">
        <f t="shared" si="2"/>
        <v>0.9</v>
      </c>
      <c r="AP14" s="185">
        <f t="shared" si="2"/>
        <v>1</v>
      </c>
      <c r="AQ14" s="185">
        <f t="shared" si="2"/>
        <v>0.9</v>
      </c>
      <c r="AR14" s="185">
        <f>+AP14</f>
        <v>1</v>
      </c>
      <c r="AS14" s="185">
        <f>IF(AND(AR14&gt;0,AQ14&gt;0),AR14/AQ14,0)</f>
        <v>1.1111111111111112</v>
      </c>
    </row>
    <row r="15" spans="2:45" ht="144" customHeight="1">
      <c r="B15" s="487"/>
      <c r="C15" s="281" t="s">
        <v>537</v>
      </c>
      <c r="D15" s="196">
        <v>0.5</v>
      </c>
      <c r="E15" s="196" t="s">
        <v>336</v>
      </c>
      <c r="F15" s="240" t="s">
        <v>337</v>
      </c>
      <c r="G15" s="175" t="s">
        <v>338</v>
      </c>
      <c r="H15" s="176" t="s">
        <v>339</v>
      </c>
      <c r="I15" s="189" t="s">
        <v>340</v>
      </c>
      <c r="J15" s="177" t="s">
        <v>341</v>
      </c>
      <c r="K15" s="212">
        <v>0</v>
      </c>
      <c r="L15" s="213">
        <v>0</v>
      </c>
      <c r="M15" s="212">
        <v>0</v>
      </c>
      <c r="N15" s="213">
        <v>0</v>
      </c>
      <c r="O15" s="212">
        <v>0</v>
      </c>
      <c r="P15" s="213">
        <v>0.03</v>
      </c>
      <c r="Q15" s="185">
        <f t="shared" si="3"/>
        <v>0</v>
      </c>
      <c r="R15" s="185">
        <f t="shared" si="3"/>
        <v>0.03</v>
      </c>
      <c r="S15" s="212">
        <v>0</v>
      </c>
      <c r="T15" s="213">
        <v>0</v>
      </c>
      <c r="U15" s="212">
        <v>0</v>
      </c>
      <c r="V15" s="213">
        <v>0</v>
      </c>
      <c r="W15" s="212">
        <v>0.1</v>
      </c>
      <c r="X15" s="213">
        <v>0.15</v>
      </c>
      <c r="Y15" s="185">
        <f t="shared" si="0"/>
        <v>0.1</v>
      </c>
      <c r="Z15" s="185">
        <f t="shared" si="0"/>
        <v>0.15</v>
      </c>
      <c r="AA15" s="212">
        <v>0</v>
      </c>
      <c r="AB15" s="213">
        <v>0.2</v>
      </c>
      <c r="AC15" s="212">
        <v>0</v>
      </c>
      <c r="AD15" s="213">
        <v>0.3</v>
      </c>
      <c r="AE15" s="214">
        <f>W15+20%</f>
        <v>0.30000000000000004</v>
      </c>
      <c r="AF15" s="213">
        <v>0.4</v>
      </c>
      <c r="AG15" s="185">
        <f t="shared" si="1"/>
        <v>0.30000000000000004</v>
      </c>
      <c r="AH15" s="185">
        <f t="shared" si="1"/>
        <v>0.4</v>
      </c>
      <c r="AI15" s="212">
        <v>0</v>
      </c>
      <c r="AJ15" s="213">
        <v>0.45</v>
      </c>
      <c r="AK15" s="212">
        <v>0</v>
      </c>
      <c r="AL15" s="213">
        <v>0.5</v>
      </c>
      <c r="AM15" s="212">
        <f>AE15+20%</f>
        <v>0.5</v>
      </c>
      <c r="AN15" s="213">
        <v>0.5</v>
      </c>
      <c r="AO15" s="185">
        <f t="shared" si="2"/>
        <v>0.5</v>
      </c>
      <c r="AP15" s="185">
        <f t="shared" si="2"/>
        <v>0.5</v>
      </c>
      <c r="AQ15" s="185">
        <f t="shared" si="2"/>
        <v>0.5</v>
      </c>
      <c r="AR15" s="185">
        <f>AL15</f>
        <v>0.5</v>
      </c>
      <c r="AS15" s="185">
        <f>IF(AND(AR15&gt;0,AQ15&gt;0),AR15/AQ15,0)</f>
        <v>1</v>
      </c>
    </row>
    <row r="16" spans="2:45" ht="327.75">
      <c r="B16" s="280" t="s">
        <v>475</v>
      </c>
      <c r="C16" s="186" t="s">
        <v>472</v>
      </c>
      <c r="D16" s="187">
        <v>1</v>
      </c>
      <c r="E16" s="188" t="s">
        <v>425</v>
      </c>
      <c r="F16" s="174" t="s">
        <v>426</v>
      </c>
      <c r="G16" s="175" t="s">
        <v>415</v>
      </c>
      <c r="H16" s="176" t="s">
        <v>427</v>
      </c>
      <c r="I16" s="189" t="s">
        <v>428</v>
      </c>
      <c r="J16" s="177" t="s">
        <v>519</v>
      </c>
      <c r="K16" s="190">
        <v>2.5757575757575757E-2</v>
      </c>
      <c r="L16" s="191">
        <v>2.5757575757575757E-2</v>
      </c>
      <c r="M16" s="190">
        <v>0.23575757575757575</v>
      </c>
      <c r="N16" s="191">
        <v>0.17</v>
      </c>
      <c r="O16" s="190">
        <v>0.16909090909090907</v>
      </c>
      <c r="P16" s="191">
        <v>0.1</v>
      </c>
      <c r="Q16" s="185">
        <f t="shared" si="3"/>
        <v>0.43060606060606055</v>
      </c>
      <c r="R16" s="185">
        <f t="shared" si="3"/>
        <v>0.29575757575757577</v>
      </c>
      <c r="S16" s="190">
        <v>0.13575757575757574</v>
      </c>
      <c r="T16" s="191">
        <v>7.8E-2</v>
      </c>
      <c r="U16" s="190">
        <v>0.10242424242424242</v>
      </c>
      <c r="V16" s="191">
        <v>0.111</v>
      </c>
      <c r="W16" s="190">
        <v>3.5757575757575759E-2</v>
      </c>
      <c r="X16" s="191">
        <v>0.14799999999999999</v>
      </c>
      <c r="Y16" s="185">
        <f t="shared" ref="Y16:Z17" si="4">S16+U16+W16</f>
        <v>0.27393939393939393</v>
      </c>
      <c r="Z16" s="185">
        <f t="shared" si="4"/>
        <v>0.33699999999999997</v>
      </c>
      <c r="AA16" s="190">
        <v>3.5757575757575759E-2</v>
      </c>
      <c r="AB16" s="191">
        <v>0.04</v>
      </c>
      <c r="AC16" s="190">
        <v>8.5757575757575755E-2</v>
      </c>
      <c r="AD16" s="191">
        <v>0.09</v>
      </c>
      <c r="AE16" s="190">
        <v>3.5757575757575759E-2</v>
      </c>
      <c r="AF16" s="191">
        <v>0.1</v>
      </c>
      <c r="AG16" s="185">
        <f t="shared" ref="AG16:AH17" si="5">AA16+AC16+AE16</f>
        <v>0.15727272727272729</v>
      </c>
      <c r="AH16" s="185">
        <f t="shared" si="5"/>
        <v>0.23</v>
      </c>
      <c r="AI16" s="190">
        <v>3.5757575757575759E-2</v>
      </c>
      <c r="AJ16" s="190">
        <v>3.5757575757575759E-2</v>
      </c>
      <c r="AK16" s="190">
        <v>8.5757575757575755E-2</v>
      </c>
      <c r="AL16" s="190">
        <v>8.5757575757575755E-2</v>
      </c>
      <c r="AM16" s="190">
        <v>1.6666666666666666E-2</v>
      </c>
      <c r="AN16" s="190">
        <v>1.4999999999999999E-2</v>
      </c>
      <c r="AO16" s="185">
        <f t="shared" ref="AO16:AP17" si="6">AI16+AK16+AM16</f>
        <v>0.13818181818181818</v>
      </c>
      <c r="AP16" s="185">
        <f t="shared" si="6"/>
        <v>0.13651515151515153</v>
      </c>
      <c r="AQ16" s="185">
        <f>Q16+Y16+AG16+AO16</f>
        <v>1</v>
      </c>
      <c r="AR16" s="185">
        <f>R16+Z16+AH16+AP16</f>
        <v>0.99927272727272731</v>
      </c>
      <c r="AS16" s="185">
        <f>IF(AND(AR16&gt;0,AQ16&gt;0),AR16/AQ16,0)</f>
        <v>0.99927272727272731</v>
      </c>
    </row>
    <row r="17" spans="2:45" ht="23.25" hidden="1">
      <c r="B17" s="281"/>
      <c r="C17" s="281"/>
      <c r="D17" s="173"/>
      <c r="E17" s="240"/>
      <c r="F17" s="174"/>
      <c r="G17" s="175"/>
      <c r="H17" s="176"/>
      <c r="I17" s="189"/>
      <c r="J17" s="177"/>
      <c r="K17" s="178">
        <v>0</v>
      </c>
      <c r="L17" s="178">
        <v>0</v>
      </c>
      <c r="M17" s="178">
        <v>0</v>
      </c>
      <c r="N17" s="178">
        <v>0</v>
      </c>
      <c r="O17" s="178">
        <v>0</v>
      </c>
      <c r="P17" s="178">
        <v>0</v>
      </c>
      <c r="Q17" s="241">
        <f t="shared" si="3"/>
        <v>0</v>
      </c>
      <c r="R17" s="241">
        <f t="shared" si="3"/>
        <v>0</v>
      </c>
      <c r="S17" s="178">
        <v>0</v>
      </c>
      <c r="T17" s="178">
        <v>0</v>
      </c>
      <c r="U17" s="178">
        <v>0</v>
      </c>
      <c r="V17" s="178">
        <v>0</v>
      </c>
      <c r="W17" s="178">
        <v>0</v>
      </c>
      <c r="X17" s="178">
        <v>0</v>
      </c>
      <c r="Y17" s="241">
        <f t="shared" si="4"/>
        <v>0</v>
      </c>
      <c r="Z17" s="241">
        <f>T17+V17+X17</f>
        <v>0</v>
      </c>
      <c r="AA17" s="178">
        <v>0</v>
      </c>
      <c r="AB17" s="178">
        <v>0</v>
      </c>
      <c r="AC17" s="178">
        <v>0</v>
      </c>
      <c r="AD17" s="178">
        <v>0</v>
      </c>
      <c r="AE17" s="181">
        <v>0</v>
      </c>
      <c r="AF17" s="181">
        <v>0</v>
      </c>
      <c r="AG17" s="241">
        <f t="shared" si="5"/>
        <v>0</v>
      </c>
      <c r="AH17" s="241">
        <f t="shared" si="5"/>
        <v>0</v>
      </c>
      <c r="AI17" s="178">
        <v>0</v>
      </c>
      <c r="AJ17" s="178">
        <v>0</v>
      </c>
      <c r="AK17" s="178">
        <v>0</v>
      </c>
      <c r="AL17" s="178">
        <v>0</v>
      </c>
      <c r="AM17" s="178">
        <v>0</v>
      </c>
      <c r="AN17" s="178">
        <v>0</v>
      </c>
      <c r="AO17" s="241">
        <f t="shared" si="6"/>
        <v>0</v>
      </c>
      <c r="AP17" s="241">
        <f>AJ17+AL17+AN17</f>
        <v>0</v>
      </c>
      <c r="AQ17" s="194">
        <f>Q17+Y17+AG17+AO17</f>
        <v>0</v>
      </c>
      <c r="AR17" s="195">
        <f>R17+Z17+AH17+AP17</f>
        <v>0</v>
      </c>
      <c r="AS17" s="185">
        <f>IF(AND(AR17&gt;0,AQ17&gt;0),AR17/AQ17,0)</f>
        <v>0</v>
      </c>
    </row>
    <row r="18" spans="2:45" ht="23.25">
      <c r="B18" s="447" t="s">
        <v>22</v>
      </c>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9"/>
      <c r="AS18" s="29">
        <f>AVERAGE(AS13:AS15)</f>
        <v>1.0529613042043251</v>
      </c>
    </row>
    <row r="19" spans="2:45" ht="17.25">
      <c r="B19" s="197"/>
      <c r="C19" s="197"/>
      <c r="D19" s="198"/>
      <c r="E19" s="197"/>
      <c r="F19" s="197"/>
      <c r="G19" s="197"/>
      <c r="H19" s="197"/>
      <c r="I19" s="197"/>
      <c r="J19" s="199"/>
    </row>
    <row r="20" spans="2:45" ht="15.75">
      <c r="B20" s="269" t="s">
        <v>3</v>
      </c>
      <c r="C20" s="522"/>
      <c r="D20" s="523"/>
      <c r="E20" s="523"/>
      <c r="F20" s="523"/>
      <c r="G20" s="523"/>
      <c r="H20" s="523"/>
      <c r="I20" s="523"/>
      <c r="J20" s="524"/>
    </row>
    <row r="21" spans="2:45" ht="17.25">
      <c r="B21" s="197"/>
      <c r="C21" s="441"/>
      <c r="D21" s="441"/>
      <c r="E21" s="441"/>
      <c r="F21" s="441"/>
      <c r="G21" s="441"/>
      <c r="H21" s="441"/>
      <c r="I21" s="441"/>
      <c r="J21" s="441"/>
    </row>
    <row r="22" spans="2:45" ht="31.5">
      <c r="B22" s="270" t="s">
        <v>31</v>
      </c>
      <c r="C22" s="509">
        <v>43788</v>
      </c>
      <c r="D22" s="510"/>
      <c r="E22" s="197"/>
      <c r="F22" s="529" t="s">
        <v>21</v>
      </c>
      <c r="G22" s="530"/>
      <c r="H22" s="549" t="s">
        <v>477</v>
      </c>
      <c r="I22" s="531"/>
      <c r="J22" s="531"/>
    </row>
    <row r="23" spans="2:45" ht="17.25">
      <c r="B23" s="197"/>
      <c r="C23" s="197"/>
      <c r="D23" s="198"/>
      <c r="E23" s="197"/>
      <c r="F23" s="197"/>
      <c r="G23" s="197"/>
      <c r="H23" s="197"/>
      <c r="I23" s="197"/>
      <c r="J23" s="199"/>
    </row>
    <row r="24" spans="2:45" ht="17.25">
      <c r="B24" s="197"/>
      <c r="C24" s="197"/>
      <c r="D24" s="198"/>
      <c r="E24" s="197"/>
      <c r="F24" s="197"/>
      <c r="G24" s="197"/>
      <c r="H24" s="197"/>
      <c r="I24" s="197"/>
      <c r="J24" s="199"/>
    </row>
    <row r="25" spans="2:45" ht="17.25">
      <c r="B25" s="197"/>
      <c r="C25" s="197"/>
      <c r="D25" s="198"/>
      <c r="E25" s="197"/>
      <c r="F25" s="197"/>
      <c r="G25" s="197"/>
      <c r="H25" s="197"/>
      <c r="I25" s="197"/>
      <c r="J25" s="199"/>
    </row>
    <row r="26" spans="2:45" ht="17.25">
      <c r="B26" s="197"/>
      <c r="C26" s="197"/>
      <c r="D26" s="198"/>
      <c r="E26" s="440"/>
      <c r="F26" s="440"/>
      <c r="G26" s="440"/>
      <c r="H26" s="440"/>
      <c r="I26" s="203"/>
      <c r="J26" s="197"/>
    </row>
    <row r="27" spans="2:45" ht="17.25">
      <c r="B27" s="197"/>
      <c r="C27" s="197"/>
      <c r="D27" s="198"/>
      <c r="E27" s="197"/>
      <c r="F27" s="197"/>
      <c r="G27" s="199"/>
      <c r="H27" s="197"/>
      <c r="I27" s="197"/>
      <c r="J27" s="197"/>
    </row>
    <row r="28" spans="2:45" ht="17.25">
      <c r="B28" s="197"/>
      <c r="C28" s="197"/>
      <c r="D28" s="198"/>
      <c r="E28" s="440"/>
      <c r="F28" s="440"/>
      <c r="G28" s="440"/>
      <c r="H28" s="440"/>
      <c r="I28" s="203"/>
      <c r="J28" s="197"/>
    </row>
    <row r="29" spans="2:45" ht="17.25">
      <c r="B29" s="197"/>
      <c r="C29" s="197"/>
      <c r="D29" s="198"/>
      <c r="E29" s="197"/>
      <c r="F29" s="197"/>
      <c r="G29" s="199"/>
      <c r="H29" s="197"/>
      <c r="I29" s="197"/>
      <c r="J29" s="197"/>
    </row>
    <row r="30" spans="2:45" ht="17.25">
      <c r="B30" s="197"/>
      <c r="C30" s="197"/>
      <c r="D30" s="198"/>
      <c r="E30" s="440"/>
      <c r="F30" s="440"/>
      <c r="G30" s="440"/>
      <c r="H30" s="440"/>
      <c r="I30" s="203"/>
      <c r="J30" s="197"/>
    </row>
  </sheetData>
  <sheetProtection algorithmName="SHA-512" hashValue="5g6rvCrKQoCR6ba2VuQZtLFVGO3qfnFeVhvmqKRZA5yCXackOm3GpF8u2gZIp3nHgCdLY3yruwQkEZS1h8rqlA==" saltValue="0G0bvXzcBIE3vooADLIC/Q==" spinCount="100000" sheet="1" formatCells="0"/>
  <mergeCells count="50">
    <mergeCell ref="AM11:AN11"/>
    <mergeCell ref="F22:G22"/>
    <mergeCell ref="AK11:AL11"/>
    <mergeCell ref="B13:B15"/>
    <mergeCell ref="E26:H26"/>
    <mergeCell ref="E28:H28"/>
    <mergeCell ref="E30:H30"/>
    <mergeCell ref="B18:AR18"/>
    <mergeCell ref="C20:J20"/>
    <mergeCell ref="C21:J21"/>
    <mergeCell ref="C22:D22"/>
    <mergeCell ref="H22:J22"/>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89" priority="7" operator="between">
      <formula>0.7</formula>
      <formula>1</formula>
    </cfRule>
    <cfRule type="cellIs" dxfId="88" priority="8" operator="between">
      <formula>0.51</formula>
      <formula>0.69</formula>
    </cfRule>
    <cfRule type="cellIs" dxfId="87" priority="9" operator="between">
      <formula>0</formula>
      <formula>0.5</formula>
    </cfRule>
  </conditionalFormatting>
  <conditionalFormatting sqref="AS14:AS15 AS17">
    <cfRule type="cellIs" dxfId="86" priority="4" operator="between">
      <formula>0.7</formula>
      <formula>1</formula>
    </cfRule>
    <cfRule type="cellIs" dxfId="85" priority="5" operator="between">
      <formula>0.51</formula>
      <formula>0.69</formula>
    </cfRule>
    <cfRule type="cellIs" dxfId="84" priority="6" operator="between">
      <formula>0</formula>
      <formula>0.5</formula>
    </cfRule>
  </conditionalFormatting>
  <conditionalFormatting sqref="AS16">
    <cfRule type="cellIs" dxfId="83" priority="1" operator="between">
      <formula>0.7</formula>
      <formula>1</formula>
    </cfRule>
    <cfRule type="cellIs" dxfId="82" priority="2" operator="between">
      <formula>0.51</formula>
      <formula>0.69</formula>
    </cfRule>
    <cfRule type="cellIs" dxfId="81" priority="3" operator="between">
      <formula>0</formula>
      <formula>0.5</formula>
    </cfRule>
  </conditionalFormatting>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9FF33"/>
  </sheetPr>
  <dimension ref="B2:AS23"/>
  <sheetViews>
    <sheetView showGridLines="0" zoomScale="55" zoomScaleNormal="55" workbookViewId="0">
      <selection activeCell="AP27" sqref="AP27"/>
    </sheetView>
  </sheetViews>
  <sheetFormatPr baseColWidth="10" defaultRowHeight="12.75"/>
  <cols>
    <col min="1" max="1" width="3.85546875" customWidth="1"/>
    <col min="2" max="2" width="28" customWidth="1"/>
    <col min="3" max="3" width="26.85546875" customWidth="1"/>
    <col min="4" max="4" width="26.140625" customWidth="1"/>
    <col min="5" max="5" width="27.28515625" customWidth="1"/>
    <col min="6" max="6" width="32" customWidth="1"/>
    <col min="7" max="7" width="24.7109375" customWidth="1"/>
    <col min="8" max="8" width="29.5703125" customWidth="1"/>
    <col min="9" max="9" width="45.85546875" customWidth="1"/>
    <col min="10" max="10" width="25.28515625" customWidth="1"/>
    <col min="17" max="18" width="16.140625" customWidth="1"/>
    <col min="25" max="26" width="16.42578125" customWidth="1"/>
    <col min="33" max="34" width="15.28515625" customWidth="1"/>
    <col min="41" max="42" width="16.85546875" customWidth="1"/>
    <col min="45" max="45" width="12.140625" bestFit="1" customWidth="1"/>
  </cols>
  <sheetData>
    <row r="2" spans="2:45" ht="15.75" customHeight="1" thickBot="1">
      <c r="B2" s="155"/>
      <c r="C2" s="155"/>
      <c r="D2" s="156"/>
      <c r="E2" s="155"/>
      <c r="F2" s="155"/>
      <c r="G2" s="155"/>
      <c r="H2" s="155"/>
      <c r="I2" s="155"/>
      <c r="J2" s="157"/>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row>
    <row r="3" spans="2:45" ht="15.75">
      <c r="B3" s="464"/>
      <c r="C3" s="467" t="s">
        <v>58</v>
      </c>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9"/>
      <c r="AR3" s="476" t="s">
        <v>38</v>
      </c>
      <c r="AS3" s="477"/>
    </row>
    <row r="4" spans="2:45" ht="15" customHeight="1">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59" t="s">
        <v>35</v>
      </c>
      <c r="AS4" s="160" t="s">
        <v>36</v>
      </c>
    </row>
    <row r="5" spans="2:45" ht="15.75" customHeight="1">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161">
        <v>3</v>
      </c>
      <c r="AS5" s="162" t="s">
        <v>101</v>
      </c>
    </row>
    <row r="6" spans="2:45" ht="15.75">
      <c r="B6" s="465"/>
      <c r="C6" s="50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1"/>
      <c r="AM6" s="471"/>
      <c r="AN6" s="471"/>
      <c r="AO6" s="471"/>
      <c r="AP6" s="471"/>
      <c r="AQ6" s="502"/>
      <c r="AR6" s="478" t="s">
        <v>37</v>
      </c>
      <c r="AS6" s="479"/>
    </row>
    <row r="7" spans="2:45" ht="15.75" customHeight="1" thickBot="1">
      <c r="B7" s="466"/>
      <c r="C7" s="473"/>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5"/>
      <c r="AR7" s="480" t="s">
        <v>99</v>
      </c>
      <c r="AS7" s="481"/>
    </row>
    <row r="8" spans="2:45" ht="17.25">
      <c r="B8" s="163"/>
      <c r="C8" s="163"/>
      <c r="D8" s="164"/>
      <c r="E8" s="163"/>
      <c r="F8" s="163"/>
      <c r="G8" s="163"/>
      <c r="H8" s="163"/>
      <c r="I8" s="163"/>
      <c r="J8" s="165"/>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462"/>
      <c r="AS8" s="463"/>
    </row>
    <row r="9" spans="2:45" ht="15.75" customHeight="1">
      <c r="B9" s="166"/>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482"/>
      <c r="AR9" s="483"/>
      <c r="AS9" s="484"/>
    </row>
    <row r="10" spans="2:45" ht="15.75" customHeight="1">
      <c r="B10" s="503" t="s">
        <v>34</v>
      </c>
      <c r="C10" s="503" t="s">
        <v>33</v>
      </c>
      <c r="D10" s="503" t="s">
        <v>62</v>
      </c>
      <c r="E10" s="503" t="s">
        <v>65</v>
      </c>
      <c r="F10" s="503" t="s">
        <v>66</v>
      </c>
      <c r="G10" s="503" t="s">
        <v>30</v>
      </c>
      <c r="H10" s="503" t="s">
        <v>24</v>
      </c>
      <c r="I10" s="503" t="s">
        <v>94</v>
      </c>
      <c r="J10" s="503" t="s">
        <v>1</v>
      </c>
      <c r="K10" s="456" t="s">
        <v>4</v>
      </c>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7" t="s">
        <v>5</v>
      </c>
      <c r="AR10" s="496" t="s">
        <v>6</v>
      </c>
      <c r="AS10" s="496" t="s">
        <v>23</v>
      </c>
    </row>
    <row r="11" spans="2:45" ht="15.75" customHeight="1">
      <c r="B11" s="454"/>
      <c r="C11" s="454"/>
      <c r="D11" s="454"/>
      <c r="E11" s="454"/>
      <c r="F11" s="454"/>
      <c r="G11" s="454"/>
      <c r="H11" s="454"/>
      <c r="I11" s="454"/>
      <c r="J11" s="454"/>
      <c r="K11" s="491" t="s">
        <v>25</v>
      </c>
      <c r="L11" s="491"/>
      <c r="M11" s="491"/>
      <c r="N11" s="491"/>
      <c r="O11" s="491"/>
      <c r="P11" s="491"/>
      <c r="Q11" s="491"/>
      <c r="R11" s="491"/>
      <c r="S11" s="491" t="s">
        <v>26</v>
      </c>
      <c r="T11" s="491"/>
      <c r="U11" s="491"/>
      <c r="V11" s="491"/>
      <c r="W11" s="491"/>
      <c r="X11" s="491"/>
      <c r="Y11" s="491"/>
      <c r="Z11" s="491"/>
      <c r="AA11" s="491" t="s">
        <v>27</v>
      </c>
      <c r="AB11" s="491"/>
      <c r="AC11" s="491"/>
      <c r="AD11" s="491"/>
      <c r="AE11" s="491"/>
      <c r="AF11" s="491"/>
      <c r="AG11" s="491"/>
      <c r="AH11" s="491"/>
      <c r="AI11" s="491" t="s">
        <v>28</v>
      </c>
      <c r="AJ11" s="491"/>
      <c r="AK11" s="491"/>
      <c r="AL11" s="491"/>
      <c r="AM11" s="491"/>
      <c r="AN11" s="491"/>
      <c r="AO11" s="491"/>
      <c r="AP11" s="491"/>
      <c r="AQ11" s="457"/>
      <c r="AR11" s="496"/>
      <c r="AS11" s="496"/>
    </row>
    <row r="12" spans="2:45" ht="13.5" customHeight="1">
      <c r="B12" s="454"/>
      <c r="C12" s="454"/>
      <c r="D12" s="454"/>
      <c r="E12" s="454"/>
      <c r="F12" s="454"/>
      <c r="G12" s="454"/>
      <c r="H12" s="454"/>
      <c r="I12" s="454"/>
      <c r="J12" s="454"/>
      <c r="K12" s="491" t="s">
        <v>7</v>
      </c>
      <c r="L12" s="491"/>
      <c r="M12" s="491" t="s">
        <v>8</v>
      </c>
      <c r="N12" s="491"/>
      <c r="O12" s="494" t="s">
        <v>9</v>
      </c>
      <c r="P12" s="495"/>
      <c r="Q12" s="492" t="s">
        <v>10</v>
      </c>
      <c r="R12" s="493"/>
      <c r="S12" s="491" t="s">
        <v>32</v>
      </c>
      <c r="T12" s="491"/>
      <c r="U12" s="491" t="s">
        <v>11</v>
      </c>
      <c r="V12" s="491"/>
      <c r="W12" s="491" t="s">
        <v>12</v>
      </c>
      <c r="X12" s="491"/>
      <c r="Y12" s="492" t="s">
        <v>10</v>
      </c>
      <c r="Z12" s="493"/>
      <c r="AA12" s="491" t="s">
        <v>13</v>
      </c>
      <c r="AB12" s="491"/>
      <c r="AC12" s="491" t="s">
        <v>14</v>
      </c>
      <c r="AD12" s="491"/>
      <c r="AE12" s="491" t="s">
        <v>15</v>
      </c>
      <c r="AF12" s="491"/>
      <c r="AG12" s="492" t="s">
        <v>10</v>
      </c>
      <c r="AH12" s="493"/>
      <c r="AI12" s="491" t="s">
        <v>16</v>
      </c>
      <c r="AJ12" s="491"/>
      <c r="AK12" s="491" t="s">
        <v>17</v>
      </c>
      <c r="AL12" s="491"/>
      <c r="AM12" s="491" t="s">
        <v>18</v>
      </c>
      <c r="AN12" s="491"/>
      <c r="AO12" s="492" t="s">
        <v>10</v>
      </c>
      <c r="AP12" s="493"/>
      <c r="AQ12" s="457"/>
      <c r="AR12" s="496"/>
      <c r="AS12" s="496"/>
    </row>
    <row r="13" spans="2:45" ht="25.5">
      <c r="B13" s="455"/>
      <c r="C13" s="455"/>
      <c r="D13" s="455"/>
      <c r="E13" s="455"/>
      <c r="F13" s="455"/>
      <c r="G13" s="455"/>
      <c r="H13" s="455"/>
      <c r="I13" s="455"/>
      <c r="J13" s="455"/>
      <c r="K13" s="168" t="s">
        <v>19</v>
      </c>
      <c r="L13" s="169" t="s">
        <v>20</v>
      </c>
      <c r="M13" s="168" t="s">
        <v>19</v>
      </c>
      <c r="N13" s="169" t="s">
        <v>20</v>
      </c>
      <c r="O13" s="168" t="s">
        <v>19</v>
      </c>
      <c r="P13" s="169" t="s">
        <v>20</v>
      </c>
      <c r="Q13" s="170" t="s">
        <v>19</v>
      </c>
      <c r="R13" s="171" t="s">
        <v>20</v>
      </c>
      <c r="S13" s="168" t="s">
        <v>19</v>
      </c>
      <c r="T13" s="169" t="s">
        <v>20</v>
      </c>
      <c r="U13" s="168" t="s">
        <v>19</v>
      </c>
      <c r="V13" s="169" t="s">
        <v>20</v>
      </c>
      <c r="W13" s="168" t="s">
        <v>19</v>
      </c>
      <c r="X13" s="169" t="s">
        <v>20</v>
      </c>
      <c r="Y13" s="170" t="s">
        <v>19</v>
      </c>
      <c r="Z13" s="171" t="s">
        <v>20</v>
      </c>
      <c r="AA13" s="168" t="s">
        <v>19</v>
      </c>
      <c r="AB13" s="169" t="s">
        <v>20</v>
      </c>
      <c r="AC13" s="168" t="s">
        <v>19</v>
      </c>
      <c r="AD13" s="169" t="s">
        <v>20</v>
      </c>
      <c r="AE13" s="168" t="s">
        <v>19</v>
      </c>
      <c r="AF13" s="169" t="s">
        <v>20</v>
      </c>
      <c r="AG13" s="170" t="s">
        <v>19</v>
      </c>
      <c r="AH13" s="171" t="s">
        <v>20</v>
      </c>
      <c r="AI13" s="168" t="s">
        <v>19</v>
      </c>
      <c r="AJ13" s="169" t="s">
        <v>20</v>
      </c>
      <c r="AK13" s="168" t="s">
        <v>19</v>
      </c>
      <c r="AL13" s="169" t="s">
        <v>20</v>
      </c>
      <c r="AM13" s="168" t="s">
        <v>19</v>
      </c>
      <c r="AN13" s="169" t="s">
        <v>20</v>
      </c>
      <c r="AO13" s="170" t="s">
        <v>19</v>
      </c>
      <c r="AP13" s="171" t="s">
        <v>20</v>
      </c>
      <c r="AQ13" s="457"/>
      <c r="AR13" s="496"/>
      <c r="AS13" s="496"/>
    </row>
    <row r="14" spans="2:45" ht="180">
      <c r="B14" s="558" t="s">
        <v>717</v>
      </c>
      <c r="C14" s="305" t="s">
        <v>342</v>
      </c>
      <c r="D14" s="324">
        <v>1</v>
      </c>
      <c r="E14" s="310" t="s">
        <v>462</v>
      </c>
      <c r="F14" s="325" t="s">
        <v>463</v>
      </c>
      <c r="G14" s="326" t="s">
        <v>343</v>
      </c>
      <c r="H14" s="209" t="s">
        <v>344</v>
      </c>
      <c r="I14" s="224" t="s">
        <v>345</v>
      </c>
      <c r="J14" s="211" t="s">
        <v>346</v>
      </c>
      <c r="K14" s="327">
        <v>1</v>
      </c>
      <c r="L14" s="314">
        <v>1</v>
      </c>
      <c r="M14" s="327">
        <v>1</v>
      </c>
      <c r="N14" s="314">
        <v>1</v>
      </c>
      <c r="O14" s="327">
        <v>1</v>
      </c>
      <c r="P14" s="314">
        <v>1</v>
      </c>
      <c r="Q14" s="316">
        <f>(K14+M14+O14)/3</f>
        <v>1</v>
      </c>
      <c r="R14" s="316">
        <f>(L14+N14+P14)/3</f>
        <v>1</v>
      </c>
      <c r="S14" s="327">
        <v>1</v>
      </c>
      <c r="T14" s="314">
        <v>1</v>
      </c>
      <c r="U14" s="327">
        <v>1</v>
      </c>
      <c r="V14" s="314">
        <v>1</v>
      </c>
      <c r="W14" s="327">
        <v>1</v>
      </c>
      <c r="X14" s="314">
        <v>1</v>
      </c>
      <c r="Y14" s="316">
        <f>(S14+U14+W14)/3</f>
        <v>1</v>
      </c>
      <c r="Z14" s="316">
        <f>(T14+V14+X14)/3</f>
        <v>1</v>
      </c>
      <c r="AA14" s="327">
        <v>1</v>
      </c>
      <c r="AB14" s="314">
        <v>1</v>
      </c>
      <c r="AC14" s="327">
        <v>1</v>
      </c>
      <c r="AD14" s="314">
        <v>1</v>
      </c>
      <c r="AE14" s="327">
        <v>1</v>
      </c>
      <c r="AF14" s="314">
        <v>1</v>
      </c>
      <c r="AG14" s="316">
        <f>(AA14+AC14+AE14)/3</f>
        <v>1</v>
      </c>
      <c r="AH14" s="316">
        <f>(AB14+AD14+AF14)/3</f>
        <v>1</v>
      </c>
      <c r="AI14" s="327">
        <v>1</v>
      </c>
      <c r="AJ14" s="314">
        <v>1</v>
      </c>
      <c r="AK14" s="327">
        <v>1</v>
      </c>
      <c r="AL14" s="314">
        <v>1</v>
      </c>
      <c r="AM14" s="327">
        <v>1</v>
      </c>
      <c r="AN14" s="314">
        <v>1</v>
      </c>
      <c r="AO14" s="316">
        <f>(AI14+AK14+AM14)/3</f>
        <v>1</v>
      </c>
      <c r="AP14" s="316">
        <f>(AJ14+AL14+AN14)/3</f>
        <v>1</v>
      </c>
      <c r="AQ14" s="185">
        <f>(Q14+Y14+AG14+AO14)/4</f>
        <v>1</v>
      </c>
      <c r="AR14" s="185">
        <f>(R14+Z14+AH14+AP14)/4</f>
        <v>1</v>
      </c>
      <c r="AS14" s="185">
        <f t="shared" ref="AS14:AS17" si="0">IF(AND(AR14&gt;0,AQ14&gt;0),AR14/AQ14,0)</f>
        <v>1</v>
      </c>
    </row>
    <row r="15" spans="2:45" ht="156.75">
      <c r="B15" s="559"/>
      <c r="C15" s="305" t="s">
        <v>464</v>
      </c>
      <c r="D15" s="328">
        <v>25</v>
      </c>
      <c r="E15" s="329" t="s">
        <v>465</v>
      </c>
      <c r="F15" s="330" t="s">
        <v>466</v>
      </c>
      <c r="G15" s="331" t="s">
        <v>467</v>
      </c>
      <c r="H15" s="209" t="s">
        <v>468</v>
      </c>
      <c r="I15" s="210" t="s">
        <v>469</v>
      </c>
      <c r="J15" s="211" t="s">
        <v>346</v>
      </c>
      <c r="K15" s="178">
        <v>2</v>
      </c>
      <c r="L15" s="179">
        <v>2</v>
      </c>
      <c r="M15" s="178">
        <v>2</v>
      </c>
      <c r="N15" s="179">
        <v>2</v>
      </c>
      <c r="O15" s="178">
        <v>2</v>
      </c>
      <c r="P15" s="179">
        <v>2</v>
      </c>
      <c r="Q15" s="180">
        <f t="shared" ref="Q15:R18" si="1">K15+M15+O15</f>
        <v>6</v>
      </c>
      <c r="R15" s="180">
        <f t="shared" si="1"/>
        <v>6</v>
      </c>
      <c r="S15" s="178">
        <v>2</v>
      </c>
      <c r="T15" s="179">
        <v>6</v>
      </c>
      <c r="U15" s="178">
        <v>2</v>
      </c>
      <c r="V15" s="179">
        <v>6</v>
      </c>
      <c r="W15" s="178">
        <v>2</v>
      </c>
      <c r="X15" s="179">
        <v>5</v>
      </c>
      <c r="Y15" s="180">
        <f t="shared" ref="Y15:Z18" si="2">S15+U15+W15</f>
        <v>6</v>
      </c>
      <c r="Z15" s="180">
        <f t="shared" si="2"/>
        <v>17</v>
      </c>
      <c r="AA15" s="178">
        <v>3</v>
      </c>
      <c r="AB15" s="179">
        <v>6</v>
      </c>
      <c r="AC15" s="178">
        <v>2</v>
      </c>
      <c r="AD15" s="179">
        <v>10</v>
      </c>
      <c r="AE15" s="181">
        <v>2</v>
      </c>
      <c r="AF15" s="179">
        <v>9</v>
      </c>
      <c r="AG15" s="180">
        <f t="shared" ref="AG15:AH18" si="3">AA15+AC15+AE15</f>
        <v>7</v>
      </c>
      <c r="AH15" s="180">
        <f t="shared" si="3"/>
        <v>25</v>
      </c>
      <c r="AI15" s="178">
        <v>2</v>
      </c>
      <c r="AJ15" s="179">
        <v>10</v>
      </c>
      <c r="AK15" s="178">
        <v>2</v>
      </c>
      <c r="AL15" s="179">
        <v>4</v>
      </c>
      <c r="AM15" s="178">
        <v>2</v>
      </c>
      <c r="AN15" s="179">
        <v>3</v>
      </c>
      <c r="AO15" s="180">
        <f t="shared" ref="AO15:AP18" si="4">AI15+AK15+AM15</f>
        <v>6</v>
      </c>
      <c r="AP15" s="180">
        <f t="shared" si="4"/>
        <v>17</v>
      </c>
      <c r="AQ15" s="183">
        <f t="shared" ref="AQ15:AR18" si="5">Q15+Y15+AG15+AO15</f>
        <v>25</v>
      </c>
      <c r="AR15" s="184">
        <f t="shared" si="5"/>
        <v>65</v>
      </c>
      <c r="AS15" s="185">
        <f t="shared" si="0"/>
        <v>2.6</v>
      </c>
    </row>
    <row r="16" spans="2:45" ht="204" customHeight="1">
      <c r="B16" s="560"/>
      <c r="C16" s="305" t="s">
        <v>470</v>
      </c>
      <c r="D16" s="332">
        <v>0.1</v>
      </c>
      <c r="E16" s="310" t="s">
        <v>471</v>
      </c>
      <c r="F16" s="325" t="s">
        <v>347</v>
      </c>
      <c r="G16" s="264" t="s">
        <v>338</v>
      </c>
      <c r="H16" s="209" t="s">
        <v>348</v>
      </c>
      <c r="I16" s="333" t="s">
        <v>349</v>
      </c>
      <c r="J16" s="211" t="s">
        <v>346</v>
      </c>
      <c r="K16" s="327">
        <v>0.1</v>
      </c>
      <c r="L16" s="314">
        <v>0.16</v>
      </c>
      <c r="M16" s="327">
        <v>0.1</v>
      </c>
      <c r="N16" s="314">
        <v>0.14000000000000001</v>
      </c>
      <c r="O16" s="327">
        <v>0.1</v>
      </c>
      <c r="P16" s="314">
        <v>0.14000000000000001</v>
      </c>
      <c r="Q16" s="316">
        <f>(K16+M16+O16)/3</f>
        <v>0.10000000000000002</v>
      </c>
      <c r="R16" s="316">
        <f>(L16+N16+P16)/3</f>
        <v>0.1466666666666667</v>
      </c>
      <c r="S16" s="327">
        <v>0.1</v>
      </c>
      <c r="T16" s="314">
        <v>0.10394651714470562</v>
      </c>
      <c r="U16" s="327">
        <v>0.1</v>
      </c>
      <c r="V16" s="314">
        <v>0.10954093867762933</v>
      </c>
      <c r="W16" s="327">
        <v>0.1</v>
      </c>
      <c r="X16" s="314">
        <v>0.11533257000104091</v>
      </c>
      <c r="Y16" s="316">
        <f>(S16+U16+W16)/3</f>
        <v>0.10000000000000002</v>
      </c>
      <c r="Z16" s="316">
        <f>(T16+V16+X16)/3</f>
        <v>0.10960667527445862</v>
      </c>
      <c r="AA16" s="327">
        <v>0.1</v>
      </c>
      <c r="AB16" s="314">
        <v>0.14988342400355278</v>
      </c>
      <c r="AC16" s="327">
        <v>0.1</v>
      </c>
      <c r="AD16" s="314">
        <v>0.10998658700158517</v>
      </c>
      <c r="AE16" s="327">
        <v>0.1</v>
      </c>
      <c r="AF16" s="314">
        <v>0.10970996216897856</v>
      </c>
      <c r="AG16" s="316">
        <f>(AA16+AC16+AE16)/3</f>
        <v>0.10000000000000002</v>
      </c>
      <c r="AH16" s="316">
        <f>(AB16+AD16+AF16)/3</f>
        <v>0.12319332439137216</v>
      </c>
      <c r="AI16" s="327">
        <v>0.1</v>
      </c>
      <c r="AJ16" s="314">
        <v>0.1431466936914112</v>
      </c>
      <c r="AK16" s="327">
        <v>0.1</v>
      </c>
      <c r="AL16" s="314">
        <v>0.13784191255653672</v>
      </c>
      <c r="AM16" s="327">
        <v>0.1</v>
      </c>
      <c r="AN16" s="314">
        <f>1204/8585</f>
        <v>0.14024461269656377</v>
      </c>
      <c r="AO16" s="316">
        <f>(AI16+AK16+AM16)/3</f>
        <v>0.10000000000000002</v>
      </c>
      <c r="AP16" s="316">
        <f>(AJ16+AL16+AN16)/3</f>
        <v>0.1404110729815039</v>
      </c>
      <c r="AQ16" s="185">
        <f>(Q16+Y16+AG16+AO16)/4</f>
        <v>0.10000000000000002</v>
      </c>
      <c r="AR16" s="185">
        <f>(R16+Z16+AH16+AP16)/4</f>
        <v>0.12996943482850035</v>
      </c>
      <c r="AS16" s="185">
        <f>(IF(AND(AR16&gt;0,AQ16&gt;0),AQ16/AR16,0))</f>
        <v>0.76941167076669881</v>
      </c>
    </row>
    <row r="17" spans="2:45" s="158" customFormat="1" ht="356.25">
      <c r="B17" s="217" t="s">
        <v>475</v>
      </c>
      <c r="C17" s="218" t="s">
        <v>472</v>
      </c>
      <c r="D17" s="219">
        <v>1</v>
      </c>
      <c r="E17" s="220" t="s">
        <v>425</v>
      </c>
      <c r="F17" s="221" t="s">
        <v>426</v>
      </c>
      <c r="G17" s="208" t="s">
        <v>415</v>
      </c>
      <c r="H17" s="209" t="s">
        <v>427</v>
      </c>
      <c r="I17" s="210" t="s">
        <v>428</v>
      </c>
      <c r="J17" s="211" t="s">
        <v>519</v>
      </c>
      <c r="K17" s="41">
        <v>2.5757575757575757E-2</v>
      </c>
      <c r="L17" s="31">
        <v>2.5757575757575757E-2</v>
      </c>
      <c r="M17" s="41">
        <v>0.23575757575757575</v>
      </c>
      <c r="N17" s="31">
        <v>0.17</v>
      </c>
      <c r="O17" s="41">
        <v>0.16909090909090907</v>
      </c>
      <c r="P17" s="31">
        <v>0.14000000000000001</v>
      </c>
      <c r="Q17" s="185">
        <f>K17+M17+O17</f>
        <v>0.43060606060606055</v>
      </c>
      <c r="R17" s="185">
        <f>L17+N17+P17</f>
        <v>0.33575757575757581</v>
      </c>
      <c r="S17" s="41">
        <v>0.13575757575757574</v>
      </c>
      <c r="T17" s="31">
        <v>0.1353</v>
      </c>
      <c r="U17" s="41">
        <v>0.10242424242424242</v>
      </c>
      <c r="V17" s="31">
        <v>0.1024</v>
      </c>
      <c r="W17" s="41">
        <v>3.5757575757575759E-2</v>
      </c>
      <c r="X17" s="31">
        <v>3.5799999999999998E-2</v>
      </c>
      <c r="Y17" s="185">
        <f>S17+U17+W17</f>
        <v>0.27393939393939393</v>
      </c>
      <c r="Z17" s="185">
        <f>T17+V17+X17</f>
        <v>0.27350000000000002</v>
      </c>
      <c r="AA17" s="41">
        <v>3.5757575757575759E-2</v>
      </c>
      <c r="AB17" s="31">
        <v>0.04</v>
      </c>
      <c r="AC17" s="41">
        <v>8.5757575757575755E-2</v>
      </c>
      <c r="AD17" s="31">
        <v>0.09</v>
      </c>
      <c r="AE17" s="41">
        <v>3.5757575757575759E-2</v>
      </c>
      <c r="AF17" s="31">
        <v>0.04</v>
      </c>
      <c r="AG17" s="185">
        <f>AA17+AC17+AE17</f>
        <v>0.15727272727272729</v>
      </c>
      <c r="AH17" s="185">
        <f>AB17+AD17+AF17</f>
        <v>0.17</v>
      </c>
      <c r="AI17" s="41">
        <v>3.5757575757575759E-2</v>
      </c>
      <c r="AJ17" s="31">
        <v>0.04</v>
      </c>
      <c r="AK17" s="41">
        <v>8.5757575757575755E-2</v>
      </c>
      <c r="AL17" s="31">
        <v>0.12</v>
      </c>
      <c r="AM17" s="41">
        <v>1.6666666666666666E-2</v>
      </c>
      <c r="AN17" s="31">
        <v>0.06</v>
      </c>
      <c r="AO17" s="185">
        <f>AI17+AK17+AM17</f>
        <v>0.13818181818181818</v>
      </c>
      <c r="AP17" s="185">
        <f>AJ17+AL17+AN17</f>
        <v>0.22</v>
      </c>
      <c r="AQ17" s="185">
        <f>Q17+Y17+AG17+AO17</f>
        <v>1</v>
      </c>
      <c r="AR17" s="185">
        <f>R17+Z17+AH17+AP17</f>
        <v>0.99925757575757579</v>
      </c>
      <c r="AS17" s="185">
        <f t="shared" si="0"/>
        <v>0.99925757575757579</v>
      </c>
    </row>
    <row r="18" spans="2:45" ht="23.25" hidden="1">
      <c r="B18" s="305"/>
      <c r="C18" s="305"/>
      <c r="D18" s="205"/>
      <c r="E18" s="306"/>
      <c r="F18" s="221"/>
      <c r="G18" s="208"/>
      <c r="H18" s="250"/>
      <c r="I18" s="313"/>
      <c r="J18" s="211"/>
      <c r="K18" s="178">
        <v>0</v>
      </c>
      <c r="L18" s="178">
        <v>0</v>
      </c>
      <c r="M18" s="178">
        <v>0</v>
      </c>
      <c r="N18" s="178">
        <v>0</v>
      </c>
      <c r="O18" s="178">
        <v>0</v>
      </c>
      <c r="P18" s="178">
        <v>0</v>
      </c>
      <c r="Q18" s="241">
        <f t="shared" si="1"/>
        <v>0</v>
      </c>
      <c r="R18" s="241">
        <f t="shared" si="1"/>
        <v>0</v>
      </c>
      <c r="S18" s="178">
        <v>0</v>
      </c>
      <c r="T18" s="178">
        <v>0</v>
      </c>
      <c r="U18" s="178">
        <v>0</v>
      </c>
      <c r="V18" s="178">
        <v>0</v>
      </c>
      <c r="W18" s="178">
        <v>0</v>
      </c>
      <c r="X18" s="178">
        <v>0</v>
      </c>
      <c r="Y18" s="241">
        <f t="shared" si="2"/>
        <v>0</v>
      </c>
      <c r="Z18" s="241">
        <f t="shared" si="2"/>
        <v>0</v>
      </c>
      <c r="AA18" s="178">
        <v>0</v>
      </c>
      <c r="AB18" s="178">
        <v>0</v>
      </c>
      <c r="AC18" s="178">
        <v>0</v>
      </c>
      <c r="AD18" s="178">
        <v>0</v>
      </c>
      <c r="AE18" s="181">
        <v>0</v>
      </c>
      <c r="AF18" s="181">
        <v>0</v>
      </c>
      <c r="AG18" s="241">
        <f t="shared" si="3"/>
        <v>0</v>
      </c>
      <c r="AH18" s="241">
        <f t="shared" si="3"/>
        <v>0</v>
      </c>
      <c r="AI18" s="178">
        <v>0</v>
      </c>
      <c r="AJ18" s="178">
        <v>0</v>
      </c>
      <c r="AK18" s="178">
        <v>0</v>
      </c>
      <c r="AL18" s="178">
        <v>0</v>
      </c>
      <c r="AM18" s="178">
        <v>0</v>
      </c>
      <c r="AN18" s="178">
        <v>0</v>
      </c>
      <c r="AO18" s="241">
        <f t="shared" si="4"/>
        <v>0</v>
      </c>
      <c r="AP18" s="241">
        <f t="shared" si="4"/>
        <v>0</v>
      </c>
      <c r="AQ18" s="194">
        <f t="shared" si="5"/>
        <v>0</v>
      </c>
      <c r="AR18" s="195">
        <f t="shared" si="5"/>
        <v>0</v>
      </c>
      <c r="AS18" s="185">
        <f>IF(AND(AR18&gt;0,AQ18&gt;0),AR18/AQ18,0)</f>
        <v>0</v>
      </c>
    </row>
    <row r="19" spans="2:45" ht="23.25">
      <c r="B19" s="488" t="s">
        <v>22</v>
      </c>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c r="AQ19" s="489"/>
      <c r="AR19" s="490"/>
      <c r="AS19" s="29">
        <f>AVERAGE(AS14:AS16)</f>
        <v>1.4564705569222329</v>
      </c>
    </row>
    <row r="20" spans="2:45" ht="17.25">
      <c r="B20" s="197"/>
      <c r="C20" s="197"/>
      <c r="D20" s="198"/>
      <c r="E20" s="197"/>
      <c r="F20" s="197"/>
      <c r="G20" s="197"/>
      <c r="H20" s="197"/>
      <c r="I20" s="197"/>
      <c r="J20" s="199"/>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row>
    <row r="21" spans="2:45" ht="15.75">
      <c r="B21" s="269" t="s">
        <v>3</v>
      </c>
      <c r="C21" s="522"/>
      <c r="D21" s="523"/>
      <c r="E21" s="523"/>
      <c r="F21" s="523"/>
      <c r="G21" s="523"/>
      <c r="H21" s="523"/>
      <c r="I21" s="523"/>
      <c r="J21" s="524"/>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row>
    <row r="22" spans="2:45" ht="17.25">
      <c r="B22" s="197"/>
      <c r="C22" s="441"/>
      <c r="D22" s="441"/>
      <c r="E22" s="441"/>
      <c r="F22" s="441"/>
      <c r="G22" s="441"/>
      <c r="H22" s="441"/>
      <c r="I22" s="441"/>
      <c r="J22" s="441"/>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row>
    <row r="23" spans="2:45" ht="31.5">
      <c r="B23" s="270" t="s">
        <v>31</v>
      </c>
      <c r="C23" s="509">
        <v>43452</v>
      </c>
      <c r="D23" s="510"/>
      <c r="E23" s="197"/>
      <c r="F23" s="197"/>
      <c r="G23" s="271" t="s">
        <v>21</v>
      </c>
      <c r="H23" s="549" t="s">
        <v>305</v>
      </c>
      <c r="I23" s="531"/>
      <c r="J23" s="531"/>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row>
  </sheetData>
  <sheetProtection algorithmName="SHA-512" hashValue="xKnWaZJG+PzrRkfOnsg6mxkcHLd73w+casIU58kfUVnoSYyC6bNk7Hc3lrlUDgZr29MBFNfhhQidYlt2evuVUQ==" saltValue="gX7sK8ji4o2T0vNfsUl0Ug==" spinCount="100000" sheet="1" formatCells="0"/>
  <mergeCells count="46">
    <mergeCell ref="B19:AR19"/>
    <mergeCell ref="C22:J22"/>
    <mergeCell ref="C23:D23"/>
    <mergeCell ref="H23:J23"/>
    <mergeCell ref="B14:B16"/>
    <mergeCell ref="C21:J21"/>
    <mergeCell ref="G10:G13"/>
    <mergeCell ref="H10:H13"/>
    <mergeCell ref="I10:I13"/>
    <mergeCell ref="J10:J13"/>
    <mergeCell ref="K10:AP10"/>
    <mergeCell ref="K11:R11"/>
    <mergeCell ref="S11:Z11"/>
    <mergeCell ref="AA11:AH11"/>
    <mergeCell ref="AI11:AP11"/>
    <mergeCell ref="K12:L12"/>
    <mergeCell ref="M12:N12"/>
    <mergeCell ref="O12:P12"/>
    <mergeCell ref="Q12:R12"/>
    <mergeCell ref="S12:T12"/>
    <mergeCell ref="U12:V12"/>
    <mergeCell ref="W12:X12"/>
    <mergeCell ref="B10:B13"/>
    <mergeCell ref="C10:C13"/>
    <mergeCell ref="D10:D13"/>
    <mergeCell ref="E10:E13"/>
    <mergeCell ref="F10:F13"/>
    <mergeCell ref="B3:B7"/>
    <mergeCell ref="C3:AQ7"/>
    <mergeCell ref="AR3:AS3"/>
    <mergeCell ref="AR8:AS8"/>
    <mergeCell ref="AQ9:AS9"/>
    <mergeCell ref="AR7:AS7"/>
    <mergeCell ref="AR6:AS6"/>
    <mergeCell ref="AQ10:AQ13"/>
    <mergeCell ref="AR10:AR13"/>
    <mergeCell ref="AS10:AS13"/>
    <mergeCell ref="Y12:Z12"/>
    <mergeCell ref="AA12:AB12"/>
    <mergeCell ref="AC12:AD12"/>
    <mergeCell ref="AE12:AF12"/>
    <mergeCell ref="AG12:AH12"/>
    <mergeCell ref="AI12:AJ12"/>
    <mergeCell ref="AK12:AL12"/>
    <mergeCell ref="AM12:AN12"/>
    <mergeCell ref="AO12:AP12"/>
  </mergeCells>
  <conditionalFormatting sqref="AS16 AS18">
    <cfRule type="cellIs" dxfId="80" priority="22" operator="between">
      <formula>0.9</formula>
      <formula>1</formula>
    </cfRule>
    <cfRule type="cellIs" dxfId="79" priority="23" operator="between">
      <formula>0.7</formula>
      <formula>0.89</formula>
    </cfRule>
    <cfRule type="cellIs" dxfId="78" priority="24" operator="between">
      <formula>0</formula>
      <formula>0.69</formula>
    </cfRule>
  </conditionalFormatting>
  <conditionalFormatting sqref="AS14">
    <cfRule type="cellIs" dxfId="77" priority="16" operator="between">
      <formula>0.7</formula>
      <formula>1</formula>
    </cfRule>
    <cfRule type="cellIs" dxfId="76" priority="17" operator="between">
      <formula>0.51</formula>
      <formula>0.69</formula>
    </cfRule>
    <cfRule type="cellIs" dxfId="75" priority="18" operator="between">
      <formula>0</formula>
      <formula>0.5</formula>
    </cfRule>
  </conditionalFormatting>
  <conditionalFormatting sqref="AS14">
    <cfRule type="cellIs" dxfId="74" priority="13" operator="between">
      <formula>0.9</formula>
      <formula>1</formula>
    </cfRule>
    <cfRule type="cellIs" dxfId="73" priority="14" operator="between">
      <formula>0.7</formula>
      <formula>0.89</formula>
    </cfRule>
    <cfRule type="cellIs" dxfId="72" priority="15" operator="between">
      <formula>0</formula>
      <formula>0.69</formula>
    </cfRule>
  </conditionalFormatting>
  <conditionalFormatting sqref="AS15">
    <cfRule type="cellIs" dxfId="71" priority="10" operator="between">
      <formula>0.7</formula>
      <formula>1</formula>
    </cfRule>
    <cfRule type="cellIs" dxfId="70" priority="11" operator="between">
      <formula>0.51</formula>
      <formula>0.69</formula>
    </cfRule>
    <cfRule type="cellIs" dxfId="69" priority="12" operator="between">
      <formula>0</formula>
      <formula>0.5</formula>
    </cfRule>
  </conditionalFormatting>
  <conditionalFormatting sqref="AS15">
    <cfRule type="cellIs" dxfId="68" priority="7" operator="between">
      <formula>0.9</formula>
      <formula>1</formula>
    </cfRule>
    <cfRule type="cellIs" dxfId="67" priority="8" operator="between">
      <formula>0.7</formula>
      <formula>0.89</formula>
    </cfRule>
    <cfRule type="cellIs" dxfId="66" priority="9" operator="between">
      <formula>0</formula>
      <formula>0.69</formula>
    </cfRule>
  </conditionalFormatting>
  <conditionalFormatting sqref="AS17">
    <cfRule type="cellIs" dxfId="65" priority="4" operator="between">
      <formula>0.7</formula>
      <formula>1</formula>
    </cfRule>
    <cfRule type="cellIs" dxfId="64" priority="5" operator="between">
      <formula>0.51</formula>
      <formula>0.69</formula>
    </cfRule>
    <cfRule type="cellIs" dxfId="63" priority="6" operator="between">
      <formula>0</formula>
      <formula>0.5</formula>
    </cfRule>
  </conditionalFormatting>
  <conditionalFormatting sqref="AS17">
    <cfRule type="cellIs" dxfId="62" priority="1" operator="between">
      <formula>0.9</formula>
      <formula>1</formula>
    </cfRule>
    <cfRule type="cellIs" dxfId="61" priority="2" operator="between">
      <formula>0.7</formula>
      <formula>0.89</formula>
    </cfRule>
    <cfRule type="cellIs" dxfId="60" priority="3" operator="between">
      <formula>0</formula>
      <formula>0.69</formula>
    </cfRule>
  </conditionalFormatting>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99FF33"/>
  </sheetPr>
  <dimension ref="B1:AS31"/>
  <sheetViews>
    <sheetView showGridLines="0" zoomScale="55" zoomScaleNormal="55" workbookViewId="0">
      <selection activeCell="AM14" sqref="AM14"/>
    </sheetView>
  </sheetViews>
  <sheetFormatPr baseColWidth="10" defaultColWidth="17.28515625" defaultRowHeight="17.25"/>
  <cols>
    <col min="1" max="1" width="4.28515625" style="158" customWidth="1"/>
    <col min="2" max="2" width="36.140625" style="155" customWidth="1"/>
    <col min="3" max="3" width="28.5703125" style="155" customWidth="1"/>
    <col min="4" max="4" width="21.42578125" style="156" customWidth="1"/>
    <col min="5" max="5" width="21.42578125" style="155" customWidth="1"/>
    <col min="6" max="6" width="25.5703125" style="155" customWidth="1"/>
    <col min="7"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160" t="s">
        <v>36</v>
      </c>
    </row>
    <row r="4" spans="2:45" ht="15">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5.75">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c r="B7" s="163"/>
      <c r="C7" s="163"/>
      <c r="D7" s="164"/>
      <c r="E7" s="163"/>
      <c r="F7" s="163"/>
      <c r="G7" s="163"/>
      <c r="H7" s="163"/>
      <c r="I7" s="163"/>
      <c r="J7" s="165"/>
      <c r="AR7" s="562"/>
      <c r="AS7" s="5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454" t="s">
        <v>34</v>
      </c>
      <c r="C9" s="454" t="s">
        <v>33</v>
      </c>
      <c r="D9" s="454" t="s">
        <v>62</v>
      </c>
      <c r="E9" s="454" t="s">
        <v>65</v>
      </c>
      <c r="F9" s="454" t="s">
        <v>66</v>
      </c>
      <c r="G9" s="454" t="s">
        <v>30</v>
      </c>
      <c r="H9" s="454" t="s">
        <v>24</v>
      </c>
      <c r="I9" s="454" t="s">
        <v>94</v>
      </c>
      <c r="J9" s="454"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561" t="s">
        <v>6</v>
      </c>
      <c r="AS9" s="561" t="s">
        <v>23</v>
      </c>
    </row>
    <row r="10" spans="2:45" ht="15.75">
      <c r="B10" s="454"/>
      <c r="C10" s="454"/>
      <c r="D10" s="454"/>
      <c r="E10" s="454"/>
      <c r="F10" s="454"/>
      <c r="G10" s="454"/>
      <c r="H10" s="454"/>
      <c r="I10" s="454"/>
      <c r="J10" s="454"/>
      <c r="K10" s="442" t="s">
        <v>25</v>
      </c>
      <c r="L10" s="442"/>
      <c r="M10" s="442"/>
      <c r="N10" s="442"/>
      <c r="O10" s="442"/>
      <c r="P10" s="442"/>
      <c r="Q10" s="442"/>
      <c r="R10" s="442"/>
      <c r="S10" s="442" t="s">
        <v>26</v>
      </c>
      <c r="T10" s="442"/>
      <c r="U10" s="442"/>
      <c r="V10" s="442"/>
      <c r="W10" s="442"/>
      <c r="X10" s="442"/>
      <c r="Y10" s="442"/>
      <c r="Z10" s="442"/>
      <c r="AA10" s="442" t="s">
        <v>27</v>
      </c>
      <c r="AB10" s="442"/>
      <c r="AC10" s="442"/>
      <c r="AD10" s="442"/>
      <c r="AE10" s="442"/>
      <c r="AF10" s="442"/>
      <c r="AG10" s="442"/>
      <c r="AH10" s="442"/>
      <c r="AI10" s="442" t="s">
        <v>28</v>
      </c>
      <c r="AJ10" s="442"/>
      <c r="AK10" s="442"/>
      <c r="AL10" s="442"/>
      <c r="AM10" s="442"/>
      <c r="AN10" s="442"/>
      <c r="AO10" s="442"/>
      <c r="AP10" s="442"/>
      <c r="AQ10" s="457"/>
      <c r="AR10" s="561"/>
      <c r="AS10" s="561"/>
    </row>
    <row r="11" spans="2:45" ht="18" customHeight="1">
      <c r="B11" s="454"/>
      <c r="C11" s="454"/>
      <c r="D11" s="454"/>
      <c r="E11" s="454"/>
      <c r="F11" s="454"/>
      <c r="G11" s="454"/>
      <c r="H11" s="454"/>
      <c r="I11" s="454"/>
      <c r="J11" s="454"/>
      <c r="K11" s="442" t="s">
        <v>7</v>
      </c>
      <c r="L11" s="442"/>
      <c r="M11" s="442" t="s">
        <v>8</v>
      </c>
      <c r="N11" s="442"/>
      <c r="O11" s="445" t="s">
        <v>9</v>
      </c>
      <c r="P11" s="446"/>
      <c r="Q11" s="443" t="s">
        <v>10</v>
      </c>
      <c r="R11" s="444"/>
      <c r="S11" s="442" t="s">
        <v>32</v>
      </c>
      <c r="T11" s="442"/>
      <c r="U11" s="442" t="s">
        <v>11</v>
      </c>
      <c r="V11" s="442"/>
      <c r="W11" s="442" t="s">
        <v>12</v>
      </c>
      <c r="X11" s="442"/>
      <c r="Y11" s="443" t="s">
        <v>10</v>
      </c>
      <c r="Z11" s="444"/>
      <c r="AA11" s="442" t="s">
        <v>13</v>
      </c>
      <c r="AB11" s="442"/>
      <c r="AC11" s="442" t="s">
        <v>14</v>
      </c>
      <c r="AD11" s="442"/>
      <c r="AE11" s="442" t="s">
        <v>15</v>
      </c>
      <c r="AF11" s="442"/>
      <c r="AG11" s="443" t="s">
        <v>10</v>
      </c>
      <c r="AH11" s="444"/>
      <c r="AI11" s="442" t="s">
        <v>16</v>
      </c>
      <c r="AJ11" s="442"/>
      <c r="AK11" s="442" t="s">
        <v>17</v>
      </c>
      <c r="AL11" s="442"/>
      <c r="AM11" s="442" t="s">
        <v>18</v>
      </c>
      <c r="AN11" s="442"/>
      <c r="AO11" s="492" t="s">
        <v>10</v>
      </c>
      <c r="AP11" s="493"/>
      <c r="AQ11" s="457"/>
      <c r="AR11" s="561"/>
      <c r="AS11" s="561"/>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561"/>
      <c r="AS12" s="561"/>
    </row>
    <row r="13" spans="2:45" ht="276" customHeight="1">
      <c r="B13" s="485" t="s">
        <v>718</v>
      </c>
      <c r="C13" s="281" t="s">
        <v>396</v>
      </c>
      <c r="D13" s="196">
        <v>1</v>
      </c>
      <c r="E13" s="267" t="s">
        <v>397</v>
      </c>
      <c r="F13" s="334" t="s">
        <v>398</v>
      </c>
      <c r="G13" s="323" t="s">
        <v>415</v>
      </c>
      <c r="H13" s="176" t="s">
        <v>689</v>
      </c>
      <c r="I13" s="189" t="s">
        <v>399</v>
      </c>
      <c r="J13" s="177" t="s">
        <v>400</v>
      </c>
      <c r="K13" s="327">
        <v>1</v>
      </c>
      <c r="L13" s="314">
        <v>1</v>
      </c>
      <c r="M13" s="327">
        <v>1</v>
      </c>
      <c r="N13" s="314">
        <v>1</v>
      </c>
      <c r="O13" s="327">
        <v>1</v>
      </c>
      <c r="P13" s="314">
        <v>1</v>
      </c>
      <c r="Q13" s="185">
        <f t="shared" ref="Q13:R17" si="0">(K13+M13+O13)/3</f>
        <v>1</v>
      </c>
      <c r="R13" s="185">
        <f t="shared" si="0"/>
        <v>1</v>
      </c>
      <c r="S13" s="327">
        <v>1</v>
      </c>
      <c r="T13" s="314">
        <v>1</v>
      </c>
      <c r="U13" s="327">
        <v>1</v>
      </c>
      <c r="V13" s="314">
        <v>1</v>
      </c>
      <c r="W13" s="327">
        <v>1</v>
      </c>
      <c r="X13" s="314">
        <v>1</v>
      </c>
      <c r="Y13" s="185">
        <f t="shared" ref="Y13:Z17" si="1">(S13+U13+W13)/3</f>
        <v>1</v>
      </c>
      <c r="Z13" s="185">
        <f t="shared" si="1"/>
        <v>1</v>
      </c>
      <c r="AA13" s="327">
        <v>1</v>
      </c>
      <c r="AB13" s="314">
        <v>1</v>
      </c>
      <c r="AC13" s="327">
        <v>1</v>
      </c>
      <c r="AD13" s="314">
        <v>1</v>
      </c>
      <c r="AE13" s="327">
        <v>1</v>
      </c>
      <c r="AF13" s="314">
        <v>1</v>
      </c>
      <c r="AG13" s="185">
        <f t="shared" ref="AG13:AH17" si="2">(AA13+AC13+AE13)/3</f>
        <v>1</v>
      </c>
      <c r="AH13" s="185">
        <f t="shared" si="2"/>
        <v>1</v>
      </c>
      <c r="AI13" s="327">
        <v>1</v>
      </c>
      <c r="AJ13" s="314">
        <v>1</v>
      </c>
      <c r="AK13" s="327">
        <v>1</v>
      </c>
      <c r="AL13" s="314">
        <v>1</v>
      </c>
      <c r="AM13" s="327">
        <v>1</v>
      </c>
      <c r="AN13" s="314">
        <v>1</v>
      </c>
      <c r="AO13" s="185">
        <f t="shared" ref="AO13:AP17" si="3">(AI13+AK13+AM13)/3</f>
        <v>1</v>
      </c>
      <c r="AP13" s="185">
        <f t="shared" si="3"/>
        <v>1</v>
      </c>
      <c r="AQ13" s="185">
        <f>(Q13+Y13+AG13+AO13)/4</f>
        <v>1</v>
      </c>
      <c r="AR13" s="185">
        <f>(R13+Z13+AH13+AP13)/4</f>
        <v>1</v>
      </c>
      <c r="AS13" s="185">
        <f t="shared" ref="AS13:AS18" si="4">IF(AND(AR13&gt;0,AQ13&gt;0),AR13/AQ13,0)</f>
        <v>1</v>
      </c>
    </row>
    <row r="14" spans="2:45" ht="206.25" customHeight="1">
      <c r="B14" s="564"/>
      <c r="C14" s="335" t="s">
        <v>401</v>
      </c>
      <c r="D14" s="196">
        <v>1</v>
      </c>
      <c r="E14" s="267" t="s">
        <v>688</v>
      </c>
      <c r="F14" s="334" t="s">
        <v>402</v>
      </c>
      <c r="G14" s="323" t="s">
        <v>415</v>
      </c>
      <c r="H14" s="176" t="s">
        <v>403</v>
      </c>
      <c r="I14" s="189" t="s">
        <v>404</v>
      </c>
      <c r="J14" s="177" t="s">
        <v>400</v>
      </c>
      <c r="K14" s="327">
        <v>1</v>
      </c>
      <c r="L14" s="314">
        <v>1</v>
      </c>
      <c r="M14" s="327">
        <v>1</v>
      </c>
      <c r="N14" s="314">
        <v>1</v>
      </c>
      <c r="O14" s="327">
        <v>1</v>
      </c>
      <c r="P14" s="314">
        <v>1</v>
      </c>
      <c r="Q14" s="185">
        <f t="shared" si="0"/>
        <v>1</v>
      </c>
      <c r="R14" s="185">
        <f t="shared" si="0"/>
        <v>1</v>
      </c>
      <c r="S14" s="327">
        <v>1</v>
      </c>
      <c r="T14" s="314">
        <v>1</v>
      </c>
      <c r="U14" s="327">
        <v>1</v>
      </c>
      <c r="V14" s="314">
        <v>1</v>
      </c>
      <c r="W14" s="327">
        <v>1</v>
      </c>
      <c r="X14" s="314">
        <v>1</v>
      </c>
      <c r="Y14" s="185">
        <f t="shared" si="1"/>
        <v>1</v>
      </c>
      <c r="Z14" s="185">
        <f t="shared" si="1"/>
        <v>1</v>
      </c>
      <c r="AA14" s="327">
        <v>1</v>
      </c>
      <c r="AB14" s="314">
        <v>1</v>
      </c>
      <c r="AC14" s="327">
        <v>1</v>
      </c>
      <c r="AD14" s="314">
        <v>1</v>
      </c>
      <c r="AE14" s="327">
        <v>1</v>
      </c>
      <c r="AF14" s="314">
        <v>1</v>
      </c>
      <c r="AG14" s="185">
        <f t="shared" si="2"/>
        <v>1</v>
      </c>
      <c r="AH14" s="185">
        <f t="shared" si="2"/>
        <v>1</v>
      </c>
      <c r="AI14" s="327">
        <v>1</v>
      </c>
      <c r="AJ14" s="314">
        <v>1</v>
      </c>
      <c r="AK14" s="327">
        <v>1</v>
      </c>
      <c r="AL14" s="314">
        <v>1</v>
      </c>
      <c r="AM14" s="327">
        <v>1</v>
      </c>
      <c r="AN14" s="314">
        <v>1</v>
      </c>
      <c r="AO14" s="185">
        <f t="shared" si="3"/>
        <v>1</v>
      </c>
      <c r="AP14" s="185">
        <f t="shared" si="3"/>
        <v>1</v>
      </c>
      <c r="AQ14" s="185">
        <f t="shared" ref="AQ14:AR16" si="5">(Q14+Y14+AG14+AO14)/4</f>
        <v>1</v>
      </c>
      <c r="AR14" s="185">
        <f t="shared" si="5"/>
        <v>1</v>
      </c>
      <c r="AS14" s="185">
        <f t="shared" si="4"/>
        <v>1</v>
      </c>
    </row>
    <row r="15" spans="2:45" ht="125.25" customHeight="1">
      <c r="B15" s="564"/>
      <c r="C15" s="281" t="s">
        <v>405</v>
      </c>
      <c r="D15" s="196">
        <v>1</v>
      </c>
      <c r="E15" s="267" t="s">
        <v>406</v>
      </c>
      <c r="F15" s="334" t="s">
        <v>402</v>
      </c>
      <c r="G15" s="323" t="s">
        <v>415</v>
      </c>
      <c r="H15" s="176" t="s">
        <v>403</v>
      </c>
      <c r="I15" s="189" t="s">
        <v>407</v>
      </c>
      <c r="J15" s="177" t="s">
        <v>400</v>
      </c>
      <c r="K15" s="327">
        <v>1</v>
      </c>
      <c r="L15" s="314">
        <v>1</v>
      </c>
      <c r="M15" s="327">
        <v>1</v>
      </c>
      <c r="N15" s="314">
        <v>1</v>
      </c>
      <c r="O15" s="327">
        <v>1</v>
      </c>
      <c r="P15" s="314">
        <v>1</v>
      </c>
      <c r="Q15" s="185">
        <f t="shared" si="0"/>
        <v>1</v>
      </c>
      <c r="R15" s="185">
        <f t="shared" si="0"/>
        <v>1</v>
      </c>
      <c r="S15" s="327">
        <v>1</v>
      </c>
      <c r="T15" s="314">
        <v>1</v>
      </c>
      <c r="U15" s="327">
        <v>1</v>
      </c>
      <c r="V15" s="314">
        <v>1</v>
      </c>
      <c r="W15" s="327">
        <v>1</v>
      </c>
      <c r="X15" s="314">
        <v>1</v>
      </c>
      <c r="Y15" s="185">
        <f t="shared" si="1"/>
        <v>1</v>
      </c>
      <c r="Z15" s="185">
        <f t="shared" si="1"/>
        <v>1</v>
      </c>
      <c r="AA15" s="327">
        <v>1</v>
      </c>
      <c r="AB15" s="314">
        <v>1</v>
      </c>
      <c r="AC15" s="327">
        <v>1</v>
      </c>
      <c r="AD15" s="314">
        <v>1</v>
      </c>
      <c r="AE15" s="327">
        <v>1</v>
      </c>
      <c r="AF15" s="314">
        <v>1</v>
      </c>
      <c r="AG15" s="185">
        <f t="shared" si="2"/>
        <v>1</v>
      </c>
      <c r="AH15" s="185">
        <f t="shared" si="2"/>
        <v>1</v>
      </c>
      <c r="AI15" s="327">
        <v>1</v>
      </c>
      <c r="AJ15" s="314">
        <v>1</v>
      </c>
      <c r="AK15" s="327">
        <v>1</v>
      </c>
      <c r="AL15" s="314">
        <v>1</v>
      </c>
      <c r="AM15" s="327">
        <v>1</v>
      </c>
      <c r="AN15" s="314">
        <v>1</v>
      </c>
      <c r="AO15" s="185">
        <f t="shared" si="3"/>
        <v>1</v>
      </c>
      <c r="AP15" s="185">
        <f t="shared" si="3"/>
        <v>1</v>
      </c>
      <c r="AQ15" s="185">
        <f t="shared" si="5"/>
        <v>1</v>
      </c>
      <c r="AR15" s="185">
        <f t="shared" si="5"/>
        <v>1</v>
      </c>
      <c r="AS15" s="185">
        <f t="shared" si="4"/>
        <v>1</v>
      </c>
    </row>
    <row r="16" spans="2:45" ht="144" customHeight="1">
      <c r="B16" s="564"/>
      <c r="C16" s="281" t="s">
        <v>408</v>
      </c>
      <c r="D16" s="196">
        <v>1</v>
      </c>
      <c r="E16" s="267" t="s">
        <v>409</v>
      </c>
      <c r="F16" s="334" t="s">
        <v>410</v>
      </c>
      <c r="G16" s="323" t="s">
        <v>415</v>
      </c>
      <c r="H16" s="176" t="s">
        <v>411</v>
      </c>
      <c r="I16" s="189" t="s">
        <v>412</v>
      </c>
      <c r="J16" s="177" t="s">
        <v>400</v>
      </c>
      <c r="K16" s="327">
        <v>1</v>
      </c>
      <c r="L16" s="314">
        <v>1</v>
      </c>
      <c r="M16" s="327">
        <v>1</v>
      </c>
      <c r="N16" s="314">
        <v>1</v>
      </c>
      <c r="O16" s="327">
        <v>1</v>
      </c>
      <c r="P16" s="314">
        <v>1</v>
      </c>
      <c r="Q16" s="185">
        <f t="shared" si="0"/>
        <v>1</v>
      </c>
      <c r="R16" s="185">
        <f t="shared" si="0"/>
        <v>1</v>
      </c>
      <c r="S16" s="327">
        <v>1</v>
      </c>
      <c r="T16" s="314">
        <v>1</v>
      </c>
      <c r="U16" s="327">
        <v>1</v>
      </c>
      <c r="V16" s="314">
        <v>1</v>
      </c>
      <c r="W16" s="327">
        <v>1</v>
      </c>
      <c r="X16" s="314">
        <v>1</v>
      </c>
      <c r="Y16" s="185">
        <f t="shared" si="1"/>
        <v>1</v>
      </c>
      <c r="Z16" s="185">
        <f t="shared" si="1"/>
        <v>1</v>
      </c>
      <c r="AA16" s="327">
        <v>1</v>
      </c>
      <c r="AB16" s="314">
        <v>1</v>
      </c>
      <c r="AC16" s="327">
        <v>1</v>
      </c>
      <c r="AD16" s="314">
        <v>1</v>
      </c>
      <c r="AE16" s="327">
        <v>1</v>
      </c>
      <c r="AF16" s="314">
        <v>1</v>
      </c>
      <c r="AG16" s="185">
        <f t="shared" si="2"/>
        <v>1</v>
      </c>
      <c r="AH16" s="185">
        <f t="shared" si="2"/>
        <v>1</v>
      </c>
      <c r="AI16" s="327">
        <v>1</v>
      </c>
      <c r="AJ16" s="314">
        <v>1</v>
      </c>
      <c r="AK16" s="327">
        <v>1</v>
      </c>
      <c r="AL16" s="314">
        <v>1</v>
      </c>
      <c r="AM16" s="327">
        <v>1</v>
      </c>
      <c r="AN16" s="314">
        <v>1</v>
      </c>
      <c r="AO16" s="185">
        <f t="shared" si="3"/>
        <v>1</v>
      </c>
      <c r="AP16" s="185">
        <f t="shared" si="3"/>
        <v>1</v>
      </c>
      <c r="AQ16" s="185">
        <f t="shared" si="5"/>
        <v>1</v>
      </c>
      <c r="AR16" s="185">
        <f t="shared" si="5"/>
        <v>1</v>
      </c>
      <c r="AS16" s="185">
        <f t="shared" si="4"/>
        <v>1</v>
      </c>
    </row>
    <row r="17" spans="2:45" ht="197.25" customHeight="1">
      <c r="B17" s="487"/>
      <c r="C17" s="281" t="s">
        <v>413</v>
      </c>
      <c r="D17" s="196">
        <v>1</v>
      </c>
      <c r="E17" s="267" t="s">
        <v>397</v>
      </c>
      <c r="F17" s="334" t="s">
        <v>541</v>
      </c>
      <c r="G17" s="323" t="s">
        <v>415</v>
      </c>
      <c r="H17" s="176" t="s">
        <v>689</v>
      </c>
      <c r="I17" s="189" t="s">
        <v>414</v>
      </c>
      <c r="J17" s="177" t="s">
        <v>400</v>
      </c>
      <c r="K17" s="327">
        <v>1</v>
      </c>
      <c r="L17" s="314">
        <v>1</v>
      </c>
      <c r="M17" s="327">
        <v>1</v>
      </c>
      <c r="N17" s="314">
        <v>1</v>
      </c>
      <c r="O17" s="327">
        <v>1</v>
      </c>
      <c r="P17" s="314">
        <v>1</v>
      </c>
      <c r="Q17" s="185">
        <f t="shared" si="0"/>
        <v>1</v>
      </c>
      <c r="R17" s="185">
        <f t="shared" si="0"/>
        <v>1</v>
      </c>
      <c r="S17" s="327">
        <v>1</v>
      </c>
      <c r="T17" s="314">
        <v>1</v>
      </c>
      <c r="U17" s="327">
        <v>1</v>
      </c>
      <c r="V17" s="314">
        <v>1</v>
      </c>
      <c r="W17" s="327">
        <v>1</v>
      </c>
      <c r="X17" s="314">
        <v>1</v>
      </c>
      <c r="Y17" s="185">
        <f t="shared" si="1"/>
        <v>1</v>
      </c>
      <c r="Z17" s="185">
        <f t="shared" si="1"/>
        <v>1</v>
      </c>
      <c r="AA17" s="327">
        <v>1</v>
      </c>
      <c r="AB17" s="314">
        <v>1</v>
      </c>
      <c r="AC17" s="327">
        <v>1</v>
      </c>
      <c r="AD17" s="314">
        <v>1</v>
      </c>
      <c r="AE17" s="327">
        <v>1</v>
      </c>
      <c r="AF17" s="314">
        <v>1</v>
      </c>
      <c r="AG17" s="185">
        <f t="shared" si="2"/>
        <v>1</v>
      </c>
      <c r="AH17" s="185">
        <f t="shared" si="2"/>
        <v>1</v>
      </c>
      <c r="AI17" s="327">
        <v>1</v>
      </c>
      <c r="AJ17" s="314">
        <v>1</v>
      </c>
      <c r="AK17" s="327">
        <v>1</v>
      </c>
      <c r="AL17" s="314">
        <v>1</v>
      </c>
      <c r="AM17" s="327">
        <v>1</v>
      </c>
      <c r="AN17" s="314">
        <v>1</v>
      </c>
      <c r="AO17" s="185">
        <f t="shared" si="3"/>
        <v>1</v>
      </c>
      <c r="AP17" s="185">
        <f t="shared" si="3"/>
        <v>1</v>
      </c>
      <c r="AQ17" s="185">
        <f>(Q17+Y17+AG17+AO17)/4</f>
        <v>1</v>
      </c>
      <c r="AR17" s="185">
        <f>(R17+Z17+AH17+AP17)/4</f>
        <v>1</v>
      </c>
      <c r="AS17" s="185">
        <f t="shared" si="4"/>
        <v>1</v>
      </c>
    </row>
    <row r="18" spans="2:45" ht="327.75">
      <c r="B18" s="280" t="s">
        <v>475</v>
      </c>
      <c r="C18" s="186" t="s">
        <v>472</v>
      </c>
      <c r="D18" s="187">
        <v>1</v>
      </c>
      <c r="E18" s="188" t="s">
        <v>425</v>
      </c>
      <c r="F18" s="174" t="s">
        <v>426</v>
      </c>
      <c r="G18" s="175" t="s">
        <v>415</v>
      </c>
      <c r="H18" s="176" t="s">
        <v>427</v>
      </c>
      <c r="I18" s="189" t="s">
        <v>428</v>
      </c>
      <c r="J18" s="177" t="s">
        <v>519</v>
      </c>
      <c r="K18" s="190">
        <v>2.5757575757575757E-2</v>
      </c>
      <c r="L18" s="191">
        <v>2.5757575757575757E-2</v>
      </c>
      <c r="M18" s="190">
        <v>0.23575757575757575</v>
      </c>
      <c r="N18" s="191">
        <v>0.22</v>
      </c>
      <c r="O18" s="190">
        <v>0.16909090909090907</v>
      </c>
      <c r="P18" s="191">
        <v>0.16</v>
      </c>
      <c r="Q18" s="185">
        <f>K18+M18+O18</f>
        <v>0.43060606060606055</v>
      </c>
      <c r="R18" s="185">
        <f>L18+N18+P18</f>
        <v>0.40575757575757576</v>
      </c>
      <c r="S18" s="190">
        <v>0.13575757575757574</v>
      </c>
      <c r="T18" s="191">
        <v>0.14000000000000001</v>
      </c>
      <c r="U18" s="190">
        <v>0.10242424242424242</v>
      </c>
      <c r="V18" s="191">
        <v>0.1</v>
      </c>
      <c r="W18" s="190">
        <v>3.5757575757575759E-2</v>
      </c>
      <c r="X18" s="191">
        <v>0.04</v>
      </c>
      <c r="Y18" s="185">
        <f>S18+U18+W18</f>
        <v>0.27393939393939393</v>
      </c>
      <c r="Z18" s="185">
        <f>T18+V18+X18</f>
        <v>0.28000000000000003</v>
      </c>
      <c r="AA18" s="190">
        <v>3.5757575757575759E-2</v>
      </c>
      <c r="AB18" s="191">
        <v>0.04</v>
      </c>
      <c r="AC18" s="190">
        <v>8.5757575757575755E-2</v>
      </c>
      <c r="AD18" s="191">
        <v>0.09</v>
      </c>
      <c r="AE18" s="190">
        <v>3.5757575757575759E-2</v>
      </c>
      <c r="AF18" s="191">
        <v>0.04</v>
      </c>
      <c r="AG18" s="185">
        <f>AA18+AC18+AE18</f>
        <v>0.15727272727272729</v>
      </c>
      <c r="AH18" s="185">
        <f>AB18+AD18+AF18</f>
        <v>0.17</v>
      </c>
      <c r="AI18" s="190">
        <v>3.5757575757575759E-2</v>
      </c>
      <c r="AJ18" s="191">
        <v>0.04</v>
      </c>
      <c r="AK18" s="190">
        <v>8.5757575757575755E-2</v>
      </c>
      <c r="AL18" s="191">
        <v>8.5757575757575755E-2</v>
      </c>
      <c r="AM18" s="190">
        <v>1.6666666666666666E-2</v>
      </c>
      <c r="AN18" s="191">
        <v>1.4999999999999999E-2</v>
      </c>
      <c r="AO18" s="185">
        <f>AI18+AK18+AM18</f>
        <v>0.13818181818181818</v>
      </c>
      <c r="AP18" s="185">
        <f>AJ18+AL18+AN18</f>
        <v>0.14075757575757575</v>
      </c>
      <c r="AQ18" s="185">
        <f>Q18+Y18+AG18+AO18</f>
        <v>1</v>
      </c>
      <c r="AR18" s="185">
        <f>R18+Z18+AH18+AP18</f>
        <v>0.99651515151515158</v>
      </c>
      <c r="AS18" s="185">
        <f t="shared" si="4"/>
        <v>0.99651515151515158</v>
      </c>
    </row>
    <row r="19" spans="2:45" ht="23.25">
      <c r="B19" s="447" t="s">
        <v>22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9"/>
      <c r="AS19" s="29">
        <f>AVERAGE(AS13:AS17)</f>
        <v>1</v>
      </c>
    </row>
    <row r="20" spans="2:45">
      <c r="B20" s="197"/>
      <c r="C20" s="197"/>
      <c r="D20" s="198"/>
      <c r="E20" s="197"/>
      <c r="F20" s="197"/>
      <c r="G20" s="197"/>
      <c r="H20" s="197"/>
      <c r="I20" s="197"/>
      <c r="J20" s="199"/>
    </row>
    <row r="21" spans="2:45" ht="15.75">
      <c r="B21" s="200" t="s">
        <v>3</v>
      </c>
      <c r="C21" s="450"/>
      <c r="D21" s="451"/>
      <c r="E21" s="451"/>
      <c r="F21" s="451"/>
      <c r="G21" s="451"/>
      <c r="H21" s="451"/>
      <c r="I21" s="451"/>
      <c r="J21" s="452"/>
    </row>
    <row r="22" spans="2:45">
      <c r="B22" s="197"/>
      <c r="C22" s="441"/>
      <c r="D22" s="441"/>
      <c r="E22" s="441"/>
      <c r="F22" s="441"/>
      <c r="G22" s="441"/>
      <c r="H22" s="441"/>
      <c r="I22" s="441"/>
      <c r="J22" s="441"/>
    </row>
    <row r="23" spans="2:45">
      <c r="B23" s="201" t="s">
        <v>31</v>
      </c>
      <c r="C23" s="436">
        <v>43448</v>
      </c>
      <c r="D23" s="437"/>
      <c r="E23" s="197"/>
      <c r="F23" s="197"/>
      <c r="G23" s="202" t="s">
        <v>21</v>
      </c>
      <c r="H23" s="438"/>
      <c r="I23" s="438"/>
      <c r="J23" s="438"/>
    </row>
    <row r="24" spans="2:45">
      <c r="B24" s="197"/>
      <c r="C24" s="197"/>
      <c r="D24" s="198"/>
      <c r="E24" s="197"/>
      <c r="F24" s="197"/>
      <c r="G24" s="197"/>
      <c r="H24" s="197"/>
      <c r="I24" s="197"/>
      <c r="J24" s="199"/>
    </row>
    <row r="25" spans="2:45">
      <c r="B25" s="197"/>
      <c r="C25" s="197"/>
      <c r="D25" s="198"/>
      <c r="E25" s="197"/>
      <c r="F25" s="197"/>
      <c r="G25" s="197"/>
      <c r="H25" s="197"/>
      <c r="I25" s="197"/>
      <c r="J25" s="199"/>
    </row>
    <row r="26" spans="2:45">
      <c r="B26" s="197"/>
      <c r="C26" s="197"/>
      <c r="D26" s="198"/>
      <c r="E26" s="197"/>
      <c r="F26" s="197"/>
      <c r="G26" s="197"/>
      <c r="H26" s="197"/>
      <c r="I26" s="197"/>
      <c r="J26" s="199"/>
    </row>
    <row r="27" spans="2:45">
      <c r="B27" s="197"/>
      <c r="C27" s="197"/>
      <c r="D27" s="198"/>
      <c r="E27" s="440"/>
      <c r="F27" s="440"/>
      <c r="G27" s="440"/>
      <c r="H27" s="440"/>
      <c r="I27" s="203"/>
      <c r="J27" s="197"/>
    </row>
    <row r="28" spans="2:45">
      <c r="B28" s="197"/>
      <c r="C28" s="197"/>
      <c r="D28" s="198"/>
      <c r="E28" s="197"/>
      <c r="F28" s="197"/>
      <c r="G28" s="199"/>
      <c r="H28" s="197"/>
      <c r="I28" s="197"/>
      <c r="J28" s="197"/>
    </row>
    <row r="29" spans="2:45">
      <c r="B29" s="197"/>
      <c r="C29" s="197"/>
      <c r="D29" s="198"/>
      <c r="E29" s="440"/>
      <c r="F29" s="440"/>
      <c r="G29" s="440"/>
      <c r="H29" s="440"/>
      <c r="I29" s="203"/>
      <c r="J29" s="197"/>
    </row>
    <row r="30" spans="2:45">
      <c r="B30" s="197"/>
      <c r="C30" s="197"/>
      <c r="D30" s="198"/>
      <c r="E30" s="197"/>
      <c r="F30" s="197"/>
      <c r="G30" s="199"/>
      <c r="H30" s="197"/>
      <c r="I30" s="197"/>
      <c r="J30" s="197"/>
    </row>
    <row r="31" spans="2:45">
      <c r="B31" s="197"/>
      <c r="C31" s="197"/>
      <c r="D31" s="198"/>
      <c r="E31" s="440"/>
      <c r="F31" s="440"/>
      <c r="G31" s="440"/>
      <c r="H31" s="440"/>
      <c r="I31" s="203"/>
      <c r="J31" s="197"/>
    </row>
  </sheetData>
  <sheetProtection algorithmName="SHA-512" hashValue="XNXC8JwQXe1tWwo8InRlzymrnLg6FL2yRin4hU4JKAW0mivNh8dSFFgB9O51weeyryCQoKNOFJm3CxHJkT+B5A==" saltValue="KF/R7Q8cjMJkfXcEX5tm3Q==" spinCount="100000" sheet="1" formatCells="0"/>
  <mergeCells count="49">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27:H27"/>
    <mergeCell ref="E29:H29"/>
    <mergeCell ref="E31:H31"/>
    <mergeCell ref="AM11:AN11"/>
    <mergeCell ref="AO11:AP11"/>
    <mergeCell ref="B19:AR19"/>
    <mergeCell ref="C21:J21"/>
    <mergeCell ref="C22:J22"/>
    <mergeCell ref="C23:D23"/>
    <mergeCell ref="H23:J23"/>
    <mergeCell ref="AA11:AB11"/>
    <mergeCell ref="AC11:AD11"/>
    <mergeCell ref="AE11:AF11"/>
    <mergeCell ref="AG11:AH11"/>
    <mergeCell ref="AI11:AJ11"/>
    <mergeCell ref="AK11:AL11"/>
  </mergeCells>
  <conditionalFormatting sqref="AS13">
    <cfRule type="cellIs" dxfId="59" priority="10" operator="between">
      <formula>0.7</formula>
      <formula>1</formula>
    </cfRule>
    <cfRule type="cellIs" dxfId="58" priority="11" operator="between">
      <formula>0.51</formula>
      <formula>0.69</formula>
    </cfRule>
    <cfRule type="cellIs" dxfId="57" priority="12" operator="between">
      <formula>0</formula>
      <formula>0.5</formula>
    </cfRule>
  </conditionalFormatting>
  <conditionalFormatting sqref="AS17">
    <cfRule type="cellIs" dxfId="56" priority="4" operator="between">
      <formula>0.7</formula>
      <formula>1</formula>
    </cfRule>
    <cfRule type="cellIs" dxfId="55" priority="5" operator="between">
      <formula>0.51</formula>
      <formula>0.69</formula>
    </cfRule>
    <cfRule type="cellIs" dxfId="54" priority="6" operator="between">
      <formula>0</formula>
      <formula>0.5</formula>
    </cfRule>
  </conditionalFormatting>
  <conditionalFormatting sqref="AS18">
    <cfRule type="cellIs" dxfId="53" priority="1" operator="between">
      <formula>0.7</formula>
      <formula>1</formula>
    </cfRule>
    <cfRule type="cellIs" dxfId="52" priority="2" operator="between">
      <formula>0.51</formula>
      <formula>0.69</formula>
    </cfRule>
    <cfRule type="cellIs" dxfId="51" priority="3" operator="between">
      <formula>0</formula>
      <formula>0.5</formula>
    </cfRule>
  </conditionalFormatting>
  <conditionalFormatting sqref="AS14:AS16">
    <cfRule type="cellIs" dxfId="50" priority="7" operator="between">
      <formula>0.7</formula>
      <formula>1</formula>
    </cfRule>
    <cfRule type="cellIs" dxfId="49" priority="8" operator="between">
      <formula>0.51</formula>
      <formula>0.69</formula>
    </cfRule>
    <cfRule type="cellIs" dxfId="48" priority="9" operator="between">
      <formula>0</formula>
      <formula>0.5</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9FF33"/>
  </sheetPr>
  <dimension ref="B1:AS26"/>
  <sheetViews>
    <sheetView showGridLines="0" zoomScale="55" zoomScaleNormal="55" workbookViewId="0">
      <selection activeCell="AO11" sqref="AO11:AP11"/>
    </sheetView>
  </sheetViews>
  <sheetFormatPr baseColWidth="10" defaultColWidth="17.28515625" defaultRowHeight="15" customHeight="1"/>
  <cols>
    <col min="1" max="1" width="4.28515625" style="158" customWidth="1"/>
    <col min="2" max="2" width="52.28515625" style="155" customWidth="1"/>
    <col min="3" max="3" width="34.85546875" style="155" customWidth="1"/>
    <col min="4" max="4" width="21.42578125" style="156" customWidth="1"/>
    <col min="5" max="5" width="28.7109375" style="155" customWidth="1"/>
    <col min="6"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160" t="s">
        <v>36</v>
      </c>
    </row>
    <row r="4" spans="2:45">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5.75">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454" t="s">
        <v>34</v>
      </c>
      <c r="C9" s="454" t="s">
        <v>33</v>
      </c>
      <c r="D9" s="454" t="s">
        <v>62</v>
      </c>
      <c r="E9" s="454" t="s">
        <v>65</v>
      </c>
      <c r="F9" s="454" t="s">
        <v>66</v>
      </c>
      <c r="G9" s="454" t="s">
        <v>30</v>
      </c>
      <c r="H9" s="454" t="s">
        <v>24</v>
      </c>
      <c r="I9" s="454" t="s">
        <v>94</v>
      </c>
      <c r="J9" s="454"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561" t="s">
        <v>6</v>
      </c>
      <c r="AS9" s="561" t="s">
        <v>23</v>
      </c>
    </row>
    <row r="10" spans="2:45" ht="15.75">
      <c r="B10" s="454"/>
      <c r="C10" s="454"/>
      <c r="D10" s="454"/>
      <c r="E10" s="454"/>
      <c r="F10" s="454"/>
      <c r="G10" s="454"/>
      <c r="H10" s="454"/>
      <c r="I10" s="454"/>
      <c r="J10" s="454"/>
      <c r="K10" s="442" t="s">
        <v>25</v>
      </c>
      <c r="L10" s="442"/>
      <c r="M10" s="442"/>
      <c r="N10" s="442"/>
      <c r="O10" s="442"/>
      <c r="P10" s="442"/>
      <c r="Q10" s="442"/>
      <c r="R10" s="442"/>
      <c r="S10" s="442" t="s">
        <v>26</v>
      </c>
      <c r="T10" s="442"/>
      <c r="U10" s="442"/>
      <c r="V10" s="442"/>
      <c r="W10" s="442"/>
      <c r="X10" s="442"/>
      <c r="Y10" s="442"/>
      <c r="Z10" s="442"/>
      <c r="AA10" s="442" t="s">
        <v>27</v>
      </c>
      <c r="AB10" s="442"/>
      <c r="AC10" s="442"/>
      <c r="AD10" s="442"/>
      <c r="AE10" s="442"/>
      <c r="AF10" s="442"/>
      <c r="AG10" s="442"/>
      <c r="AH10" s="442"/>
      <c r="AI10" s="442" t="s">
        <v>28</v>
      </c>
      <c r="AJ10" s="442"/>
      <c r="AK10" s="442"/>
      <c r="AL10" s="442"/>
      <c r="AM10" s="442"/>
      <c r="AN10" s="442"/>
      <c r="AO10" s="442"/>
      <c r="AP10" s="442"/>
      <c r="AQ10" s="457"/>
      <c r="AR10" s="561"/>
      <c r="AS10" s="561"/>
    </row>
    <row r="11" spans="2:45" ht="15.75" customHeight="1">
      <c r="B11" s="454"/>
      <c r="C11" s="454"/>
      <c r="D11" s="454"/>
      <c r="E11" s="454"/>
      <c r="F11" s="454"/>
      <c r="G11" s="454"/>
      <c r="H11" s="454"/>
      <c r="I11" s="454"/>
      <c r="J11" s="454"/>
      <c r="K11" s="442" t="s">
        <v>7</v>
      </c>
      <c r="L11" s="442"/>
      <c r="M11" s="442" t="s">
        <v>8</v>
      </c>
      <c r="N11" s="442"/>
      <c r="O11" s="445" t="s">
        <v>9</v>
      </c>
      <c r="P11" s="446"/>
      <c r="Q11" s="443" t="s">
        <v>10</v>
      </c>
      <c r="R11" s="444"/>
      <c r="S11" s="442" t="s">
        <v>32</v>
      </c>
      <c r="T11" s="442"/>
      <c r="U11" s="442" t="s">
        <v>11</v>
      </c>
      <c r="V11" s="442"/>
      <c r="W11" s="442" t="s">
        <v>12</v>
      </c>
      <c r="X11" s="442"/>
      <c r="Y11" s="443" t="s">
        <v>10</v>
      </c>
      <c r="Z11" s="444"/>
      <c r="AA11" s="442" t="s">
        <v>13</v>
      </c>
      <c r="AB11" s="442"/>
      <c r="AC11" s="442" t="s">
        <v>14</v>
      </c>
      <c r="AD11" s="442"/>
      <c r="AE11" s="442" t="s">
        <v>15</v>
      </c>
      <c r="AF11" s="442"/>
      <c r="AG11" s="443" t="s">
        <v>10</v>
      </c>
      <c r="AH11" s="444"/>
      <c r="AI11" s="442" t="s">
        <v>16</v>
      </c>
      <c r="AJ11" s="442"/>
      <c r="AK11" s="442" t="s">
        <v>17</v>
      </c>
      <c r="AL11" s="442"/>
      <c r="AM11" s="442" t="s">
        <v>18</v>
      </c>
      <c r="AN11" s="442"/>
      <c r="AO11" s="492" t="s">
        <v>10</v>
      </c>
      <c r="AP11" s="493"/>
      <c r="AQ11" s="457"/>
      <c r="AR11" s="561"/>
      <c r="AS11" s="561"/>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561"/>
      <c r="AS12" s="561"/>
    </row>
    <row r="13" spans="2:45" ht="327.75">
      <c r="B13" s="336" t="s">
        <v>719</v>
      </c>
      <c r="C13" s="186" t="s">
        <v>472</v>
      </c>
      <c r="D13" s="187">
        <v>1</v>
      </c>
      <c r="E13" s="188" t="s">
        <v>425</v>
      </c>
      <c r="F13" s="174" t="s">
        <v>426</v>
      </c>
      <c r="G13" s="175" t="s">
        <v>415</v>
      </c>
      <c r="H13" s="176" t="s">
        <v>427</v>
      </c>
      <c r="I13" s="189" t="s">
        <v>428</v>
      </c>
      <c r="J13" s="177" t="s">
        <v>519</v>
      </c>
      <c r="K13" s="190">
        <v>0</v>
      </c>
      <c r="L13" s="191">
        <v>0</v>
      </c>
      <c r="M13" s="190">
        <v>0</v>
      </c>
      <c r="N13" s="191">
        <v>0</v>
      </c>
      <c r="O13" s="190">
        <v>0</v>
      </c>
      <c r="P13" s="191">
        <v>0</v>
      </c>
      <c r="Q13" s="337">
        <f t="shared" ref="Q13:R13" si="0">K13+M13+O13</f>
        <v>0</v>
      </c>
      <c r="R13" s="337">
        <f t="shared" si="0"/>
        <v>0</v>
      </c>
      <c r="S13" s="190">
        <v>0</v>
      </c>
      <c r="T13" s="191">
        <v>0</v>
      </c>
      <c r="U13" s="190">
        <v>0.15</v>
      </c>
      <c r="V13" s="191">
        <v>0.12</v>
      </c>
      <c r="W13" s="190">
        <v>0.09</v>
      </c>
      <c r="X13" s="191">
        <v>0.09</v>
      </c>
      <c r="Y13" s="337">
        <f t="shared" ref="Y13:Z13" si="1">S13+U13+W13</f>
        <v>0.24</v>
      </c>
      <c r="Z13" s="337">
        <f t="shared" si="1"/>
        <v>0.21</v>
      </c>
      <c r="AA13" s="190">
        <v>0.3</v>
      </c>
      <c r="AB13" s="191">
        <v>0.23</v>
      </c>
      <c r="AC13" s="190">
        <v>0.2</v>
      </c>
      <c r="AD13" s="191">
        <v>0.2</v>
      </c>
      <c r="AE13" s="190">
        <v>0.06</v>
      </c>
      <c r="AF13" s="191">
        <v>0.05</v>
      </c>
      <c r="AG13" s="337">
        <f t="shared" ref="AG13:AH13" si="2">AA13+AC13+AE13</f>
        <v>0.56000000000000005</v>
      </c>
      <c r="AH13" s="337">
        <f t="shared" si="2"/>
        <v>0.48000000000000004</v>
      </c>
      <c r="AI13" s="190">
        <v>0.06</v>
      </c>
      <c r="AJ13" s="338">
        <v>0.1</v>
      </c>
      <c r="AK13" s="190">
        <v>0.1</v>
      </c>
      <c r="AL13" s="191">
        <v>0.15</v>
      </c>
      <c r="AM13" s="190">
        <v>0.04</v>
      </c>
      <c r="AN13" s="191">
        <v>0.06</v>
      </c>
      <c r="AO13" s="337">
        <f t="shared" ref="AO13:AP13" si="3">AI13+AK13+AM13</f>
        <v>0.2</v>
      </c>
      <c r="AP13" s="337">
        <f t="shared" si="3"/>
        <v>0.31</v>
      </c>
      <c r="AQ13" s="337">
        <f t="shared" ref="AQ13:AR13" si="4">Q13+Y13+AG13+AO13</f>
        <v>1</v>
      </c>
      <c r="AR13" s="337">
        <f t="shared" si="4"/>
        <v>1</v>
      </c>
      <c r="AS13" s="337">
        <f>IF(AND(AR13&gt;0,AQ13&gt;0),AR13/AQ13,0)</f>
        <v>1</v>
      </c>
    </row>
    <row r="14" spans="2:45" ht="23.25" hidden="1">
      <c r="B14" s="447" t="s">
        <v>22</v>
      </c>
      <c r="C14" s="448"/>
      <c r="D14" s="448"/>
      <c r="E14" s="448"/>
      <c r="F14" s="448"/>
      <c r="G14" s="448"/>
      <c r="H14" s="448"/>
      <c r="I14" s="448"/>
      <c r="J14" s="448"/>
      <c r="K14" s="448"/>
      <c r="L14" s="448"/>
      <c r="M14" s="448"/>
      <c r="N14" s="448"/>
      <c r="O14" s="448"/>
      <c r="P14" s="448"/>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6"/>
      <c r="AS14" s="116"/>
    </row>
    <row r="15" spans="2:45" ht="17.25">
      <c r="B15" s="197"/>
      <c r="C15" s="197"/>
      <c r="D15" s="198"/>
      <c r="E15" s="197"/>
      <c r="F15" s="197"/>
      <c r="G15" s="197"/>
      <c r="H15" s="197"/>
      <c r="I15" s="197"/>
      <c r="J15" s="199"/>
    </row>
    <row r="16" spans="2:45" ht="15.75">
      <c r="B16" s="269" t="s">
        <v>3</v>
      </c>
      <c r="C16" s="522" t="s">
        <v>702</v>
      </c>
      <c r="D16" s="523"/>
      <c r="E16" s="523"/>
      <c r="F16" s="523"/>
      <c r="G16" s="523"/>
      <c r="H16" s="523"/>
      <c r="I16" s="523"/>
      <c r="J16" s="524"/>
    </row>
    <row r="17" spans="2:10" ht="17.25">
      <c r="B17" s="197"/>
      <c r="C17" s="441"/>
      <c r="D17" s="441"/>
      <c r="E17" s="441"/>
      <c r="F17" s="441"/>
      <c r="G17" s="441"/>
      <c r="H17" s="441"/>
      <c r="I17" s="441"/>
      <c r="J17" s="441"/>
    </row>
    <row r="18" spans="2:10" ht="17.25">
      <c r="B18" s="270" t="s">
        <v>31</v>
      </c>
      <c r="C18" s="509">
        <v>43448</v>
      </c>
      <c r="D18" s="510"/>
      <c r="E18" s="197"/>
      <c r="F18" s="197"/>
      <c r="G18" s="271" t="s">
        <v>21</v>
      </c>
      <c r="H18" s="549" t="s">
        <v>686</v>
      </c>
      <c r="I18" s="531"/>
      <c r="J18" s="531"/>
    </row>
    <row r="19" spans="2:10" ht="17.25">
      <c r="B19" s="197"/>
      <c r="C19" s="197"/>
      <c r="D19" s="198"/>
      <c r="E19" s="197"/>
      <c r="F19" s="197"/>
      <c r="G19" s="197"/>
      <c r="H19" s="197"/>
      <c r="I19" s="197"/>
      <c r="J19" s="199"/>
    </row>
    <row r="20" spans="2:10" ht="17.25">
      <c r="B20" s="197"/>
      <c r="C20" s="197"/>
      <c r="D20" s="198"/>
      <c r="E20" s="197"/>
      <c r="F20" s="197"/>
      <c r="G20" s="197"/>
      <c r="H20" s="197"/>
      <c r="I20" s="197"/>
      <c r="J20" s="199"/>
    </row>
    <row r="21" spans="2:10" ht="17.25">
      <c r="B21" s="197"/>
      <c r="C21" s="197"/>
      <c r="D21" s="198"/>
      <c r="E21" s="197"/>
      <c r="F21" s="197"/>
      <c r="G21" s="197"/>
      <c r="H21" s="197"/>
      <c r="I21" s="197"/>
      <c r="J21" s="199"/>
    </row>
    <row r="22" spans="2:10" ht="17.25">
      <c r="B22" s="197"/>
      <c r="C22" s="197"/>
      <c r="D22" s="198"/>
      <c r="E22" s="440"/>
      <c r="F22" s="440"/>
      <c r="G22" s="440"/>
      <c r="H22" s="440"/>
      <c r="I22" s="203"/>
      <c r="J22" s="197"/>
    </row>
    <row r="23" spans="2:10" ht="17.25">
      <c r="B23" s="197"/>
      <c r="C23" s="197"/>
      <c r="D23" s="198"/>
      <c r="E23" s="197"/>
      <c r="F23" s="197"/>
      <c r="G23" s="199"/>
      <c r="H23" s="197"/>
      <c r="I23" s="197"/>
      <c r="J23" s="197"/>
    </row>
    <row r="24" spans="2:10" ht="17.25">
      <c r="B24" s="197"/>
      <c r="C24" s="197"/>
      <c r="D24" s="198"/>
      <c r="E24" s="440"/>
      <c r="F24" s="440"/>
      <c r="G24" s="440"/>
      <c r="H24" s="440"/>
      <c r="I24" s="203"/>
      <c r="J24" s="197"/>
    </row>
    <row r="25" spans="2:10" ht="17.25">
      <c r="B25" s="197"/>
      <c r="C25" s="197"/>
      <c r="D25" s="198"/>
      <c r="E25" s="197"/>
      <c r="F25" s="197"/>
      <c r="G25" s="199"/>
      <c r="H25" s="197"/>
      <c r="I25" s="197"/>
      <c r="J25" s="197"/>
    </row>
    <row r="26" spans="2:10" ht="17.25">
      <c r="B26" s="197"/>
      <c r="C26" s="197"/>
      <c r="D26" s="198"/>
      <c r="E26" s="440"/>
      <c r="F26" s="440"/>
      <c r="G26" s="440"/>
      <c r="H26" s="440"/>
      <c r="I26" s="203"/>
      <c r="J26" s="197"/>
    </row>
  </sheetData>
  <sheetProtection algorithmName="SHA-512" hashValue="Ljee6mztij8VLKaZNa8lX+PTRndPlBnVtEZMRJMrMc0oB9bGJWZQt2lNZHLk94FglWR6mFn3WLwAcYaIbTt/9A==" saltValue="xHB+0J4iap1CLvE2X/2bFQ==" spinCount="100000" sheet="1" formatCells="0"/>
  <mergeCells count="48">
    <mergeCell ref="C18:D18"/>
    <mergeCell ref="H18:J18"/>
    <mergeCell ref="E22:H22"/>
    <mergeCell ref="E24:H24"/>
    <mergeCell ref="E26:H26"/>
    <mergeCell ref="AO11:AP11"/>
    <mergeCell ref="B14:AR14"/>
    <mergeCell ref="C16:J16"/>
    <mergeCell ref="AI11:AJ11"/>
    <mergeCell ref="AK11:AL11"/>
    <mergeCell ref="AA10:AH10"/>
    <mergeCell ref="AI10:AP10"/>
    <mergeCell ref="K11:L11"/>
    <mergeCell ref="M11:N11"/>
    <mergeCell ref="C17:J17"/>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3">
    <cfRule type="cellIs" dxfId="47" priority="1" operator="between">
      <formula>0.7</formula>
      <formula>1</formula>
    </cfRule>
    <cfRule type="cellIs" dxfId="46" priority="2" operator="between">
      <formula>0.51</formula>
      <formula>0.69</formula>
    </cfRule>
    <cfRule type="cellIs" dxfId="45" priority="3" operator="between">
      <formula>0</formula>
      <formula>0.5</formula>
    </cfRule>
  </conditionalFormatting>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99FF33"/>
  </sheetPr>
  <dimension ref="B1:AS31"/>
  <sheetViews>
    <sheetView showGridLines="0" zoomScale="55" zoomScaleNormal="55" workbookViewId="0">
      <selection activeCell="AS16" sqref="AS16"/>
    </sheetView>
  </sheetViews>
  <sheetFormatPr baseColWidth="10" defaultColWidth="17.28515625" defaultRowHeight="15" customHeight="1"/>
  <cols>
    <col min="1" max="1" width="4.28515625" style="158" customWidth="1"/>
    <col min="2" max="2" width="28.42578125" style="155" customWidth="1"/>
    <col min="3" max="3" width="28.5703125" style="155" customWidth="1"/>
    <col min="4" max="4" width="25.42578125" style="156" customWidth="1"/>
    <col min="5"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537" t="s">
        <v>58</v>
      </c>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9"/>
      <c r="AR2" s="476" t="s">
        <v>38</v>
      </c>
      <c r="AS2" s="477"/>
    </row>
    <row r="3" spans="2:45" ht="15.75">
      <c r="B3" s="465"/>
      <c r="C3" s="567"/>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1"/>
      <c r="AQ3" s="542"/>
      <c r="AR3" s="341" t="s">
        <v>35</v>
      </c>
      <c r="AS3" s="204" t="s">
        <v>36</v>
      </c>
    </row>
    <row r="4" spans="2:45">
      <c r="B4" s="465"/>
      <c r="C4" s="567"/>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2"/>
      <c r="AR4" s="161">
        <v>3</v>
      </c>
      <c r="AS4" s="162" t="s">
        <v>101</v>
      </c>
    </row>
    <row r="5" spans="2:45" ht="15.75">
      <c r="B5" s="465"/>
      <c r="C5" s="567"/>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2"/>
      <c r="AR5" s="478" t="s">
        <v>37</v>
      </c>
      <c r="AS5" s="479"/>
    </row>
    <row r="6" spans="2:45" ht="15.75" thickBot="1">
      <c r="B6" s="466"/>
      <c r="C6" s="543"/>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4"/>
      <c r="AQ6" s="54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568" t="s">
        <v>34</v>
      </c>
      <c r="C9" s="568" t="s">
        <v>33</v>
      </c>
      <c r="D9" s="568" t="s">
        <v>62</v>
      </c>
      <c r="E9" s="568" t="s">
        <v>65</v>
      </c>
      <c r="F9" s="568" t="s">
        <v>66</v>
      </c>
      <c r="G9" s="568" t="s">
        <v>30</v>
      </c>
      <c r="H9" s="568" t="s">
        <v>24</v>
      </c>
      <c r="I9" s="568" t="s">
        <v>94</v>
      </c>
      <c r="J9" s="568"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561" t="s">
        <v>6</v>
      </c>
      <c r="AS9" s="561" t="s">
        <v>23</v>
      </c>
    </row>
    <row r="10" spans="2:45" ht="15.75">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561"/>
      <c r="AS10" s="561"/>
    </row>
    <row r="11" spans="2:45" ht="18"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92" t="s">
        <v>10</v>
      </c>
      <c r="AP11" s="493"/>
      <c r="AQ11" s="457"/>
      <c r="AR11" s="561"/>
      <c r="AS11" s="561"/>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561"/>
      <c r="AS12" s="561"/>
    </row>
    <row r="13" spans="2:45" ht="71.25" customHeight="1">
      <c r="B13" s="485" t="s">
        <v>720</v>
      </c>
      <c r="C13" s="459" t="s">
        <v>220</v>
      </c>
      <c r="D13" s="205">
        <v>8</v>
      </c>
      <c r="E13" s="276" t="s">
        <v>221</v>
      </c>
      <c r="F13" s="277" t="s">
        <v>222</v>
      </c>
      <c r="G13" s="208">
        <v>6</v>
      </c>
      <c r="H13" s="277" t="s">
        <v>223</v>
      </c>
      <c r="I13" s="278" t="s">
        <v>224</v>
      </c>
      <c r="J13" s="279" t="s">
        <v>350</v>
      </c>
      <c r="K13" s="178">
        <v>0</v>
      </c>
      <c r="L13" s="179">
        <v>2</v>
      </c>
      <c r="M13" s="178">
        <v>0</v>
      </c>
      <c r="N13" s="179">
        <v>0</v>
      </c>
      <c r="O13" s="178">
        <v>1</v>
      </c>
      <c r="P13" s="179">
        <v>0</v>
      </c>
      <c r="Q13" s="180">
        <f>K13+M13+O13</f>
        <v>1</v>
      </c>
      <c r="R13" s="180">
        <f>L13+N13+P13</f>
        <v>2</v>
      </c>
      <c r="S13" s="178">
        <v>1</v>
      </c>
      <c r="T13" s="179">
        <v>0</v>
      </c>
      <c r="U13" s="178">
        <v>1</v>
      </c>
      <c r="V13" s="179">
        <v>0</v>
      </c>
      <c r="W13" s="178">
        <v>0</v>
      </c>
      <c r="X13" s="179">
        <v>0</v>
      </c>
      <c r="Y13" s="180">
        <f>S13+U13+W13</f>
        <v>2</v>
      </c>
      <c r="Z13" s="180">
        <f>T13+V13+X13</f>
        <v>0</v>
      </c>
      <c r="AA13" s="178">
        <v>1</v>
      </c>
      <c r="AB13" s="179">
        <v>0</v>
      </c>
      <c r="AC13" s="178">
        <v>1</v>
      </c>
      <c r="AD13" s="179">
        <v>0</v>
      </c>
      <c r="AE13" s="181">
        <v>1</v>
      </c>
      <c r="AF13" s="179">
        <v>1</v>
      </c>
      <c r="AG13" s="339">
        <f>AA13+AC13+AE13</f>
        <v>3</v>
      </c>
      <c r="AH13" s="180">
        <f>AB13+AD13+AF13</f>
        <v>1</v>
      </c>
      <c r="AI13" s="178">
        <v>1</v>
      </c>
      <c r="AJ13" s="179">
        <v>0</v>
      </c>
      <c r="AK13" s="178">
        <v>1</v>
      </c>
      <c r="AL13" s="179">
        <v>0</v>
      </c>
      <c r="AM13" s="178">
        <v>0</v>
      </c>
      <c r="AN13" s="179">
        <v>4</v>
      </c>
      <c r="AO13" s="180">
        <f>AI13+AK13+AM13</f>
        <v>2</v>
      </c>
      <c r="AP13" s="180">
        <f>AJ13+AL13+AN13</f>
        <v>4</v>
      </c>
      <c r="AQ13" s="183">
        <f>Q13+Y13+AG13+AO13</f>
        <v>8</v>
      </c>
      <c r="AR13" s="184">
        <f>R13+Z13+AH13+AP13</f>
        <v>7</v>
      </c>
      <c r="AS13" s="185">
        <f t="shared" ref="AS13:AS17" si="0">IF(AND(AR13&gt;0,AQ13&gt;0),AR13/AQ13,0)</f>
        <v>0.875</v>
      </c>
    </row>
    <row r="14" spans="2:45" ht="105">
      <c r="B14" s="564"/>
      <c r="C14" s="461"/>
      <c r="D14" s="205">
        <v>4</v>
      </c>
      <c r="E14" s="276" t="s">
        <v>226</v>
      </c>
      <c r="F14" s="277" t="s">
        <v>227</v>
      </c>
      <c r="G14" s="208">
        <v>3</v>
      </c>
      <c r="H14" s="277" t="s">
        <v>228</v>
      </c>
      <c r="I14" s="278" t="s">
        <v>229</v>
      </c>
      <c r="J14" s="279" t="s">
        <v>350</v>
      </c>
      <c r="K14" s="178">
        <v>0</v>
      </c>
      <c r="L14" s="179">
        <v>0</v>
      </c>
      <c r="M14" s="178">
        <v>0</v>
      </c>
      <c r="N14" s="179">
        <v>1</v>
      </c>
      <c r="O14" s="178">
        <v>0</v>
      </c>
      <c r="P14" s="179">
        <v>0</v>
      </c>
      <c r="Q14" s="180">
        <f>K14+M14+O14</f>
        <v>0</v>
      </c>
      <c r="R14" s="180">
        <f>L14+N14+P14</f>
        <v>1</v>
      </c>
      <c r="S14" s="178">
        <v>0</v>
      </c>
      <c r="T14" s="179">
        <v>0</v>
      </c>
      <c r="U14" s="178">
        <v>0</v>
      </c>
      <c r="V14" s="179">
        <v>0</v>
      </c>
      <c r="W14" s="178">
        <v>1</v>
      </c>
      <c r="X14" s="179">
        <v>0</v>
      </c>
      <c r="Y14" s="180">
        <f>S14+U14+W14</f>
        <v>1</v>
      </c>
      <c r="Z14" s="180">
        <f>T14+V14+X14</f>
        <v>0</v>
      </c>
      <c r="AA14" s="178">
        <v>0</v>
      </c>
      <c r="AB14" s="179">
        <v>0</v>
      </c>
      <c r="AC14" s="178">
        <v>1</v>
      </c>
      <c r="AD14" s="179">
        <v>0</v>
      </c>
      <c r="AE14" s="181">
        <v>1</v>
      </c>
      <c r="AF14" s="179">
        <v>0</v>
      </c>
      <c r="AG14" s="339">
        <f>AA14+AC14+AE14</f>
        <v>2</v>
      </c>
      <c r="AH14" s="180">
        <f>AB14+AD14+AF14</f>
        <v>0</v>
      </c>
      <c r="AI14" s="178">
        <v>1</v>
      </c>
      <c r="AJ14" s="179">
        <v>0</v>
      </c>
      <c r="AK14" s="178">
        <v>0</v>
      </c>
      <c r="AL14" s="179">
        <v>2</v>
      </c>
      <c r="AM14" s="178">
        <v>0</v>
      </c>
      <c r="AN14" s="179">
        <v>0</v>
      </c>
      <c r="AO14" s="180">
        <f>AI14+AK14+AM14</f>
        <v>1</v>
      </c>
      <c r="AP14" s="180">
        <f>AJ14+AL14+AN14</f>
        <v>2</v>
      </c>
      <c r="AQ14" s="183">
        <f>Q14+Y14+AG14+AO14</f>
        <v>4</v>
      </c>
      <c r="AR14" s="184">
        <f>R14+Z14+AH14+AP14</f>
        <v>3</v>
      </c>
      <c r="AS14" s="185">
        <f t="shared" si="0"/>
        <v>0.75</v>
      </c>
    </row>
    <row r="15" spans="2:45" ht="99.75">
      <c r="B15" s="564"/>
      <c r="C15" s="205" t="s">
        <v>230</v>
      </c>
      <c r="D15" s="205">
        <v>8</v>
      </c>
      <c r="E15" s="276" t="s">
        <v>231</v>
      </c>
      <c r="F15" s="277" t="s">
        <v>232</v>
      </c>
      <c r="G15" s="208">
        <v>6</v>
      </c>
      <c r="H15" s="277" t="s">
        <v>233</v>
      </c>
      <c r="I15" s="278" t="s">
        <v>234</v>
      </c>
      <c r="J15" s="279" t="s">
        <v>350</v>
      </c>
      <c r="K15" s="178">
        <v>0</v>
      </c>
      <c r="L15" s="179">
        <v>1</v>
      </c>
      <c r="M15" s="178">
        <v>0</v>
      </c>
      <c r="N15" s="179">
        <v>1</v>
      </c>
      <c r="O15" s="178">
        <v>0</v>
      </c>
      <c r="P15" s="179">
        <v>0</v>
      </c>
      <c r="Q15" s="180">
        <f t="shared" ref="Q15:R18" si="1">K15+M15+O15</f>
        <v>0</v>
      </c>
      <c r="R15" s="180">
        <f t="shared" si="1"/>
        <v>2</v>
      </c>
      <c r="S15" s="178">
        <v>1</v>
      </c>
      <c r="T15" s="179">
        <v>2</v>
      </c>
      <c r="U15" s="178">
        <v>1</v>
      </c>
      <c r="V15" s="179">
        <v>0</v>
      </c>
      <c r="W15" s="178">
        <v>1</v>
      </c>
      <c r="X15" s="179">
        <v>0</v>
      </c>
      <c r="Y15" s="180">
        <f t="shared" ref="Y15:Z18" si="2">S15+U15+W15</f>
        <v>3</v>
      </c>
      <c r="Z15" s="180">
        <f t="shared" si="2"/>
        <v>2</v>
      </c>
      <c r="AA15" s="178">
        <v>1</v>
      </c>
      <c r="AB15" s="179">
        <v>1</v>
      </c>
      <c r="AC15" s="178">
        <v>1</v>
      </c>
      <c r="AD15" s="179">
        <v>0</v>
      </c>
      <c r="AE15" s="181">
        <v>1</v>
      </c>
      <c r="AF15" s="179">
        <v>2</v>
      </c>
      <c r="AG15" s="339">
        <f t="shared" ref="AG15:AH18" si="3">AA15+AC15+AE15</f>
        <v>3</v>
      </c>
      <c r="AH15" s="180">
        <f t="shared" si="3"/>
        <v>3</v>
      </c>
      <c r="AI15" s="178">
        <v>1</v>
      </c>
      <c r="AJ15" s="179">
        <v>0</v>
      </c>
      <c r="AK15" s="178">
        <v>1</v>
      </c>
      <c r="AL15" s="179">
        <v>2</v>
      </c>
      <c r="AM15" s="178">
        <v>0</v>
      </c>
      <c r="AN15" s="179">
        <v>0</v>
      </c>
      <c r="AO15" s="180">
        <f t="shared" ref="AO15:AP18" si="4">AI15+AK15+AM15</f>
        <v>2</v>
      </c>
      <c r="AP15" s="180">
        <f t="shared" si="4"/>
        <v>2</v>
      </c>
      <c r="AQ15" s="183">
        <f t="shared" ref="AQ15:AR18" si="5">Q15+Y15+AG15+AO15</f>
        <v>8</v>
      </c>
      <c r="AR15" s="184">
        <f t="shared" si="5"/>
        <v>9</v>
      </c>
      <c r="AS15" s="185">
        <f t="shared" si="0"/>
        <v>1.125</v>
      </c>
    </row>
    <row r="16" spans="2:45" ht="128.25">
      <c r="B16" s="487"/>
      <c r="C16" s="205" t="s">
        <v>351</v>
      </c>
      <c r="D16" s="205">
        <v>230</v>
      </c>
      <c r="E16" s="276" t="s">
        <v>236</v>
      </c>
      <c r="F16" s="277" t="s">
        <v>237</v>
      </c>
      <c r="G16" s="208">
        <v>217</v>
      </c>
      <c r="H16" s="277" t="s">
        <v>238</v>
      </c>
      <c r="I16" s="278" t="s">
        <v>239</v>
      </c>
      <c r="J16" s="279" t="s">
        <v>350</v>
      </c>
      <c r="K16" s="178">
        <v>11</v>
      </c>
      <c r="L16" s="179">
        <v>47</v>
      </c>
      <c r="M16" s="178">
        <v>18</v>
      </c>
      <c r="N16" s="179">
        <v>13</v>
      </c>
      <c r="O16" s="178">
        <v>18</v>
      </c>
      <c r="P16" s="179">
        <v>14</v>
      </c>
      <c r="Q16" s="180">
        <f t="shared" si="1"/>
        <v>47</v>
      </c>
      <c r="R16" s="180">
        <f t="shared" si="1"/>
        <v>74</v>
      </c>
      <c r="S16" s="178">
        <v>23</v>
      </c>
      <c r="T16" s="179">
        <v>21</v>
      </c>
      <c r="U16" s="178">
        <v>23</v>
      </c>
      <c r="V16" s="179">
        <v>18</v>
      </c>
      <c r="W16" s="178">
        <v>25</v>
      </c>
      <c r="X16" s="179">
        <v>11</v>
      </c>
      <c r="Y16" s="180">
        <f t="shared" si="2"/>
        <v>71</v>
      </c>
      <c r="Z16" s="180">
        <f t="shared" si="2"/>
        <v>50</v>
      </c>
      <c r="AA16" s="178">
        <v>23</v>
      </c>
      <c r="AB16" s="179">
        <v>20</v>
      </c>
      <c r="AC16" s="178">
        <v>23</v>
      </c>
      <c r="AD16" s="179">
        <v>12</v>
      </c>
      <c r="AE16" s="181">
        <v>23</v>
      </c>
      <c r="AF16" s="179">
        <v>20</v>
      </c>
      <c r="AG16" s="339">
        <f t="shared" si="3"/>
        <v>69</v>
      </c>
      <c r="AH16" s="180">
        <f t="shared" si="3"/>
        <v>52</v>
      </c>
      <c r="AI16" s="178">
        <v>17</v>
      </c>
      <c r="AJ16" s="179">
        <v>4</v>
      </c>
      <c r="AK16" s="178">
        <v>15</v>
      </c>
      <c r="AL16" s="179">
        <v>28</v>
      </c>
      <c r="AM16" s="178">
        <v>11</v>
      </c>
      <c r="AN16" s="179">
        <v>21</v>
      </c>
      <c r="AO16" s="180">
        <f t="shared" si="4"/>
        <v>43</v>
      </c>
      <c r="AP16" s="180">
        <f t="shared" si="4"/>
        <v>53</v>
      </c>
      <c r="AQ16" s="183">
        <f t="shared" si="5"/>
        <v>230</v>
      </c>
      <c r="AR16" s="184">
        <f t="shared" si="5"/>
        <v>229</v>
      </c>
      <c r="AS16" s="345">
        <f t="shared" si="0"/>
        <v>0.9956521739130435</v>
      </c>
    </row>
    <row r="17" spans="2:45" ht="327.75">
      <c r="B17" s="217" t="s">
        <v>475</v>
      </c>
      <c r="C17" s="218" t="s">
        <v>472</v>
      </c>
      <c r="D17" s="219">
        <v>1</v>
      </c>
      <c r="E17" s="220" t="s">
        <v>425</v>
      </c>
      <c r="F17" s="221" t="s">
        <v>426</v>
      </c>
      <c r="G17" s="208" t="s">
        <v>415</v>
      </c>
      <c r="H17" s="209" t="s">
        <v>427</v>
      </c>
      <c r="I17" s="210" t="s">
        <v>428</v>
      </c>
      <c r="J17" s="211" t="s">
        <v>429</v>
      </c>
      <c r="K17" s="41">
        <v>2.5757575757575757E-2</v>
      </c>
      <c r="L17" s="31">
        <v>2.5757575757575757E-2</v>
      </c>
      <c r="M17" s="41">
        <v>0.23575757575757575</v>
      </c>
      <c r="N17" s="31">
        <v>0.1</v>
      </c>
      <c r="O17" s="41">
        <v>0.16909090909090907</v>
      </c>
      <c r="P17" s="31">
        <v>0.1</v>
      </c>
      <c r="Q17" s="185">
        <f t="shared" si="1"/>
        <v>0.43060606060606055</v>
      </c>
      <c r="R17" s="185">
        <f t="shared" si="1"/>
        <v>0.22575757575757577</v>
      </c>
      <c r="S17" s="41">
        <v>0.13575757575757574</v>
      </c>
      <c r="T17" s="31">
        <v>0.14000000000000001</v>
      </c>
      <c r="U17" s="41">
        <v>0.10242424242424242</v>
      </c>
      <c r="V17" s="31">
        <v>0.1</v>
      </c>
      <c r="W17" s="41">
        <v>3.5757575757575759E-2</v>
      </c>
      <c r="X17" s="31">
        <v>0.2</v>
      </c>
      <c r="Y17" s="185">
        <f t="shared" si="2"/>
        <v>0.27393939393939393</v>
      </c>
      <c r="Z17" s="185">
        <f t="shared" si="2"/>
        <v>0.44000000000000006</v>
      </c>
      <c r="AA17" s="41">
        <v>3.5757575757575759E-2</v>
      </c>
      <c r="AB17" s="31">
        <v>0.13</v>
      </c>
      <c r="AC17" s="41">
        <v>8.5757575757575755E-2</v>
      </c>
      <c r="AD17" s="31">
        <v>0.1</v>
      </c>
      <c r="AE17" s="41">
        <v>3.5757575757575759E-2</v>
      </c>
      <c r="AF17" s="31">
        <v>0.1</v>
      </c>
      <c r="AG17" s="340">
        <f t="shared" si="3"/>
        <v>0.15727272727272729</v>
      </c>
      <c r="AH17" s="185">
        <f t="shared" si="3"/>
        <v>0.33</v>
      </c>
      <c r="AI17" s="41">
        <v>3.5757575757575759E-2</v>
      </c>
      <c r="AJ17" s="31">
        <v>0</v>
      </c>
      <c r="AK17" s="41">
        <v>8.5757575757575755E-2</v>
      </c>
      <c r="AL17" s="31">
        <v>0</v>
      </c>
      <c r="AM17" s="41">
        <v>1.6666666666666666E-2</v>
      </c>
      <c r="AN17" s="31">
        <v>0</v>
      </c>
      <c r="AO17" s="185">
        <f t="shared" si="4"/>
        <v>0.13818181818181818</v>
      </c>
      <c r="AP17" s="185">
        <f t="shared" si="4"/>
        <v>0</v>
      </c>
      <c r="AQ17" s="185">
        <f t="shared" si="5"/>
        <v>1</v>
      </c>
      <c r="AR17" s="185">
        <f t="shared" si="5"/>
        <v>0.99575757575757584</v>
      </c>
      <c r="AS17" s="185">
        <f t="shared" si="0"/>
        <v>0.99575757575757584</v>
      </c>
    </row>
    <row r="18" spans="2:45" ht="23.25" hidden="1">
      <c r="B18" s="239"/>
      <c r="C18" s="239"/>
      <c r="D18" s="205"/>
      <c r="E18" s="240"/>
      <c r="F18" s="221"/>
      <c r="G18" s="208"/>
      <c r="H18" s="209"/>
      <c r="I18" s="210"/>
      <c r="J18" s="211"/>
      <c r="K18" s="178">
        <v>0</v>
      </c>
      <c r="L18" s="178">
        <v>0</v>
      </c>
      <c r="M18" s="178">
        <v>0</v>
      </c>
      <c r="N18" s="178">
        <v>0</v>
      </c>
      <c r="O18" s="178">
        <v>0</v>
      </c>
      <c r="P18" s="178">
        <v>0</v>
      </c>
      <c r="Q18" s="241">
        <f t="shared" si="1"/>
        <v>0</v>
      </c>
      <c r="R18" s="241">
        <f t="shared" si="1"/>
        <v>0</v>
      </c>
      <c r="S18" s="178">
        <v>0</v>
      </c>
      <c r="T18" s="178">
        <v>0</v>
      </c>
      <c r="U18" s="178">
        <v>0</v>
      </c>
      <c r="V18" s="178">
        <v>0</v>
      </c>
      <c r="W18" s="178">
        <v>0</v>
      </c>
      <c r="X18" s="178">
        <v>0</v>
      </c>
      <c r="Y18" s="241">
        <f t="shared" si="2"/>
        <v>0</v>
      </c>
      <c r="Z18" s="241">
        <f t="shared" si="2"/>
        <v>0</v>
      </c>
      <c r="AA18" s="178">
        <v>0</v>
      </c>
      <c r="AB18" s="178">
        <v>0</v>
      </c>
      <c r="AC18" s="178">
        <v>0</v>
      </c>
      <c r="AD18" s="178">
        <v>0</v>
      </c>
      <c r="AE18" s="181">
        <v>0</v>
      </c>
      <c r="AF18" s="181">
        <v>0</v>
      </c>
      <c r="AG18" s="241">
        <f t="shared" si="3"/>
        <v>0</v>
      </c>
      <c r="AH18" s="241">
        <f t="shared" si="3"/>
        <v>0</v>
      </c>
      <c r="AI18" s="178">
        <v>0</v>
      </c>
      <c r="AJ18" s="178">
        <v>0</v>
      </c>
      <c r="AK18" s="178">
        <v>0</v>
      </c>
      <c r="AL18" s="178">
        <v>0</v>
      </c>
      <c r="AM18" s="178">
        <v>0</v>
      </c>
      <c r="AN18" s="178">
        <v>0</v>
      </c>
      <c r="AO18" s="241">
        <f t="shared" si="4"/>
        <v>0</v>
      </c>
      <c r="AP18" s="241">
        <f t="shared" si="4"/>
        <v>0</v>
      </c>
      <c r="AQ18" s="194">
        <f t="shared" si="5"/>
        <v>0</v>
      </c>
      <c r="AR18" s="195">
        <f t="shared" si="5"/>
        <v>0</v>
      </c>
      <c r="AS18" s="185">
        <f t="shared" ref="AS18" si="6">IF(AND(AR18&gt;0,AQ18&gt;0),AR18/AQ18,0)</f>
        <v>0</v>
      </c>
    </row>
    <row r="19" spans="2:45" ht="23.25">
      <c r="B19" s="488" t="s">
        <v>22</v>
      </c>
      <c r="C19" s="489"/>
      <c r="D19" s="489"/>
      <c r="E19" s="489"/>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89"/>
      <c r="AL19" s="489"/>
      <c r="AM19" s="489"/>
      <c r="AN19" s="489"/>
      <c r="AO19" s="489"/>
      <c r="AP19" s="489"/>
      <c r="AQ19" s="489"/>
      <c r="AR19" s="490"/>
      <c r="AS19" s="29">
        <f>AVERAGE(AS13:AS16)</f>
        <v>0.93641304347826093</v>
      </c>
    </row>
    <row r="20" spans="2:45" ht="17.25">
      <c r="B20" s="197"/>
      <c r="C20" s="197"/>
      <c r="D20" s="198"/>
      <c r="E20" s="197"/>
      <c r="F20" s="197"/>
      <c r="G20" s="197"/>
      <c r="H20" s="197"/>
      <c r="I20" s="197"/>
      <c r="J20" s="199"/>
    </row>
    <row r="21" spans="2:45" ht="15.75">
      <c r="B21" s="269" t="s">
        <v>3</v>
      </c>
      <c r="C21" s="522"/>
      <c r="D21" s="523"/>
      <c r="E21" s="523"/>
      <c r="F21" s="523"/>
      <c r="G21" s="523"/>
      <c r="H21" s="523"/>
      <c r="I21" s="523"/>
      <c r="J21" s="524"/>
    </row>
    <row r="22" spans="2:45" ht="17.25">
      <c r="B22" s="197"/>
      <c r="C22" s="441"/>
      <c r="D22" s="441"/>
      <c r="E22" s="441"/>
      <c r="F22" s="441"/>
      <c r="G22" s="441"/>
      <c r="H22" s="441"/>
      <c r="I22" s="441"/>
      <c r="J22" s="441"/>
    </row>
    <row r="23" spans="2:45" ht="31.5">
      <c r="B23" s="270" t="s">
        <v>31</v>
      </c>
      <c r="C23" s="509">
        <v>43448</v>
      </c>
      <c r="D23" s="510"/>
      <c r="E23" s="197"/>
      <c r="F23" s="197"/>
      <c r="G23" s="271" t="s">
        <v>21</v>
      </c>
      <c r="H23" s="535"/>
      <c r="I23" s="536"/>
      <c r="J23" s="536"/>
    </row>
    <row r="24" spans="2:45" ht="17.25">
      <c r="B24" s="197"/>
      <c r="C24" s="197"/>
      <c r="D24" s="198"/>
      <c r="E24" s="197"/>
      <c r="F24" s="197"/>
      <c r="G24" s="197"/>
      <c r="H24" s="197"/>
      <c r="I24" s="197"/>
      <c r="J24" s="199"/>
    </row>
    <row r="25" spans="2:45" ht="17.25">
      <c r="B25" s="197"/>
      <c r="C25" s="197"/>
      <c r="D25" s="198"/>
      <c r="E25" s="197"/>
      <c r="F25" s="197"/>
      <c r="G25" s="197"/>
      <c r="H25" s="197"/>
      <c r="I25" s="197"/>
      <c r="J25" s="199"/>
    </row>
    <row r="26" spans="2:45" ht="17.25">
      <c r="B26" s="197"/>
      <c r="C26" s="197"/>
      <c r="D26" s="198"/>
      <c r="E26" s="197"/>
      <c r="F26" s="197"/>
      <c r="G26" s="197"/>
      <c r="H26" s="197"/>
      <c r="I26" s="197"/>
      <c r="J26" s="199"/>
    </row>
    <row r="27" spans="2:45" ht="17.25">
      <c r="B27" s="197"/>
      <c r="C27" s="197"/>
      <c r="D27" s="198"/>
      <c r="E27" s="440"/>
      <c r="F27" s="440"/>
      <c r="G27" s="440"/>
      <c r="H27" s="440"/>
      <c r="I27" s="203"/>
      <c r="J27" s="197"/>
    </row>
    <row r="28" spans="2:45" ht="17.25">
      <c r="B28" s="197"/>
      <c r="C28" s="197"/>
      <c r="D28" s="198"/>
      <c r="E28" s="197"/>
      <c r="F28" s="197"/>
      <c r="G28" s="199"/>
      <c r="H28" s="197"/>
      <c r="I28" s="197"/>
      <c r="J28" s="197"/>
    </row>
    <row r="29" spans="2:45" ht="17.25">
      <c r="B29" s="197"/>
      <c r="C29" s="197"/>
      <c r="D29" s="198"/>
      <c r="E29" s="440"/>
      <c r="F29" s="440"/>
      <c r="G29" s="440"/>
      <c r="H29" s="440"/>
      <c r="I29" s="203"/>
      <c r="J29" s="197"/>
    </row>
    <row r="30" spans="2:45" ht="17.25">
      <c r="B30" s="197"/>
      <c r="C30" s="197"/>
      <c r="D30" s="198"/>
      <c r="E30" s="197"/>
      <c r="F30" s="197"/>
      <c r="G30" s="199"/>
      <c r="H30" s="197"/>
      <c r="I30" s="197"/>
      <c r="J30" s="197"/>
    </row>
    <row r="31" spans="2:45" ht="17.25">
      <c r="B31" s="197"/>
      <c r="C31" s="197"/>
      <c r="D31" s="198"/>
      <c r="E31" s="440"/>
      <c r="F31" s="440"/>
      <c r="G31" s="440"/>
      <c r="H31" s="440"/>
      <c r="I31" s="203"/>
      <c r="J31" s="197"/>
    </row>
  </sheetData>
  <sheetProtection algorithmName="SHA-512" hashValue="bt8FSbpR/bQw3t/eHmrGPm7l4rPtOWy8DxlCY3iYIIxiFyVY8GNYwRDbdaBH7NLUL8IWhTQaSPDaH89KlhUqEQ==" saltValue="jhQbjNzhDuZjlMi/APNXZg==" spinCount="100000" sheet="1" formatCells="0"/>
  <mergeCells count="50">
    <mergeCell ref="B19:AR19"/>
    <mergeCell ref="C21:J21"/>
    <mergeCell ref="AA11:AB11"/>
    <mergeCell ref="AC11:AD11"/>
    <mergeCell ref="AE11:AF11"/>
    <mergeCell ref="AG11:AH11"/>
    <mergeCell ref="AI11:AJ11"/>
    <mergeCell ref="AK11:AL11"/>
    <mergeCell ref="O11:P11"/>
    <mergeCell ref="Q11:R11"/>
    <mergeCell ref="S11:T11"/>
    <mergeCell ref="B13:B16"/>
    <mergeCell ref="K9:AP9"/>
    <mergeCell ref="AQ9:AQ12"/>
    <mergeCell ref="E31:H31"/>
    <mergeCell ref="AM11:AN11"/>
    <mergeCell ref="AO11:AP11"/>
    <mergeCell ref="C22:J22"/>
    <mergeCell ref="C23:D23"/>
    <mergeCell ref="H23:J23"/>
    <mergeCell ref="E27:H27"/>
    <mergeCell ref="E29:H29"/>
    <mergeCell ref="K11:L11"/>
    <mergeCell ref="M11:N11"/>
    <mergeCell ref="U11:V11"/>
    <mergeCell ref="W11:X11"/>
    <mergeCell ref="Y11:Z11"/>
    <mergeCell ref="C13:C14"/>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AR7:AS7"/>
    <mergeCell ref="B2:B6"/>
    <mergeCell ref="C2:AQ6"/>
    <mergeCell ref="AR2:AS2"/>
    <mergeCell ref="AR5:AS5"/>
    <mergeCell ref="AR6:AS6"/>
  </mergeCells>
  <conditionalFormatting sqref="AS13:AS16">
    <cfRule type="cellIs" dxfId="44" priority="10" operator="between">
      <formula>0.7</formula>
      <formula>1</formula>
    </cfRule>
    <cfRule type="cellIs" dxfId="43" priority="11" operator="between">
      <formula>0.51</formula>
      <formula>0.69</formula>
    </cfRule>
    <cfRule type="cellIs" dxfId="42" priority="12" operator="between">
      <formula>0</formula>
      <formula>0.5</formula>
    </cfRule>
  </conditionalFormatting>
  <conditionalFormatting sqref="AS18">
    <cfRule type="cellIs" dxfId="41" priority="19" operator="between">
      <formula>0.7</formula>
      <formula>1</formula>
    </cfRule>
    <cfRule type="cellIs" dxfId="40" priority="20" operator="between">
      <formula>0.51</formula>
      <formula>0.69</formula>
    </cfRule>
    <cfRule type="cellIs" dxfId="39" priority="21" operator="between">
      <formula>0</formula>
      <formula>0.5</formula>
    </cfRule>
  </conditionalFormatting>
  <conditionalFormatting sqref="AS17">
    <cfRule type="cellIs" dxfId="38" priority="4" operator="between">
      <formula>0.7</formula>
      <formula>1</formula>
    </cfRule>
    <cfRule type="cellIs" dxfId="37" priority="5" operator="between">
      <formula>0.51</formula>
      <formula>0.69</formula>
    </cfRule>
    <cfRule type="cellIs" dxfId="36" priority="6" operator="between">
      <formula>0</formula>
      <formula>0.5</formula>
    </cfRule>
  </conditionalFormatting>
  <conditionalFormatting sqref="AS13:AS16">
    <cfRule type="cellIs" dxfId="35" priority="7" operator="between">
      <formula>0.9</formula>
      <formula>1</formula>
    </cfRule>
    <cfRule type="cellIs" dxfId="34" priority="8" operator="between">
      <formula>0.7</formula>
      <formula>0.89</formula>
    </cfRule>
    <cfRule type="cellIs" dxfId="33" priority="9" operator="between">
      <formula>0</formula>
      <formula>0.69</formula>
    </cfRule>
  </conditionalFormatting>
  <conditionalFormatting sqref="AS17">
    <cfRule type="cellIs" dxfId="32" priority="1" operator="between">
      <formula>0.9</formula>
      <formula>1</formula>
    </cfRule>
    <cfRule type="cellIs" dxfId="31" priority="2" operator="between">
      <formula>0.7</formula>
      <formula>0.89</formula>
    </cfRule>
    <cfRule type="cellIs" dxfId="30" priority="3" operator="between">
      <formula>0</formula>
      <formula>0.69</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9FF33"/>
  </sheetPr>
  <dimension ref="B1:AS36"/>
  <sheetViews>
    <sheetView showGridLines="0" tabSelected="1" topLeftCell="L1" zoomScale="55" zoomScaleNormal="55" workbookViewId="0">
      <selection activeCell="AF21" sqref="AF21"/>
    </sheetView>
  </sheetViews>
  <sheetFormatPr baseColWidth="10" defaultColWidth="17.28515625" defaultRowHeight="15" customHeight="1"/>
  <cols>
    <col min="1" max="1" width="4.28515625" style="158" customWidth="1"/>
    <col min="2" max="2" width="28.42578125" style="155" customWidth="1"/>
    <col min="3" max="3" width="28.5703125" style="155" customWidth="1"/>
    <col min="4" max="4" width="21.42578125" style="156" customWidth="1"/>
    <col min="5"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5" customHeight="1" thickBot="1"/>
    <row r="2" spans="2:45" ht="16.5" customHeight="1">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6.5" customHeight="1">
      <c r="B3" s="465"/>
      <c r="C3" s="569"/>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160" t="s">
        <v>36</v>
      </c>
    </row>
    <row r="4" spans="2:45" ht="16.5" customHeight="1">
      <c r="B4" s="465"/>
      <c r="C4" s="569"/>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6.5" customHeight="1">
      <c r="B5" s="465"/>
      <c r="C5" s="569"/>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6.5" customHeight="1"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4.25" customHeight="1">
      <c r="B7" s="163"/>
      <c r="C7" s="163"/>
      <c r="D7" s="164"/>
      <c r="E7" s="163"/>
      <c r="F7" s="163"/>
      <c r="G7" s="163"/>
      <c r="H7" s="163"/>
      <c r="I7" s="163"/>
      <c r="J7" s="165"/>
      <c r="AR7" s="462"/>
      <c r="AS7" s="463"/>
    </row>
    <row r="8" spans="2:45" ht="15" customHeight="1">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3.5" customHeight="1">
      <c r="B9" s="568" t="s">
        <v>34</v>
      </c>
      <c r="C9" s="568" t="s">
        <v>33</v>
      </c>
      <c r="D9" s="568" t="s">
        <v>62</v>
      </c>
      <c r="E9" s="568" t="s">
        <v>65</v>
      </c>
      <c r="F9" s="568" t="s">
        <v>66</v>
      </c>
      <c r="G9" s="568" t="s">
        <v>30</v>
      </c>
      <c r="H9" s="568" t="s">
        <v>24</v>
      </c>
      <c r="I9" s="568" t="s">
        <v>94</v>
      </c>
      <c r="J9" s="568"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561" t="s">
        <v>6</v>
      </c>
      <c r="AS9" s="561" t="s">
        <v>23</v>
      </c>
    </row>
    <row r="10" spans="2:45" ht="13.5" customHeight="1">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561"/>
      <c r="AS10" s="561"/>
    </row>
    <row r="11" spans="2:45" ht="17.25"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92" t="s">
        <v>10</v>
      </c>
      <c r="AP11" s="493"/>
      <c r="AQ11" s="457"/>
      <c r="AR11" s="561"/>
      <c r="AS11" s="561"/>
    </row>
    <row r="12" spans="2:45" ht="15.75" customHeight="1">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561"/>
      <c r="AS12" s="561"/>
    </row>
    <row r="13" spans="2:45" ht="180" customHeight="1">
      <c r="B13" s="485" t="s">
        <v>721</v>
      </c>
      <c r="C13" s="263" t="s">
        <v>352</v>
      </c>
      <c r="D13" s="205">
        <v>3</v>
      </c>
      <c r="E13" s="216" t="s">
        <v>353</v>
      </c>
      <c r="F13" s="216" t="s">
        <v>354</v>
      </c>
      <c r="G13" s="342">
        <v>7</v>
      </c>
      <c r="H13" s="263" t="s">
        <v>355</v>
      </c>
      <c r="I13" s="263" t="s">
        <v>356</v>
      </c>
      <c r="J13" s="216" t="s">
        <v>2</v>
      </c>
      <c r="K13" s="178">
        <v>0</v>
      </c>
      <c r="L13" s="179">
        <f>+'[4]RI (Pág 2 de 3)'!$D$42</f>
        <v>0</v>
      </c>
      <c r="M13" s="178">
        <v>0</v>
      </c>
      <c r="N13" s="179">
        <f>+'[4]RI (Pág 2 de 3)'!$E$42</f>
        <v>0</v>
      </c>
      <c r="O13" s="178">
        <v>0</v>
      </c>
      <c r="P13" s="179">
        <f>+'[4]RI (Pág 2 de 3)'!$F$42</f>
        <v>0</v>
      </c>
      <c r="Q13" s="180">
        <f>K13+M13+O13</f>
        <v>0</v>
      </c>
      <c r="R13" s="180">
        <f>L13+N13+P13</f>
        <v>0</v>
      </c>
      <c r="S13" s="178">
        <v>1</v>
      </c>
      <c r="T13" s="179">
        <f>+'[4]RI (Pág 2 de 3)'!$G$42</f>
        <v>1</v>
      </c>
      <c r="U13" s="178">
        <v>1</v>
      </c>
      <c r="V13" s="179">
        <f>+'[4]RI (Pág 2 de 3)'!$H$42</f>
        <v>1</v>
      </c>
      <c r="W13" s="178">
        <v>0</v>
      </c>
      <c r="X13" s="179">
        <f>+'[4]RI (Pág 2 de 3)'!$I$42</f>
        <v>0</v>
      </c>
      <c r="Y13" s="180">
        <f>S13+U13+W13</f>
        <v>2</v>
      </c>
      <c r="Z13" s="180">
        <f>T13+V13+X13</f>
        <v>2</v>
      </c>
      <c r="AA13" s="178">
        <v>0</v>
      </c>
      <c r="AB13" s="179">
        <v>0</v>
      </c>
      <c r="AC13" s="178">
        <v>1</v>
      </c>
      <c r="AD13" s="179">
        <v>1</v>
      </c>
      <c r="AE13" s="181">
        <v>0</v>
      </c>
      <c r="AF13" s="179">
        <v>0</v>
      </c>
      <c r="AG13" s="180">
        <f>AA13+AC13+AE13</f>
        <v>1</v>
      </c>
      <c r="AH13" s="180">
        <f>AB13+AD13+AF13</f>
        <v>1</v>
      </c>
      <c r="AI13" s="178">
        <v>0</v>
      </c>
      <c r="AJ13" s="179">
        <v>0</v>
      </c>
      <c r="AK13" s="178">
        <v>0</v>
      </c>
      <c r="AL13" s="179">
        <v>0</v>
      </c>
      <c r="AM13" s="178">
        <v>0</v>
      </c>
      <c r="AN13" s="179">
        <v>0</v>
      </c>
      <c r="AO13" s="180">
        <f>AI13+AK13+AM13</f>
        <v>0</v>
      </c>
      <c r="AP13" s="180">
        <f>AJ13+AL13+AN13</f>
        <v>0</v>
      </c>
      <c r="AQ13" s="183">
        <f>Q13+Y13+AG13+AO13</f>
        <v>3</v>
      </c>
      <c r="AR13" s="184">
        <f>R13+Z13+AH13+AP13</f>
        <v>3</v>
      </c>
      <c r="AS13" s="185">
        <f t="shared" ref="AS13:AS23" si="0">IF(AND(AR13&gt;0,AQ13&gt;0),AR13/AQ13,0)</f>
        <v>1</v>
      </c>
    </row>
    <row r="14" spans="2:45" ht="150" customHeight="1">
      <c r="B14" s="564"/>
      <c r="C14" s="263" t="s">
        <v>357</v>
      </c>
      <c r="D14" s="205">
        <v>3</v>
      </c>
      <c r="E14" s="216" t="s">
        <v>358</v>
      </c>
      <c r="F14" s="216" t="s">
        <v>359</v>
      </c>
      <c r="G14" s="342">
        <v>2</v>
      </c>
      <c r="H14" s="263" t="s">
        <v>360</v>
      </c>
      <c r="I14" s="263" t="s">
        <v>361</v>
      </c>
      <c r="J14" s="216" t="s">
        <v>2</v>
      </c>
      <c r="K14" s="178">
        <v>0</v>
      </c>
      <c r="L14" s="179">
        <v>0</v>
      </c>
      <c r="M14" s="178">
        <v>0</v>
      </c>
      <c r="N14" s="179">
        <v>0</v>
      </c>
      <c r="O14" s="178">
        <v>2</v>
      </c>
      <c r="P14" s="179">
        <v>2</v>
      </c>
      <c r="Q14" s="180">
        <f t="shared" ref="Q14:R23" si="1">K14+M14+O14</f>
        <v>2</v>
      </c>
      <c r="R14" s="180">
        <f t="shared" si="1"/>
        <v>2</v>
      </c>
      <c r="S14" s="178">
        <v>0</v>
      </c>
      <c r="T14" s="179">
        <v>0</v>
      </c>
      <c r="U14" s="178">
        <v>0</v>
      </c>
      <c r="V14" s="179">
        <v>0</v>
      </c>
      <c r="W14" s="178">
        <v>0</v>
      </c>
      <c r="X14" s="179">
        <v>0</v>
      </c>
      <c r="Y14" s="180">
        <f t="shared" ref="Y14:Z23" si="2">S14+U14+W14</f>
        <v>0</v>
      </c>
      <c r="Z14" s="180">
        <f t="shared" si="2"/>
        <v>0</v>
      </c>
      <c r="AA14" s="178">
        <v>0</v>
      </c>
      <c r="AB14" s="179">
        <v>0</v>
      </c>
      <c r="AC14" s="178">
        <v>0</v>
      </c>
      <c r="AD14" s="179">
        <v>0</v>
      </c>
      <c r="AE14" s="181">
        <v>0</v>
      </c>
      <c r="AF14" s="179">
        <v>0</v>
      </c>
      <c r="AG14" s="180">
        <f t="shared" ref="AG14:AH23" si="3">AA14+AC14+AE14</f>
        <v>0</v>
      </c>
      <c r="AH14" s="180">
        <f t="shared" si="3"/>
        <v>0</v>
      </c>
      <c r="AI14" s="178">
        <v>1</v>
      </c>
      <c r="AJ14" s="179">
        <v>1</v>
      </c>
      <c r="AK14" s="178">
        <v>0</v>
      </c>
      <c r="AL14" s="179">
        <v>0</v>
      </c>
      <c r="AM14" s="178">
        <v>0</v>
      </c>
      <c r="AN14" s="179">
        <v>0</v>
      </c>
      <c r="AO14" s="180">
        <f t="shared" ref="AO14:AP23" si="4">AI14+AK14+AM14</f>
        <v>1</v>
      </c>
      <c r="AP14" s="180">
        <f t="shared" si="4"/>
        <v>1</v>
      </c>
      <c r="AQ14" s="183">
        <f t="shared" ref="AQ14:AR23" si="5">Q14+Y14+AG14+AO14</f>
        <v>3</v>
      </c>
      <c r="AR14" s="184">
        <f t="shared" si="5"/>
        <v>3</v>
      </c>
      <c r="AS14" s="185">
        <f t="shared" si="0"/>
        <v>1</v>
      </c>
    </row>
    <row r="15" spans="2:45" ht="150" customHeight="1">
      <c r="B15" s="564"/>
      <c r="C15" s="263" t="s">
        <v>362</v>
      </c>
      <c r="D15" s="205">
        <v>65</v>
      </c>
      <c r="E15" s="216" t="s">
        <v>363</v>
      </c>
      <c r="F15" s="216" t="s">
        <v>364</v>
      </c>
      <c r="G15" s="342">
        <v>59</v>
      </c>
      <c r="H15" s="263" t="s">
        <v>365</v>
      </c>
      <c r="I15" s="263" t="s">
        <v>366</v>
      </c>
      <c r="J15" s="216" t="s">
        <v>2</v>
      </c>
      <c r="K15" s="178">
        <v>65</v>
      </c>
      <c r="L15" s="179">
        <v>65</v>
      </c>
      <c r="M15" s="178">
        <v>0</v>
      </c>
      <c r="N15" s="179">
        <v>0</v>
      </c>
      <c r="O15" s="178">
        <v>0</v>
      </c>
      <c r="P15" s="179">
        <v>0</v>
      </c>
      <c r="Q15" s="180">
        <f t="shared" si="1"/>
        <v>65</v>
      </c>
      <c r="R15" s="180">
        <f t="shared" si="1"/>
        <v>65</v>
      </c>
      <c r="S15" s="178">
        <v>0</v>
      </c>
      <c r="T15" s="179">
        <v>0</v>
      </c>
      <c r="U15" s="178">
        <v>0</v>
      </c>
      <c r="V15" s="179">
        <v>0</v>
      </c>
      <c r="W15" s="178">
        <v>0</v>
      </c>
      <c r="X15" s="179">
        <v>0</v>
      </c>
      <c r="Y15" s="180">
        <f t="shared" si="2"/>
        <v>0</v>
      </c>
      <c r="Z15" s="180">
        <f t="shared" si="2"/>
        <v>0</v>
      </c>
      <c r="AA15" s="178">
        <v>0</v>
      </c>
      <c r="AB15" s="179">
        <v>0</v>
      </c>
      <c r="AC15" s="178">
        <v>0</v>
      </c>
      <c r="AD15" s="179">
        <v>0</v>
      </c>
      <c r="AE15" s="181">
        <v>0</v>
      </c>
      <c r="AF15" s="179">
        <v>0</v>
      </c>
      <c r="AG15" s="180">
        <f t="shared" si="3"/>
        <v>0</v>
      </c>
      <c r="AH15" s="180">
        <f t="shared" si="3"/>
        <v>0</v>
      </c>
      <c r="AI15" s="178">
        <v>0</v>
      </c>
      <c r="AJ15" s="179">
        <v>0</v>
      </c>
      <c r="AK15" s="178">
        <v>0</v>
      </c>
      <c r="AL15" s="179">
        <v>0</v>
      </c>
      <c r="AM15" s="178">
        <v>0</v>
      </c>
      <c r="AN15" s="179">
        <v>0</v>
      </c>
      <c r="AO15" s="180">
        <f t="shared" si="4"/>
        <v>0</v>
      </c>
      <c r="AP15" s="180">
        <f t="shared" si="4"/>
        <v>0</v>
      </c>
      <c r="AQ15" s="183">
        <f t="shared" si="5"/>
        <v>65</v>
      </c>
      <c r="AR15" s="184">
        <f t="shared" si="5"/>
        <v>65</v>
      </c>
      <c r="AS15" s="185">
        <f t="shared" si="0"/>
        <v>1</v>
      </c>
    </row>
    <row r="16" spans="2:45" ht="150" customHeight="1">
      <c r="B16" s="564"/>
      <c r="C16" s="263" t="s">
        <v>367</v>
      </c>
      <c r="D16" s="205">
        <v>2</v>
      </c>
      <c r="E16" s="216" t="s">
        <v>368</v>
      </c>
      <c r="F16" s="216" t="s">
        <v>369</v>
      </c>
      <c r="G16" s="342">
        <v>2</v>
      </c>
      <c r="H16" s="263" t="s">
        <v>370</v>
      </c>
      <c r="I16" s="263" t="s">
        <v>371</v>
      </c>
      <c r="J16" s="216" t="s">
        <v>2</v>
      </c>
      <c r="K16" s="178">
        <v>0</v>
      </c>
      <c r="L16" s="179">
        <v>0</v>
      </c>
      <c r="M16" s="178">
        <v>1</v>
      </c>
      <c r="N16" s="179">
        <v>1</v>
      </c>
      <c r="O16" s="178">
        <v>0</v>
      </c>
      <c r="P16" s="179">
        <v>0</v>
      </c>
      <c r="Q16" s="180">
        <f t="shared" si="1"/>
        <v>1</v>
      </c>
      <c r="R16" s="180">
        <f t="shared" si="1"/>
        <v>1</v>
      </c>
      <c r="S16" s="178">
        <v>0</v>
      </c>
      <c r="T16" s="179">
        <v>0</v>
      </c>
      <c r="U16" s="178">
        <v>0</v>
      </c>
      <c r="V16" s="179">
        <v>0</v>
      </c>
      <c r="W16" s="178">
        <v>0</v>
      </c>
      <c r="X16" s="179">
        <v>0</v>
      </c>
      <c r="Y16" s="180">
        <f t="shared" si="2"/>
        <v>0</v>
      </c>
      <c r="Z16" s="180">
        <f t="shared" si="2"/>
        <v>0</v>
      </c>
      <c r="AA16" s="178">
        <v>0</v>
      </c>
      <c r="AB16" s="179">
        <v>0</v>
      </c>
      <c r="AC16" s="178">
        <v>1</v>
      </c>
      <c r="AD16" s="179">
        <v>1</v>
      </c>
      <c r="AE16" s="181">
        <v>0</v>
      </c>
      <c r="AF16" s="179">
        <v>0</v>
      </c>
      <c r="AG16" s="180">
        <f t="shared" si="3"/>
        <v>1</v>
      </c>
      <c r="AH16" s="180">
        <f t="shared" si="3"/>
        <v>1</v>
      </c>
      <c r="AI16" s="178">
        <v>0</v>
      </c>
      <c r="AJ16" s="179">
        <v>0</v>
      </c>
      <c r="AK16" s="178">
        <v>0</v>
      </c>
      <c r="AL16" s="179">
        <v>0</v>
      </c>
      <c r="AM16" s="178">
        <v>0</v>
      </c>
      <c r="AN16" s="179">
        <v>0</v>
      </c>
      <c r="AO16" s="180">
        <f t="shared" si="4"/>
        <v>0</v>
      </c>
      <c r="AP16" s="180">
        <f t="shared" si="4"/>
        <v>0</v>
      </c>
      <c r="AQ16" s="183">
        <f t="shared" si="5"/>
        <v>2</v>
      </c>
      <c r="AR16" s="184">
        <f t="shared" si="5"/>
        <v>2</v>
      </c>
      <c r="AS16" s="185">
        <f t="shared" si="0"/>
        <v>1</v>
      </c>
    </row>
    <row r="17" spans="2:45" ht="150" customHeight="1">
      <c r="B17" s="564"/>
      <c r="C17" s="263" t="s">
        <v>372</v>
      </c>
      <c r="D17" s="205">
        <v>2</v>
      </c>
      <c r="E17" s="216" t="s">
        <v>373</v>
      </c>
      <c r="F17" s="216" t="s">
        <v>374</v>
      </c>
      <c r="G17" s="342">
        <v>2</v>
      </c>
      <c r="H17" s="263" t="s">
        <v>375</v>
      </c>
      <c r="I17" s="263" t="s">
        <v>376</v>
      </c>
      <c r="J17" s="216" t="s">
        <v>2</v>
      </c>
      <c r="K17" s="178">
        <v>0</v>
      </c>
      <c r="L17" s="179">
        <v>0</v>
      </c>
      <c r="M17" s="178">
        <v>1</v>
      </c>
      <c r="N17" s="179">
        <v>1</v>
      </c>
      <c r="O17" s="178">
        <v>0</v>
      </c>
      <c r="P17" s="179">
        <v>0</v>
      </c>
      <c r="Q17" s="180">
        <v>1</v>
      </c>
      <c r="R17" s="180">
        <f t="shared" si="1"/>
        <v>1</v>
      </c>
      <c r="S17" s="178">
        <v>0</v>
      </c>
      <c r="T17" s="179">
        <v>0</v>
      </c>
      <c r="U17" s="178">
        <v>0</v>
      </c>
      <c r="V17" s="179">
        <v>0</v>
      </c>
      <c r="W17" s="178">
        <v>0</v>
      </c>
      <c r="X17" s="179">
        <v>0</v>
      </c>
      <c r="Y17" s="180">
        <f t="shared" si="2"/>
        <v>0</v>
      </c>
      <c r="Z17" s="180">
        <f t="shared" si="2"/>
        <v>0</v>
      </c>
      <c r="AA17" s="178">
        <v>0</v>
      </c>
      <c r="AB17" s="179">
        <v>0</v>
      </c>
      <c r="AC17" s="178">
        <v>1</v>
      </c>
      <c r="AD17" s="179">
        <v>1</v>
      </c>
      <c r="AE17" s="181">
        <v>0</v>
      </c>
      <c r="AF17" s="179">
        <v>0</v>
      </c>
      <c r="AG17" s="180">
        <f t="shared" si="3"/>
        <v>1</v>
      </c>
      <c r="AH17" s="180">
        <f t="shared" si="3"/>
        <v>1</v>
      </c>
      <c r="AI17" s="178">
        <v>0</v>
      </c>
      <c r="AJ17" s="179">
        <v>0</v>
      </c>
      <c r="AK17" s="178">
        <v>0</v>
      </c>
      <c r="AL17" s="179">
        <v>0</v>
      </c>
      <c r="AM17" s="178">
        <v>0</v>
      </c>
      <c r="AN17" s="179">
        <v>0</v>
      </c>
      <c r="AO17" s="180">
        <f t="shared" si="4"/>
        <v>0</v>
      </c>
      <c r="AP17" s="180">
        <f t="shared" si="4"/>
        <v>0</v>
      </c>
      <c r="AQ17" s="183">
        <f t="shared" si="5"/>
        <v>2</v>
      </c>
      <c r="AR17" s="184">
        <f t="shared" si="5"/>
        <v>2</v>
      </c>
      <c r="AS17" s="185">
        <f t="shared" si="0"/>
        <v>1</v>
      </c>
    </row>
    <row r="18" spans="2:45" ht="150" customHeight="1">
      <c r="B18" s="564"/>
      <c r="C18" s="263" t="s">
        <v>377</v>
      </c>
      <c r="D18" s="205">
        <v>11</v>
      </c>
      <c r="E18" s="216" t="s">
        <v>378</v>
      </c>
      <c r="F18" s="216" t="s">
        <v>379</v>
      </c>
      <c r="G18" s="342">
        <v>14</v>
      </c>
      <c r="H18" s="263" t="s">
        <v>380</v>
      </c>
      <c r="I18" s="263" t="s">
        <v>381</v>
      </c>
      <c r="J18" s="216" t="s">
        <v>2</v>
      </c>
      <c r="K18" s="178">
        <v>3</v>
      </c>
      <c r="L18" s="179">
        <v>3</v>
      </c>
      <c r="M18" s="178">
        <v>2</v>
      </c>
      <c r="N18" s="179">
        <v>2</v>
      </c>
      <c r="O18" s="178">
        <v>1</v>
      </c>
      <c r="P18" s="179">
        <v>1</v>
      </c>
      <c r="Q18" s="180">
        <f t="shared" si="1"/>
        <v>6</v>
      </c>
      <c r="R18" s="180">
        <f t="shared" si="1"/>
        <v>6</v>
      </c>
      <c r="S18" s="178">
        <v>0</v>
      </c>
      <c r="T18" s="179">
        <v>0</v>
      </c>
      <c r="U18" s="178">
        <v>1</v>
      </c>
      <c r="V18" s="179">
        <v>1</v>
      </c>
      <c r="W18" s="178">
        <v>0</v>
      </c>
      <c r="X18" s="179">
        <v>0</v>
      </c>
      <c r="Y18" s="180">
        <f t="shared" si="2"/>
        <v>1</v>
      </c>
      <c r="Z18" s="180">
        <f t="shared" si="2"/>
        <v>1</v>
      </c>
      <c r="AA18" s="178">
        <v>1</v>
      </c>
      <c r="AB18" s="179">
        <v>1</v>
      </c>
      <c r="AC18" s="178">
        <v>1</v>
      </c>
      <c r="AD18" s="179">
        <v>1</v>
      </c>
      <c r="AE18" s="181">
        <v>1</v>
      </c>
      <c r="AF18" s="179">
        <v>1</v>
      </c>
      <c r="AG18" s="180">
        <f t="shared" si="3"/>
        <v>3</v>
      </c>
      <c r="AH18" s="180">
        <f t="shared" si="3"/>
        <v>3</v>
      </c>
      <c r="AI18" s="178">
        <v>0</v>
      </c>
      <c r="AJ18" s="179">
        <v>0</v>
      </c>
      <c r="AK18" s="178">
        <v>1</v>
      </c>
      <c r="AL18" s="179">
        <v>1</v>
      </c>
      <c r="AM18" s="178">
        <v>0</v>
      </c>
      <c r="AN18" s="179">
        <v>0</v>
      </c>
      <c r="AO18" s="180">
        <f t="shared" si="4"/>
        <v>1</v>
      </c>
      <c r="AP18" s="180">
        <f t="shared" si="4"/>
        <v>1</v>
      </c>
      <c r="AQ18" s="183">
        <f t="shared" si="5"/>
        <v>11</v>
      </c>
      <c r="AR18" s="184">
        <f t="shared" si="5"/>
        <v>11</v>
      </c>
      <c r="AS18" s="185">
        <f t="shared" si="0"/>
        <v>1</v>
      </c>
    </row>
    <row r="19" spans="2:45" ht="150" customHeight="1">
      <c r="B19" s="564"/>
      <c r="C19" s="263" t="s">
        <v>382</v>
      </c>
      <c r="D19" s="205">
        <v>1</v>
      </c>
      <c r="E19" s="216" t="s">
        <v>383</v>
      </c>
      <c r="F19" s="216" t="s">
        <v>384</v>
      </c>
      <c r="G19" s="342" t="s">
        <v>338</v>
      </c>
      <c r="H19" s="263" t="s">
        <v>385</v>
      </c>
      <c r="I19" s="263" t="s">
        <v>386</v>
      </c>
      <c r="J19" s="216" t="s">
        <v>2</v>
      </c>
      <c r="K19" s="178">
        <v>0</v>
      </c>
      <c r="L19" s="179">
        <v>0</v>
      </c>
      <c r="M19" s="178">
        <v>0</v>
      </c>
      <c r="N19" s="179">
        <v>0</v>
      </c>
      <c r="O19" s="178">
        <v>0</v>
      </c>
      <c r="P19" s="179">
        <v>0</v>
      </c>
      <c r="Q19" s="180">
        <f t="shared" si="1"/>
        <v>0</v>
      </c>
      <c r="R19" s="180">
        <f t="shared" si="1"/>
        <v>0</v>
      </c>
      <c r="S19" s="178">
        <v>0</v>
      </c>
      <c r="T19" s="179">
        <v>0</v>
      </c>
      <c r="U19" s="178">
        <v>1</v>
      </c>
      <c r="V19" s="179">
        <v>1</v>
      </c>
      <c r="W19" s="178">
        <v>0</v>
      </c>
      <c r="X19" s="179">
        <v>0</v>
      </c>
      <c r="Y19" s="180">
        <f t="shared" si="2"/>
        <v>1</v>
      </c>
      <c r="Z19" s="180">
        <f t="shared" si="2"/>
        <v>1</v>
      </c>
      <c r="AA19" s="178">
        <v>0</v>
      </c>
      <c r="AB19" s="179">
        <v>0</v>
      </c>
      <c r="AC19" s="178">
        <v>0</v>
      </c>
      <c r="AD19" s="179">
        <v>0</v>
      </c>
      <c r="AE19" s="181">
        <v>0</v>
      </c>
      <c r="AF19" s="179">
        <v>0</v>
      </c>
      <c r="AG19" s="180">
        <f t="shared" si="3"/>
        <v>0</v>
      </c>
      <c r="AH19" s="180">
        <f t="shared" si="3"/>
        <v>0</v>
      </c>
      <c r="AI19" s="178">
        <v>0</v>
      </c>
      <c r="AJ19" s="179">
        <v>0</v>
      </c>
      <c r="AK19" s="178">
        <v>0</v>
      </c>
      <c r="AL19" s="179">
        <v>0</v>
      </c>
      <c r="AM19" s="178">
        <v>0</v>
      </c>
      <c r="AN19" s="179">
        <v>0</v>
      </c>
      <c r="AO19" s="180">
        <f t="shared" si="4"/>
        <v>0</v>
      </c>
      <c r="AP19" s="180">
        <f t="shared" si="4"/>
        <v>0</v>
      </c>
      <c r="AQ19" s="183">
        <f t="shared" si="5"/>
        <v>1</v>
      </c>
      <c r="AR19" s="184">
        <f t="shared" si="5"/>
        <v>1</v>
      </c>
      <c r="AS19" s="185">
        <f t="shared" si="0"/>
        <v>1</v>
      </c>
    </row>
    <row r="20" spans="2:45" ht="132.75" customHeight="1">
      <c r="B20" s="487"/>
      <c r="C20" s="263" t="s">
        <v>416</v>
      </c>
      <c r="D20" s="205">
        <v>1</v>
      </c>
      <c r="E20" s="216" t="s">
        <v>387</v>
      </c>
      <c r="F20" s="216" t="s">
        <v>417</v>
      </c>
      <c r="G20" s="342">
        <v>1</v>
      </c>
      <c r="H20" s="263" t="s">
        <v>418</v>
      </c>
      <c r="I20" s="263" t="s">
        <v>388</v>
      </c>
      <c r="J20" s="216" t="s">
        <v>2</v>
      </c>
      <c r="K20" s="178">
        <v>0</v>
      </c>
      <c r="L20" s="179">
        <v>0</v>
      </c>
      <c r="M20" s="178">
        <v>0</v>
      </c>
      <c r="N20" s="179">
        <v>0</v>
      </c>
      <c r="O20" s="178">
        <v>0</v>
      </c>
      <c r="P20" s="179">
        <v>0</v>
      </c>
      <c r="Q20" s="180">
        <f t="shared" si="1"/>
        <v>0</v>
      </c>
      <c r="R20" s="180">
        <f t="shared" si="1"/>
        <v>0</v>
      </c>
      <c r="S20" s="178">
        <v>0</v>
      </c>
      <c r="T20" s="179">
        <v>0</v>
      </c>
      <c r="U20" s="178">
        <v>0</v>
      </c>
      <c r="V20" s="179">
        <v>0</v>
      </c>
      <c r="W20" s="178">
        <v>0</v>
      </c>
      <c r="X20" s="179">
        <v>0</v>
      </c>
      <c r="Y20" s="180">
        <f t="shared" si="2"/>
        <v>0</v>
      </c>
      <c r="Z20" s="180">
        <f t="shared" si="2"/>
        <v>0</v>
      </c>
      <c r="AA20" s="178">
        <v>0</v>
      </c>
      <c r="AB20" s="179">
        <v>0</v>
      </c>
      <c r="AC20" s="178">
        <v>0</v>
      </c>
      <c r="AD20" s="179">
        <v>0</v>
      </c>
      <c r="AE20" s="181">
        <v>0</v>
      </c>
      <c r="AF20" s="179">
        <v>0</v>
      </c>
      <c r="AG20" s="180">
        <f t="shared" si="3"/>
        <v>0</v>
      </c>
      <c r="AH20" s="180">
        <f t="shared" si="3"/>
        <v>0</v>
      </c>
      <c r="AI20" s="178">
        <v>1</v>
      </c>
      <c r="AJ20" s="179">
        <v>1</v>
      </c>
      <c r="AK20" s="178">
        <v>0</v>
      </c>
      <c r="AL20" s="179">
        <v>0</v>
      </c>
      <c r="AM20" s="178">
        <v>0</v>
      </c>
      <c r="AN20" s="179">
        <v>0</v>
      </c>
      <c r="AO20" s="180">
        <f t="shared" si="4"/>
        <v>1</v>
      </c>
      <c r="AP20" s="180">
        <f t="shared" si="4"/>
        <v>1</v>
      </c>
      <c r="AQ20" s="183">
        <f t="shared" si="5"/>
        <v>1</v>
      </c>
      <c r="AR20" s="184">
        <f t="shared" si="5"/>
        <v>1</v>
      </c>
      <c r="AS20" s="185">
        <f t="shared" si="0"/>
        <v>1</v>
      </c>
    </row>
    <row r="21" spans="2:45" ht="327.75">
      <c r="B21" s="217" t="s">
        <v>475</v>
      </c>
      <c r="C21" s="218" t="s">
        <v>472</v>
      </c>
      <c r="D21" s="219">
        <v>1</v>
      </c>
      <c r="E21" s="220" t="s">
        <v>425</v>
      </c>
      <c r="F21" s="221" t="s">
        <v>426</v>
      </c>
      <c r="G21" s="208" t="s">
        <v>415</v>
      </c>
      <c r="H21" s="209" t="s">
        <v>427</v>
      </c>
      <c r="I21" s="210" t="s">
        <v>428</v>
      </c>
      <c r="J21" s="211" t="s">
        <v>519</v>
      </c>
      <c r="K21" s="41">
        <v>2.5757575757575757E-2</v>
      </c>
      <c r="L21" s="31">
        <v>2.5757575757575757E-2</v>
      </c>
      <c r="M21" s="41">
        <v>0.23575757575757575</v>
      </c>
      <c r="N21" s="31">
        <v>0.22</v>
      </c>
      <c r="O21" s="41">
        <v>0.16909090909090907</v>
      </c>
      <c r="P21" s="31">
        <v>0.13</v>
      </c>
      <c r="Q21" s="185">
        <f t="shared" si="1"/>
        <v>0.43060606060606055</v>
      </c>
      <c r="R21" s="185">
        <f t="shared" si="1"/>
        <v>0.37575757575757573</v>
      </c>
      <c r="S21" s="41">
        <v>0.13575757575757574</v>
      </c>
      <c r="T21" s="31">
        <v>0.13575757575757574</v>
      </c>
      <c r="U21" s="41">
        <v>0.10242424242424242</v>
      </c>
      <c r="V21" s="31">
        <v>0.13</v>
      </c>
      <c r="W21" s="41">
        <v>3.5757575757575759E-2</v>
      </c>
      <c r="X21" s="31">
        <v>0.06</v>
      </c>
      <c r="Y21" s="185">
        <f t="shared" si="2"/>
        <v>0.27393939393939393</v>
      </c>
      <c r="Z21" s="185">
        <f t="shared" si="2"/>
        <v>0.32575757575757575</v>
      </c>
      <c r="AA21" s="41">
        <v>3.5757575757575759E-2</v>
      </c>
      <c r="AB21" s="31">
        <v>3.5757575757575759E-2</v>
      </c>
      <c r="AC21" s="41">
        <v>8.5757575757575755E-2</v>
      </c>
      <c r="AD21" s="31">
        <v>8.5757575757575755E-2</v>
      </c>
      <c r="AE21" s="41">
        <v>3.5757575757575759E-2</v>
      </c>
      <c r="AF21" s="41">
        <v>3.5757575757575759E-2</v>
      </c>
      <c r="AG21" s="185">
        <f t="shared" si="3"/>
        <v>0.15727272727272729</v>
      </c>
      <c r="AH21" s="185">
        <f t="shared" si="3"/>
        <v>0.15727272727272729</v>
      </c>
      <c r="AI21" s="41">
        <v>3.5757575757575759E-2</v>
      </c>
      <c r="AJ21" s="31">
        <v>0.04</v>
      </c>
      <c r="AK21" s="41">
        <v>8.5757575757575755E-2</v>
      </c>
      <c r="AL21" s="41">
        <v>8.5757575757575755E-2</v>
      </c>
      <c r="AM21" s="41">
        <v>1.6666666666666666E-2</v>
      </c>
      <c r="AN21" s="41">
        <v>1.6666666666666666E-2</v>
      </c>
      <c r="AO21" s="185">
        <f t="shared" si="4"/>
        <v>0.13818181818181818</v>
      </c>
      <c r="AP21" s="185">
        <f t="shared" si="4"/>
        <v>0.14242424242424243</v>
      </c>
      <c r="AQ21" s="185">
        <f t="shared" si="5"/>
        <v>1</v>
      </c>
      <c r="AR21" s="185">
        <f t="shared" si="5"/>
        <v>1.001212121212121</v>
      </c>
      <c r="AS21" s="185">
        <f t="shared" si="0"/>
        <v>1.001212121212121</v>
      </c>
    </row>
    <row r="22" spans="2:45" ht="27.75" hidden="1" customHeight="1">
      <c r="B22" s="343"/>
      <c r="C22" s="239"/>
      <c r="D22" s="205"/>
      <c r="E22" s="240"/>
      <c r="F22" s="221"/>
      <c r="G22" s="208"/>
      <c r="H22" s="209"/>
      <c r="I22" s="210"/>
      <c r="J22" s="211"/>
      <c r="K22" s="178">
        <v>0</v>
      </c>
      <c r="L22" s="178">
        <v>0</v>
      </c>
      <c r="M22" s="178">
        <v>0</v>
      </c>
      <c r="N22" s="178">
        <v>0</v>
      </c>
      <c r="O22" s="178">
        <v>0</v>
      </c>
      <c r="P22" s="178">
        <v>0</v>
      </c>
      <c r="Q22" s="241">
        <f t="shared" si="1"/>
        <v>0</v>
      </c>
      <c r="R22" s="241">
        <f t="shared" si="1"/>
        <v>0</v>
      </c>
      <c r="S22" s="178">
        <v>0</v>
      </c>
      <c r="T22" s="178">
        <v>0</v>
      </c>
      <c r="U22" s="178">
        <v>0</v>
      </c>
      <c r="V22" s="178">
        <v>0</v>
      </c>
      <c r="W22" s="178">
        <v>0</v>
      </c>
      <c r="X22" s="178">
        <v>0</v>
      </c>
      <c r="Y22" s="241">
        <f t="shared" si="2"/>
        <v>0</v>
      </c>
      <c r="Z22" s="241">
        <f t="shared" si="2"/>
        <v>0</v>
      </c>
      <c r="AA22" s="178">
        <v>0</v>
      </c>
      <c r="AB22" s="178">
        <v>0</v>
      </c>
      <c r="AC22" s="178">
        <v>0</v>
      </c>
      <c r="AD22" s="178">
        <v>0</v>
      </c>
      <c r="AE22" s="181">
        <v>0</v>
      </c>
      <c r="AF22" s="181">
        <v>0</v>
      </c>
      <c r="AG22" s="241">
        <f t="shared" si="3"/>
        <v>0</v>
      </c>
      <c r="AH22" s="241">
        <f t="shared" si="3"/>
        <v>0</v>
      </c>
      <c r="AI22" s="178">
        <v>0</v>
      </c>
      <c r="AJ22" s="178">
        <v>0</v>
      </c>
      <c r="AK22" s="178">
        <v>0</v>
      </c>
      <c r="AL22" s="178">
        <v>0</v>
      </c>
      <c r="AM22" s="178">
        <v>0</v>
      </c>
      <c r="AN22" s="178">
        <v>0</v>
      </c>
      <c r="AO22" s="241">
        <f t="shared" si="4"/>
        <v>0</v>
      </c>
      <c r="AP22" s="241">
        <f t="shared" si="4"/>
        <v>0</v>
      </c>
      <c r="AQ22" s="194">
        <f t="shared" si="5"/>
        <v>0</v>
      </c>
      <c r="AR22" s="195">
        <f t="shared" si="5"/>
        <v>0</v>
      </c>
      <c r="AS22" s="185">
        <f t="shared" si="0"/>
        <v>0</v>
      </c>
    </row>
    <row r="23" spans="2:45" ht="21.75" hidden="1" customHeight="1">
      <c r="B23" s="343"/>
      <c r="C23" s="239"/>
      <c r="D23" s="205"/>
      <c r="E23" s="240"/>
      <c r="F23" s="221"/>
      <c r="G23" s="208"/>
      <c r="H23" s="209"/>
      <c r="I23" s="210"/>
      <c r="J23" s="211"/>
      <c r="K23" s="178">
        <v>0</v>
      </c>
      <c r="L23" s="178">
        <v>0</v>
      </c>
      <c r="M23" s="178">
        <v>0</v>
      </c>
      <c r="N23" s="178">
        <v>0</v>
      </c>
      <c r="O23" s="178">
        <v>0</v>
      </c>
      <c r="P23" s="178">
        <v>0</v>
      </c>
      <c r="Q23" s="241">
        <f t="shared" si="1"/>
        <v>0</v>
      </c>
      <c r="R23" s="241">
        <f t="shared" si="1"/>
        <v>0</v>
      </c>
      <c r="S23" s="178">
        <v>0</v>
      </c>
      <c r="T23" s="178">
        <v>0</v>
      </c>
      <c r="U23" s="178">
        <v>0</v>
      </c>
      <c r="V23" s="178">
        <v>0</v>
      </c>
      <c r="W23" s="178">
        <v>0</v>
      </c>
      <c r="X23" s="178">
        <v>0</v>
      </c>
      <c r="Y23" s="241">
        <f t="shared" si="2"/>
        <v>0</v>
      </c>
      <c r="Z23" s="241">
        <f t="shared" si="2"/>
        <v>0</v>
      </c>
      <c r="AA23" s="178">
        <v>0</v>
      </c>
      <c r="AB23" s="178">
        <v>0</v>
      </c>
      <c r="AC23" s="178">
        <v>0</v>
      </c>
      <c r="AD23" s="178">
        <v>0</v>
      </c>
      <c r="AE23" s="181">
        <v>0</v>
      </c>
      <c r="AF23" s="181">
        <v>0</v>
      </c>
      <c r="AG23" s="241">
        <f t="shared" si="3"/>
        <v>0</v>
      </c>
      <c r="AH23" s="241">
        <f t="shared" si="3"/>
        <v>0</v>
      </c>
      <c r="AI23" s="178">
        <v>0</v>
      </c>
      <c r="AJ23" s="178">
        <v>0</v>
      </c>
      <c r="AK23" s="178">
        <v>0</v>
      </c>
      <c r="AL23" s="178">
        <v>0</v>
      </c>
      <c r="AM23" s="178">
        <v>0</v>
      </c>
      <c r="AN23" s="178">
        <v>0</v>
      </c>
      <c r="AO23" s="241">
        <f t="shared" si="4"/>
        <v>0</v>
      </c>
      <c r="AP23" s="241">
        <f t="shared" si="4"/>
        <v>0</v>
      </c>
      <c r="AQ23" s="194">
        <f t="shared" si="5"/>
        <v>0</v>
      </c>
      <c r="AR23" s="195">
        <f t="shared" si="5"/>
        <v>0</v>
      </c>
      <c r="AS23" s="185">
        <f t="shared" si="0"/>
        <v>0</v>
      </c>
    </row>
    <row r="24" spans="2:45" ht="23.25">
      <c r="B24" s="488" t="s">
        <v>22</v>
      </c>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90"/>
      <c r="AS24" s="29">
        <f>AVERAGE(AS13:AS19)</f>
        <v>1</v>
      </c>
    </row>
    <row r="25" spans="2:45" ht="17.25">
      <c r="B25" s="197"/>
      <c r="C25" s="197"/>
      <c r="D25" s="198"/>
      <c r="E25" s="197"/>
      <c r="F25" s="197"/>
      <c r="G25" s="197"/>
      <c r="H25" s="197"/>
      <c r="I25" s="197"/>
      <c r="J25" s="199"/>
    </row>
    <row r="26" spans="2:45" ht="49.5" customHeight="1">
      <c r="B26" s="200" t="s">
        <v>3</v>
      </c>
      <c r="C26" s="570"/>
      <c r="D26" s="451"/>
      <c r="E26" s="451"/>
      <c r="F26" s="451"/>
      <c r="G26" s="451"/>
      <c r="H26" s="451"/>
      <c r="I26" s="451"/>
      <c r="J26" s="452"/>
    </row>
    <row r="27" spans="2:45" ht="17.25">
      <c r="B27" s="197"/>
      <c r="C27" s="441"/>
      <c r="D27" s="441"/>
      <c r="E27" s="441"/>
      <c r="F27" s="441"/>
      <c r="G27" s="441"/>
      <c r="H27" s="441"/>
      <c r="I27" s="441"/>
      <c r="J27" s="441"/>
    </row>
    <row r="28" spans="2:45" ht="30" customHeight="1">
      <c r="B28" s="201" t="s">
        <v>31</v>
      </c>
      <c r="C28" s="436">
        <v>43493</v>
      </c>
      <c r="D28" s="437"/>
      <c r="E28" s="197"/>
      <c r="F28" s="197"/>
      <c r="G28" s="202" t="s">
        <v>21</v>
      </c>
      <c r="H28" s="438" t="s">
        <v>419</v>
      </c>
      <c r="I28" s="439"/>
      <c r="J28" s="439"/>
    </row>
    <row r="29" spans="2:45" ht="13.5" customHeight="1">
      <c r="B29" s="197"/>
      <c r="C29" s="197"/>
      <c r="D29" s="198"/>
      <c r="E29" s="197"/>
      <c r="F29" s="197"/>
      <c r="G29" s="197"/>
      <c r="H29" s="197"/>
      <c r="I29" s="197"/>
      <c r="J29" s="199"/>
    </row>
    <row r="30" spans="2:45" ht="15" customHeight="1">
      <c r="B30" s="197"/>
      <c r="C30" s="197"/>
      <c r="D30" s="198"/>
      <c r="E30" s="197"/>
      <c r="F30" s="197"/>
      <c r="G30" s="197"/>
      <c r="H30" s="197"/>
      <c r="I30" s="197"/>
      <c r="J30" s="199"/>
    </row>
    <row r="31" spans="2:45" ht="17.25">
      <c r="B31" s="197"/>
      <c r="C31" s="197"/>
      <c r="D31" s="198"/>
      <c r="E31" s="197"/>
      <c r="F31" s="197"/>
      <c r="G31" s="197"/>
      <c r="H31" s="197"/>
      <c r="I31" s="197"/>
      <c r="J31" s="199"/>
    </row>
    <row r="32" spans="2:45" ht="15" customHeight="1">
      <c r="B32" s="197"/>
      <c r="C32" s="197"/>
      <c r="D32" s="198"/>
      <c r="E32" s="440"/>
      <c r="F32" s="440"/>
      <c r="G32" s="440"/>
      <c r="H32" s="440"/>
      <c r="I32" s="203"/>
      <c r="J32" s="197"/>
    </row>
    <row r="33" spans="2:10" ht="17.25">
      <c r="B33" s="197"/>
      <c r="C33" s="197"/>
      <c r="D33" s="198"/>
      <c r="E33" s="197"/>
      <c r="F33" s="197"/>
      <c r="G33" s="199"/>
      <c r="H33" s="197"/>
      <c r="I33" s="197"/>
      <c r="J33" s="197"/>
    </row>
    <row r="34" spans="2:10" ht="17.25">
      <c r="B34" s="197"/>
      <c r="C34" s="197"/>
      <c r="D34" s="198"/>
      <c r="E34" s="440"/>
      <c r="F34" s="440"/>
      <c r="G34" s="440"/>
      <c r="H34" s="440"/>
      <c r="I34" s="203"/>
      <c r="J34" s="197"/>
    </row>
    <row r="35" spans="2:10" ht="17.25">
      <c r="B35" s="197"/>
      <c r="C35" s="197"/>
      <c r="D35" s="198"/>
      <c r="E35" s="197"/>
      <c r="F35" s="197"/>
      <c r="G35" s="199"/>
      <c r="H35" s="197"/>
      <c r="I35" s="197"/>
      <c r="J35" s="197"/>
    </row>
    <row r="36" spans="2:10" ht="17.25">
      <c r="B36" s="197"/>
      <c r="C36" s="197"/>
      <c r="D36" s="198"/>
      <c r="E36" s="440"/>
      <c r="F36" s="440"/>
      <c r="G36" s="440"/>
      <c r="H36" s="440"/>
      <c r="I36" s="203"/>
      <c r="J36" s="197"/>
    </row>
  </sheetData>
  <sheetProtection algorithmName="SHA-512" hashValue="+/JFW5d3JK5QQh0MypYyagA1MqNda1+d9ZCTFZ0Nm2nWFIy4AbFnfxyhR9H6tZZW805MbUJS1eqYpr13r1f2HQ==" saltValue="bv2FpkNb7I7U5Zg3NUqTfA==" spinCount="100000" sheet="1" formatCells="0"/>
  <mergeCells count="49">
    <mergeCell ref="E32:H32"/>
    <mergeCell ref="E34:H34"/>
    <mergeCell ref="E36:H36"/>
    <mergeCell ref="AM11:AN11"/>
    <mergeCell ref="AO11:AP11"/>
    <mergeCell ref="B24:AR24"/>
    <mergeCell ref="C26:J26"/>
    <mergeCell ref="C27:J27"/>
    <mergeCell ref="C28:D28"/>
    <mergeCell ref="H28:J28"/>
    <mergeCell ref="AA11:AB11"/>
    <mergeCell ref="AC11:AD11"/>
    <mergeCell ref="AE11:AF11"/>
    <mergeCell ref="AG11:AH11"/>
    <mergeCell ref="AI11:AJ11"/>
    <mergeCell ref="AK11:AL11"/>
    <mergeCell ref="AS9:AS12"/>
    <mergeCell ref="K10:R10"/>
    <mergeCell ref="S10:Z10"/>
    <mergeCell ref="AA10:AH10"/>
    <mergeCell ref="AI10:AP10"/>
    <mergeCell ref="K11:L11"/>
    <mergeCell ref="M11:N11"/>
    <mergeCell ref="O11:P11"/>
    <mergeCell ref="Q11:R11"/>
    <mergeCell ref="S11:T11"/>
    <mergeCell ref="U11:V11"/>
    <mergeCell ref="W11:X11"/>
    <mergeCell ref="J9:J12"/>
    <mergeCell ref="Y11:Z11"/>
    <mergeCell ref="K9:AP9"/>
    <mergeCell ref="AQ9:AQ12"/>
    <mergeCell ref="AR9:AR12"/>
    <mergeCell ref="B13:B2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s>
  <conditionalFormatting sqref="AS13">
    <cfRule type="cellIs" dxfId="29" priority="31" operator="between">
      <formula>0.7</formula>
      <formula>1</formula>
    </cfRule>
    <cfRule type="cellIs" dxfId="28" priority="32" operator="between">
      <formula>0.51</formula>
      <formula>0.69</formula>
    </cfRule>
    <cfRule type="cellIs" dxfId="27" priority="33" operator="between">
      <formula>0</formula>
      <formula>0.5</formula>
    </cfRule>
  </conditionalFormatting>
  <conditionalFormatting sqref="AS22:AS23">
    <cfRule type="cellIs" dxfId="26" priority="28" operator="between">
      <formula>0.7</formula>
      <formula>1</formula>
    </cfRule>
    <cfRule type="cellIs" dxfId="25" priority="29" operator="between">
      <formula>0.51</formula>
      <formula>0.69</formula>
    </cfRule>
    <cfRule type="cellIs" dxfId="24" priority="30" operator="between">
      <formula>0</formula>
      <formula>0.5</formula>
    </cfRule>
  </conditionalFormatting>
  <conditionalFormatting sqref="G13:G18">
    <cfRule type="expression" dxfId="23" priority="25">
      <formula>$L13="Pesos ($)"</formula>
    </cfRule>
    <cfRule type="expression" dxfId="22" priority="26">
      <formula>OR(LEFT($L13,9)="Número de",$L13="Otra")</formula>
    </cfRule>
    <cfRule type="expression" dxfId="21" priority="27">
      <formula>$L13="Porcentaje"</formula>
    </cfRule>
  </conditionalFormatting>
  <conditionalFormatting sqref="G19">
    <cfRule type="expression" dxfId="20" priority="22">
      <formula>$L19="Pesos ($)"</formula>
    </cfRule>
    <cfRule type="expression" dxfId="19" priority="23">
      <formula>OR(LEFT($L19,9)="Número de",$L19="Otra")</formula>
    </cfRule>
    <cfRule type="expression" dxfId="18" priority="24">
      <formula>$L19="Porcentaje"</formula>
    </cfRule>
  </conditionalFormatting>
  <conditionalFormatting sqref="AS14:AS17">
    <cfRule type="cellIs" dxfId="17" priority="19" operator="between">
      <formula>0.7</formula>
      <formula>1</formula>
    </cfRule>
    <cfRule type="cellIs" dxfId="16" priority="20" operator="between">
      <formula>0.51</formula>
      <formula>0.69</formula>
    </cfRule>
    <cfRule type="cellIs" dxfId="15" priority="21" operator="between">
      <formula>0</formula>
      <formula>0.5</formula>
    </cfRule>
  </conditionalFormatting>
  <conditionalFormatting sqref="G20">
    <cfRule type="expression" dxfId="14" priority="16">
      <formula>$L20="Pesos ($)"</formula>
    </cfRule>
    <cfRule type="expression" dxfId="13" priority="17">
      <formula>OR(LEFT($L20,9)="Número de",$L20="Otra")</formula>
    </cfRule>
    <cfRule type="expression" dxfId="12" priority="18">
      <formula>$L20="Porcentaje"</formula>
    </cfRule>
  </conditionalFormatting>
  <conditionalFormatting sqref="AS18">
    <cfRule type="cellIs" dxfId="11" priority="10" operator="between">
      <formula>0.7</formula>
      <formula>1</formula>
    </cfRule>
    <cfRule type="cellIs" dxfId="10" priority="11" operator="between">
      <formula>0.51</formula>
      <formula>0.69</formula>
    </cfRule>
    <cfRule type="cellIs" dxfId="9" priority="12" operator="between">
      <formula>0</formula>
      <formula>0.5</formula>
    </cfRule>
  </conditionalFormatting>
  <conditionalFormatting sqref="AS18">
    <cfRule type="cellIs" dxfId="8" priority="7" operator="between">
      <formula>0.9</formula>
      <formula>1</formula>
    </cfRule>
    <cfRule type="cellIs" dxfId="7" priority="8" operator="between">
      <formula>0.7</formula>
      <formula>0.89</formula>
    </cfRule>
    <cfRule type="cellIs" dxfId="6" priority="9" operator="between">
      <formula>0</formula>
      <formula>0.69</formula>
    </cfRule>
  </conditionalFormatting>
  <conditionalFormatting sqref="AS19:AS21">
    <cfRule type="cellIs" dxfId="5" priority="4" operator="between">
      <formula>0.7</formula>
      <formula>1</formula>
    </cfRule>
    <cfRule type="cellIs" dxfId="4" priority="5" operator="between">
      <formula>0.51</formula>
      <formula>0.69</formula>
    </cfRule>
    <cfRule type="cellIs" dxfId="3" priority="6" operator="between">
      <formula>0</formula>
      <formula>0.5</formula>
    </cfRule>
  </conditionalFormatting>
  <conditionalFormatting sqref="AS19:AS21">
    <cfRule type="cellIs" dxfId="2" priority="1" operator="between">
      <formula>0.9</formula>
      <formula>1</formula>
    </cfRule>
    <cfRule type="cellIs" dxfId="1" priority="2" operator="between">
      <formula>0.7</formula>
      <formula>0.89</formula>
    </cfRule>
    <cfRule type="cellIs" dxfId="0" priority="3" operator="between">
      <formula>0</formula>
      <formula>0.69</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L230"/>
  <sheetViews>
    <sheetView showGridLines="0" zoomScale="80" zoomScaleNormal="80" workbookViewId="0">
      <selection activeCell="E20" sqref="E20"/>
    </sheetView>
  </sheetViews>
  <sheetFormatPr baseColWidth="10" defaultColWidth="11.42578125" defaultRowHeight="15" zeroHeight="1"/>
  <cols>
    <col min="1" max="1" width="3.7109375" style="77" customWidth="1"/>
    <col min="2" max="2" width="63.28515625" style="77" customWidth="1"/>
    <col min="3" max="3" width="15.140625" style="80" customWidth="1"/>
    <col min="4" max="4" width="21.5703125" style="80" customWidth="1"/>
    <col min="5" max="5" width="20.28515625" style="77" customWidth="1"/>
    <col min="6" max="7" width="18.42578125" style="77" customWidth="1"/>
    <col min="8" max="8" width="20" style="77" customWidth="1"/>
    <col min="9" max="9" width="19.42578125" style="77" customWidth="1"/>
    <col min="10" max="10" width="65.42578125" style="77" customWidth="1"/>
    <col min="11" max="16358" width="11.42578125" style="77"/>
    <col min="16359" max="16359" width="1.42578125" style="77" customWidth="1"/>
    <col min="16360" max="16384" width="2.85546875" style="77" customWidth="1"/>
  </cols>
  <sheetData>
    <row r="1" spans="2:10">
      <c r="C1" s="78"/>
      <c r="D1" s="78"/>
      <c r="E1" s="79"/>
      <c r="F1" s="79"/>
      <c r="G1" s="79"/>
      <c r="H1" s="79"/>
    </row>
    <row r="2" spans="2:10" ht="15.75">
      <c r="B2" s="377" t="s">
        <v>639</v>
      </c>
      <c r="C2" s="377"/>
      <c r="D2" s="377"/>
      <c r="E2" s="377"/>
      <c r="F2" s="377"/>
      <c r="G2" s="377"/>
      <c r="H2" s="377"/>
      <c r="I2" s="377"/>
      <c r="J2" s="105"/>
    </row>
    <row r="3" spans="2:10" ht="15.75">
      <c r="B3" s="377" t="s">
        <v>640</v>
      </c>
      <c r="C3" s="377"/>
      <c r="D3" s="377"/>
      <c r="E3" s="377"/>
      <c r="F3" s="377"/>
      <c r="G3" s="377"/>
      <c r="H3" s="377"/>
      <c r="I3" s="377"/>
      <c r="J3" s="105"/>
    </row>
    <row r="4" spans="2:10" ht="20.25">
      <c r="B4" s="378" t="s">
        <v>727</v>
      </c>
      <c r="C4" s="378"/>
      <c r="D4" s="378"/>
      <c r="E4" s="378"/>
      <c r="F4" s="378"/>
      <c r="G4" s="378"/>
      <c r="H4" s="378"/>
      <c r="I4" s="378"/>
      <c r="J4" s="106"/>
    </row>
    <row r="5" spans="2:10" ht="19.5" customHeight="1" thickBot="1">
      <c r="B5" s="111" t="s">
        <v>771</v>
      </c>
    </row>
    <row r="6" spans="2:10" ht="15.75">
      <c r="B6" s="394" t="s">
        <v>542</v>
      </c>
      <c r="C6" s="388" t="s">
        <v>543</v>
      </c>
      <c r="D6" s="392" t="s">
        <v>544</v>
      </c>
      <c r="E6" s="393"/>
      <c r="F6" s="78"/>
      <c r="G6" s="78"/>
    </row>
    <row r="7" spans="2:10" ht="16.5" thickBot="1">
      <c r="B7" s="395"/>
      <c r="C7" s="389"/>
      <c r="D7" s="353" t="s">
        <v>737</v>
      </c>
      <c r="E7" s="107" t="s">
        <v>545</v>
      </c>
      <c r="F7" s="78"/>
      <c r="G7" s="78"/>
    </row>
    <row r="8" spans="2:10">
      <c r="B8" s="81" t="s">
        <v>546</v>
      </c>
      <c r="C8" s="82">
        <v>4</v>
      </c>
      <c r="D8" s="48">
        <f>H37</f>
        <v>1.0076754385964912</v>
      </c>
      <c r="E8" s="48">
        <f>I37</f>
        <v>1.0012080965909091</v>
      </c>
      <c r="F8" s="44"/>
      <c r="G8" s="44"/>
    </row>
    <row r="9" spans="2:10">
      <c r="B9" s="83" t="s">
        <v>690</v>
      </c>
      <c r="C9" s="82">
        <v>3</v>
      </c>
      <c r="D9" s="48">
        <f>H45</f>
        <v>0</v>
      </c>
      <c r="E9" s="48">
        <f>I45</f>
        <v>1</v>
      </c>
      <c r="F9" s="44"/>
      <c r="G9" s="44"/>
    </row>
    <row r="10" spans="2:10">
      <c r="B10" s="83" t="s">
        <v>547</v>
      </c>
      <c r="C10" s="82">
        <v>7</v>
      </c>
      <c r="D10" s="48">
        <f>H57</f>
        <v>1.0125573628190054</v>
      </c>
      <c r="E10" s="48">
        <f>I57</f>
        <v>1.0090207668974622</v>
      </c>
      <c r="F10" s="44"/>
      <c r="G10" s="44"/>
    </row>
    <row r="11" spans="2:10">
      <c r="B11" s="83" t="s">
        <v>548</v>
      </c>
      <c r="C11" s="82">
        <v>3</v>
      </c>
      <c r="D11" s="48">
        <f>H65</f>
        <v>1</v>
      </c>
      <c r="E11" s="48">
        <f>I65</f>
        <v>1</v>
      </c>
      <c r="F11" s="44"/>
      <c r="G11" s="44"/>
    </row>
    <row r="12" spans="2:10" ht="15.75" thickBot="1">
      <c r="B12" s="109" t="s">
        <v>691</v>
      </c>
      <c r="C12" s="110">
        <v>0</v>
      </c>
      <c r="D12" s="122" t="s">
        <v>578</v>
      </c>
      <c r="E12" s="122" t="s">
        <v>578</v>
      </c>
      <c r="F12" s="44"/>
      <c r="G12" s="44"/>
    </row>
    <row r="13" spans="2:10" ht="16.5" thickBot="1">
      <c r="B13" s="123" t="s">
        <v>598</v>
      </c>
      <c r="C13" s="124">
        <f>SUM(C8:C12)</f>
        <v>17</v>
      </c>
      <c r="D13" s="125">
        <f>AVERAGE(D8:D11)</f>
        <v>0.75505820035387416</v>
      </c>
      <c r="E13" s="126">
        <f>AVERAGE(E8:E11)</f>
        <v>1.0025572158720928</v>
      </c>
      <c r="F13" s="44"/>
      <c r="G13" s="44"/>
    </row>
    <row r="14" spans="2:10">
      <c r="B14" s="81" t="s">
        <v>549</v>
      </c>
      <c r="C14" s="82">
        <v>20</v>
      </c>
      <c r="D14" s="70">
        <f>+H98</f>
        <v>0.95928752971659359</v>
      </c>
      <c r="E14" s="70">
        <f>+I98</f>
        <v>1.0531036566517957</v>
      </c>
      <c r="F14" s="44"/>
      <c r="G14" s="44"/>
    </row>
    <row r="15" spans="2:10">
      <c r="B15" s="83" t="s">
        <v>550</v>
      </c>
      <c r="C15" s="82">
        <v>6</v>
      </c>
      <c r="D15" s="48">
        <f>+H110</f>
        <v>1.5439636752136752</v>
      </c>
      <c r="E15" s="48">
        <f>+I110</f>
        <v>1.1402310330912027</v>
      </c>
      <c r="F15" s="44"/>
      <c r="G15" s="44"/>
    </row>
    <row r="16" spans="2:10" ht="15.75" thickBot="1">
      <c r="B16" s="109" t="s">
        <v>551</v>
      </c>
      <c r="C16" s="110">
        <v>4</v>
      </c>
      <c r="D16" s="127">
        <f>+H119</f>
        <v>1.6294368776763144</v>
      </c>
      <c r="E16" s="127">
        <f>+I119</f>
        <v>1.1457142857142857</v>
      </c>
      <c r="F16" s="44"/>
      <c r="G16" s="44"/>
    </row>
    <row r="17" spans="2:10" ht="16.5" thickBot="1">
      <c r="B17" s="123" t="s">
        <v>599</v>
      </c>
      <c r="C17" s="124">
        <f>SUM(C14:C16)</f>
        <v>30</v>
      </c>
      <c r="D17" s="125">
        <f>AVERAGE(D14:D16)</f>
        <v>1.3775626942021943</v>
      </c>
      <c r="E17" s="126">
        <f>AVERAGE(E14:E16)</f>
        <v>1.1130163251524279</v>
      </c>
      <c r="F17" s="44"/>
      <c r="G17" s="44"/>
    </row>
    <row r="18" spans="2:10">
      <c r="B18" s="81" t="s">
        <v>552</v>
      </c>
      <c r="C18" s="82">
        <v>11</v>
      </c>
      <c r="D18" s="70">
        <f>+H134</f>
        <v>0.88612214079906315</v>
      </c>
      <c r="E18" s="70">
        <f>+I134</f>
        <v>0.99749746641669701</v>
      </c>
      <c r="F18" s="44"/>
      <c r="G18" s="44"/>
    </row>
    <row r="19" spans="2:10">
      <c r="B19" s="83" t="s">
        <v>553</v>
      </c>
      <c r="C19" s="82">
        <v>2</v>
      </c>
      <c r="D19" s="48">
        <f>+H141</f>
        <v>1.0405442188324301</v>
      </c>
      <c r="E19" s="48">
        <f>+I141</f>
        <v>1.0310111103215212</v>
      </c>
      <c r="F19" s="44"/>
      <c r="G19" s="44"/>
    </row>
    <row r="20" spans="2:10">
      <c r="B20" s="83" t="s">
        <v>554</v>
      </c>
      <c r="C20" s="82">
        <v>4</v>
      </c>
      <c r="D20" s="48">
        <f>+H150</f>
        <v>1.0162946353466853</v>
      </c>
      <c r="E20" s="48">
        <f>+I150</f>
        <v>1.0196973735328829</v>
      </c>
      <c r="F20" s="44"/>
      <c r="G20" s="44"/>
    </row>
    <row r="21" spans="2:10">
      <c r="B21" s="83" t="s">
        <v>555</v>
      </c>
      <c r="C21" s="82">
        <v>3</v>
      </c>
      <c r="D21" s="48">
        <f>+H158</f>
        <v>1.0529613042043251</v>
      </c>
      <c r="E21" s="48">
        <f>+I158</f>
        <v>1.0529613042043251</v>
      </c>
      <c r="F21" s="44"/>
      <c r="G21" s="44"/>
    </row>
    <row r="22" spans="2:10">
      <c r="B22" s="83" t="s">
        <v>556</v>
      </c>
      <c r="C22" s="82">
        <v>3</v>
      </c>
      <c r="D22" s="48">
        <f>+H166</f>
        <v>1.5151759588865019</v>
      </c>
      <c r="E22" s="48">
        <f>+I166</f>
        <v>1.4564705569222329</v>
      </c>
      <c r="F22" s="44"/>
      <c r="G22" s="44"/>
    </row>
    <row r="23" spans="2:10" ht="15.75" thickBot="1">
      <c r="B23" s="109" t="s">
        <v>557</v>
      </c>
      <c r="C23" s="110">
        <v>5</v>
      </c>
      <c r="D23" s="127">
        <f>+H176</f>
        <v>1</v>
      </c>
      <c r="E23" s="127">
        <f>+I176</f>
        <v>1</v>
      </c>
      <c r="F23" s="44"/>
      <c r="G23" s="44"/>
    </row>
    <row r="24" spans="2:10" ht="16.5" thickBot="1">
      <c r="B24" s="123" t="s">
        <v>600</v>
      </c>
      <c r="C24" s="124">
        <f>SUM(C18:C23)</f>
        <v>28</v>
      </c>
      <c r="D24" s="125">
        <f>AVERAGE(D18:D23)</f>
        <v>1.0851830430115008</v>
      </c>
      <c r="E24" s="126">
        <f>AVERAGE(E18:E23)</f>
        <v>1.0929396352329432</v>
      </c>
      <c r="F24" s="44"/>
      <c r="G24" s="44"/>
    </row>
    <row r="25" spans="2:10">
      <c r="B25" s="83" t="s">
        <v>558</v>
      </c>
      <c r="C25" s="82">
        <v>4</v>
      </c>
      <c r="D25" s="48">
        <f>H185</f>
        <v>1.558139534883721</v>
      </c>
      <c r="E25" s="48">
        <f>I185</f>
        <v>0.93641304347826093</v>
      </c>
      <c r="F25" s="44"/>
      <c r="G25" s="44"/>
    </row>
    <row r="26" spans="2:10" ht="15.75" thickBot="1">
      <c r="B26" s="109" t="s">
        <v>559</v>
      </c>
      <c r="C26" s="110">
        <v>8</v>
      </c>
      <c r="D26" s="127">
        <f>H198</f>
        <v>1</v>
      </c>
      <c r="E26" s="127">
        <f>I198</f>
        <v>1</v>
      </c>
      <c r="F26" s="44"/>
      <c r="G26" s="44"/>
    </row>
    <row r="27" spans="2:10" ht="30" customHeight="1" thickBot="1">
      <c r="B27" s="128" t="s">
        <v>601</v>
      </c>
      <c r="C27" s="124">
        <f>SUM(C25:C26)</f>
        <v>12</v>
      </c>
      <c r="D27" s="125">
        <f>AVERAGE(D25:D26)</f>
        <v>1.2790697674418605</v>
      </c>
      <c r="E27" s="126">
        <f>AVERAGE(E25:E26)</f>
        <v>0.96820652173913047</v>
      </c>
      <c r="F27" s="44"/>
      <c r="G27" s="44"/>
    </row>
    <row r="28" spans="2:10" ht="16.5" hidden="1" thickBot="1">
      <c r="B28" s="84" t="s">
        <v>602</v>
      </c>
      <c r="C28" s="85">
        <f>+C27+C24+C17+C13</f>
        <v>87</v>
      </c>
      <c r="D28" s="49">
        <f>AVERAGE(D13,D17,D24,D27)</f>
        <v>1.1242184262523574</v>
      </c>
      <c r="E28" s="115">
        <f>AVERAGE(E13,E17,E24,E27)</f>
        <v>1.0441799244991485</v>
      </c>
      <c r="F28" s="44"/>
      <c r="G28" s="44"/>
    </row>
    <row r="29" spans="2:10" s="86" customFormat="1">
      <c r="C29" s="87"/>
      <c r="D29" s="87"/>
    </row>
    <row r="30" spans="2:10" s="86" customFormat="1" ht="15.75">
      <c r="B30" s="88" t="s">
        <v>560</v>
      </c>
      <c r="C30" s="87"/>
      <c r="D30" s="87"/>
    </row>
    <row r="31" spans="2:10" ht="15" customHeight="1">
      <c r="B31" s="390" t="s">
        <v>561</v>
      </c>
      <c r="C31" s="380" t="s">
        <v>575</v>
      </c>
      <c r="D31" s="391" t="s">
        <v>636</v>
      </c>
      <c r="E31" s="379"/>
      <c r="F31" s="380" t="s">
        <v>638</v>
      </c>
      <c r="G31" s="380" t="s">
        <v>747</v>
      </c>
      <c r="H31" s="390" t="s">
        <v>544</v>
      </c>
      <c r="I31" s="390"/>
      <c r="J31" s="380" t="s">
        <v>651</v>
      </c>
    </row>
    <row r="32" spans="2:10" ht="36.75" customHeight="1">
      <c r="B32" s="390"/>
      <c r="C32" s="380"/>
      <c r="D32" s="351" t="s">
        <v>637</v>
      </c>
      <c r="E32" s="351" t="str">
        <f>$B$4</f>
        <v>Cuarto Trimestre</v>
      </c>
      <c r="F32" s="380"/>
      <c r="G32" s="380"/>
      <c r="H32" s="351" t="str">
        <f>+$B$4</f>
        <v>Cuarto Trimestre</v>
      </c>
      <c r="I32" s="354" t="s">
        <v>545</v>
      </c>
      <c r="J32" s="380"/>
    </row>
    <row r="33" spans="2:10">
      <c r="B33" s="112" t="str">
        <f>+'01 DIRECCIONAMIENTO ES POA 2019'!E13</f>
        <v>Plan operativo formulado</v>
      </c>
      <c r="C33" s="89" t="s">
        <v>576</v>
      </c>
      <c r="D33" s="90">
        <v>1</v>
      </c>
      <c r="E33" s="90">
        <f>'01 DIRECCIONAMIENTO ES POA 2019'!AO13</f>
        <v>0</v>
      </c>
      <c r="F33" s="90">
        <f>'01 DIRECCIONAMIENTO ES POA 2019'!AP13</f>
        <v>0</v>
      </c>
      <c r="G33" s="361">
        <f>+'01 DIRECCIONAMIENTO ES POA 2019'!AR13</f>
        <v>1</v>
      </c>
      <c r="H33" s="69" t="str">
        <f t="shared" ref="H33:H36" si="0">IF(AND(E33&gt;0),F33/E33,"No programado")</f>
        <v>No programado</v>
      </c>
      <c r="I33" s="114">
        <f>'01 DIRECCIONAMIENTO ES POA 2019'!AS13</f>
        <v>1</v>
      </c>
      <c r="J33" s="50" t="s">
        <v>693</v>
      </c>
    </row>
    <row r="34" spans="2:10" ht="30">
      <c r="B34" s="112" t="str">
        <f>+'01 DIRECCIONAMIENTO ES POA 2019'!E14</f>
        <v>Porcentaje de avance en la implementación del Sistema de Gestión de la entidad</v>
      </c>
      <c r="C34" s="89" t="s">
        <v>577</v>
      </c>
      <c r="D34" s="46">
        <v>1</v>
      </c>
      <c r="E34" s="46">
        <f>'01 DIRECCIONAMIENTO ES POA 2019'!AO14</f>
        <v>0.13818181818181818</v>
      </c>
      <c r="F34" s="46">
        <f>'01 DIRECCIONAMIENTO ES POA 2019'!AP14</f>
        <v>0.18742424242424247</v>
      </c>
      <c r="G34" s="46">
        <f>+'01 DIRECCIONAMIENTO ES POA 2019'!AR14</f>
        <v>1.000909090909091</v>
      </c>
      <c r="H34" s="69">
        <f t="shared" si="0"/>
        <v>1.3563596491228074</v>
      </c>
      <c r="I34" s="114">
        <f>'Meta Transversal Consolidada'!AS13</f>
        <v>1.0048323863636366</v>
      </c>
      <c r="J34" s="50" t="s">
        <v>693</v>
      </c>
    </row>
    <row r="35" spans="2:10" ht="30">
      <c r="B35" s="112" t="s">
        <v>685</v>
      </c>
      <c r="C35" s="89" t="s">
        <v>683</v>
      </c>
      <c r="D35" s="90">
        <v>11</v>
      </c>
      <c r="E35" s="90">
        <f>'01 DIRECCIONAMIENTO ES POA 2019'!AO15</f>
        <v>3</v>
      </c>
      <c r="F35" s="90">
        <f>'01 DIRECCIONAMIENTO ES POA 2019'!AP15</f>
        <v>2</v>
      </c>
      <c r="G35" s="361">
        <f>+'01 DIRECCIONAMIENTO ES POA 2019'!AR15</f>
        <v>11</v>
      </c>
      <c r="H35" s="69">
        <f t="shared" si="0"/>
        <v>0.66666666666666663</v>
      </c>
      <c r="I35" s="114">
        <f>'01 DIRECCIONAMIENTO ES POA 2019'!AS15</f>
        <v>1</v>
      </c>
      <c r="J35" s="50" t="s">
        <v>693</v>
      </c>
    </row>
    <row r="36" spans="2:10" ht="30">
      <c r="B36" s="112" t="s">
        <v>446</v>
      </c>
      <c r="C36" s="89" t="s">
        <v>684</v>
      </c>
      <c r="D36" s="90">
        <v>5</v>
      </c>
      <c r="E36" s="90">
        <f>'01 DIRECCIONAMIENTO ES POA 2019'!AO16</f>
        <v>1</v>
      </c>
      <c r="F36" s="90">
        <f>'01 DIRECCIONAMIENTO ES POA 2019'!AP16</f>
        <v>1</v>
      </c>
      <c r="G36" s="361">
        <f>+'01 DIRECCIONAMIENTO ES POA 2019'!AR16</f>
        <v>6</v>
      </c>
      <c r="H36" s="69">
        <f t="shared" si="0"/>
        <v>1</v>
      </c>
      <c r="I36" s="114">
        <f>'01 DIRECCIONAMIENTO ES POA 2019'!AS16</f>
        <v>1</v>
      </c>
      <c r="J36" s="50" t="s">
        <v>693</v>
      </c>
    </row>
    <row r="37" spans="2:10" ht="15.75">
      <c r="B37" s="385" t="s">
        <v>634</v>
      </c>
      <c r="C37" s="386"/>
      <c r="D37" s="386"/>
      <c r="E37" s="386"/>
      <c r="F37" s="387"/>
      <c r="G37" s="362"/>
      <c r="H37" s="47">
        <f>AVERAGE(H33:H36)</f>
        <v>1.0076754385964912</v>
      </c>
      <c r="I37" s="358">
        <f>AVERAGE(I33:I36)</f>
        <v>1.0012080965909091</v>
      </c>
      <c r="J37" s="45"/>
    </row>
    <row r="38" spans="2:10">
      <c r="D38" s="77"/>
    </row>
    <row r="39" spans="2:10" ht="15.75">
      <c r="B39" s="91" t="s">
        <v>687</v>
      </c>
      <c r="C39" s="92"/>
      <c r="D39" s="77"/>
    </row>
    <row r="40" spans="2:10" ht="15" customHeight="1">
      <c r="B40" s="390" t="s">
        <v>561</v>
      </c>
      <c r="C40" s="380" t="s">
        <v>575</v>
      </c>
      <c r="D40" s="391" t="s">
        <v>636</v>
      </c>
      <c r="E40" s="379"/>
      <c r="F40" s="380" t="s">
        <v>638</v>
      </c>
      <c r="G40" s="380" t="s">
        <v>747</v>
      </c>
      <c r="H40" s="390" t="s">
        <v>544</v>
      </c>
      <c r="I40" s="390"/>
      <c r="J40" s="380" t="s">
        <v>651</v>
      </c>
    </row>
    <row r="41" spans="2:10" ht="36.75" customHeight="1">
      <c r="B41" s="390"/>
      <c r="C41" s="380"/>
      <c r="D41" s="351" t="s">
        <v>637</v>
      </c>
      <c r="E41" s="351" t="str">
        <f>$B$4</f>
        <v>Cuarto Trimestre</v>
      </c>
      <c r="F41" s="380"/>
      <c r="G41" s="380"/>
      <c r="H41" s="354" t="str">
        <f>+$B$4</f>
        <v>Cuarto Trimestre</v>
      </c>
      <c r="I41" s="354" t="s">
        <v>545</v>
      </c>
      <c r="J41" s="380"/>
    </row>
    <row r="42" spans="2:10" ht="30">
      <c r="B42" s="112" t="s">
        <v>432</v>
      </c>
      <c r="C42" s="93" t="s">
        <v>632</v>
      </c>
      <c r="D42" s="94">
        <v>1</v>
      </c>
      <c r="E42" s="94">
        <f>+'COD 02 G CONOCIM INNOV POA 2019'!AO13</f>
        <v>0</v>
      </c>
      <c r="F42" s="94">
        <f>+'COD 02 G CONOCIM INNOV POA 2019'!AP13</f>
        <v>0</v>
      </c>
      <c r="G42" s="363">
        <f>+'COD 02 G CONOCIM INNOV POA 2019'!AR13</f>
        <v>1</v>
      </c>
      <c r="H42" s="69" t="str">
        <f t="shared" ref="H42:H44" si="1">IF(AND(E42&gt;0),F42/E42,"No programado")</f>
        <v>No programado</v>
      </c>
      <c r="I42" s="117">
        <f>'COD 02 G CONOCIM INNOV POA 2019'!AS13</f>
        <v>1</v>
      </c>
      <c r="J42" s="50" t="s">
        <v>693</v>
      </c>
    </row>
    <row r="43" spans="2:10" ht="30">
      <c r="B43" s="112" t="s">
        <v>437</v>
      </c>
      <c r="C43" s="93" t="s">
        <v>633</v>
      </c>
      <c r="D43" s="94">
        <v>1</v>
      </c>
      <c r="E43" s="94">
        <f>+'COD 02 G CONOCIM INNOV POA 2019'!AO14</f>
        <v>0.33333333333333331</v>
      </c>
      <c r="F43" s="94">
        <f>+'COD 02 G CONOCIM INNOV POA 2019'!AP14</f>
        <v>0</v>
      </c>
      <c r="G43" s="363">
        <f>+'COD 02 G CONOCIM INNOV POA 2019'!AR14</f>
        <v>1</v>
      </c>
      <c r="H43" s="69">
        <f t="shared" si="1"/>
        <v>0</v>
      </c>
      <c r="I43" s="117">
        <f>'COD 02 G CONOCIM INNOV POA 2019'!AS14</f>
        <v>1</v>
      </c>
      <c r="J43" s="50" t="s">
        <v>693</v>
      </c>
    </row>
    <row r="44" spans="2:10">
      <c r="B44" s="112" t="s">
        <v>217</v>
      </c>
      <c r="C44" s="93" t="s">
        <v>631</v>
      </c>
      <c r="D44" s="95">
        <v>1</v>
      </c>
      <c r="E44" s="95">
        <f>+'COD 02 G CONOCIM INNOV POA 2019'!AO15</f>
        <v>0</v>
      </c>
      <c r="F44" s="95">
        <f>+'COD 02 G CONOCIM INNOV POA 2019'!AP15</f>
        <v>1</v>
      </c>
      <c r="G44" s="361">
        <f>+'COD 02 G CONOCIM INNOV POA 2019'!AR15</f>
        <v>1</v>
      </c>
      <c r="H44" s="69" t="str">
        <f t="shared" si="1"/>
        <v>No programado</v>
      </c>
      <c r="I44" s="117">
        <f>'COD 02 G CONOCIM INNOV POA 2019'!AS15</f>
        <v>1</v>
      </c>
      <c r="J44" s="50" t="s">
        <v>693</v>
      </c>
    </row>
    <row r="45" spans="2:10" ht="15.75">
      <c r="B45" s="385" t="s">
        <v>634</v>
      </c>
      <c r="C45" s="386"/>
      <c r="D45" s="386"/>
      <c r="E45" s="386"/>
      <c r="F45" s="387"/>
      <c r="G45" s="362"/>
      <c r="H45" s="51">
        <f>AVERAGE(H42:H44)</f>
        <v>0</v>
      </c>
      <c r="I45" s="51">
        <f>AVERAGE(I42:I44)</f>
        <v>1</v>
      </c>
      <c r="J45" s="45"/>
    </row>
    <row r="46" spans="2:10" s="86" customFormat="1" ht="15.75">
      <c r="B46" s="96"/>
      <c r="C46" s="97"/>
      <c r="D46" s="96"/>
      <c r="E46" s="96"/>
      <c r="F46" s="96"/>
      <c r="G46" s="96"/>
      <c r="H46" s="96"/>
      <c r="I46" s="96"/>
    </row>
    <row r="47" spans="2:10" s="86" customFormat="1" ht="15.75">
      <c r="B47" s="88" t="s">
        <v>562</v>
      </c>
      <c r="C47" s="97"/>
      <c r="D47" s="96"/>
      <c r="E47" s="96"/>
      <c r="F47" s="96"/>
      <c r="G47" s="96"/>
      <c r="H47" s="96"/>
      <c r="I47" s="96"/>
    </row>
    <row r="48" spans="2:10" ht="15" customHeight="1">
      <c r="B48" s="376" t="s">
        <v>561</v>
      </c>
      <c r="C48" s="381" t="s">
        <v>575</v>
      </c>
      <c r="D48" s="381" t="s">
        <v>636</v>
      </c>
      <c r="E48" s="381"/>
      <c r="F48" s="381" t="s">
        <v>638</v>
      </c>
      <c r="G48" s="380" t="s">
        <v>747</v>
      </c>
      <c r="H48" s="376" t="s">
        <v>544</v>
      </c>
      <c r="I48" s="376"/>
      <c r="J48" s="380" t="s">
        <v>651</v>
      </c>
    </row>
    <row r="49" spans="2:10" ht="15.75">
      <c r="B49" s="376"/>
      <c r="C49" s="381"/>
      <c r="D49" s="350" t="s">
        <v>637</v>
      </c>
      <c r="E49" s="350" t="str">
        <f>$B$4</f>
        <v>Cuarto Trimestre</v>
      </c>
      <c r="F49" s="381"/>
      <c r="G49" s="380"/>
      <c r="H49" s="352" t="str">
        <f>+$B$4</f>
        <v>Cuarto Trimestre</v>
      </c>
      <c r="I49" s="352" t="s">
        <v>545</v>
      </c>
      <c r="J49" s="380"/>
    </row>
    <row r="50" spans="2:10" ht="30">
      <c r="B50" s="112" t="s">
        <v>119</v>
      </c>
      <c r="C50" s="93" t="s">
        <v>641</v>
      </c>
      <c r="D50" s="94">
        <f>+'COD 03 DIR TIC POA 2019'!AQ13</f>
        <v>0.6</v>
      </c>
      <c r="E50" s="94">
        <f>+'COD 03 DIR TIC POA 2019'!AO13</f>
        <v>0.1</v>
      </c>
      <c r="F50" s="94">
        <f>+'COD 03 DIR TIC POA 2019'!AP13</f>
        <v>0.1</v>
      </c>
      <c r="G50" s="363">
        <f>+'COD 03 DIR TIC POA 2019'!AR13</f>
        <v>0.6</v>
      </c>
      <c r="H50" s="348">
        <f t="shared" ref="H50:H56" si="2">IF(AND(E50&gt;0),F50/E50,"No programado")</f>
        <v>1</v>
      </c>
      <c r="I50" s="114">
        <f>'COD 03 DIR TIC POA 2019'!AS13</f>
        <v>1</v>
      </c>
      <c r="J50" s="50" t="s">
        <v>693</v>
      </c>
    </row>
    <row r="51" spans="2:10" ht="30">
      <c r="B51" s="112" t="s">
        <v>121</v>
      </c>
      <c r="C51" s="93" t="s">
        <v>642</v>
      </c>
      <c r="D51" s="94">
        <f>+'COD 03 DIR TIC POA 2019'!AQ14</f>
        <v>0.4</v>
      </c>
      <c r="E51" s="94">
        <f>+'COD 03 DIR TIC POA 2019'!AO14</f>
        <v>0.15000000000000002</v>
      </c>
      <c r="F51" s="94">
        <f>+'COD 03 DIR TIC POA 2019'!AP14</f>
        <v>0.15000000000000002</v>
      </c>
      <c r="G51" s="363">
        <f>+'COD 03 DIR TIC POA 2019'!AR14</f>
        <v>0.4</v>
      </c>
      <c r="H51" s="348">
        <f t="shared" si="2"/>
        <v>1</v>
      </c>
      <c r="I51" s="118">
        <f>+'COD 03 DIR TIC POA 2019'!AS14</f>
        <v>1</v>
      </c>
      <c r="J51" s="50" t="s">
        <v>693</v>
      </c>
    </row>
    <row r="52" spans="2:10" ht="45">
      <c r="B52" s="112" t="s">
        <v>131</v>
      </c>
      <c r="C52" s="93" t="s">
        <v>643</v>
      </c>
      <c r="D52" s="94">
        <f>+'COD 03 DIR TIC POA 2019'!AQ15</f>
        <v>0.4</v>
      </c>
      <c r="E52" s="94">
        <f>+'COD 03 DIR TIC POA 2019'!AO15</f>
        <v>0.1</v>
      </c>
      <c r="F52" s="94">
        <f>+'COD 03 DIR TIC POA 2019'!AP15</f>
        <v>0.1</v>
      </c>
      <c r="G52" s="363">
        <f>+'COD 03 DIR TIC POA 2019'!AR15</f>
        <v>0.4</v>
      </c>
      <c r="H52" s="348">
        <f t="shared" si="2"/>
        <v>1</v>
      </c>
      <c r="I52" s="114">
        <f>+'COD 03 DIR TIC POA 2019'!AS15</f>
        <v>1</v>
      </c>
      <c r="J52" s="50" t="s">
        <v>693</v>
      </c>
    </row>
    <row r="53" spans="2:10" ht="30">
      <c r="B53" s="112" t="s">
        <v>133</v>
      </c>
      <c r="C53" s="93" t="s">
        <v>644</v>
      </c>
      <c r="D53" s="94">
        <f>+'COD 03 DIR TIC POA 2019'!AQ16</f>
        <v>0.8</v>
      </c>
      <c r="E53" s="94">
        <f>+'COD 03 DIR TIC POA 2019'!AO16</f>
        <v>0.2</v>
      </c>
      <c r="F53" s="94">
        <f>+'COD 03 DIR TIC POA 2019'!AP16</f>
        <v>0.2</v>
      </c>
      <c r="G53" s="363">
        <f>+'COD 03 DIR TIC POA 2019'!AR16</f>
        <v>0.8</v>
      </c>
      <c r="H53" s="348">
        <f t="shared" si="2"/>
        <v>1</v>
      </c>
      <c r="I53" s="114">
        <f>+'COD 03 DIR TIC POA 2019'!AS16</f>
        <v>1</v>
      </c>
      <c r="J53" s="50" t="s">
        <v>693</v>
      </c>
    </row>
    <row r="54" spans="2:10" ht="30">
      <c r="B54" s="112" t="s">
        <v>135</v>
      </c>
      <c r="C54" s="93" t="s">
        <v>647</v>
      </c>
      <c r="D54" s="94">
        <f>+'COD 03 DIR TIC POA 2019'!AQ17</f>
        <v>0.6</v>
      </c>
      <c r="E54" s="94">
        <f>+'COD 03 DIR TIC POA 2019'!AO17</f>
        <v>0.1</v>
      </c>
      <c r="F54" s="94">
        <f>+'COD 03 DIR TIC POA 2019'!AP17</f>
        <v>0.1</v>
      </c>
      <c r="G54" s="363">
        <f>+'COD 03 DIR TIC POA 2019'!AR17</f>
        <v>0.6</v>
      </c>
      <c r="H54" s="348">
        <f t="shared" si="2"/>
        <v>1</v>
      </c>
      <c r="I54" s="114">
        <f>+'COD 03 DIR TIC POA 2019'!AS17</f>
        <v>1</v>
      </c>
      <c r="J54" s="50" t="s">
        <v>693</v>
      </c>
    </row>
    <row r="55" spans="2:10" ht="20.25" customHeight="1">
      <c r="B55" s="112" t="s">
        <v>124</v>
      </c>
      <c r="C55" s="93" t="s">
        <v>645</v>
      </c>
      <c r="D55" s="94">
        <f>+'COD 03 DIR TIC POA 2019'!AQ18</f>
        <v>0.9</v>
      </c>
      <c r="E55" s="94">
        <f>+'COD 03 DIR TIC POA 2019'!AO18</f>
        <v>0.9</v>
      </c>
      <c r="F55" s="94">
        <f>+'COD 03 DIR TIC POA 2019'!AP18</f>
        <v>0.9148556641001786</v>
      </c>
      <c r="G55" s="363">
        <f>+'COD 03 DIR TIC POA 2019'!AR18</f>
        <v>0.90604524213791171</v>
      </c>
      <c r="H55" s="348">
        <f t="shared" si="2"/>
        <v>1.0165062934446429</v>
      </c>
      <c r="I55" s="114">
        <f>+'COD 03 DIR TIC POA 2019'!AS18</f>
        <v>1.0067169357087908</v>
      </c>
      <c r="J55" s="357" t="s">
        <v>693</v>
      </c>
    </row>
    <row r="56" spans="2:10" ht="51.75" customHeight="1">
      <c r="B56" s="112" t="s">
        <v>127</v>
      </c>
      <c r="C56" s="93" t="s">
        <v>646</v>
      </c>
      <c r="D56" s="94">
        <f>+'COD 03 DIR TIC POA 2019'!AQ19</f>
        <v>0.9</v>
      </c>
      <c r="E56" s="94">
        <f>+'COD 03 DIR TIC POA 2019'!AO19</f>
        <v>0.9</v>
      </c>
      <c r="F56" s="94">
        <f>+'COD 03 DIR TIC POA 2019'!AP19</f>
        <v>0.9642557216595562</v>
      </c>
      <c r="G56" s="363">
        <f>+'COD 03 DIR TIC POA 2019'!AR19</f>
        <v>0.9507855893161008</v>
      </c>
      <c r="H56" s="348">
        <f t="shared" si="2"/>
        <v>1.0713952462883958</v>
      </c>
      <c r="I56" s="114">
        <f>+'COD 03 DIR TIC POA 2019'!AS19</f>
        <v>1.0564284325734452</v>
      </c>
      <c r="J56" s="357" t="s">
        <v>739</v>
      </c>
    </row>
    <row r="57" spans="2:10" ht="15.75">
      <c r="B57" s="385" t="s">
        <v>634</v>
      </c>
      <c r="C57" s="386"/>
      <c r="D57" s="386"/>
      <c r="E57" s="386"/>
      <c r="F57" s="387"/>
      <c r="G57" s="362"/>
      <c r="H57" s="51">
        <f>AVERAGE(H50:H56)</f>
        <v>1.0125573628190054</v>
      </c>
      <c r="I57" s="51">
        <f>AVERAGE(I50:I56)</f>
        <v>1.0090207668974622</v>
      </c>
      <c r="J57" s="45"/>
    </row>
    <row r="58" spans="2:10" s="86" customFormat="1">
      <c r="C58" s="87"/>
    </row>
    <row r="59" spans="2:10" s="86" customFormat="1" ht="15.75">
      <c r="B59" s="88" t="s">
        <v>563</v>
      </c>
      <c r="C59" s="97"/>
    </row>
    <row r="60" spans="2:10" ht="15" customHeight="1">
      <c r="B60" s="376" t="s">
        <v>561</v>
      </c>
      <c r="C60" s="381" t="s">
        <v>575</v>
      </c>
      <c r="D60" s="381" t="s">
        <v>636</v>
      </c>
      <c r="E60" s="381"/>
      <c r="F60" s="381" t="s">
        <v>638</v>
      </c>
      <c r="G60" s="380" t="s">
        <v>747</v>
      </c>
      <c r="H60" s="376" t="s">
        <v>544</v>
      </c>
      <c r="I60" s="376"/>
      <c r="J60" s="380" t="s">
        <v>651</v>
      </c>
    </row>
    <row r="61" spans="2:10" ht="15.75">
      <c r="B61" s="376"/>
      <c r="C61" s="381"/>
      <c r="D61" s="350" t="s">
        <v>637</v>
      </c>
      <c r="E61" s="350" t="str">
        <f>$B$4</f>
        <v>Cuarto Trimestre</v>
      </c>
      <c r="F61" s="381"/>
      <c r="G61" s="380"/>
      <c r="H61" s="352" t="str">
        <f>+$B$4</f>
        <v>Cuarto Trimestre</v>
      </c>
      <c r="I61" s="352" t="s">
        <v>545</v>
      </c>
      <c r="J61" s="380"/>
    </row>
    <row r="62" spans="2:10" ht="45">
      <c r="B62" s="112" t="s">
        <v>696</v>
      </c>
      <c r="C62" s="93" t="s">
        <v>648</v>
      </c>
      <c r="D62" s="94">
        <v>1</v>
      </c>
      <c r="E62" s="94">
        <f>+'COD 04 COMUNICACIÓN E POA 2019'!AO13</f>
        <v>1</v>
      </c>
      <c r="F62" s="94">
        <f>+'COD 04 COMUNICACIÓN E POA 2019'!AP13</f>
        <v>1</v>
      </c>
      <c r="G62" s="363">
        <f>+'COD 04 COMUNICACIÓN E POA 2019'!AR13</f>
        <v>1</v>
      </c>
      <c r="H62" s="348">
        <f t="shared" ref="H62:H64" si="3">IF(AND(E62&gt;0),F62/E62,"No programado")</f>
        <v>1</v>
      </c>
      <c r="I62" s="114">
        <f>'COD 04 COMUNICACIÓN E POA 2019'!AS13</f>
        <v>1</v>
      </c>
      <c r="J62" s="121" t="s">
        <v>740</v>
      </c>
    </row>
    <row r="63" spans="2:10" ht="60">
      <c r="B63" s="112" t="s">
        <v>456</v>
      </c>
      <c r="C63" s="93" t="s">
        <v>649</v>
      </c>
      <c r="D63" s="94">
        <v>1</v>
      </c>
      <c r="E63" s="94">
        <f>+'COD 04 COMUNICACIÓN E POA 2019'!AO14</f>
        <v>1</v>
      </c>
      <c r="F63" s="94">
        <f>+'COD 04 COMUNICACIÓN E POA 2019'!AP14</f>
        <v>1</v>
      </c>
      <c r="G63" s="363">
        <f>+'COD 04 COMUNICACIÓN E POA 2019'!AR14</f>
        <v>1</v>
      </c>
      <c r="H63" s="348">
        <f t="shared" si="3"/>
        <v>1</v>
      </c>
      <c r="I63" s="114">
        <f>'COD 04 COMUNICACIÓN E POA 2019'!AS14</f>
        <v>1</v>
      </c>
      <c r="J63" s="121" t="s">
        <v>740</v>
      </c>
    </row>
    <row r="64" spans="2:10" ht="46.5" customHeight="1">
      <c r="B64" s="112" t="s">
        <v>460</v>
      </c>
      <c r="C64" s="93" t="s">
        <v>650</v>
      </c>
      <c r="D64" s="94">
        <v>1</v>
      </c>
      <c r="E64" s="94">
        <f>+'COD 04 COMUNICACIÓN E POA 2019'!AO15</f>
        <v>1</v>
      </c>
      <c r="F64" s="94">
        <f>+'COD 04 COMUNICACIÓN E POA 2019'!AP15</f>
        <v>1</v>
      </c>
      <c r="G64" s="363">
        <f>+'COD 04 COMUNICACIÓN E POA 2019'!AR15</f>
        <v>1</v>
      </c>
      <c r="H64" s="348">
        <f t="shared" si="3"/>
        <v>1</v>
      </c>
      <c r="I64" s="114">
        <f>'COD 04 COMUNICACIÓN E POA 2019'!AS15</f>
        <v>1</v>
      </c>
      <c r="J64" s="121" t="s">
        <v>740</v>
      </c>
    </row>
    <row r="65" spans="2:10" ht="15.75">
      <c r="B65" s="382" t="s">
        <v>634</v>
      </c>
      <c r="C65" s="382"/>
      <c r="D65" s="382"/>
      <c r="E65" s="382"/>
      <c r="F65" s="382"/>
      <c r="G65" s="364"/>
      <c r="H65" s="51">
        <f>AVERAGE(H62:H64)</f>
        <v>1</v>
      </c>
      <c r="I65" s="71">
        <f>AVERAGE(I62:I64)</f>
        <v>1</v>
      </c>
      <c r="J65" s="45"/>
    </row>
    <row r="66" spans="2:10" s="86" customFormat="1">
      <c r="C66" s="87"/>
    </row>
    <row r="67" spans="2:10" s="86" customFormat="1" ht="15.75" hidden="1">
      <c r="B67" s="88" t="s">
        <v>694</v>
      </c>
      <c r="C67" s="97"/>
    </row>
    <row r="68" spans="2:10" ht="15" hidden="1" customHeight="1">
      <c r="B68" s="375" t="s">
        <v>561</v>
      </c>
      <c r="C68" s="374" t="s">
        <v>575</v>
      </c>
      <c r="D68" s="374" t="s">
        <v>636</v>
      </c>
      <c r="E68" s="374"/>
      <c r="F68" s="374" t="s">
        <v>638</v>
      </c>
      <c r="G68" s="359"/>
      <c r="H68" s="375" t="s">
        <v>544</v>
      </c>
      <c r="I68" s="375"/>
      <c r="J68" s="379" t="s">
        <v>651</v>
      </c>
    </row>
    <row r="69" spans="2:10" ht="15.75" hidden="1">
      <c r="B69" s="375"/>
      <c r="C69" s="374"/>
      <c r="D69" s="355" t="s">
        <v>637</v>
      </c>
      <c r="E69" s="355" t="str">
        <f>$B$4</f>
        <v>Cuarto Trimestre</v>
      </c>
      <c r="F69" s="374"/>
      <c r="G69" s="359"/>
      <c r="H69" s="356" t="str">
        <f>+$B$4</f>
        <v>Cuarto Trimestre</v>
      </c>
      <c r="I69" s="356" t="s">
        <v>545</v>
      </c>
      <c r="J69" s="379"/>
    </row>
    <row r="70" spans="2:10" hidden="1">
      <c r="B70" s="112"/>
      <c r="C70" s="101"/>
      <c r="D70" s="103"/>
      <c r="E70" s="103"/>
      <c r="F70" s="103"/>
      <c r="G70" s="365"/>
      <c r="H70" s="69" t="str">
        <f t="shared" ref="H70:H71" si="4">IF(AND(E70&gt;0),F70/E70,"No programado")</f>
        <v>No programado</v>
      </c>
      <c r="I70" s="74" t="e">
        <f>'COD14 SERVICIO USUARIO P0A 2019'!#REF!</f>
        <v>#REF!</v>
      </c>
      <c r="J70" s="73"/>
    </row>
    <row r="71" spans="2:10" hidden="1">
      <c r="B71" s="112"/>
      <c r="C71" s="101"/>
      <c r="D71" s="103"/>
      <c r="E71" s="103"/>
      <c r="F71" s="103"/>
      <c r="G71" s="365"/>
      <c r="H71" s="69" t="str">
        <f t="shared" si="4"/>
        <v>No programado</v>
      </c>
      <c r="I71" s="74" t="e">
        <f>'COD14 SERVICIO USUARIO P0A 2019'!#REF!</f>
        <v>#REF!</v>
      </c>
      <c r="J71" s="73"/>
    </row>
    <row r="72" spans="2:10" ht="15.75" hidden="1">
      <c r="B72" s="382" t="s">
        <v>634</v>
      </c>
      <c r="C72" s="382"/>
      <c r="D72" s="382"/>
      <c r="E72" s="382"/>
      <c r="F72" s="382"/>
      <c r="G72" s="364"/>
      <c r="H72" s="75" t="e">
        <f>AVERAGE(H70:H71)</f>
        <v>#DIV/0!</v>
      </c>
      <c r="I72" s="76" t="e">
        <f>AVERAGE(I70:I71)</f>
        <v>#REF!</v>
      </c>
      <c r="J72" s="45"/>
    </row>
    <row r="73" spans="2:10" s="86" customFormat="1" hidden="1">
      <c r="C73" s="87"/>
    </row>
    <row r="74" spans="2:10" s="86" customFormat="1">
      <c r="C74" s="87"/>
    </row>
    <row r="75" spans="2:10" s="86" customFormat="1" ht="15.75">
      <c r="B75" s="88" t="s">
        <v>564</v>
      </c>
      <c r="C75" s="97"/>
    </row>
    <row r="76" spans="2:10" ht="15" customHeight="1">
      <c r="B76" s="376" t="s">
        <v>561</v>
      </c>
      <c r="C76" s="381" t="s">
        <v>575</v>
      </c>
      <c r="D76" s="381" t="s">
        <v>636</v>
      </c>
      <c r="E76" s="381"/>
      <c r="F76" s="381" t="s">
        <v>638</v>
      </c>
      <c r="G76" s="380" t="s">
        <v>747</v>
      </c>
      <c r="H76" s="376" t="s">
        <v>544</v>
      </c>
      <c r="I76" s="376"/>
      <c r="J76" s="380" t="s">
        <v>651</v>
      </c>
    </row>
    <row r="77" spans="2:10" ht="27.75" customHeight="1">
      <c r="B77" s="376"/>
      <c r="C77" s="381"/>
      <c r="D77" s="350" t="s">
        <v>637</v>
      </c>
      <c r="E77" s="350" t="str">
        <f>$B$4</f>
        <v>Cuarto Trimestre</v>
      </c>
      <c r="F77" s="381"/>
      <c r="G77" s="380"/>
      <c r="H77" s="352" t="str">
        <f>+$B$4</f>
        <v>Cuarto Trimestre</v>
      </c>
      <c r="I77" s="352" t="s">
        <v>545</v>
      </c>
      <c r="J77" s="380"/>
    </row>
    <row r="78" spans="2:10" ht="30">
      <c r="B78" s="112" t="s">
        <v>153</v>
      </c>
      <c r="C78" s="93" t="s">
        <v>652</v>
      </c>
      <c r="D78" s="98">
        <f>+'COD 05 PROMOCIÓN DEFEN POA 2019'!AQ13</f>
        <v>122</v>
      </c>
      <c r="E78" s="98">
        <f>+'COD 05 PROMOCIÓN DEFEN POA 2019'!AO13</f>
        <v>31</v>
      </c>
      <c r="F78" s="98">
        <f>+'COD 05 PROMOCIÓN DEFEN POA 2019'!AP13</f>
        <v>20</v>
      </c>
      <c r="G78" s="366">
        <f>+'COD 05 PROMOCIÓN DEFEN POA 2019'!AR13</f>
        <v>123</v>
      </c>
      <c r="H78" s="69">
        <f t="shared" ref="H78:H97" si="5">IF(AND(E78&gt;0),F78/E78,"No programado")</f>
        <v>0.64516129032258063</v>
      </c>
      <c r="I78" s="46">
        <f>'COD 05 PROMOCIÓN DEFEN POA 2019'!AS13</f>
        <v>1.0081967213114753</v>
      </c>
      <c r="J78" s="357" t="s">
        <v>693</v>
      </c>
    </row>
    <row r="79" spans="2:10" ht="58.5" customHeight="1">
      <c r="B79" s="112" t="s">
        <v>157</v>
      </c>
      <c r="C79" s="93" t="s">
        <v>653</v>
      </c>
      <c r="D79" s="98">
        <f>+'COD 05 PROMOCIÓN DEFEN POA 2019'!AQ14</f>
        <v>72574</v>
      </c>
      <c r="E79" s="98">
        <f>+'COD 05 PROMOCIÓN DEFEN POA 2019'!AO14</f>
        <v>20106</v>
      </c>
      <c r="F79" s="98">
        <f>+'COD 05 PROMOCIÓN DEFEN POA 2019'!AP14</f>
        <v>17281</v>
      </c>
      <c r="G79" s="366">
        <f>+'COD 05 PROMOCIÓN DEFEN POA 2019'!AR14</f>
        <v>72495</v>
      </c>
      <c r="H79" s="69">
        <f t="shared" si="5"/>
        <v>0.85949467820551084</v>
      </c>
      <c r="I79" s="46">
        <f>'COD 05 PROMOCIÓN DEFEN POA 2019'!AS14</f>
        <v>0.99891145589329511</v>
      </c>
      <c r="J79" s="357" t="s">
        <v>693</v>
      </c>
    </row>
    <row r="80" spans="2:10" ht="90.75" customHeight="1">
      <c r="B80" s="112" t="s">
        <v>161</v>
      </c>
      <c r="C80" s="93" t="s">
        <v>654</v>
      </c>
      <c r="D80" s="98">
        <f>+'COD 05 PROMOCIÓN DEFEN POA 2019'!AQ15</f>
        <v>13535</v>
      </c>
      <c r="E80" s="98">
        <f>+'COD 05 PROMOCIÓN DEFEN POA 2019'!AO15</f>
        <v>5400</v>
      </c>
      <c r="F80" s="98">
        <f>+'COD 05 PROMOCIÓN DEFEN POA 2019'!AP15</f>
        <v>3229</v>
      </c>
      <c r="G80" s="366">
        <f>+'COD 05 PROMOCIÓN DEFEN POA 2019'!AR15</f>
        <v>13888</v>
      </c>
      <c r="H80" s="69">
        <f t="shared" si="5"/>
        <v>0.59796296296296292</v>
      </c>
      <c r="I80" s="69">
        <f>'COD 05 PROMOCIÓN DEFEN POA 2019'!AS15</f>
        <v>1.0260805319541928</v>
      </c>
      <c r="J80" s="357" t="s">
        <v>693</v>
      </c>
    </row>
    <row r="81" spans="2:11" ht="30">
      <c r="B81" s="112" t="s">
        <v>746</v>
      </c>
      <c r="C81" s="93" t="s">
        <v>655</v>
      </c>
      <c r="D81" s="98">
        <f>+'COD 05 PROMOCIÓN DEFEN POA 2019'!AQ16+'COD 05 PROMOCIÓN DEFEN POA 2019'!AQ17</f>
        <v>154926</v>
      </c>
      <c r="E81" s="98">
        <f>+'COD 05 PROMOCIÓN DEFEN POA 2019'!AO16</f>
        <v>37338</v>
      </c>
      <c r="F81" s="98">
        <f>+'COD 05 PROMOCIÓN DEFEN POA 2019'!AP16</f>
        <v>34788</v>
      </c>
      <c r="G81" s="366">
        <f>+'COD 05 PROMOCIÓN DEFEN POA 2019'!AR16+'COD 05 PROMOCIÓN DEFEN POA 2019'!AR17</f>
        <v>161075</v>
      </c>
      <c r="H81" s="69">
        <f t="shared" si="5"/>
        <v>0.93170496545074721</v>
      </c>
      <c r="I81" s="46">
        <f>('COD 05 PROMOCIÓN DEFEN POA 2019'!AR16+'COD 05 PROMOCIÓN DEFEN POA 2019'!AR17)/('COD 05 PROMOCIÓN DEFEN POA 2019'!AQ16+'COD 05 PROMOCIÓN DEFEN POA 2019'!AQ17)</f>
        <v>1.0396899164762532</v>
      </c>
      <c r="J81" s="357" t="s">
        <v>693</v>
      </c>
    </row>
    <row r="82" spans="2:11">
      <c r="B82" s="112" t="s">
        <v>692</v>
      </c>
      <c r="C82" s="93" t="s">
        <v>663</v>
      </c>
      <c r="D82" s="98">
        <f>+'COD 05 PROMOCIÓN DEFEN POA 2019'!AQ18</f>
        <v>21500</v>
      </c>
      <c r="E82" s="98">
        <f>+'COD 05 PROMOCIÓN DEFEN POA 2019'!AO17</f>
        <v>12753</v>
      </c>
      <c r="F82" s="98">
        <f>+'COD 05 PROMOCIÓN DEFEN POA 2019'!AP17</f>
        <v>8318</v>
      </c>
      <c r="G82" s="366">
        <f>+'COD 05 PROMOCIÓN DEFEN POA 2019'!AR18</f>
        <v>24115</v>
      </c>
      <c r="H82" s="69">
        <f>IF(AND(E82&gt;0),F82/E82,"No programado")</f>
        <v>0.65223868893593662</v>
      </c>
      <c r="I82" s="46">
        <f>'COD 05 PROMOCIÓN DEFEN POA 2019'!AS18</f>
        <v>1.1216279069767441</v>
      </c>
      <c r="J82" s="357" t="s">
        <v>693</v>
      </c>
    </row>
    <row r="83" spans="2:11" ht="42" customHeight="1">
      <c r="B83" s="112" t="s">
        <v>169</v>
      </c>
      <c r="C83" s="93" t="s">
        <v>656</v>
      </c>
      <c r="D83" s="98">
        <f>+'COD 05 PROMOCIÓN DEFEN POA 2019'!AQ19</f>
        <v>17000</v>
      </c>
      <c r="E83" s="98">
        <f>+'COD 05 PROMOCIÓN DEFEN POA 2019'!AO18</f>
        <v>7650</v>
      </c>
      <c r="F83" s="98">
        <f>+'COD 05 PROMOCIÓN DEFEN POA 2019'!AP18</f>
        <v>6576</v>
      </c>
      <c r="G83" s="366">
        <f>+'COD 05 PROMOCIÓN DEFEN POA 2019'!AR19</f>
        <v>16307</v>
      </c>
      <c r="H83" s="69">
        <f t="shared" si="5"/>
        <v>0.85960784313725491</v>
      </c>
      <c r="I83" s="46">
        <f>'COD 05 PROMOCIÓN DEFEN POA 2019'!AS19</f>
        <v>0.95923529411764707</v>
      </c>
      <c r="J83" s="121" t="s">
        <v>741</v>
      </c>
    </row>
    <row r="84" spans="2:11" ht="30">
      <c r="B84" s="112" t="s">
        <v>742</v>
      </c>
      <c r="C84" s="93" t="s">
        <v>658</v>
      </c>
      <c r="D84" s="98">
        <f>+'COD 05 PROMOCIÓN DEFEN POA 2019'!AQ20</f>
        <v>1</v>
      </c>
      <c r="E84" s="98">
        <f>+'COD 05 PROMOCIÓN DEFEN POA 2019'!AO19</f>
        <v>3998</v>
      </c>
      <c r="F84" s="98">
        <f>+'COD 05 PROMOCIÓN DEFEN POA 2019'!AP19</f>
        <v>3600</v>
      </c>
      <c r="G84" s="366">
        <f>+'COD 05 PROMOCIÓN DEFEN POA 2019'!AR20</f>
        <v>1</v>
      </c>
      <c r="H84" s="69">
        <f t="shared" si="5"/>
        <v>0.90045022511255624</v>
      </c>
      <c r="I84" s="69">
        <f>'COD 05 PROMOCIÓN DEFEN POA 2019'!AS20</f>
        <v>1</v>
      </c>
      <c r="J84" s="357" t="s">
        <v>693</v>
      </c>
      <c r="K84" s="99"/>
    </row>
    <row r="85" spans="2:11" ht="30">
      <c r="B85" s="112" t="s">
        <v>697</v>
      </c>
      <c r="C85" s="93" t="s">
        <v>659</v>
      </c>
      <c r="D85" s="98">
        <f>+'COD 05 PROMOCIÓN DEFEN POA 2019'!AQ21</f>
        <v>420</v>
      </c>
      <c r="E85" s="98">
        <f>+'COD 05 PROMOCIÓN DEFEN POA 2019'!AO20</f>
        <v>0</v>
      </c>
      <c r="F85" s="98">
        <f>+'COD 05 PROMOCIÓN DEFEN POA 2019'!AP20</f>
        <v>0</v>
      </c>
      <c r="G85" s="366">
        <f>+'COD 05 PROMOCIÓN DEFEN POA 2019'!AR21</f>
        <v>420</v>
      </c>
      <c r="H85" s="69" t="str">
        <f t="shared" si="5"/>
        <v>No programado</v>
      </c>
      <c r="I85" s="46">
        <f>'COD 05 PROMOCIÓN DEFEN POA 2019'!AS21</f>
        <v>1</v>
      </c>
      <c r="J85" s="357" t="s">
        <v>693</v>
      </c>
    </row>
    <row r="86" spans="2:11">
      <c r="B86" s="112" t="s">
        <v>185</v>
      </c>
      <c r="C86" s="93" t="s">
        <v>660</v>
      </c>
      <c r="D86" s="98">
        <f>+'COD 05 PROMOCIÓN DEFEN POA 2019'!AQ22</f>
        <v>2</v>
      </c>
      <c r="E86" s="98">
        <f>+'COD 05 PROMOCIÓN DEFEN POA 2019'!AO21</f>
        <v>70</v>
      </c>
      <c r="F86" s="98">
        <f>+'COD 05 PROMOCIÓN DEFEN POA 2019'!AP21</f>
        <v>86</v>
      </c>
      <c r="G86" s="366">
        <f>+'COD 05 PROMOCIÓN DEFEN POA 2019'!AR22</f>
        <v>2</v>
      </c>
      <c r="H86" s="69">
        <f t="shared" si="5"/>
        <v>1.2285714285714286</v>
      </c>
      <c r="I86" s="69">
        <f>'COD 05 PROMOCIÓN DEFEN POA 2019'!AS22</f>
        <v>1</v>
      </c>
      <c r="J86" s="357" t="s">
        <v>693</v>
      </c>
    </row>
    <row r="87" spans="2:11" ht="138" customHeight="1">
      <c r="B87" s="112" t="s">
        <v>698</v>
      </c>
      <c r="C87" s="93" t="s">
        <v>661</v>
      </c>
      <c r="D87" s="98">
        <f>+'COD 05 PROMOCIÓN DEFEN POA 2019'!AQ23</f>
        <v>1</v>
      </c>
      <c r="E87" s="98">
        <f>+'COD 05 PROMOCIÓN DEFEN POA 2019'!AO22</f>
        <v>0</v>
      </c>
      <c r="F87" s="98">
        <f>+'COD 05 PROMOCIÓN DEFEN POA 2019'!AP22</f>
        <v>0</v>
      </c>
      <c r="G87" s="366">
        <f>+'COD 05 PROMOCIÓN DEFEN POA 2019'!AR23</f>
        <v>1</v>
      </c>
      <c r="H87" s="69" t="str">
        <f t="shared" si="5"/>
        <v>No programado</v>
      </c>
      <c r="I87" s="69">
        <f>'COD 05 PROMOCIÓN DEFEN POA 2019'!AS23</f>
        <v>1</v>
      </c>
      <c r="J87" s="357" t="s">
        <v>693</v>
      </c>
    </row>
    <row r="88" spans="2:11" ht="42" customHeight="1">
      <c r="B88" s="112" t="s">
        <v>699</v>
      </c>
      <c r="C88" s="93" t="s">
        <v>662</v>
      </c>
      <c r="D88" s="98">
        <f>+'COD 05 PROMOCIÓN DEFEN POA 2019'!AQ24</f>
        <v>4</v>
      </c>
      <c r="E88" s="98">
        <f>+'COD 05 PROMOCIÓN DEFEN POA 2019'!AO23</f>
        <v>0</v>
      </c>
      <c r="F88" s="98">
        <f>+'COD 05 PROMOCIÓN DEFEN POA 2019'!AP23</f>
        <v>1</v>
      </c>
      <c r="G88" s="366">
        <f>+'COD 05 PROMOCIÓN DEFEN POA 2019'!AR24</f>
        <v>5</v>
      </c>
      <c r="H88" s="69" t="str">
        <f t="shared" si="5"/>
        <v>No programado</v>
      </c>
      <c r="I88" s="69">
        <f>'COD 05 PROMOCIÓN DEFEN POA 2019'!AS24</f>
        <v>1.25</v>
      </c>
      <c r="J88" s="121" t="s">
        <v>743</v>
      </c>
    </row>
    <row r="89" spans="2:11" ht="138.75" customHeight="1">
      <c r="B89" s="112" t="s">
        <v>201</v>
      </c>
      <c r="C89" s="93" t="s">
        <v>657</v>
      </c>
      <c r="D89" s="98">
        <f>+'COD 05 PROMOCIÓN DEFEN POA 2019'!AQ25</f>
        <v>34</v>
      </c>
      <c r="E89" s="98">
        <f>+'COD 05 PROMOCIÓN DEFEN POA 2019'!AO24</f>
        <v>0</v>
      </c>
      <c r="F89" s="98">
        <f>+'COD 05 PROMOCIÓN DEFEN POA 2019'!AP24</f>
        <v>0</v>
      </c>
      <c r="G89" s="366">
        <f>+'COD 05 PROMOCIÓN DEFEN POA 2019'!AR25</f>
        <v>34</v>
      </c>
      <c r="H89" s="69" t="str">
        <f t="shared" si="5"/>
        <v>No programado</v>
      </c>
      <c r="I89" s="69">
        <f>'COD 05 PROMOCIÓN DEFEN POA 2019'!AS25</f>
        <v>1</v>
      </c>
      <c r="J89" s="357" t="s">
        <v>693</v>
      </c>
    </row>
    <row r="90" spans="2:11" ht="125.25" customHeight="1">
      <c r="B90" s="112" t="s">
        <v>490</v>
      </c>
      <c r="C90" s="93" t="s">
        <v>667</v>
      </c>
      <c r="D90" s="98">
        <f>+'COD 05 PROMOCIÓN DEFEN POA 2019'!AQ26</f>
        <v>1</v>
      </c>
      <c r="E90" s="98">
        <f>+'COD 05 PROMOCIÓN DEFEN POA 2019'!AO25</f>
        <v>8</v>
      </c>
      <c r="F90" s="98">
        <f>+'COD 05 PROMOCIÓN DEFEN POA 2019'!AP25</f>
        <v>19</v>
      </c>
      <c r="G90" s="366">
        <f>+'COD 05 PROMOCIÓN DEFEN POA 2019'!AR26</f>
        <v>1</v>
      </c>
      <c r="H90" s="69">
        <f t="shared" si="5"/>
        <v>2.375</v>
      </c>
      <c r="I90" s="69">
        <f>'COD 05 PROMOCIÓN DEFEN POA 2019'!AS26</f>
        <v>1</v>
      </c>
      <c r="J90" s="357" t="s">
        <v>693</v>
      </c>
    </row>
    <row r="91" spans="2:11" ht="45.75" customHeight="1">
      <c r="B91" s="112" t="s">
        <v>492</v>
      </c>
      <c r="C91" s="93" t="s">
        <v>668</v>
      </c>
      <c r="D91" s="98">
        <f>+'COD 05 PROMOCIÓN DEFEN POA 2019'!AQ27</f>
        <v>1000</v>
      </c>
      <c r="E91" s="98">
        <f>+'COD 05 PROMOCIÓN DEFEN POA 2019'!AO26</f>
        <v>0</v>
      </c>
      <c r="F91" s="98">
        <f>+'COD 05 PROMOCIÓN DEFEN POA 2019'!AP26</f>
        <v>1</v>
      </c>
      <c r="G91" s="366">
        <f>+'COD 05 PROMOCIÓN DEFEN POA 2019'!AR27</f>
        <v>1083</v>
      </c>
      <c r="H91" s="69" t="str">
        <f t="shared" si="5"/>
        <v>No programado</v>
      </c>
      <c r="I91" s="46">
        <f>'COD 05 PROMOCIÓN DEFEN POA 2019'!AS27</f>
        <v>1.083</v>
      </c>
      <c r="J91" s="121" t="s">
        <v>745</v>
      </c>
    </row>
    <row r="92" spans="2:11" ht="92.25" customHeight="1">
      <c r="B92" s="112" t="s">
        <v>494</v>
      </c>
      <c r="C92" s="93" t="s">
        <v>669</v>
      </c>
      <c r="D92" s="98">
        <f>+'COD 05 PROMOCIÓN DEFEN POA 2019'!AQ28</f>
        <v>12000</v>
      </c>
      <c r="E92" s="98">
        <f>+'COD 05 PROMOCIÓN DEFEN POA 2019'!AO27</f>
        <v>200</v>
      </c>
      <c r="F92" s="98">
        <f>+'COD 05 PROMOCIÓN DEFEN POA 2019'!AP27</f>
        <v>213</v>
      </c>
      <c r="G92" s="366">
        <f>+'COD 05 PROMOCIÓN DEFEN POA 2019'!AR28</f>
        <v>14989</v>
      </c>
      <c r="H92" s="69">
        <f t="shared" si="5"/>
        <v>1.0649999999999999</v>
      </c>
      <c r="I92" s="69">
        <f>'COD 05 PROMOCIÓN DEFEN POA 2019'!AS28</f>
        <v>1.2490833333333333</v>
      </c>
      <c r="J92" s="121" t="s">
        <v>744</v>
      </c>
    </row>
    <row r="93" spans="2:11" ht="25.5">
      <c r="B93" s="112" t="s">
        <v>496</v>
      </c>
      <c r="C93" s="93" t="s">
        <v>664</v>
      </c>
      <c r="D93" s="98">
        <f>+'COD 05 PROMOCIÓN DEFEN POA 2019'!AQ29</f>
        <v>5000</v>
      </c>
      <c r="E93" s="98">
        <f>+'COD 05 PROMOCIÓN DEFEN POA 2019'!AO28</f>
        <v>2400</v>
      </c>
      <c r="F93" s="98">
        <f>+'COD 05 PROMOCIÓN DEFEN POA 2019'!AP28</f>
        <v>2950</v>
      </c>
      <c r="G93" s="366">
        <f>+'COD 05 PROMOCIÓN DEFEN POA 2019'!AR29</f>
        <v>5480</v>
      </c>
      <c r="H93" s="69">
        <f t="shared" si="5"/>
        <v>1.2291666666666667</v>
      </c>
      <c r="I93" s="46">
        <f>'COD 05 PROMOCIÓN DEFEN POA 2019'!AS29</f>
        <v>1.0960000000000001</v>
      </c>
      <c r="J93" s="121" t="s">
        <v>751</v>
      </c>
    </row>
    <row r="94" spans="2:11" ht="96" customHeight="1">
      <c r="B94" s="112" t="s">
        <v>498</v>
      </c>
      <c r="C94" s="93" t="s">
        <v>665</v>
      </c>
      <c r="D94" s="98">
        <f>+'COD 05 PROMOCIÓN DEFEN POA 2019'!AQ30</f>
        <v>5000</v>
      </c>
      <c r="E94" s="98">
        <f>+'COD 05 PROMOCIÓN DEFEN POA 2019'!AO29</f>
        <v>1000</v>
      </c>
      <c r="F94" s="98">
        <f>+'COD 05 PROMOCIÓN DEFEN POA 2019'!AP29</f>
        <v>1004</v>
      </c>
      <c r="G94" s="366">
        <f>+'COD 05 PROMOCIÓN DEFEN POA 2019'!AR30</f>
        <v>6052</v>
      </c>
      <c r="H94" s="69">
        <f t="shared" si="5"/>
        <v>1.004</v>
      </c>
      <c r="I94" s="69">
        <f>'COD 05 PROMOCIÓN DEFEN POA 2019'!AS30</f>
        <v>1.2103999999999999</v>
      </c>
      <c r="J94" s="121" t="s">
        <v>750</v>
      </c>
    </row>
    <row r="95" spans="2:11" ht="122.25" customHeight="1">
      <c r="B95" s="112" t="s">
        <v>500</v>
      </c>
      <c r="C95" s="93" t="s">
        <v>670</v>
      </c>
      <c r="D95" s="98">
        <f>+'COD 05 PROMOCIÓN DEFEN POA 2019'!AQ31</f>
        <v>64</v>
      </c>
      <c r="E95" s="98">
        <f>+'COD 05 PROMOCIÓN DEFEN POA 2019'!AO30</f>
        <v>1800</v>
      </c>
      <c r="F95" s="98">
        <f>+'COD 05 PROMOCIÓN DEFEN POA 2019'!AP30</f>
        <v>1872</v>
      </c>
      <c r="G95" s="366">
        <f>+'COD 05 PROMOCIÓN DEFEN POA 2019'!AR31</f>
        <v>64</v>
      </c>
      <c r="H95" s="69">
        <f t="shared" si="5"/>
        <v>1.04</v>
      </c>
      <c r="I95" s="69">
        <f>'COD 05 PROMOCIÓN DEFEN POA 2019'!AS31</f>
        <v>1</v>
      </c>
      <c r="J95" s="357" t="s">
        <v>693</v>
      </c>
    </row>
    <row r="96" spans="2:11" ht="84" customHeight="1">
      <c r="B96" s="112" t="s">
        <v>501</v>
      </c>
      <c r="C96" s="93" t="s">
        <v>671</v>
      </c>
      <c r="D96" s="98">
        <f>+'COD 05 PROMOCIÓN DEFEN POA 2019'!AQ32</f>
        <v>37</v>
      </c>
      <c r="E96" s="98">
        <f>+'COD 05 PROMOCIÓN DEFEN POA 2019'!AO31</f>
        <v>24</v>
      </c>
      <c r="F96" s="98">
        <f>+'COD 05 PROMOCIÓN DEFEN POA 2019'!AP31</f>
        <v>1</v>
      </c>
      <c r="G96" s="366">
        <f>+'COD 05 PROMOCIÓN DEFEN POA 2019'!AR32</f>
        <v>36</v>
      </c>
      <c r="H96" s="69">
        <f t="shared" si="5"/>
        <v>4.1666666666666664E-2</v>
      </c>
      <c r="I96" s="69">
        <f>'COD 05 PROMOCIÓN DEFEN POA 2019'!AS32</f>
        <v>0.97297297297297303</v>
      </c>
      <c r="J96" s="121" t="s">
        <v>749</v>
      </c>
    </row>
    <row r="97" spans="2:10" ht="30">
      <c r="B97" s="112" t="s">
        <v>502</v>
      </c>
      <c r="C97" s="93" t="s">
        <v>666</v>
      </c>
      <c r="D97" s="98">
        <f>+'COD 05 PROMOCIÓN DEFEN POA 2019'!AQ33</f>
        <v>64</v>
      </c>
      <c r="E97" s="98">
        <f>+'COD 05 PROMOCIÓN DEFEN POA 2019'!AO32</f>
        <v>0</v>
      </c>
      <c r="F97" s="98">
        <f>+'COD 05 PROMOCIÓN DEFEN POA 2019'!AP32</f>
        <v>11</v>
      </c>
      <c r="G97" s="366">
        <f>+'COD 05 PROMOCIÓN DEFEN POA 2019'!AR33</f>
        <v>67</v>
      </c>
      <c r="H97" s="69" t="str">
        <f t="shared" si="5"/>
        <v>No programado</v>
      </c>
      <c r="I97" s="69">
        <f>'COD 05 PROMOCIÓN DEFEN POA 2019'!AS33</f>
        <v>1.046875</v>
      </c>
      <c r="J97" s="121" t="s">
        <v>748</v>
      </c>
    </row>
    <row r="98" spans="2:10" ht="15.75">
      <c r="B98" s="382" t="s">
        <v>634</v>
      </c>
      <c r="C98" s="382"/>
      <c r="D98" s="382"/>
      <c r="E98" s="382"/>
      <c r="F98" s="382"/>
      <c r="G98" s="364"/>
      <c r="H98" s="51">
        <f>AVERAGE(H78:H97)</f>
        <v>0.95928752971659359</v>
      </c>
      <c r="I98" s="71">
        <f>AVERAGE(I78:I97)</f>
        <v>1.0531036566517957</v>
      </c>
      <c r="J98" s="45"/>
    </row>
    <row r="99" spans="2:10" s="86" customFormat="1">
      <c r="C99" s="87"/>
    </row>
    <row r="100" spans="2:10" s="86" customFormat="1" ht="15.75">
      <c r="B100" s="88" t="s">
        <v>565</v>
      </c>
      <c r="C100" s="97"/>
    </row>
    <row r="101" spans="2:10" ht="15" customHeight="1">
      <c r="B101" s="376" t="s">
        <v>561</v>
      </c>
      <c r="C101" s="381" t="s">
        <v>575</v>
      </c>
      <c r="D101" s="381" t="s">
        <v>636</v>
      </c>
      <c r="E101" s="381"/>
      <c r="F101" s="381" t="s">
        <v>638</v>
      </c>
      <c r="G101" s="380" t="s">
        <v>747</v>
      </c>
      <c r="H101" s="376" t="s">
        <v>544</v>
      </c>
      <c r="I101" s="376"/>
      <c r="J101" s="380" t="s">
        <v>651</v>
      </c>
    </row>
    <row r="102" spans="2:10" ht="39" customHeight="1">
      <c r="B102" s="376"/>
      <c r="C102" s="381"/>
      <c r="D102" s="350" t="s">
        <v>637</v>
      </c>
      <c r="E102" s="350" t="str">
        <f>$B$4</f>
        <v>Cuarto Trimestre</v>
      </c>
      <c r="F102" s="381"/>
      <c r="G102" s="380"/>
      <c r="H102" s="352" t="str">
        <f>+$B$4</f>
        <v>Cuarto Trimestre</v>
      </c>
      <c r="I102" s="352" t="s">
        <v>545</v>
      </c>
      <c r="J102" s="380"/>
    </row>
    <row r="103" spans="2:10" ht="25.5">
      <c r="B103" s="112" t="s">
        <v>673</v>
      </c>
      <c r="C103" s="93" t="s">
        <v>674</v>
      </c>
      <c r="D103" s="98">
        <v>25</v>
      </c>
      <c r="E103" s="98">
        <f>+'COD 06 PREVEN FUN PUB POA 2019'!AO13</f>
        <v>6</v>
      </c>
      <c r="F103" s="98">
        <f>+'COD 06 PREVEN FUN PUB POA 2019'!AP13</f>
        <v>4</v>
      </c>
      <c r="G103" s="366">
        <f>+'COD 06 PREVEN FUN PUB POA 2019'!AR13</f>
        <v>29</v>
      </c>
      <c r="H103" s="69">
        <f t="shared" ref="H103:H109" si="6">IF(AND(E103&gt;0),F103/E103,"No programado")</f>
        <v>0.66666666666666663</v>
      </c>
      <c r="I103" s="69">
        <f>'COD 06 PREVEN FUN PUB POA 2019'!AS13</f>
        <v>1.1599999999999999</v>
      </c>
      <c r="J103" s="121" t="s">
        <v>752</v>
      </c>
    </row>
    <row r="104" spans="2:10" ht="54" customHeight="1">
      <c r="B104" s="383" t="s">
        <v>210</v>
      </c>
      <c r="C104" s="93" t="s">
        <v>675</v>
      </c>
      <c r="D104" s="98">
        <v>120</v>
      </c>
      <c r="E104" s="98">
        <f>+'COD 06 PREVEN FUN PUB POA 2019'!AO14</f>
        <v>22</v>
      </c>
      <c r="F104" s="98">
        <f>+'COD 06 PREVEN FUN PUB POA 2019'!AP14</f>
        <v>55</v>
      </c>
      <c r="G104" s="366">
        <f>+'COD 06 PREVEN FUN PUB POA 2019'!AR14</f>
        <v>151</v>
      </c>
      <c r="H104" s="69">
        <f t="shared" si="6"/>
        <v>2.5</v>
      </c>
      <c r="I104" s="69">
        <f>'COD 06 PREVEN FUN PUB POA 2019'!AS14</f>
        <v>1.2583333333333333</v>
      </c>
      <c r="J104" s="121" t="s">
        <v>753</v>
      </c>
    </row>
    <row r="105" spans="2:10" ht="25.5">
      <c r="B105" s="384"/>
      <c r="C105" s="93" t="s">
        <v>672</v>
      </c>
      <c r="D105" s="98">
        <v>60</v>
      </c>
      <c r="E105" s="98">
        <f>+'COD 06 PREVEN FUN PUB POA 2019'!AO15</f>
        <v>0</v>
      </c>
      <c r="F105" s="98">
        <f>+'COD 06 PREVEN FUN PUB POA 2019'!AP15</f>
        <v>10</v>
      </c>
      <c r="G105" s="366">
        <f>+'COD 06 PREVEN FUN PUB POA 2019'!AR15</f>
        <v>69</v>
      </c>
      <c r="H105" s="69" t="str">
        <f>IF(AND(E105&gt;0),F105/E105,"No programado")</f>
        <v>No programado</v>
      </c>
      <c r="I105" s="69">
        <f>'COD 06 PREVEN FUN PUB POA 2019'!AS15</f>
        <v>1.1499999999999999</v>
      </c>
      <c r="J105" s="121" t="s">
        <v>754</v>
      </c>
    </row>
    <row r="106" spans="2:10" ht="42" customHeight="1">
      <c r="B106" s="112" t="s">
        <v>214</v>
      </c>
      <c r="C106" s="93" t="s">
        <v>676</v>
      </c>
      <c r="D106" s="98">
        <v>59</v>
      </c>
      <c r="E106" s="98">
        <f>+'COD 06 PREVEN FUN PUB POA 2019'!AO16</f>
        <v>13</v>
      </c>
      <c r="F106" s="98">
        <f>+'COD 06 PREVEN FUN PUB POA 2019'!AP16</f>
        <v>31</v>
      </c>
      <c r="G106" s="366">
        <f>+'COD 06 PREVEN FUN PUB POA 2019'!AR16</f>
        <v>78</v>
      </c>
      <c r="H106" s="69">
        <f t="shared" si="6"/>
        <v>2.3846153846153846</v>
      </c>
      <c r="I106" s="69">
        <f>'COD 06 PREVEN FUN PUB POA 2019'!AS16</f>
        <v>1.3220338983050848</v>
      </c>
      <c r="J106" s="121" t="s">
        <v>755</v>
      </c>
    </row>
    <row r="107" spans="2:10">
      <c r="B107" s="112" t="s">
        <v>217</v>
      </c>
      <c r="C107" s="93" t="s">
        <v>677</v>
      </c>
      <c r="D107" s="98">
        <v>8</v>
      </c>
      <c r="E107" s="98">
        <f>+'COD 06 PREVEN FUN PUB POA 2019'!AO17</f>
        <v>1</v>
      </c>
      <c r="F107" s="98">
        <f>+'COD 06 PREVEN FUN PUB POA 2019'!AP17</f>
        <v>1</v>
      </c>
      <c r="G107" s="366">
        <f>+'COD 06 PREVEN FUN PUB POA 2019'!AR17</f>
        <v>8</v>
      </c>
      <c r="H107" s="69">
        <f t="shared" si="6"/>
        <v>1</v>
      </c>
      <c r="I107" s="69">
        <f>'COD 06 PREVEN FUN PUB POA 2019'!AS17</f>
        <v>1</v>
      </c>
      <c r="J107" s="357" t="s">
        <v>693</v>
      </c>
    </row>
    <row r="108" spans="2:10">
      <c r="B108" s="112" t="s">
        <v>522</v>
      </c>
      <c r="C108" s="93" t="s">
        <v>678</v>
      </c>
      <c r="D108" s="94">
        <v>1</v>
      </c>
      <c r="E108" s="94">
        <f>+'COD 06 PREVEN FUN PUB POA 2019'!AO18</f>
        <v>1</v>
      </c>
      <c r="F108" s="94">
        <f>+'COD 06 PREVEN FUN PUB POA 2019'!AP18</f>
        <v>1</v>
      </c>
      <c r="G108" s="94">
        <f>+'COD 06 PREVEN FUN PUB POA 2019'!AR18</f>
        <v>1</v>
      </c>
      <c r="H108" s="69">
        <f t="shared" si="6"/>
        <v>1</v>
      </c>
      <c r="I108" s="69">
        <f>'COD 06 PREVEN FUN PUB POA 2019'!AS18</f>
        <v>1</v>
      </c>
      <c r="J108" s="357" t="s">
        <v>693</v>
      </c>
    </row>
    <row r="109" spans="2:10" ht="45" customHeight="1">
      <c r="B109" s="112" t="s">
        <v>524</v>
      </c>
      <c r="C109" s="93" t="s">
        <v>679</v>
      </c>
      <c r="D109" s="98">
        <v>800</v>
      </c>
      <c r="E109" s="98">
        <f>+'COD 06 PREVEN FUN PUB POA 2019'!AO19</f>
        <v>160</v>
      </c>
      <c r="F109" s="98">
        <f>+'COD 06 PREVEN FUN PUB POA 2019'!AP19</f>
        <v>274</v>
      </c>
      <c r="G109" s="366">
        <f>+'COD 06 PREVEN FUN PUB POA 2019'!AR19</f>
        <v>873</v>
      </c>
      <c r="H109" s="69">
        <f t="shared" si="6"/>
        <v>1.7124999999999999</v>
      </c>
      <c r="I109" s="69">
        <f>'COD 06 PREVEN FUN PUB POA 2019'!AS19</f>
        <v>1.0912500000000001</v>
      </c>
      <c r="J109" s="121" t="s">
        <v>756</v>
      </c>
    </row>
    <row r="110" spans="2:10" ht="15.75">
      <c r="B110" s="382" t="s">
        <v>634</v>
      </c>
      <c r="C110" s="382"/>
      <c r="D110" s="382"/>
      <c r="E110" s="382"/>
      <c r="F110" s="382"/>
      <c r="G110" s="364"/>
      <c r="H110" s="51">
        <f>AVERAGE(H103:H109)</f>
        <v>1.5439636752136752</v>
      </c>
      <c r="I110" s="71">
        <f>AVERAGE(I103:I109)</f>
        <v>1.1402310330912027</v>
      </c>
      <c r="J110" s="45"/>
    </row>
    <row r="111" spans="2:10" s="86" customFormat="1">
      <c r="C111" s="87"/>
    </row>
    <row r="112" spans="2:10" s="86" customFormat="1" ht="15.75">
      <c r="B112" s="88" t="s">
        <v>566</v>
      </c>
      <c r="C112" s="97"/>
    </row>
    <row r="113" spans="2:12" ht="15" customHeight="1">
      <c r="B113" s="376" t="s">
        <v>561</v>
      </c>
      <c r="C113" s="381" t="s">
        <v>575</v>
      </c>
      <c r="D113" s="381" t="s">
        <v>636</v>
      </c>
      <c r="E113" s="381"/>
      <c r="F113" s="381" t="s">
        <v>638</v>
      </c>
      <c r="G113" s="380" t="s">
        <v>747</v>
      </c>
      <c r="H113" s="376" t="s">
        <v>544</v>
      </c>
      <c r="I113" s="376"/>
      <c r="J113" s="380" t="s">
        <v>651</v>
      </c>
    </row>
    <row r="114" spans="2:12" ht="30.75" customHeight="1">
      <c r="B114" s="376"/>
      <c r="C114" s="381"/>
      <c r="D114" s="350" t="s">
        <v>637</v>
      </c>
      <c r="E114" s="350" t="str">
        <f>$B$4</f>
        <v>Cuarto Trimestre</v>
      </c>
      <c r="F114" s="381"/>
      <c r="G114" s="380"/>
      <c r="H114" s="352" t="str">
        <f>+$B$4</f>
        <v>Cuarto Trimestre</v>
      </c>
      <c r="I114" s="352" t="s">
        <v>545</v>
      </c>
      <c r="J114" s="380"/>
    </row>
    <row r="115" spans="2:12" ht="32.25" customHeight="1">
      <c r="B115" s="112" t="s">
        <v>221</v>
      </c>
      <c r="C115" s="93" t="s">
        <v>627</v>
      </c>
      <c r="D115" s="98">
        <v>50</v>
      </c>
      <c r="E115" s="98">
        <f>+'COD 07 POTESTAD DISCIP POA 2019'!AO13</f>
        <v>7</v>
      </c>
      <c r="F115" s="98">
        <f>+'COD 07 POTESTAD DISCIP POA 2019'!AP13</f>
        <v>9</v>
      </c>
      <c r="G115" s="366">
        <f>+'COD 07 POTESTAD DISCIP POA 2019'!AR13</f>
        <v>52</v>
      </c>
      <c r="H115" s="69">
        <f t="shared" ref="H115:H118" si="7">IF(AND(E115&gt;0),F115/E115,"No programado")</f>
        <v>1.2857142857142858</v>
      </c>
      <c r="I115" s="69">
        <f>'COD 07 POTESTAD DISCIP POA 2019'!AS13</f>
        <v>1.04</v>
      </c>
      <c r="J115" s="121" t="s">
        <v>757</v>
      </c>
    </row>
    <row r="116" spans="2:12" ht="42.75" customHeight="1">
      <c r="B116" s="112" t="s">
        <v>226</v>
      </c>
      <c r="C116" s="93" t="s">
        <v>628</v>
      </c>
      <c r="D116" s="98">
        <v>25</v>
      </c>
      <c r="E116" s="98">
        <f>+'COD 07 POTESTAD DISCIP POA 2019'!AO14</f>
        <v>13</v>
      </c>
      <c r="F116" s="98">
        <f>+'COD 07 POTESTAD DISCIP POA 2019'!AP14</f>
        <v>18</v>
      </c>
      <c r="G116" s="366">
        <f>+'COD 07 POTESTAD DISCIP POA 2019'!AR14</f>
        <v>21</v>
      </c>
      <c r="H116" s="69">
        <f t="shared" si="7"/>
        <v>1.3846153846153846</v>
      </c>
      <c r="I116" s="69">
        <f>'COD 07 POTESTAD DISCIP POA 2019'!AS14</f>
        <v>0.84</v>
      </c>
      <c r="J116" s="121" t="s">
        <v>758</v>
      </c>
    </row>
    <row r="117" spans="2:12" ht="48" customHeight="1">
      <c r="B117" s="112" t="s">
        <v>540</v>
      </c>
      <c r="C117" s="93" t="s">
        <v>629</v>
      </c>
      <c r="D117" s="98">
        <v>70</v>
      </c>
      <c r="E117" s="98">
        <f>+'COD 07 POTESTAD DISCIP POA 2019'!AO15</f>
        <v>24</v>
      </c>
      <c r="F117" s="98">
        <f>+'COD 07 POTESTAD DISCIP POA 2019'!AP15</f>
        <v>44</v>
      </c>
      <c r="G117" s="366">
        <f>+'COD 07 POTESTAD DISCIP POA 2019'!AR15</f>
        <v>101</v>
      </c>
      <c r="H117" s="69">
        <f t="shared" si="7"/>
        <v>1.8333333333333333</v>
      </c>
      <c r="I117" s="69">
        <f>'COD 07 POTESTAD DISCIP POA 2019'!AS15</f>
        <v>1.4428571428571428</v>
      </c>
      <c r="J117" s="121" t="s">
        <v>759</v>
      </c>
    </row>
    <row r="118" spans="2:12" ht="48" customHeight="1">
      <c r="B118" s="112" t="s">
        <v>539</v>
      </c>
      <c r="C118" s="93" t="s">
        <v>630</v>
      </c>
      <c r="D118" s="98">
        <v>1800</v>
      </c>
      <c r="E118" s="98">
        <f>+'COD 07 POTESTAD DISCIP POA 2019'!AO16</f>
        <v>355</v>
      </c>
      <c r="F118" s="98">
        <f>+'COD 07 POTESTAD DISCIP POA 2019'!AP16</f>
        <v>715</v>
      </c>
      <c r="G118" s="366">
        <f>+'COD 07 POTESTAD DISCIP POA 2019'!AR16</f>
        <v>2268</v>
      </c>
      <c r="H118" s="69">
        <f t="shared" si="7"/>
        <v>2.0140845070422535</v>
      </c>
      <c r="I118" s="69">
        <f>'COD 07 POTESTAD DISCIP POA 2019'!AS16</f>
        <v>1.26</v>
      </c>
      <c r="J118" s="121" t="s">
        <v>760</v>
      </c>
      <c r="L118" s="368"/>
    </row>
    <row r="119" spans="2:12" ht="15.75">
      <c r="B119" s="382" t="s">
        <v>634</v>
      </c>
      <c r="C119" s="382"/>
      <c r="D119" s="382"/>
      <c r="E119" s="382"/>
      <c r="F119" s="382"/>
      <c r="G119" s="364"/>
      <c r="H119" s="51">
        <f>AVERAGE(H115:H118)</f>
        <v>1.6294368776763144</v>
      </c>
      <c r="I119" s="71">
        <f>AVERAGE(I115:I118)</f>
        <v>1.1457142857142857</v>
      </c>
      <c r="J119" s="50"/>
    </row>
    <row r="120" spans="2:12" s="86" customFormat="1">
      <c r="C120" s="87"/>
      <c r="J120" s="72"/>
    </row>
    <row r="121" spans="2:12" s="86" customFormat="1" ht="15.75">
      <c r="B121" s="88" t="s">
        <v>567</v>
      </c>
      <c r="C121" s="97"/>
      <c r="J121" s="72"/>
    </row>
    <row r="122" spans="2:12" ht="15" customHeight="1">
      <c r="B122" s="376" t="s">
        <v>561</v>
      </c>
      <c r="C122" s="381" t="s">
        <v>575</v>
      </c>
      <c r="D122" s="381" t="s">
        <v>636</v>
      </c>
      <c r="E122" s="381"/>
      <c r="F122" s="381" t="s">
        <v>638</v>
      </c>
      <c r="G122" s="380" t="s">
        <v>747</v>
      </c>
      <c r="H122" s="376" t="s">
        <v>544</v>
      </c>
      <c r="I122" s="376"/>
      <c r="J122" s="381" t="s">
        <v>651</v>
      </c>
    </row>
    <row r="123" spans="2:12" ht="32.25" customHeight="1">
      <c r="B123" s="376"/>
      <c r="C123" s="381"/>
      <c r="D123" s="350" t="s">
        <v>637</v>
      </c>
      <c r="E123" s="350" t="str">
        <f>$B$4</f>
        <v>Cuarto Trimestre</v>
      </c>
      <c r="F123" s="381"/>
      <c r="G123" s="380"/>
      <c r="H123" s="352" t="str">
        <f>+$B$4</f>
        <v>Cuarto Trimestre</v>
      </c>
      <c r="I123" s="352" t="s">
        <v>545</v>
      </c>
      <c r="J123" s="381"/>
    </row>
    <row r="124" spans="2:12" ht="30">
      <c r="B124" s="112" t="s">
        <v>242</v>
      </c>
      <c r="C124" s="93" t="s">
        <v>617</v>
      </c>
      <c r="D124" s="94">
        <f>+'COD 08 GESTIÓN TALENTO POA 2018'!AG13</f>
        <v>1</v>
      </c>
      <c r="E124" s="94">
        <f>+'COD 08 GESTIÓN TALENTO POA 2018'!AO13</f>
        <v>1</v>
      </c>
      <c r="F124" s="94">
        <f>+'COD 08 GESTIÓN TALENTO POA 2018'!AP13</f>
        <v>1</v>
      </c>
      <c r="G124" s="363">
        <f>+'COD 08 GESTIÓN TALENTO POA 2018'!AR13</f>
        <v>1</v>
      </c>
      <c r="H124" s="69">
        <f t="shared" ref="H124:H133" si="8">IF(AND(E124&gt;0),F124/E124,"No programado")</f>
        <v>1</v>
      </c>
      <c r="I124" s="69">
        <f>'COD 08 GESTIÓN TALENTO POA 2018'!AS13</f>
        <v>1</v>
      </c>
      <c r="J124" s="357" t="s">
        <v>693</v>
      </c>
    </row>
    <row r="125" spans="2:12" ht="30">
      <c r="B125" s="112" t="s">
        <v>700</v>
      </c>
      <c r="C125" s="93" t="s">
        <v>618</v>
      </c>
      <c r="D125" s="94">
        <v>1</v>
      </c>
      <c r="E125" s="94">
        <f>+'COD 08 GESTIÓN TALENTO POA 2018'!AO14</f>
        <v>1</v>
      </c>
      <c r="F125" s="94">
        <f>+'COD 08 GESTIÓN TALENTO POA 2018'!AP14</f>
        <v>1.3269841269841269</v>
      </c>
      <c r="G125" s="363">
        <f>+'COD 08 GESTIÓN TALENTO POA 2018'!AR14</f>
        <v>1.018915343915344</v>
      </c>
      <c r="H125" s="69">
        <f t="shared" si="8"/>
        <v>1.3269841269841269</v>
      </c>
      <c r="I125" s="69">
        <f>'COD 08 GESTIÓN TALENTO POA 2018'!AS14</f>
        <v>1.018915343915344</v>
      </c>
      <c r="J125" s="357" t="s">
        <v>693</v>
      </c>
    </row>
    <row r="126" spans="2:12">
      <c r="B126" s="112" t="s">
        <v>254</v>
      </c>
      <c r="C126" s="93" t="s">
        <v>619</v>
      </c>
      <c r="D126" s="94">
        <v>1</v>
      </c>
      <c r="E126" s="94">
        <f>+'COD 08 GESTIÓN TALENTO POA 2018'!AO15</f>
        <v>1</v>
      </c>
      <c r="F126" s="94">
        <f>+'COD 08 GESTIÓN TALENTO POA 2018'!AP15</f>
        <v>1</v>
      </c>
      <c r="G126" s="363">
        <f>+'COD 08 GESTIÓN TALENTO POA 2018'!AR15</f>
        <v>1</v>
      </c>
      <c r="H126" s="69">
        <f t="shared" si="8"/>
        <v>1</v>
      </c>
      <c r="I126" s="69">
        <f>'COD 08 GESTIÓN TALENTO POA 2018'!AS15</f>
        <v>1</v>
      </c>
      <c r="J126" s="357" t="s">
        <v>693</v>
      </c>
    </row>
    <row r="127" spans="2:12" ht="30">
      <c r="B127" s="112" t="s">
        <v>259</v>
      </c>
      <c r="C127" s="93" t="s">
        <v>620</v>
      </c>
      <c r="D127" s="94">
        <v>1</v>
      </c>
      <c r="E127" s="94">
        <f>+'COD 08 GESTIÓN TALENTO POA 2018'!AO16</f>
        <v>1</v>
      </c>
      <c r="F127" s="94">
        <f>+'COD 08 GESTIÓN TALENTO POA 2018'!AP16</f>
        <v>0.98423728100650487</v>
      </c>
      <c r="G127" s="363">
        <f>+'COD 08 GESTIÓN TALENTO POA 2018'!AR16</f>
        <v>0.99605932025162625</v>
      </c>
      <c r="H127" s="69">
        <f t="shared" si="8"/>
        <v>0.98423728100650487</v>
      </c>
      <c r="I127" s="69">
        <f>'COD 08 GESTIÓN TALENTO POA 2018'!AS16</f>
        <v>0.99605932025162625</v>
      </c>
      <c r="J127" s="357" t="s">
        <v>693</v>
      </c>
    </row>
    <row r="128" spans="2:12" ht="75.75" customHeight="1">
      <c r="B128" s="112" t="s">
        <v>264</v>
      </c>
      <c r="C128" s="93" t="s">
        <v>621</v>
      </c>
      <c r="D128" s="94">
        <v>1</v>
      </c>
      <c r="E128" s="94">
        <f>+'COD 08 GESTIÓN TALENTO POA 2018'!AO17</f>
        <v>0.4</v>
      </c>
      <c r="F128" s="94">
        <f>+'COD 08 GESTIÓN TALENTO POA 2018'!AP17</f>
        <v>0.16</v>
      </c>
      <c r="G128" s="363">
        <f>+'COD 08 GESTIÓN TALENTO POA 2018'!AR17</f>
        <v>0.99</v>
      </c>
      <c r="H128" s="69">
        <f t="shared" si="8"/>
        <v>0.39999999999999997</v>
      </c>
      <c r="I128" s="69">
        <f>'COD 08 GESTIÓN TALENTO POA 2018'!AS17</f>
        <v>0.99</v>
      </c>
      <c r="J128" s="121" t="s">
        <v>762</v>
      </c>
    </row>
    <row r="129" spans="2:10" ht="96.75" customHeight="1">
      <c r="B129" s="112" t="s">
        <v>270</v>
      </c>
      <c r="C129" s="93" t="s">
        <v>622</v>
      </c>
      <c r="D129" s="94">
        <v>1</v>
      </c>
      <c r="E129" s="94">
        <f>+'COD 08 GESTIÓN TALENTO POA 2018'!AO18</f>
        <v>0.4</v>
      </c>
      <c r="F129" s="94">
        <f>+'COD 08 GESTIÓN TALENTO POA 2018'!AP18</f>
        <v>0.31</v>
      </c>
      <c r="G129" s="363">
        <f>+'COD 08 GESTIÓN TALENTO POA 2018'!AR18</f>
        <v>1.0000000000000002</v>
      </c>
      <c r="H129" s="69">
        <f t="shared" si="8"/>
        <v>0.77499999999999991</v>
      </c>
      <c r="I129" s="69">
        <f>'COD 08 GESTIÓN TALENTO POA 2018'!AS18</f>
        <v>1.0000000000000002</v>
      </c>
      <c r="J129" s="357" t="s">
        <v>693</v>
      </c>
    </row>
    <row r="130" spans="2:10" ht="96" customHeight="1">
      <c r="B130" s="112" t="s">
        <v>275</v>
      </c>
      <c r="C130" s="93" t="s">
        <v>623</v>
      </c>
      <c r="D130" s="94">
        <v>1</v>
      </c>
      <c r="E130" s="94">
        <f>+'COD 08 GESTIÓN TALENTO POA 2018'!AO19</f>
        <v>0.4</v>
      </c>
      <c r="F130" s="94">
        <f>+'COD 08 GESTIÓN TALENTO POA 2018'!AP19</f>
        <v>0.28000000000000003</v>
      </c>
      <c r="G130" s="363">
        <f>+'COD 08 GESTIÓN TALENTO POA 2018'!AR19</f>
        <v>1</v>
      </c>
      <c r="H130" s="69">
        <f t="shared" si="8"/>
        <v>0.70000000000000007</v>
      </c>
      <c r="I130" s="69">
        <f>'COD 08 GESTIÓN TALENTO POA 2018'!AS19</f>
        <v>1</v>
      </c>
      <c r="J130" s="357" t="s">
        <v>693</v>
      </c>
    </row>
    <row r="131" spans="2:10" ht="93.75" customHeight="1">
      <c r="B131" s="112" t="s">
        <v>279</v>
      </c>
      <c r="C131" s="93" t="s">
        <v>624</v>
      </c>
      <c r="D131" s="94">
        <v>1</v>
      </c>
      <c r="E131" s="94">
        <f>+'COD 08 GESTIÓN TALENTO POA 2018'!AO20</f>
        <v>0.4</v>
      </c>
      <c r="F131" s="94">
        <f>+'COD 08 GESTIÓN TALENTO POA 2018'!AP20</f>
        <v>0.27</v>
      </c>
      <c r="G131" s="363">
        <f>+'COD 08 GESTIÓN TALENTO POA 2018'!AR20</f>
        <v>0.97</v>
      </c>
      <c r="H131" s="69">
        <f t="shared" si="8"/>
        <v>0.67500000000000004</v>
      </c>
      <c r="I131" s="69">
        <f>'COD 08 GESTIÓN TALENTO POA 2018'!AS20</f>
        <v>0.97</v>
      </c>
      <c r="J131" s="121" t="s">
        <v>761</v>
      </c>
    </row>
    <row r="132" spans="2:10" ht="30">
      <c r="B132" s="112" t="s">
        <v>284</v>
      </c>
      <c r="C132" s="93" t="s">
        <v>625</v>
      </c>
      <c r="D132" s="98">
        <v>62</v>
      </c>
      <c r="E132" s="98">
        <f>+'COD 08 GESTIÓN TALENTO POA 2018'!AO21</f>
        <v>32</v>
      </c>
      <c r="F132" s="98">
        <f>+'COD 08 GESTIÓN TALENTO POA 2018'!AP21</f>
        <v>32</v>
      </c>
      <c r="G132" s="366">
        <f>+'COD 08 GESTIÓN TALENTO POA 2018'!AR21</f>
        <v>62</v>
      </c>
      <c r="H132" s="69">
        <f t="shared" si="8"/>
        <v>1</v>
      </c>
      <c r="I132" s="69">
        <f>'COD 08 GESTIÓN TALENTO POA 2018'!AS21</f>
        <v>1</v>
      </c>
      <c r="J132" s="357" t="s">
        <v>693</v>
      </c>
    </row>
    <row r="133" spans="2:10">
      <c r="B133" s="112" t="s">
        <v>616</v>
      </c>
      <c r="C133" s="93" t="s">
        <v>626</v>
      </c>
      <c r="D133" s="98">
        <v>12</v>
      </c>
      <c r="E133" s="98">
        <f>+'COD 08 GESTIÓN TALENTO POA 2018'!AO22</f>
        <v>3</v>
      </c>
      <c r="F133" s="98">
        <f>+'COD 08 GESTIÓN TALENTO POA 2018'!AP22</f>
        <v>3</v>
      </c>
      <c r="G133" s="366">
        <f>+'COD 08 GESTIÓN TALENTO POA 2018'!AR22</f>
        <v>12</v>
      </c>
      <c r="H133" s="69">
        <f t="shared" si="8"/>
        <v>1</v>
      </c>
      <c r="I133" s="69">
        <f>'COD 08 GESTIÓN TALENTO POA 2018'!AS22</f>
        <v>1</v>
      </c>
      <c r="J133" s="357" t="s">
        <v>693</v>
      </c>
    </row>
    <row r="134" spans="2:10" ht="15.75">
      <c r="B134" s="382" t="s">
        <v>634</v>
      </c>
      <c r="C134" s="382"/>
      <c r="D134" s="382"/>
      <c r="E134" s="382"/>
      <c r="F134" s="382"/>
      <c r="G134" s="364"/>
      <c r="H134" s="51">
        <f>AVERAGE(H124:H133)</f>
        <v>0.88612214079906315</v>
      </c>
      <c r="I134" s="71">
        <f>AVERAGE(I124:I133)</f>
        <v>0.99749746641669701</v>
      </c>
      <c r="J134" s="51"/>
    </row>
    <row r="135" spans="2:10" s="86" customFormat="1">
      <c r="C135" s="87"/>
    </row>
    <row r="136" spans="2:10" s="86" customFormat="1" ht="15.75">
      <c r="B136" s="88" t="s">
        <v>568</v>
      </c>
      <c r="C136" s="97"/>
    </row>
    <row r="137" spans="2:10" ht="15" customHeight="1">
      <c r="B137" s="376" t="s">
        <v>561</v>
      </c>
      <c r="C137" s="381" t="s">
        <v>575</v>
      </c>
      <c r="D137" s="381" t="s">
        <v>636</v>
      </c>
      <c r="E137" s="381"/>
      <c r="F137" s="381" t="s">
        <v>638</v>
      </c>
      <c r="G137" s="380" t="s">
        <v>747</v>
      </c>
      <c r="H137" s="376" t="s">
        <v>544</v>
      </c>
      <c r="I137" s="376"/>
      <c r="J137" s="381" t="s">
        <v>651</v>
      </c>
    </row>
    <row r="138" spans="2:10" ht="41.25" customHeight="1">
      <c r="B138" s="376"/>
      <c r="C138" s="381"/>
      <c r="D138" s="350" t="s">
        <v>637</v>
      </c>
      <c r="E138" s="350" t="str">
        <f>$B$4</f>
        <v>Cuarto Trimestre</v>
      </c>
      <c r="F138" s="381"/>
      <c r="G138" s="380"/>
      <c r="H138" s="352" t="str">
        <f>+$B$4</f>
        <v>Cuarto Trimestre</v>
      </c>
      <c r="I138" s="352" t="s">
        <v>545</v>
      </c>
      <c r="J138" s="381"/>
    </row>
    <row r="139" spans="2:10" ht="116.25" customHeight="1">
      <c r="B139" s="112" t="s">
        <v>295</v>
      </c>
      <c r="C139" s="93" t="s">
        <v>614</v>
      </c>
      <c r="D139" s="94">
        <v>0.95</v>
      </c>
      <c r="E139" s="94">
        <f>+'COD 09 GESTIÓN ADMIN POA 2019'!AO13</f>
        <v>0.94999999999999984</v>
      </c>
      <c r="F139" s="94">
        <f>+'COD 09 GESTIÓN ADMIN POA 2019'!AP13</f>
        <v>0.99786734911495001</v>
      </c>
      <c r="G139" s="363">
        <f>+'COD 09 GESTIÓN ADMIN POA 2019'!AR13</f>
        <v>0.98661006309926236</v>
      </c>
      <c r="H139" s="69">
        <f t="shared" ref="H139:H140" si="9">IF(AND(E139&gt;0),F139/E139,"No programado")</f>
        <v>1.0503866832788948</v>
      </c>
      <c r="I139" s="69">
        <f>'COD 09 GESTIÓN ADMIN POA 2019'!AS13</f>
        <v>1.0385369085255396</v>
      </c>
      <c r="J139" s="121" t="s">
        <v>763</v>
      </c>
    </row>
    <row r="140" spans="2:10" ht="83.25" customHeight="1">
      <c r="B140" s="112" t="s">
        <v>301</v>
      </c>
      <c r="C140" s="93" t="s">
        <v>615</v>
      </c>
      <c r="D140" s="94">
        <v>0.95</v>
      </c>
      <c r="E140" s="94">
        <f>+'COD 09 GESTIÓN ADMIN POA 2019'!AO14</f>
        <v>0.94999999999999984</v>
      </c>
      <c r="F140" s="94">
        <f>+'COD 09 GESTIÓN ADMIN POA 2019'!AP14</f>
        <v>0.97916666666666663</v>
      </c>
      <c r="G140" s="363">
        <f>+'COD 09 GESTIÓN ADMIN POA 2019'!AR14</f>
        <v>0.9723110465116277</v>
      </c>
      <c r="H140" s="69">
        <f t="shared" si="9"/>
        <v>1.0307017543859651</v>
      </c>
      <c r="I140" s="69">
        <f>'COD 09 GESTIÓN ADMIN POA 2019'!AS14</f>
        <v>1.0234853121175029</v>
      </c>
      <c r="J140" s="121" t="s">
        <v>763</v>
      </c>
    </row>
    <row r="141" spans="2:10" ht="15.75">
      <c r="B141" s="382" t="s">
        <v>634</v>
      </c>
      <c r="C141" s="382"/>
      <c r="D141" s="382"/>
      <c r="E141" s="382"/>
      <c r="F141" s="382"/>
      <c r="G141" s="364"/>
      <c r="H141" s="51">
        <f>AVERAGE(H139:H140)</f>
        <v>1.0405442188324301</v>
      </c>
      <c r="I141" s="71">
        <f>AVERAGE(I139:I140)</f>
        <v>1.0310111103215212</v>
      </c>
      <c r="J141" s="45"/>
    </row>
    <row r="142" spans="2:10" s="86" customFormat="1">
      <c r="C142" s="87"/>
    </row>
    <row r="143" spans="2:10" s="86" customFormat="1" ht="15.75">
      <c r="B143" s="88" t="s">
        <v>569</v>
      </c>
      <c r="C143" s="97"/>
    </row>
    <row r="144" spans="2:10" ht="15" customHeight="1">
      <c r="B144" s="376" t="s">
        <v>561</v>
      </c>
      <c r="C144" s="381" t="s">
        <v>575</v>
      </c>
      <c r="D144" s="381" t="s">
        <v>636</v>
      </c>
      <c r="E144" s="381"/>
      <c r="F144" s="381" t="s">
        <v>638</v>
      </c>
      <c r="G144" s="380" t="s">
        <v>747</v>
      </c>
      <c r="H144" s="376" t="s">
        <v>544</v>
      </c>
      <c r="I144" s="376"/>
      <c r="J144" s="381" t="s">
        <v>651</v>
      </c>
    </row>
    <row r="145" spans="2:10" ht="15.75">
      <c r="B145" s="376"/>
      <c r="C145" s="381"/>
      <c r="D145" s="350" t="s">
        <v>637</v>
      </c>
      <c r="E145" s="350" t="str">
        <f>$B$4</f>
        <v>Cuarto Trimestre</v>
      </c>
      <c r="F145" s="381"/>
      <c r="G145" s="380"/>
      <c r="H145" s="352" t="str">
        <f>+$B$4</f>
        <v>Cuarto Trimestre</v>
      </c>
      <c r="I145" s="352" t="s">
        <v>545</v>
      </c>
      <c r="J145" s="381"/>
    </row>
    <row r="146" spans="2:10" ht="30">
      <c r="B146" s="112" t="s">
        <v>393</v>
      </c>
      <c r="C146" s="93" t="s">
        <v>610</v>
      </c>
      <c r="D146" s="100">
        <v>3</v>
      </c>
      <c r="E146" s="113">
        <f>+'COD 10 GESTIÓN FINANC POA 2019'!AO13</f>
        <v>1</v>
      </c>
      <c r="F146" s="113">
        <f>+'COD 10 GESTIÓN FINANC POA 2019'!AP13</f>
        <v>1</v>
      </c>
      <c r="G146" s="367">
        <f>+'COD 10 GESTIÓN FINANC POA 2019'!AR13</f>
        <v>3</v>
      </c>
      <c r="H146" s="69">
        <f t="shared" ref="H146:H149" si="10">IF(AND(E146&gt;0),F146/E146,"No programado")</f>
        <v>1</v>
      </c>
      <c r="I146" s="69">
        <f>'COD 10 GESTIÓN FINANC POA 2019'!AS13</f>
        <v>1</v>
      </c>
      <c r="J146" s="357" t="s">
        <v>693</v>
      </c>
    </row>
    <row r="147" spans="2:10">
      <c r="B147" s="112" t="s">
        <v>395</v>
      </c>
      <c r="C147" s="93" t="s">
        <v>611</v>
      </c>
      <c r="D147" s="100">
        <v>12</v>
      </c>
      <c r="E147" s="113">
        <f>+'COD 10 GESTIÓN FINANC POA 2019'!AO14</f>
        <v>3</v>
      </c>
      <c r="F147" s="113">
        <f>+'COD 10 GESTIÓN FINANC POA 2019'!AP14</f>
        <v>3</v>
      </c>
      <c r="G147" s="367">
        <f>+'COD 10 GESTIÓN FINANC POA 2019'!AR14</f>
        <v>12</v>
      </c>
      <c r="H147" s="69">
        <f t="shared" si="10"/>
        <v>1</v>
      </c>
      <c r="I147" s="69">
        <f>'COD 10 GESTIÓN FINANC POA 2019'!AS14</f>
        <v>1</v>
      </c>
      <c r="J147" s="357" t="s">
        <v>693</v>
      </c>
    </row>
    <row r="148" spans="2:10" ht="198" customHeight="1">
      <c r="B148" s="112" t="s">
        <v>316</v>
      </c>
      <c r="C148" s="93" t="s">
        <v>612</v>
      </c>
      <c r="D148" s="94">
        <v>0.88</v>
      </c>
      <c r="E148" s="94">
        <f>+'COD 10 GESTIÓN FINANC POA 2019'!AO15</f>
        <v>0.87</v>
      </c>
      <c r="F148" s="94">
        <f>+'COD 10 GESTIÓN FINANC POA 2019'!AP15</f>
        <v>0.91351343464662504</v>
      </c>
      <c r="G148" s="363">
        <f>+'COD 10 GESTIÓN FINANC POA 2019'!AR15</f>
        <v>0.93333216149609777</v>
      </c>
      <c r="H148" s="71">
        <f t="shared" si="10"/>
        <v>1.0500154421225576</v>
      </c>
      <c r="I148" s="69">
        <f>'COD 10 GESTIÓN FINANC POA 2019'!AS15</f>
        <v>1.0636263948673479</v>
      </c>
      <c r="J148" s="121" t="s">
        <v>764</v>
      </c>
    </row>
    <row r="149" spans="2:10" ht="141" customHeight="1">
      <c r="B149" s="112" t="s">
        <v>321</v>
      </c>
      <c r="C149" s="93" t="s">
        <v>613</v>
      </c>
      <c r="D149" s="94">
        <v>0.98</v>
      </c>
      <c r="E149" s="94">
        <f>+'COD 10 GESTIÓN FINANC POA 2019'!AO16</f>
        <v>0.98</v>
      </c>
      <c r="F149" s="94">
        <f>+'COD 10 GESTIÓN FINANC POA 2019'!AP16</f>
        <v>0.99485983727890037</v>
      </c>
      <c r="G149" s="363">
        <f>+'COD 10 GESTIÓN FINANC POA 2019'!AR16</f>
        <v>0.99485983727890037</v>
      </c>
      <c r="H149" s="69">
        <f t="shared" si="10"/>
        <v>1.015163099264184</v>
      </c>
      <c r="I149" s="69">
        <f>'COD 10 GESTIÓN FINANC POA 2019'!AS16</f>
        <v>1.015163099264184</v>
      </c>
      <c r="J149" s="121" t="s">
        <v>765</v>
      </c>
    </row>
    <row r="150" spans="2:10" ht="15.75">
      <c r="B150" s="382" t="s">
        <v>634</v>
      </c>
      <c r="C150" s="382"/>
      <c r="D150" s="382"/>
      <c r="E150" s="382"/>
      <c r="F150" s="382"/>
      <c r="G150" s="364"/>
      <c r="H150" s="51">
        <f>AVERAGE(H146:H149)</f>
        <v>1.0162946353466853</v>
      </c>
      <c r="I150" s="71">
        <f>AVERAGE(I146:I149)</f>
        <v>1.0196973735328829</v>
      </c>
      <c r="J150" s="45"/>
    </row>
    <row r="151" spans="2:10" s="86" customFormat="1">
      <c r="C151" s="87"/>
    </row>
    <row r="152" spans="2:10" s="86" customFormat="1" ht="15.75">
      <c r="B152" s="88" t="s">
        <v>570</v>
      </c>
      <c r="C152" s="97"/>
    </row>
    <row r="153" spans="2:10" ht="15" customHeight="1">
      <c r="B153" s="376" t="s">
        <v>561</v>
      </c>
      <c r="C153" s="381" t="s">
        <v>575</v>
      </c>
      <c r="D153" s="381" t="s">
        <v>636</v>
      </c>
      <c r="E153" s="381"/>
      <c r="F153" s="381" t="s">
        <v>638</v>
      </c>
      <c r="G153" s="380" t="s">
        <v>747</v>
      </c>
      <c r="H153" s="376" t="s">
        <v>544</v>
      </c>
      <c r="I153" s="376"/>
      <c r="J153" s="381" t="s">
        <v>651</v>
      </c>
    </row>
    <row r="154" spans="2:10" ht="15.75">
      <c r="B154" s="376"/>
      <c r="C154" s="381"/>
      <c r="D154" s="350" t="s">
        <v>637</v>
      </c>
      <c r="E154" s="350" t="str">
        <f>$B$4</f>
        <v>Cuarto Trimestre</v>
      </c>
      <c r="F154" s="381"/>
      <c r="G154" s="380"/>
      <c r="H154" s="352" t="str">
        <f>+$B$4</f>
        <v>Cuarto Trimestre</v>
      </c>
      <c r="I154" s="352" t="s">
        <v>545</v>
      </c>
      <c r="J154" s="381"/>
    </row>
    <row r="155" spans="2:10" ht="54" customHeight="1">
      <c r="B155" s="112" t="s">
        <v>328</v>
      </c>
      <c r="C155" s="69" t="s">
        <v>607</v>
      </c>
      <c r="D155" s="69">
        <v>0.95</v>
      </c>
      <c r="E155" s="69">
        <f>+'COD 11 GESTIÓN CONTRAC POA 2019'!AO13</f>
        <v>0.95000000000000007</v>
      </c>
      <c r="F155" s="69">
        <f>+'COD 11 GESTIÓN CONTRAC POA 2019'!AP13</f>
        <v>0.995384161426771</v>
      </c>
      <c r="G155" s="360">
        <f>+'COD 11 GESTIÓN CONTRAC POA 2019'!AR13</f>
        <v>0.995384161426771</v>
      </c>
      <c r="H155" s="69">
        <f t="shared" ref="H155:H157" si="11">IF(AND(E155&gt;0),F155/E155,"No programado")</f>
        <v>1.0477728015018641</v>
      </c>
      <c r="I155" s="69">
        <f>'COD 11 GESTIÓN CONTRAC POA 2019'!AS13</f>
        <v>1.0477728015018641</v>
      </c>
      <c r="J155" s="121" t="s">
        <v>766</v>
      </c>
    </row>
    <row r="156" spans="2:10" ht="54" customHeight="1">
      <c r="B156" s="112" t="s">
        <v>333</v>
      </c>
      <c r="C156" s="69" t="s">
        <v>608</v>
      </c>
      <c r="D156" s="69">
        <v>0.9</v>
      </c>
      <c r="E156" s="69">
        <f>+'COD 11 GESTIÓN CONTRAC POA 2019'!AO14</f>
        <v>0.9</v>
      </c>
      <c r="F156" s="69">
        <f>+'COD 11 GESTIÓN CONTRAC POA 2019'!AP14</f>
        <v>1</v>
      </c>
      <c r="G156" s="360">
        <f>+'COD 11 GESTIÓN CONTRAC POA 2019'!AR14</f>
        <v>1</v>
      </c>
      <c r="H156" s="69">
        <f t="shared" si="11"/>
        <v>1.1111111111111112</v>
      </c>
      <c r="I156" s="71">
        <f>'COD 11 GESTIÓN CONTRAC POA 2019'!AS14</f>
        <v>1.1111111111111112</v>
      </c>
      <c r="J156" s="121" t="s">
        <v>766</v>
      </c>
    </row>
    <row r="157" spans="2:10" ht="30">
      <c r="B157" s="112" t="s">
        <v>336</v>
      </c>
      <c r="C157" s="69" t="s">
        <v>609</v>
      </c>
      <c r="D157" s="69">
        <v>0.5</v>
      </c>
      <c r="E157" s="69">
        <f>+'COD 11 GESTIÓN CONTRAC POA 2019'!AO15</f>
        <v>0.5</v>
      </c>
      <c r="F157" s="69">
        <f>+'COD 11 GESTIÓN CONTRAC POA 2019'!AP15</f>
        <v>0.5</v>
      </c>
      <c r="G157" s="360">
        <f>+'COD 11 GESTIÓN CONTRAC POA 2019'!AR15</f>
        <v>0.5</v>
      </c>
      <c r="H157" s="69">
        <f t="shared" si="11"/>
        <v>1</v>
      </c>
      <c r="I157" s="69">
        <f>'COD 11 GESTIÓN CONTRAC POA 2019'!AS15</f>
        <v>1</v>
      </c>
      <c r="J157" s="357" t="s">
        <v>693</v>
      </c>
    </row>
    <row r="158" spans="2:10" ht="15.75">
      <c r="B158" s="382" t="s">
        <v>634</v>
      </c>
      <c r="C158" s="382"/>
      <c r="D158" s="382"/>
      <c r="E158" s="382"/>
      <c r="F158" s="382"/>
      <c r="G158" s="364"/>
      <c r="H158" s="71">
        <f>IFERROR(AVERAGE(H155:H157),0)</f>
        <v>1.0529613042043251</v>
      </c>
      <c r="I158" s="71">
        <f>AVERAGE(I155:I157)</f>
        <v>1.0529613042043251</v>
      </c>
      <c r="J158" s="45"/>
    </row>
    <row r="159" spans="2:10" s="86" customFormat="1">
      <c r="C159" s="87"/>
    </row>
    <row r="160" spans="2:10" s="86" customFormat="1" ht="15.75">
      <c r="B160" s="88" t="s">
        <v>571</v>
      </c>
      <c r="C160" s="97"/>
    </row>
    <row r="161" spans="2:10" ht="15" customHeight="1">
      <c r="B161" s="376" t="s">
        <v>561</v>
      </c>
      <c r="C161" s="381" t="s">
        <v>575</v>
      </c>
      <c r="D161" s="381" t="s">
        <v>636</v>
      </c>
      <c r="E161" s="381"/>
      <c r="F161" s="381" t="s">
        <v>638</v>
      </c>
      <c r="G161" s="380" t="s">
        <v>747</v>
      </c>
      <c r="H161" s="376" t="s">
        <v>544</v>
      </c>
      <c r="I161" s="376"/>
      <c r="J161" s="379" t="s">
        <v>651</v>
      </c>
    </row>
    <row r="162" spans="2:10" ht="15.75">
      <c r="B162" s="376"/>
      <c r="C162" s="381"/>
      <c r="D162" s="350" t="s">
        <v>637</v>
      </c>
      <c r="E162" s="350" t="str">
        <f>$B$4</f>
        <v>Cuarto Trimestre</v>
      </c>
      <c r="F162" s="381"/>
      <c r="G162" s="380"/>
      <c r="H162" s="352" t="str">
        <f>+$B$4</f>
        <v>Cuarto Trimestre</v>
      </c>
      <c r="I162" s="352" t="s">
        <v>545</v>
      </c>
      <c r="J162" s="379"/>
    </row>
    <row r="163" spans="2:10" ht="60">
      <c r="B163" s="112" t="s">
        <v>603</v>
      </c>
      <c r="C163" s="93" t="s">
        <v>604</v>
      </c>
      <c r="D163" s="94">
        <v>1</v>
      </c>
      <c r="E163" s="94">
        <f>+'COD 12 GESTIÓN DOCUMEN POA 2019'!AO14</f>
        <v>1</v>
      </c>
      <c r="F163" s="94">
        <f>+'COD 12 GESTIÓN DOCUMEN POA 2019'!AP14</f>
        <v>1</v>
      </c>
      <c r="G163" s="363">
        <f>+'COD 12 GESTIÓN DOCUMEN POA 2019'!AR14</f>
        <v>1</v>
      </c>
      <c r="H163" s="69">
        <f t="shared" ref="H163:H164" si="12">IF(AND(E163&gt;0),F163/E163,"No programado")</f>
        <v>1</v>
      </c>
      <c r="I163" s="69">
        <f>'COD 12 GESTIÓN DOCUMEN POA 2019'!AS14</f>
        <v>1</v>
      </c>
      <c r="J163" s="357" t="s">
        <v>693</v>
      </c>
    </row>
    <row r="164" spans="2:10" ht="45">
      <c r="B164" s="112" t="s">
        <v>465</v>
      </c>
      <c r="C164" s="93" t="s">
        <v>605</v>
      </c>
      <c r="D164" s="100">
        <v>25</v>
      </c>
      <c r="E164" s="100">
        <f>+'COD 12 GESTIÓN DOCUMEN POA 2019'!AO15</f>
        <v>6</v>
      </c>
      <c r="F164" s="100">
        <f>+'COD 12 GESTIÓN DOCUMEN POA 2019'!AP15</f>
        <v>17</v>
      </c>
      <c r="G164" s="367">
        <f>+'COD 12 GESTIÓN DOCUMEN POA 2019'!AR15</f>
        <v>65</v>
      </c>
      <c r="H164" s="69">
        <f t="shared" si="12"/>
        <v>2.8333333333333335</v>
      </c>
      <c r="I164" s="71">
        <f>'COD 12 GESTIÓN DOCUMEN POA 2019'!AS15</f>
        <v>2.6</v>
      </c>
      <c r="J164" s="121" t="s">
        <v>767</v>
      </c>
    </row>
    <row r="165" spans="2:10" ht="255">
      <c r="B165" s="112" t="s">
        <v>471</v>
      </c>
      <c r="C165" s="93" t="s">
        <v>606</v>
      </c>
      <c r="D165" s="94">
        <v>0.1</v>
      </c>
      <c r="E165" s="94">
        <f>+'COD 12 GESTIÓN DOCUMEN POA 2019'!AO16</f>
        <v>0.10000000000000002</v>
      </c>
      <c r="F165" s="94">
        <f>+'COD 12 GESTIÓN DOCUMEN POA 2019'!AP16</f>
        <v>0.1404110729815039</v>
      </c>
      <c r="G165" s="363">
        <f>+'COD 12 GESTIÓN DOCUMEN POA 2019'!AR16</f>
        <v>0.12996943482850035</v>
      </c>
      <c r="H165" s="69">
        <f>IF(AND(F165&gt;0),E165/F165,"No programado")</f>
        <v>0.71219454332617227</v>
      </c>
      <c r="I165" s="69">
        <f>'COD 12 GESTIÓN DOCUMEN POA 2019'!AS16</f>
        <v>0.76941167076669881</v>
      </c>
      <c r="J165" s="121" t="s">
        <v>768</v>
      </c>
    </row>
    <row r="166" spans="2:10" ht="15.75">
      <c r="B166" s="382" t="s">
        <v>634</v>
      </c>
      <c r="C166" s="382"/>
      <c r="D166" s="382"/>
      <c r="E166" s="382"/>
      <c r="F166" s="382"/>
      <c r="G166" s="364"/>
      <c r="H166" s="51">
        <f>AVERAGE(H163:H165)</f>
        <v>1.5151759588865019</v>
      </c>
      <c r="I166" s="71">
        <f>AVERAGE(I163:I165)</f>
        <v>1.4564705569222329</v>
      </c>
      <c r="J166" s="45"/>
    </row>
    <row r="167" spans="2:10" s="86" customFormat="1">
      <c r="C167" s="87"/>
    </row>
    <row r="168" spans="2:10" s="86" customFormat="1" ht="15.75">
      <c r="B168" s="88" t="s">
        <v>572</v>
      </c>
      <c r="C168" s="97"/>
    </row>
    <row r="169" spans="2:10" ht="15" customHeight="1">
      <c r="B169" s="375" t="s">
        <v>561</v>
      </c>
      <c r="C169" s="374" t="s">
        <v>575</v>
      </c>
      <c r="D169" s="374" t="s">
        <v>636</v>
      </c>
      <c r="E169" s="374"/>
      <c r="F169" s="374" t="s">
        <v>638</v>
      </c>
      <c r="G169" s="380" t="s">
        <v>747</v>
      </c>
      <c r="H169" s="375" t="s">
        <v>544</v>
      </c>
      <c r="I169" s="375"/>
      <c r="J169" s="379" t="s">
        <v>651</v>
      </c>
    </row>
    <row r="170" spans="2:10" ht="15.75">
      <c r="B170" s="375"/>
      <c r="C170" s="374"/>
      <c r="D170" s="355" t="s">
        <v>637</v>
      </c>
      <c r="E170" s="355" t="str">
        <f>$B$4</f>
        <v>Cuarto Trimestre</v>
      </c>
      <c r="F170" s="374"/>
      <c r="G170" s="380"/>
      <c r="H170" s="356" t="str">
        <f>+$B$4</f>
        <v>Cuarto Trimestre</v>
      </c>
      <c r="I170" s="356" t="s">
        <v>545</v>
      </c>
      <c r="J170" s="379"/>
    </row>
    <row r="171" spans="2:10" ht="30">
      <c r="B171" s="112" t="s">
        <v>591</v>
      </c>
      <c r="C171" s="101" t="s">
        <v>592</v>
      </c>
      <c r="D171" s="102">
        <v>1</v>
      </c>
      <c r="E171" s="102">
        <f>+'COD13 GESTIÓN JURIDICA POA 2019'!AO13</f>
        <v>1</v>
      </c>
      <c r="F171" s="102">
        <f>+'COD13 GESTIÓN JURIDICA POA 2019'!AP13</f>
        <v>1</v>
      </c>
      <c r="G171" s="363">
        <f>+'COD13 GESTIÓN JURIDICA POA 2019'!AR13</f>
        <v>1</v>
      </c>
      <c r="H171" s="69">
        <f t="shared" ref="H171:H175" si="13">IF(AND(E171&gt;0),F171/E171,"No programado")</f>
        <v>1</v>
      </c>
      <c r="I171" s="74">
        <f>'COD13 GESTIÓN JURIDICA POA 2019'!AS13</f>
        <v>1</v>
      </c>
      <c r="J171" s="357" t="s">
        <v>693</v>
      </c>
    </row>
    <row r="172" spans="2:10" ht="30">
      <c r="B172" s="112" t="s">
        <v>597</v>
      </c>
      <c r="C172" s="101" t="s">
        <v>593</v>
      </c>
      <c r="D172" s="102">
        <v>1</v>
      </c>
      <c r="E172" s="102">
        <f>+'COD13 GESTIÓN JURIDICA POA 2019'!AO14</f>
        <v>1</v>
      </c>
      <c r="F172" s="102">
        <f>+'COD13 GESTIÓN JURIDICA POA 2019'!AP14</f>
        <v>1</v>
      </c>
      <c r="G172" s="363">
        <f>+'COD13 GESTIÓN JURIDICA POA 2019'!AR14</f>
        <v>1</v>
      </c>
      <c r="H172" s="69">
        <f t="shared" si="13"/>
        <v>1</v>
      </c>
      <c r="I172" s="74">
        <f>'COD13 GESTIÓN JURIDICA POA 2019'!AS14</f>
        <v>1</v>
      </c>
      <c r="J172" s="357" t="s">
        <v>693</v>
      </c>
    </row>
    <row r="173" spans="2:10" ht="30">
      <c r="B173" s="112" t="s">
        <v>701</v>
      </c>
      <c r="C173" s="101" t="s">
        <v>594</v>
      </c>
      <c r="D173" s="102">
        <v>1</v>
      </c>
      <c r="E173" s="102">
        <f>+'COD13 GESTIÓN JURIDICA POA 2019'!AO15</f>
        <v>1</v>
      </c>
      <c r="F173" s="102">
        <f>+'COD13 GESTIÓN JURIDICA POA 2019'!AP15</f>
        <v>1</v>
      </c>
      <c r="G173" s="363">
        <f>+'COD13 GESTIÓN JURIDICA POA 2019'!AR15</f>
        <v>1</v>
      </c>
      <c r="H173" s="69">
        <f t="shared" si="13"/>
        <v>1</v>
      </c>
      <c r="I173" s="74">
        <f>'COD13 GESTIÓN JURIDICA POA 2019'!AS15</f>
        <v>1</v>
      </c>
      <c r="J173" s="357" t="s">
        <v>693</v>
      </c>
    </row>
    <row r="174" spans="2:10">
      <c r="B174" s="112" t="s">
        <v>409</v>
      </c>
      <c r="C174" s="101" t="s">
        <v>595</v>
      </c>
      <c r="D174" s="102">
        <v>1</v>
      </c>
      <c r="E174" s="102">
        <f>+'COD13 GESTIÓN JURIDICA POA 2019'!AO16</f>
        <v>1</v>
      </c>
      <c r="F174" s="102">
        <f>+'COD13 GESTIÓN JURIDICA POA 2019'!AP16</f>
        <v>1</v>
      </c>
      <c r="G174" s="363">
        <f>+'COD13 GESTIÓN JURIDICA POA 2019'!AR16</f>
        <v>1</v>
      </c>
      <c r="H174" s="69">
        <f t="shared" si="13"/>
        <v>1</v>
      </c>
      <c r="I174" s="74">
        <f>'COD13 GESTIÓN JURIDICA POA 2019'!AS16</f>
        <v>1</v>
      </c>
      <c r="J174" s="357" t="s">
        <v>693</v>
      </c>
    </row>
    <row r="175" spans="2:10" ht="30">
      <c r="B175" s="112" t="s">
        <v>397</v>
      </c>
      <c r="C175" s="101" t="s">
        <v>596</v>
      </c>
      <c r="D175" s="102">
        <v>1</v>
      </c>
      <c r="E175" s="102">
        <f>+'COD13 GESTIÓN JURIDICA POA 2019'!AO17</f>
        <v>1</v>
      </c>
      <c r="F175" s="102">
        <f>+'COD13 GESTIÓN JURIDICA POA 2019'!AP17</f>
        <v>1</v>
      </c>
      <c r="G175" s="363">
        <f>+'COD13 GESTIÓN JURIDICA POA 2019'!AR17</f>
        <v>1</v>
      </c>
      <c r="H175" s="69">
        <f t="shared" si="13"/>
        <v>1</v>
      </c>
      <c r="I175" s="74">
        <f>'COD13 GESTIÓN JURIDICA POA 2019'!AS17</f>
        <v>1</v>
      </c>
      <c r="J175" s="357" t="s">
        <v>693</v>
      </c>
    </row>
    <row r="176" spans="2:10" ht="15.75">
      <c r="B176" s="382" t="s">
        <v>634</v>
      </c>
      <c r="C176" s="382"/>
      <c r="D176" s="382"/>
      <c r="E176" s="382"/>
      <c r="F176" s="382"/>
      <c r="G176" s="364"/>
      <c r="H176" s="75">
        <f>AVERAGE(H171:H175)</f>
        <v>1</v>
      </c>
      <c r="I176" s="76">
        <f>AVERAGE(I171:I175)</f>
        <v>1</v>
      </c>
      <c r="J176" s="45"/>
    </row>
    <row r="177" spans="2:10" ht="15.75">
      <c r="B177" s="119"/>
      <c r="C177" s="119"/>
      <c r="D177" s="119"/>
      <c r="E177" s="119"/>
      <c r="F177" s="119"/>
      <c r="G177" s="119"/>
      <c r="H177" s="45"/>
      <c r="I177" s="120"/>
      <c r="J177" s="45"/>
    </row>
    <row r="178" spans="2:10" s="86" customFormat="1" ht="15.75">
      <c r="B178" s="88" t="s">
        <v>573</v>
      </c>
      <c r="C178" s="97"/>
    </row>
    <row r="179" spans="2:10" ht="26.25" customHeight="1">
      <c r="B179" s="375" t="s">
        <v>561</v>
      </c>
      <c r="C179" s="374" t="s">
        <v>575</v>
      </c>
      <c r="D179" s="374" t="s">
        <v>636</v>
      </c>
      <c r="E179" s="374"/>
      <c r="F179" s="374" t="s">
        <v>638</v>
      </c>
      <c r="G179" s="380" t="s">
        <v>747</v>
      </c>
      <c r="H179" s="375" t="s">
        <v>544</v>
      </c>
      <c r="I179" s="375"/>
      <c r="J179" s="379" t="s">
        <v>651</v>
      </c>
    </row>
    <row r="180" spans="2:10" ht="26.25" customHeight="1">
      <c r="B180" s="375"/>
      <c r="C180" s="374"/>
      <c r="D180" s="355" t="s">
        <v>637</v>
      </c>
      <c r="E180" s="355" t="str">
        <f>$B$4</f>
        <v>Cuarto Trimestre</v>
      </c>
      <c r="F180" s="374"/>
      <c r="G180" s="380"/>
      <c r="H180" s="356" t="str">
        <f>+$B$4</f>
        <v>Cuarto Trimestre</v>
      </c>
      <c r="I180" s="356" t="s">
        <v>545</v>
      </c>
      <c r="J180" s="379"/>
    </row>
    <row r="181" spans="2:10" ht="109.5" customHeight="1">
      <c r="B181" s="112" t="s">
        <v>221</v>
      </c>
      <c r="C181" s="101" t="s">
        <v>587</v>
      </c>
      <c r="D181" s="104">
        <v>8</v>
      </c>
      <c r="E181" s="104">
        <f>+'COD 15 DISC INTER POA 2019'!AO13</f>
        <v>2</v>
      </c>
      <c r="F181" s="104">
        <f>+'COD 15 DISC INTER POA 2019'!AP13</f>
        <v>4</v>
      </c>
      <c r="G181" s="366">
        <f>+'COD 15 DISC INTER POA 2019'!AR13</f>
        <v>7</v>
      </c>
      <c r="H181" s="69">
        <f t="shared" ref="H181:H184" si="14">IF(AND(E181&gt;0),F181/E181,"No programado")</f>
        <v>2</v>
      </c>
      <c r="I181" s="74">
        <f>'COD 15 DISC INTER POA 2019'!AS13</f>
        <v>0.875</v>
      </c>
      <c r="J181" s="121" t="s">
        <v>769</v>
      </c>
    </row>
    <row r="182" spans="2:10" ht="113.25" customHeight="1">
      <c r="B182" s="112" t="s">
        <v>226</v>
      </c>
      <c r="C182" s="101" t="s">
        <v>588</v>
      </c>
      <c r="D182" s="104">
        <v>4</v>
      </c>
      <c r="E182" s="104">
        <f>+'COD 15 DISC INTER POA 2019'!AO14</f>
        <v>1</v>
      </c>
      <c r="F182" s="104">
        <f>+'COD 15 DISC INTER POA 2019'!AP14</f>
        <v>2</v>
      </c>
      <c r="G182" s="366">
        <f>+'COD 15 DISC INTER POA 2019'!AR14</f>
        <v>3</v>
      </c>
      <c r="H182" s="69">
        <f t="shared" si="14"/>
        <v>2</v>
      </c>
      <c r="I182" s="74">
        <f>'COD 15 DISC INTER POA 2019'!AS14</f>
        <v>0.75</v>
      </c>
      <c r="J182" s="121" t="s">
        <v>758</v>
      </c>
    </row>
    <row r="183" spans="2:10" ht="73.5" customHeight="1">
      <c r="B183" s="112" t="s">
        <v>231</v>
      </c>
      <c r="C183" s="101" t="s">
        <v>589</v>
      </c>
      <c r="D183" s="104">
        <v>8</v>
      </c>
      <c r="E183" s="104">
        <f>+'COD 15 DISC INTER POA 2019'!AO15</f>
        <v>2</v>
      </c>
      <c r="F183" s="104">
        <f>+'COD 15 DISC INTER POA 2019'!AP15</f>
        <v>2</v>
      </c>
      <c r="G183" s="366">
        <f>+'COD 15 DISC INTER POA 2019'!AR15</f>
        <v>9</v>
      </c>
      <c r="H183" s="69">
        <f t="shared" si="14"/>
        <v>1</v>
      </c>
      <c r="I183" s="74">
        <f>'COD 15 DISC INTER POA 2019'!AS15</f>
        <v>1.125</v>
      </c>
      <c r="J183" s="121" t="s">
        <v>770</v>
      </c>
    </row>
    <row r="184" spans="2:10" ht="108.75" customHeight="1">
      <c r="B184" s="112" t="s">
        <v>236</v>
      </c>
      <c r="C184" s="101" t="s">
        <v>590</v>
      </c>
      <c r="D184" s="104">
        <v>230</v>
      </c>
      <c r="E184" s="104">
        <f>+'COD 15 DISC INTER POA 2019'!AO16</f>
        <v>43</v>
      </c>
      <c r="F184" s="104">
        <f>+'COD 15 DISC INTER POA 2019'!AP16</f>
        <v>53</v>
      </c>
      <c r="G184" s="366">
        <f>+'COD 15 DISC INTER POA 2019'!AR16</f>
        <v>229</v>
      </c>
      <c r="H184" s="69">
        <f t="shared" si="14"/>
        <v>1.2325581395348837</v>
      </c>
      <c r="I184" s="74">
        <f>'COD 15 DISC INTER POA 2019'!AS16</f>
        <v>0.9956521739130435</v>
      </c>
      <c r="J184" s="357" t="s">
        <v>693</v>
      </c>
    </row>
    <row r="185" spans="2:10" ht="15.75">
      <c r="B185" s="382" t="s">
        <v>634</v>
      </c>
      <c r="C185" s="382"/>
      <c r="D185" s="382"/>
      <c r="E185" s="382"/>
      <c r="F185" s="382"/>
      <c r="G185" s="364"/>
      <c r="H185" s="75">
        <f>AVERAGE(H181:H184)</f>
        <v>1.558139534883721</v>
      </c>
      <c r="I185" s="76">
        <f>AVERAGE(I181:I184)</f>
        <v>0.93641304347826093</v>
      </c>
      <c r="J185" s="45"/>
    </row>
    <row r="186" spans="2:10" s="86" customFormat="1">
      <c r="C186" s="87"/>
    </row>
    <row r="187" spans="2:10" s="86" customFormat="1" ht="15.75">
      <c r="B187" s="88" t="s">
        <v>574</v>
      </c>
      <c r="C187" s="97"/>
    </row>
    <row r="188" spans="2:10" ht="15" customHeight="1">
      <c r="B188" s="375" t="s">
        <v>561</v>
      </c>
      <c r="C188" s="374" t="s">
        <v>575</v>
      </c>
      <c r="D188" s="374" t="s">
        <v>636</v>
      </c>
      <c r="E188" s="374"/>
      <c r="F188" s="374" t="s">
        <v>638</v>
      </c>
      <c r="G188" s="380" t="s">
        <v>747</v>
      </c>
      <c r="H188" s="375" t="s">
        <v>544</v>
      </c>
      <c r="I188" s="375"/>
      <c r="J188" s="379" t="s">
        <v>651</v>
      </c>
    </row>
    <row r="189" spans="2:10" ht="15.75">
      <c r="B189" s="375"/>
      <c r="C189" s="374"/>
      <c r="D189" s="355" t="s">
        <v>637</v>
      </c>
      <c r="E189" s="355" t="str">
        <f>$B$4</f>
        <v>Cuarto Trimestre</v>
      </c>
      <c r="F189" s="374"/>
      <c r="G189" s="380"/>
      <c r="H189" s="356" t="str">
        <f>+$B$4</f>
        <v>Cuarto Trimestre</v>
      </c>
      <c r="I189" s="356" t="s">
        <v>545</v>
      </c>
      <c r="J189" s="379"/>
    </row>
    <row r="190" spans="2:10">
      <c r="B190" s="112" t="s">
        <v>353</v>
      </c>
      <c r="C190" s="101" t="s">
        <v>579</v>
      </c>
      <c r="D190" s="104">
        <v>3</v>
      </c>
      <c r="E190" s="104">
        <f>+'COD 16 EVAL SGTO POA 2019'!AO13</f>
        <v>0</v>
      </c>
      <c r="F190" s="104">
        <f>+'COD 16 EVAL SGTO POA 2019'!AP13</f>
        <v>0</v>
      </c>
      <c r="G190" s="366"/>
      <c r="H190" s="74" t="str">
        <f t="shared" ref="H190:H197" si="15">IF(AND(E190&gt;0),F190/E190,"No programado")</f>
        <v>No programado</v>
      </c>
      <c r="I190" s="74">
        <f>'COD 16 EVAL SGTO POA 2019'!AS13</f>
        <v>1</v>
      </c>
      <c r="J190" s="357" t="s">
        <v>693</v>
      </c>
    </row>
    <row r="191" spans="2:10">
      <c r="B191" s="112" t="s">
        <v>358</v>
      </c>
      <c r="C191" s="101" t="s">
        <v>580</v>
      </c>
      <c r="D191" s="104">
        <v>3</v>
      </c>
      <c r="E191" s="104">
        <f>+'COD 16 EVAL SGTO POA 2019'!AO14</f>
        <v>1</v>
      </c>
      <c r="F191" s="104">
        <f>+'COD 16 EVAL SGTO POA 2019'!AP14</f>
        <v>1</v>
      </c>
      <c r="G191" s="366"/>
      <c r="H191" s="74">
        <f t="shared" si="15"/>
        <v>1</v>
      </c>
      <c r="I191" s="74">
        <f>'COD 16 EVAL SGTO POA 2019'!AS14</f>
        <v>1</v>
      </c>
      <c r="J191" s="357" t="s">
        <v>693</v>
      </c>
    </row>
    <row r="192" spans="2:10">
      <c r="B192" s="112" t="s">
        <v>363</v>
      </c>
      <c r="C192" s="101" t="s">
        <v>581</v>
      </c>
      <c r="D192" s="104">
        <v>65</v>
      </c>
      <c r="E192" s="104">
        <f>+'COD 16 EVAL SGTO POA 2019'!AO15</f>
        <v>0</v>
      </c>
      <c r="F192" s="104">
        <f>+'COD 16 EVAL SGTO POA 2019'!AP15</f>
        <v>0</v>
      </c>
      <c r="G192" s="366"/>
      <c r="H192" s="74" t="str">
        <f t="shared" si="15"/>
        <v>No programado</v>
      </c>
      <c r="I192" s="74">
        <f>'COD 16 EVAL SGTO POA 2019'!AS15</f>
        <v>1</v>
      </c>
      <c r="J192" s="357" t="s">
        <v>693</v>
      </c>
    </row>
    <row r="193" spans="2:10" ht="33" customHeight="1">
      <c r="B193" s="112" t="s">
        <v>368</v>
      </c>
      <c r="C193" s="101" t="s">
        <v>582</v>
      </c>
      <c r="D193" s="104">
        <v>2</v>
      </c>
      <c r="E193" s="104">
        <f>+'COD 16 EVAL SGTO POA 2019'!AO16</f>
        <v>0</v>
      </c>
      <c r="F193" s="104">
        <f>+'COD 16 EVAL SGTO POA 2019'!AP16</f>
        <v>0</v>
      </c>
      <c r="G193" s="366"/>
      <c r="H193" s="74" t="str">
        <f t="shared" si="15"/>
        <v>No programado</v>
      </c>
      <c r="I193" s="74">
        <f>'COD 16 EVAL SGTO POA 2019'!AS16</f>
        <v>1</v>
      </c>
      <c r="J193" s="357" t="s">
        <v>693</v>
      </c>
    </row>
    <row r="194" spans="2:10" ht="30">
      <c r="B194" s="112" t="s">
        <v>373</v>
      </c>
      <c r="C194" s="101" t="s">
        <v>583</v>
      </c>
      <c r="D194" s="104">
        <v>2</v>
      </c>
      <c r="E194" s="104">
        <f>+'COD 16 EVAL SGTO POA 2019'!AO17</f>
        <v>0</v>
      </c>
      <c r="F194" s="104">
        <f>+'COD 16 EVAL SGTO POA 2019'!AP17</f>
        <v>0</v>
      </c>
      <c r="G194" s="366"/>
      <c r="H194" s="74" t="str">
        <f t="shared" si="15"/>
        <v>No programado</v>
      </c>
      <c r="I194" s="74">
        <f>'COD 16 EVAL SGTO POA 2019'!AS17</f>
        <v>1</v>
      </c>
      <c r="J194" s="357" t="s">
        <v>693</v>
      </c>
    </row>
    <row r="195" spans="2:10" ht="30">
      <c r="B195" s="112" t="s">
        <v>378</v>
      </c>
      <c r="C195" s="101" t="s">
        <v>584</v>
      </c>
      <c r="D195" s="104">
        <v>11</v>
      </c>
      <c r="E195" s="104">
        <f>+'COD 16 EVAL SGTO POA 2019'!AO18</f>
        <v>1</v>
      </c>
      <c r="F195" s="104">
        <f>+'COD 16 EVAL SGTO POA 2019'!AP18</f>
        <v>1</v>
      </c>
      <c r="G195" s="366"/>
      <c r="H195" s="74">
        <f t="shared" si="15"/>
        <v>1</v>
      </c>
      <c r="I195" s="74">
        <f>'COD 16 EVAL SGTO POA 2019'!AS18</f>
        <v>1</v>
      </c>
      <c r="J195" s="357" t="s">
        <v>693</v>
      </c>
    </row>
    <row r="196" spans="2:10" ht="45">
      <c r="B196" s="112" t="s">
        <v>695</v>
      </c>
      <c r="C196" s="101" t="s">
        <v>585</v>
      </c>
      <c r="D196" s="104">
        <v>1</v>
      </c>
      <c r="E196" s="104">
        <f>+'COD 16 EVAL SGTO POA 2019'!AO19</f>
        <v>0</v>
      </c>
      <c r="F196" s="104">
        <f>+'COD 16 EVAL SGTO POA 2019'!AP19</f>
        <v>0</v>
      </c>
      <c r="G196" s="366"/>
      <c r="H196" s="74" t="str">
        <f t="shared" si="15"/>
        <v>No programado</v>
      </c>
      <c r="I196" s="74">
        <f>'COD 16 EVAL SGTO POA 2019'!AS19</f>
        <v>1</v>
      </c>
      <c r="J196" s="357" t="s">
        <v>693</v>
      </c>
    </row>
    <row r="197" spans="2:10" ht="33" customHeight="1">
      <c r="B197" s="112" t="s">
        <v>387</v>
      </c>
      <c r="C197" s="101" t="s">
        <v>586</v>
      </c>
      <c r="D197" s="104">
        <v>1</v>
      </c>
      <c r="E197" s="104">
        <f>+'COD 16 EVAL SGTO POA 2019'!AO20</f>
        <v>1</v>
      </c>
      <c r="F197" s="104">
        <f>+'COD 16 EVAL SGTO POA 2019'!AP20</f>
        <v>1</v>
      </c>
      <c r="G197" s="366"/>
      <c r="H197" s="74">
        <f t="shared" si="15"/>
        <v>1</v>
      </c>
      <c r="I197" s="74">
        <f>'COD 16 EVAL SGTO POA 2019'!AS20</f>
        <v>1</v>
      </c>
      <c r="J197" s="357" t="s">
        <v>693</v>
      </c>
    </row>
    <row r="198" spans="2:10" ht="15.75">
      <c r="B198" s="382" t="s">
        <v>634</v>
      </c>
      <c r="C198" s="382"/>
      <c r="D198" s="382"/>
      <c r="E198" s="382"/>
      <c r="F198" s="382"/>
      <c r="G198" s="364"/>
      <c r="H198" s="75">
        <f>AVERAGE(H190:H197)</f>
        <v>1</v>
      </c>
      <c r="I198" s="76">
        <f>AVERAGE(I190:I197)</f>
        <v>1</v>
      </c>
      <c r="J198" s="45"/>
    </row>
    <row r="199" spans="2:10" s="86" customFormat="1">
      <c r="C199" s="87"/>
    </row>
    <row r="200" spans="2:10">
      <c r="D200" s="77"/>
    </row>
    <row r="201" spans="2:10">
      <c r="D201" s="77"/>
    </row>
    <row r="202" spans="2:10">
      <c r="D202" s="77"/>
    </row>
    <row r="203" spans="2:10">
      <c r="D203" s="77"/>
    </row>
    <row r="204" spans="2:10">
      <c r="D204" s="77"/>
    </row>
    <row r="205" spans="2:10">
      <c r="D205" s="77"/>
    </row>
    <row r="206" spans="2:10">
      <c r="D206" s="77"/>
    </row>
    <row r="207" spans="2:10">
      <c r="D207" s="77"/>
    </row>
    <row r="208" spans="2:10"/>
    <row r="209"/>
    <row r="210"/>
    <row r="211"/>
    <row r="212"/>
    <row r="213"/>
    <row r="214"/>
    <row r="215"/>
    <row r="216"/>
    <row r="217"/>
    <row r="218"/>
    <row r="219"/>
    <row r="220"/>
    <row r="221"/>
    <row r="222"/>
    <row r="223"/>
    <row r="224"/>
    <row r="225"/>
    <row r="226"/>
    <row r="227"/>
    <row r="228"/>
    <row r="229"/>
    <row r="230"/>
  </sheetData>
  <sheetProtection algorithmName="SHA-512" hashValue="njzOAF/X5+B/dRYctwTg+Gt4O2dQo3UMwKIZYDzXWScK3G2FwY9bD+rRRGo9b6ookZXjVOvTHulbj8/8sbzbzQ==" saltValue="Rjo/Bgc0pVg+XUAL4l3avw==" spinCount="100000" sheet="1"/>
  <mergeCells count="134">
    <mergeCell ref="G179:G180"/>
    <mergeCell ref="G188:G189"/>
    <mergeCell ref="G101:G102"/>
    <mergeCell ref="G31:G32"/>
    <mergeCell ref="G40:G41"/>
    <mergeCell ref="G48:G49"/>
    <mergeCell ref="G60:G61"/>
    <mergeCell ref="G76:G77"/>
    <mergeCell ref="G113:G114"/>
    <mergeCell ref="G122:G123"/>
    <mergeCell ref="G137:G138"/>
    <mergeCell ref="G144:G145"/>
    <mergeCell ref="J153:J154"/>
    <mergeCell ref="J161:J162"/>
    <mergeCell ref="J169:J170"/>
    <mergeCell ref="J40:J41"/>
    <mergeCell ref="J48:J49"/>
    <mergeCell ref="J60:J61"/>
    <mergeCell ref="J76:J77"/>
    <mergeCell ref="D6:E6"/>
    <mergeCell ref="J101:J102"/>
    <mergeCell ref="J113:J114"/>
    <mergeCell ref="J122:J123"/>
    <mergeCell ref="J137:J138"/>
    <mergeCell ref="D76:E76"/>
    <mergeCell ref="D101:E101"/>
    <mergeCell ref="D113:E113"/>
    <mergeCell ref="D122:E122"/>
    <mergeCell ref="D137:E137"/>
    <mergeCell ref="D144:E144"/>
    <mergeCell ref="D153:E153"/>
    <mergeCell ref="D161:E161"/>
    <mergeCell ref="H122:I122"/>
    <mergeCell ref="B166:F166"/>
    <mergeCell ref="B98:F98"/>
    <mergeCell ref="B6:B7"/>
    <mergeCell ref="C6:C7"/>
    <mergeCell ref="B31:B32"/>
    <mergeCell ref="H31:I31"/>
    <mergeCell ref="F31:F32"/>
    <mergeCell ref="D31:E31"/>
    <mergeCell ref="J31:J32"/>
    <mergeCell ref="H60:I60"/>
    <mergeCell ref="J144:J145"/>
    <mergeCell ref="B76:B77"/>
    <mergeCell ref="H76:I76"/>
    <mergeCell ref="B40:B41"/>
    <mergeCell ref="H40:I40"/>
    <mergeCell ref="B48:B49"/>
    <mergeCell ref="H48:I48"/>
    <mergeCell ref="F40:F41"/>
    <mergeCell ref="D40:E40"/>
    <mergeCell ref="D48:E48"/>
    <mergeCell ref="D60:E60"/>
    <mergeCell ref="B45:F45"/>
    <mergeCell ref="B57:F57"/>
    <mergeCell ref="B65:F65"/>
    <mergeCell ref="B60:B61"/>
    <mergeCell ref="B101:B102"/>
    <mergeCell ref="H101:I101"/>
    <mergeCell ref="B37:F37"/>
    <mergeCell ref="B72:F72"/>
    <mergeCell ref="F161:F162"/>
    <mergeCell ref="B144:B145"/>
    <mergeCell ref="H144:I144"/>
    <mergeCell ref="B153:B154"/>
    <mergeCell ref="H153:I153"/>
    <mergeCell ref="C144:C145"/>
    <mergeCell ref="C153:C154"/>
    <mergeCell ref="G153:G154"/>
    <mergeCell ref="G161:G162"/>
    <mergeCell ref="D169:E169"/>
    <mergeCell ref="D68:E68"/>
    <mergeCell ref="B176:F176"/>
    <mergeCell ref="B113:B114"/>
    <mergeCell ref="H113:I113"/>
    <mergeCell ref="C101:C102"/>
    <mergeCell ref="C113:C114"/>
    <mergeCell ref="B110:F110"/>
    <mergeCell ref="B122:B123"/>
    <mergeCell ref="F122:F123"/>
    <mergeCell ref="B119:F119"/>
    <mergeCell ref="C122:C123"/>
    <mergeCell ref="B104:B105"/>
    <mergeCell ref="F153:F154"/>
    <mergeCell ref="G169:G170"/>
    <mergeCell ref="B198:F198"/>
    <mergeCell ref="B141:F141"/>
    <mergeCell ref="B150:F150"/>
    <mergeCell ref="F48:F49"/>
    <mergeCell ref="F60:F61"/>
    <mergeCell ref="F76:F77"/>
    <mergeCell ref="F101:F102"/>
    <mergeCell ref="F113:F114"/>
    <mergeCell ref="F188:F189"/>
    <mergeCell ref="F169:F170"/>
    <mergeCell ref="F68:F69"/>
    <mergeCell ref="F179:F180"/>
    <mergeCell ref="B185:F185"/>
    <mergeCell ref="C188:C189"/>
    <mergeCell ref="B188:B189"/>
    <mergeCell ref="D179:E179"/>
    <mergeCell ref="C137:C138"/>
    <mergeCell ref="F137:F138"/>
    <mergeCell ref="B134:F134"/>
    <mergeCell ref="B179:B180"/>
    <mergeCell ref="C179:C180"/>
    <mergeCell ref="C48:C49"/>
    <mergeCell ref="C60:C61"/>
    <mergeCell ref="C76:C77"/>
    <mergeCell ref="D188:E188"/>
    <mergeCell ref="H188:I188"/>
    <mergeCell ref="B137:B138"/>
    <mergeCell ref="H137:I137"/>
    <mergeCell ref="B2:I2"/>
    <mergeCell ref="B3:I3"/>
    <mergeCell ref="B4:I4"/>
    <mergeCell ref="J68:J69"/>
    <mergeCell ref="J179:J180"/>
    <mergeCell ref="J188:J189"/>
    <mergeCell ref="H179:I179"/>
    <mergeCell ref="C31:C32"/>
    <mergeCell ref="C40:C41"/>
    <mergeCell ref="B68:B69"/>
    <mergeCell ref="H68:I68"/>
    <mergeCell ref="C68:C69"/>
    <mergeCell ref="B161:B162"/>
    <mergeCell ref="H161:I161"/>
    <mergeCell ref="B169:B170"/>
    <mergeCell ref="H169:I169"/>
    <mergeCell ref="C161:C162"/>
    <mergeCell ref="C169:C170"/>
    <mergeCell ref="B158:F158"/>
    <mergeCell ref="F144:F145"/>
  </mergeCells>
  <phoneticPr fontId="49" type="noConversion"/>
  <conditionalFormatting sqref="I33:I36">
    <cfRule type="cellIs" dxfId="214" priority="15" operator="between">
      <formula>0</formula>
      <formula>0.69</formula>
    </cfRule>
    <cfRule type="cellIs" dxfId="213" priority="16" operator="between">
      <formula>0.7</formula>
      <formula>0.89</formula>
    </cfRule>
    <cfRule type="cellIs" dxfId="212" priority="17" operator="between">
      <formula>0.9</formula>
      <formula>1</formula>
    </cfRule>
  </conditionalFormatting>
  <conditionalFormatting sqref="I42">
    <cfRule type="cellIs" dxfId="211" priority="12" operator="between">
      <formula>0</formula>
      <formula>0.69</formula>
    </cfRule>
    <cfRule type="cellIs" dxfId="210" priority="13" operator="between">
      <formula>0.7</formula>
      <formula>0.89</formula>
    </cfRule>
    <cfRule type="cellIs" dxfId="209" priority="14" operator="between">
      <formula>0.9</formula>
      <formula>1</formula>
    </cfRule>
  </conditionalFormatting>
  <conditionalFormatting sqref="I43:I44">
    <cfRule type="cellIs" dxfId="208" priority="9" operator="between">
      <formula>0</formula>
      <formula>0.69</formula>
    </cfRule>
    <cfRule type="cellIs" dxfId="207" priority="10" operator="between">
      <formula>0.7</formula>
      <formula>0.89</formula>
    </cfRule>
    <cfRule type="cellIs" dxfId="206" priority="11" operator="between">
      <formula>0.9</formula>
      <formula>1</formula>
    </cfRule>
  </conditionalFormatting>
  <conditionalFormatting sqref="I78:I97">
    <cfRule type="cellIs" dxfId="205" priority="8" operator="between">
      <formula>0.9</formula>
      <formula>1</formula>
    </cfRule>
    <cfRule type="cellIs" dxfId="204" priority="7" operator="between">
      <formula>0.7</formula>
      <formula>0.89</formula>
    </cfRule>
    <cfRule type="cellIs" dxfId="203" priority="6" operator="between">
      <formula>0</formula>
      <formula>0.69</formula>
    </cfRule>
    <cfRule type="cellIs" dxfId="202" priority="5" operator="greaterThan">
      <formula>1</formula>
    </cfRule>
  </conditionalFormatting>
  <conditionalFormatting sqref="I103:I109 I115:I118 I124:I133 I139:I140 I146:I149 I155:I157 I163:I165 I171:I175 I181:I184 I190:I197">
    <cfRule type="cellIs" dxfId="201" priority="4" operator="between">
      <formula>0.9</formula>
      <formula>1</formula>
    </cfRule>
  </conditionalFormatting>
  <conditionalFormatting sqref="I103:I109 I115:I118 I124:I133 I139:I140 I146:I149 I155:I157 I163:I165 I171:I175 I181:I184 I190:I197">
    <cfRule type="cellIs" dxfId="200" priority="3" operator="greaterThan">
      <formula>1</formula>
    </cfRule>
  </conditionalFormatting>
  <conditionalFormatting sqref="I103:I109 I115:I118 I124:I133 I139:I140 I146:I149 I155:I157 I163:I165 I171:I175 I181:I184 I190:I197">
    <cfRule type="cellIs" dxfId="199" priority="2" operator="between">
      <formula>0.7</formula>
      <formula>0.89</formula>
    </cfRule>
  </conditionalFormatting>
  <conditionalFormatting sqref="I103:I109 I115:I118 I124:I133 I139:I140 I146:I149 I155:I157 I163:I165 I171:I175 I181:I184 I190:I197">
    <cfRule type="cellIs" dxfId="198" priority="1" operator="between">
      <formula>0</formula>
      <formula>0.69</formula>
    </cfRule>
  </conditionalFormatting>
  <pageMargins left="0.7" right="0.7" top="0.75" bottom="0.75" header="0.3" footer="0.3"/>
  <pageSetup paperSize="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Q47"/>
  <sheetViews>
    <sheetView topLeftCell="A10" zoomScale="90" zoomScaleNormal="90" zoomScaleSheetLayoutView="85" zoomScalePageLayoutView="30" workbookViewId="0">
      <selection activeCell="B75" sqref="B75:H76"/>
    </sheetView>
  </sheetViews>
  <sheetFormatPr baseColWidth="10" defaultColWidth="11.42578125" defaultRowHeight="12.75"/>
  <cols>
    <col min="1" max="1" width="4.28515625" style="18" customWidth="1"/>
    <col min="2" max="2" width="28.5703125" style="18" customWidth="1"/>
    <col min="3" max="13" width="7.140625" style="18" customWidth="1"/>
    <col min="14" max="14" width="14.28515625" style="18" customWidth="1"/>
    <col min="15" max="15" width="14.42578125" style="18" customWidth="1"/>
    <col min="16" max="16" width="6.7109375" style="18" customWidth="1"/>
    <col min="17" max="17" width="9.5703125" style="18" customWidth="1"/>
    <col min="18" max="18" width="17.140625" style="18" customWidth="1"/>
    <col min="19" max="16384" width="11.42578125" style="18"/>
  </cols>
  <sheetData>
    <row r="1" spans="1:17" s="6" customFormat="1" ht="7.5" customHeight="1" thickBot="1">
      <c r="A1" s="4"/>
      <c r="B1" s="5"/>
      <c r="C1" s="5"/>
      <c r="D1" s="5"/>
      <c r="E1" s="5"/>
      <c r="F1" s="5"/>
      <c r="G1" s="5"/>
      <c r="H1" s="5"/>
      <c r="I1" s="5"/>
      <c r="J1" s="5"/>
      <c r="K1" s="5"/>
      <c r="L1" s="5"/>
      <c r="M1" s="5"/>
      <c r="N1" s="5"/>
      <c r="O1" s="5"/>
      <c r="P1" s="5"/>
      <c r="Q1" s="4"/>
    </row>
    <row r="2" spans="1:17" s="6" customFormat="1" ht="15.75">
      <c r="A2" s="4"/>
      <c r="B2" s="576"/>
      <c r="C2" s="579" t="s">
        <v>58</v>
      </c>
      <c r="D2" s="580"/>
      <c r="E2" s="580"/>
      <c r="F2" s="580"/>
      <c r="G2" s="580"/>
      <c r="H2" s="580"/>
      <c r="I2" s="580"/>
      <c r="J2" s="580"/>
      <c r="K2" s="580"/>
      <c r="L2" s="580"/>
      <c r="M2" s="580"/>
      <c r="N2" s="585" t="s">
        <v>38</v>
      </c>
      <c r="O2" s="586"/>
      <c r="P2" s="5"/>
      <c r="Q2" s="4"/>
    </row>
    <row r="3" spans="1:17" s="6" customFormat="1" ht="15.75">
      <c r="A3" s="4"/>
      <c r="B3" s="577"/>
      <c r="C3" s="581"/>
      <c r="D3" s="582"/>
      <c r="E3" s="582"/>
      <c r="F3" s="582"/>
      <c r="G3" s="582"/>
      <c r="H3" s="582"/>
      <c r="I3" s="582"/>
      <c r="J3" s="582"/>
      <c r="K3" s="582"/>
      <c r="L3" s="582"/>
      <c r="M3" s="582"/>
      <c r="N3" s="7" t="s">
        <v>35</v>
      </c>
      <c r="O3" s="8" t="s">
        <v>36</v>
      </c>
      <c r="P3" s="5"/>
      <c r="Q3" s="4"/>
    </row>
    <row r="4" spans="1:17" s="6" customFormat="1" ht="15.75" customHeight="1">
      <c r="A4" s="4"/>
      <c r="B4" s="577"/>
      <c r="C4" s="581"/>
      <c r="D4" s="582"/>
      <c r="E4" s="582"/>
      <c r="F4" s="582"/>
      <c r="G4" s="582"/>
      <c r="H4" s="582"/>
      <c r="I4" s="582"/>
      <c r="J4" s="582"/>
      <c r="K4" s="582"/>
      <c r="L4" s="582"/>
      <c r="M4" s="582"/>
      <c r="N4" s="9">
        <v>3</v>
      </c>
      <c r="O4" s="10" t="s">
        <v>102</v>
      </c>
      <c r="P4" s="5"/>
      <c r="Q4" s="4"/>
    </row>
    <row r="5" spans="1:17" s="6" customFormat="1" ht="15.75">
      <c r="A5" s="4"/>
      <c r="B5" s="577"/>
      <c r="C5" s="581"/>
      <c r="D5" s="582"/>
      <c r="E5" s="582"/>
      <c r="F5" s="582"/>
      <c r="G5" s="582"/>
      <c r="H5" s="582"/>
      <c r="I5" s="582"/>
      <c r="J5" s="582"/>
      <c r="K5" s="582"/>
      <c r="L5" s="582"/>
      <c r="M5" s="582"/>
      <c r="N5" s="587" t="s">
        <v>37</v>
      </c>
      <c r="O5" s="588"/>
      <c r="P5" s="5"/>
      <c r="Q5" s="4"/>
    </row>
    <row r="6" spans="1:17" s="6" customFormat="1" ht="16.5" customHeight="1" thickBot="1">
      <c r="A6" s="4"/>
      <c r="B6" s="578"/>
      <c r="C6" s="583"/>
      <c r="D6" s="584"/>
      <c r="E6" s="584"/>
      <c r="F6" s="584"/>
      <c r="G6" s="584"/>
      <c r="H6" s="584"/>
      <c r="I6" s="584"/>
      <c r="J6" s="584"/>
      <c r="K6" s="584"/>
      <c r="L6" s="584"/>
      <c r="M6" s="584"/>
      <c r="N6" s="589" t="s">
        <v>99</v>
      </c>
      <c r="O6" s="590"/>
      <c r="P6" s="5"/>
      <c r="Q6" s="4"/>
    </row>
    <row r="7" spans="1:17" s="6" customFormat="1" ht="7.5" customHeight="1" thickBot="1">
      <c r="A7" s="4"/>
      <c r="B7" s="5"/>
      <c r="C7" s="5"/>
      <c r="D7" s="5"/>
      <c r="E7" s="5"/>
      <c r="F7" s="11">
        <f>D12</f>
        <v>0</v>
      </c>
      <c r="G7" s="5"/>
      <c r="H7" s="5"/>
      <c r="I7" s="5"/>
      <c r="J7" s="5"/>
      <c r="K7" s="5"/>
      <c r="L7" s="5"/>
      <c r="M7" s="5"/>
      <c r="N7" s="5"/>
      <c r="O7" s="5"/>
      <c r="P7" s="5"/>
      <c r="Q7" s="4"/>
    </row>
    <row r="8" spans="1:17" s="6" customFormat="1" ht="22.5" customHeight="1">
      <c r="A8" s="4"/>
      <c r="B8" s="571" t="s">
        <v>59</v>
      </c>
      <c r="C8" s="572"/>
      <c r="D8" s="572"/>
      <c r="E8" s="572"/>
      <c r="F8" s="572"/>
      <c r="G8" s="572"/>
      <c r="H8" s="572"/>
      <c r="I8" s="572"/>
      <c r="J8" s="572"/>
      <c r="K8" s="572"/>
      <c r="L8" s="572"/>
      <c r="M8" s="572"/>
      <c r="N8" s="572"/>
      <c r="O8" s="573"/>
      <c r="P8" s="5"/>
      <c r="Q8" s="4"/>
    </row>
    <row r="9" spans="1:17" s="6" customFormat="1" ht="75" customHeight="1" thickBot="1">
      <c r="A9" s="4"/>
      <c r="B9" s="593" t="s">
        <v>107</v>
      </c>
      <c r="C9" s="594"/>
      <c r="D9" s="594"/>
      <c r="E9" s="594"/>
      <c r="F9" s="594"/>
      <c r="G9" s="594"/>
      <c r="H9" s="594"/>
      <c r="I9" s="594"/>
      <c r="J9" s="594"/>
      <c r="K9" s="594"/>
      <c r="L9" s="594"/>
      <c r="M9" s="594"/>
      <c r="N9" s="594"/>
      <c r="O9" s="595"/>
      <c r="P9" s="5"/>
      <c r="Q9" s="4"/>
    </row>
    <row r="10" spans="1:17" s="6" customFormat="1" ht="7.5" customHeight="1" thickBot="1">
      <c r="A10" s="4"/>
      <c r="B10" s="5"/>
      <c r="C10" s="5"/>
      <c r="D10" s="5"/>
      <c r="E10" s="5"/>
      <c r="F10" s="11"/>
      <c r="G10" s="5"/>
      <c r="H10" s="5"/>
      <c r="I10" s="5"/>
      <c r="J10" s="5"/>
      <c r="K10" s="5"/>
      <c r="L10" s="5"/>
      <c r="M10" s="5"/>
      <c r="N10" s="5"/>
      <c r="O10" s="5"/>
      <c r="P10" s="5"/>
      <c r="Q10" s="4"/>
    </row>
    <row r="11" spans="1:17" s="6" customFormat="1" ht="22.5" customHeight="1" thickBot="1">
      <c r="A11" s="4"/>
      <c r="B11" s="12" t="s">
        <v>56</v>
      </c>
      <c r="C11" s="596" t="s">
        <v>57</v>
      </c>
      <c r="D11" s="596"/>
      <c r="E11" s="596"/>
      <c r="F11" s="596"/>
      <c r="G11" s="596"/>
      <c r="H11" s="596"/>
      <c r="I11" s="596"/>
      <c r="J11" s="596"/>
      <c r="K11" s="596"/>
      <c r="L11" s="596"/>
      <c r="M11" s="596"/>
      <c r="N11" s="596"/>
      <c r="O11" s="597"/>
      <c r="P11" s="5"/>
      <c r="Q11" s="4"/>
    </row>
    <row r="12" spans="1:17" s="6" customFormat="1" ht="45.75" customHeight="1">
      <c r="A12" s="4"/>
      <c r="B12" s="19" t="s">
        <v>60</v>
      </c>
      <c r="C12" s="598" t="s">
        <v>106</v>
      </c>
      <c r="D12" s="598"/>
      <c r="E12" s="598"/>
      <c r="F12" s="598"/>
      <c r="G12" s="598"/>
      <c r="H12" s="598"/>
      <c r="I12" s="598"/>
      <c r="J12" s="598"/>
      <c r="K12" s="598"/>
      <c r="L12" s="598"/>
      <c r="M12" s="598"/>
      <c r="N12" s="598"/>
      <c r="O12" s="599"/>
      <c r="P12" s="4"/>
      <c r="Q12" s="4"/>
    </row>
    <row r="13" spans="1:17" s="6" customFormat="1" ht="45.75" customHeight="1">
      <c r="A13" s="4"/>
      <c r="B13" s="13" t="s">
        <v>61</v>
      </c>
      <c r="C13" s="591" t="s">
        <v>73</v>
      </c>
      <c r="D13" s="591"/>
      <c r="E13" s="591"/>
      <c r="F13" s="591"/>
      <c r="G13" s="591"/>
      <c r="H13" s="591"/>
      <c r="I13" s="591"/>
      <c r="J13" s="591"/>
      <c r="K13" s="591"/>
      <c r="L13" s="591"/>
      <c r="M13" s="591"/>
      <c r="N13" s="591"/>
      <c r="O13" s="592"/>
      <c r="P13" s="4"/>
      <c r="Q13" s="4"/>
    </row>
    <row r="14" spans="1:17" s="6" customFormat="1" ht="45.75" customHeight="1">
      <c r="A14" s="4"/>
      <c r="B14" s="20" t="s">
        <v>63</v>
      </c>
      <c r="C14" s="591" t="s">
        <v>72</v>
      </c>
      <c r="D14" s="591"/>
      <c r="E14" s="591"/>
      <c r="F14" s="591"/>
      <c r="G14" s="591"/>
      <c r="H14" s="591"/>
      <c r="I14" s="591"/>
      <c r="J14" s="591"/>
      <c r="K14" s="591"/>
      <c r="L14" s="591"/>
      <c r="M14" s="591"/>
      <c r="N14" s="591"/>
      <c r="O14" s="592"/>
      <c r="P14" s="4"/>
      <c r="Q14" s="4"/>
    </row>
    <row r="15" spans="1:17" s="6" customFormat="1" ht="45.75" customHeight="1">
      <c r="A15" s="4"/>
      <c r="B15" s="14" t="s">
        <v>64</v>
      </c>
      <c r="C15" s="591" t="s">
        <v>71</v>
      </c>
      <c r="D15" s="591"/>
      <c r="E15" s="591"/>
      <c r="F15" s="591"/>
      <c r="G15" s="591"/>
      <c r="H15" s="591"/>
      <c r="I15" s="591"/>
      <c r="J15" s="591"/>
      <c r="K15" s="591"/>
      <c r="L15" s="591"/>
      <c r="M15" s="591"/>
      <c r="N15" s="591"/>
      <c r="O15" s="592"/>
      <c r="P15" s="4"/>
      <c r="Q15" s="4"/>
    </row>
    <row r="16" spans="1:17" s="6" customFormat="1" ht="45.75" customHeight="1">
      <c r="A16" s="4"/>
      <c r="B16" s="15" t="s">
        <v>67</v>
      </c>
      <c r="C16" s="591" t="s">
        <v>68</v>
      </c>
      <c r="D16" s="591"/>
      <c r="E16" s="591"/>
      <c r="F16" s="591"/>
      <c r="G16" s="591"/>
      <c r="H16" s="591"/>
      <c r="I16" s="591"/>
      <c r="J16" s="591"/>
      <c r="K16" s="591"/>
      <c r="L16" s="591"/>
      <c r="M16" s="591"/>
      <c r="N16" s="591"/>
      <c r="O16" s="592"/>
      <c r="P16" s="4"/>
      <c r="Q16" s="4"/>
    </row>
    <row r="17" spans="1:17" s="6" customFormat="1" ht="45.75" customHeight="1">
      <c r="A17" s="4"/>
      <c r="B17" s="16" t="s">
        <v>69</v>
      </c>
      <c r="C17" s="591" t="s">
        <v>70</v>
      </c>
      <c r="D17" s="591"/>
      <c r="E17" s="591"/>
      <c r="F17" s="591"/>
      <c r="G17" s="591"/>
      <c r="H17" s="591"/>
      <c r="I17" s="591"/>
      <c r="J17" s="591"/>
      <c r="K17" s="591"/>
      <c r="L17" s="591"/>
      <c r="M17" s="591"/>
      <c r="N17" s="591"/>
      <c r="O17" s="592"/>
      <c r="P17" s="4"/>
      <c r="Q17" s="4"/>
    </row>
    <row r="18" spans="1:17" s="6" customFormat="1" ht="45.75" customHeight="1">
      <c r="A18" s="4"/>
      <c r="B18" s="16" t="s">
        <v>74</v>
      </c>
      <c r="C18" s="591" t="s">
        <v>75</v>
      </c>
      <c r="D18" s="591"/>
      <c r="E18" s="591"/>
      <c r="F18" s="591"/>
      <c r="G18" s="591"/>
      <c r="H18" s="591"/>
      <c r="I18" s="591"/>
      <c r="J18" s="591"/>
      <c r="K18" s="591"/>
      <c r="L18" s="591"/>
      <c r="M18" s="591"/>
      <c r="N18" s="591"/>
      <c r="O18" s="592"/>
      <c r="P18" s="4"/>
      <c r="Q18" s="4"/>
    </row>
    <row r="19" spans="1:17" s="6" customFormat="1" ht="45.75" customHeight="1">
      <c r="A19" s="4"/>
      <c r="B19" s="17" t="s">
        <v>76</v>
      </c>
      <c r="C19" s="591" t="s">
        <v>77</v>
      </c>
      <c r="D19" s="591"/>
      <c r="E19" s="591"/>
      <c r="F19" s="591"/>
      <c r="G19" s="591"/>
      <c r="H19" s="591"/>
      <c r="I19" s="591"/>
      <c r="J19" s="591"/>
      <c r="K19" s="591"/>
      <c r="L19" s="591"/>
      <c r="M19" s="591"/>
      <c r="N19" s="591"/>
      <c r="O19" s="592"/>
      <c r="P19" s="4"/>
      <c r="Q19" s="4"/>
    </row>
    <row r="20" spans="1:17" s="6" customFormat="1" ht="45.75" customHeight="1">
      <c r="A20" s="4"/>
      <c r="B20" s="16" t="s">
        <v>78</v>
      </c>
      <c r="C20" s="591" t="s">
        <v>80</v>
      </c>
      <c r="D20" s="591"/>
      <c r="E20" s="591"/>
      <c r="F20" s="591"/>
      <c r="G20" s="591"/>
      <c r="H20" s="591"/>
      <c r="I20" s="591"/>
      <c r="J20" s="591"/>
      <c r="K20" s="591"/>
      <c r="L20" s="591"/>
      <c r="M20" s="591"/>
      <c r="N20" s="591"/>
      <c r="O20" s="592"/>
      <c r="P20" s="4"/>
      <c r="Q20" s="4"/>
    </row>
    <row r="21" spans="1:17" s="6" customFormat="1" ht="75" customHeight="1">
      <c r="A21" s="4"/>
      <c r="B21" s="16" t="s">
        <v>79</v>
      </c>
      <c r="C21" s="591" t="s">
        <v>81</v>
      </c>
      <c r="D21" s="591"/>
      <c r="E21" s="591"/>
      <c r="F21" s="591"/>
      <c r="G21" s="591"/>
      <c r="H21" s="591"/>
      <c r="I21" s="591"/>
      <c r="J21" s="591"/>
      <c r="K21" s="591"/>
      <c r="L21" s="591"/>
      <c r="M21" s="591"/>
      <c r="N21" s="591"/>
      <c r="O21" s="592"/>
      <c r="P21" s="4"/>
      <c r="Q21" s="4"/>
    </row>
    <row r="22" spans="1:17" s="6" customFormat="1" ht="45" customHeight="1">
      <c r="A22" s="4"/>
      <c r="B22" s="16" t="s">
        <v>82</v>
      </c>
      <c r="C22" s="574" t="s">
        <v>83</v>
      </c>
      <c r="D22" s="574"/>
      <c r="E22" s="574"/>
      <c r="F22" s="574"/>
      <c r="G22" s="574"/>
      <c r="H22" s="574"/>
      <c r="I22" s="574"/>
      <c r="J22" s="574"/>
      <c r="K22" s="574"/>
      <c r="L22" s="574"/>
      <c r="M22" s="574"/>
      <c r="N22" s="574"/>
      <c r="O22" s="575"/>
      <c r="P22" s="4"/>
      <c r="Q22" s="4"/>
    </row>
    <row r="23" spans="1:17" s="6" customFormat="1" ht="45.75" customHeight="1">
      <c r="A23" s="4"/>
      <c r="B23" s="16" t="s">
        <v>84</v>
      </c>
      <c r="C23" s="574" t="s">
        <v>85</v>
      </c>
      <c r="D23" s="574"/>
      <c r="E23" s="574"/>
      <c r="F23" s="574"/>
      <c r="G23" s="574"/>
      <c r="H23" s="574"/>
      <c r="I23" s="574"/>
      <c r="J23" s="574"/>
      <c r="K23" s="574"/>
      <c r="L23" s="574"/>
      <c r="M23" s="574"/>
      <c r="N23" s="574"/>
      <c r="O23" s="575"/>
      <c r="P23" s="4"/>
      <c r="Q23" s="4"/>
    </row>
    <row r="24" spans="1:17" s="6" customFormat="1" ht="45.75" customHeight="1">
      <c r="A24" s="4"/>
      <c r="B24" s="17" t="s">
        <v>23</v>
      </c>
      <c r="C24" s="574" t="s">
        <v>86</v>
      </c>
      <c r="D24" s="574"/>
      <c r="E24" s="574"/>
      <c r="F24" s="574"/>
      <c r="G24" s="574"/>
      <c r="H24" s="574"/>
      <c r="I24" s="574"/>
      <c r="J24" s="574"/>
      <c r="K24" s="574"/>
      <c r="L24" s="574"/>
      <c r="M24" s="574"/>
      <c r="N24" s="574"/>
      <c r="O24" s="575"/>
      <c r="P24" s="4"/>
      <c r="Q24" s="4"/>
    </row>
    <row r="25" spans="1:17" s="6" customFormat="1" ht="45" customHeight="1">
      <c r="A25" s="4"/>
      <c r="B25" s="27" t="s">
        <v>3</v>
      </c>
      <c r="C25" s="600" t="s">
        <v>108</v>
      </c>
      <c r="D25" s="600"/>
      <c r="E25" s="600"/>
      <c r="F25" s="600"/>
      <c r="G25" s="600"/>
      <c r="H25" s="600"/>
      <c r="I25" s="600"/>
      <c r="J25" s="600"/>
      <c r="K25" s="600"/>
      <c r="L25" s="600"/>
      <c r="M25" s="600"/>
      <c r="N25" s="600"/>
      <c r="O25" s="601"/>
      <c r="P25" s="4"/>
      <c r="Q25" s="4"/>
    </row>
    <row r="26" spans="1:17" s="6" customFormat="1" ht="75" customHeight="1">
      <c r="A26" s="4"/>
      <c r="B26" s="16" t="s">
        <v>110</v>
      </c>
      <c r="C26" s="591" t="s">
        <v>109</v>
      </c>
      <c r="D26" s="591"/>
      <c r="E26" s="591"/>
      <c r="F26" s="591"/>
      <c r="G26" s="591"/>
      <c r="H26" s="591"/>
      <c r="I26" s="591"/>
      <c r="J26" s="591"/>
      <c r="K26" s="591"/>
      <c r="L26" s="591"/>
      <c r="M26" s="591"/>
      <c r="N26" s="591"/>
      <c r="O26" s="592"/>
      <c r="P26" s="4"/>
      <c r="Q26" s="4"/>
    </row>
    <row r="27" spans="1:17" s="6" customFormat="1" ht="45.75" customHeight="1" thickBot="1">
      <c r="A27" s="4"/>
      <c r="B27" s="21" t="s">
        <v>21</v>
      </c>
      <c r="C27" s="602" t="s">
        <v>111</v>
      </c>
      <c r="D27" s="602"/>
      <c r="E27" s="602"/>
      <c r="F27" s="602"/>
      <c r="G27" s="602"/>
      <c r="H27" s="602"/>
      <c r="I27" s="602"/>
      <c r="J27" s="602"/>
      <c r="K27" s="602"/>
      <c r="L27" s="602"/>
      <c r="M27" s="602"/>
      <c r="N27" s="602"/>
      <c r="O27" s="603"/>
      <c r="P27" s="4"/>
      <c r="Q27" s="4"/>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C25:O25"/>
    <mergeCell ref="C26:O26"/>
    <mergeCell ref="C27:O27"/>
    <mergeCell ref="C16:O16"/>
    <mergeCell ref="C17:O17"/>
    <mergeCell ref="C18:O18"/>
    <mergeCell ref="C19:O19"/>
    <mergeCell ref="C20:O20"/>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000"/>
  </sheetPr>
  <dimension ref="B1:O25"/>
  <sheetViews>
    <sheetView zoomScale="90" zoomScaleNormal="90" workbookViewId="0">
      <selection activeCell="B75" sqref="B75:H76"/>
    </sheetView>
  </sheetViews>
  <sheetFormatPr baseColWidth="10" defaultRowHeight="15"/>
  <cols>
    <col min="1" max="1" width="4.28515625" style="1" customWidth="1"/>
    <col min="2" max="4" width="14.28515625" style="1" customWidth="1"/>
    <col min="5" max="15" width="7.140625" style="1" customWidth="1"/>
    <col min="16" max="16384" width="11.42578125" style="1"/>
  </cols>
  <sheetData>
    <row r="1" spans="2:15" ht="7.5" customHeight="1" thickBot="1"/>
    <row r="2" spans="2:15" ht="15.75" customHeight="1">
      <c r="B2" s="644"/>
      <c r="C2" s="645"/>
      <c r="D2" s="650" t="s">
        <v>58</v>
      </c>
      <c r="E2" s="650"/>
      <c r="F2" s="650"/>
      <c r="G2" s="650"/>
      <c r="H2" s="650"/>
      <c r="I2" s="650"/>
      <c r="J2" s="650"/>
      <c r="K2" s="650"/>
      <c r="L2" s="653" t="s">
        <v>38</v>
      </c>
      <c r="M2" s="654"/>
      <c r="N2" s="654"/>
      <c r="O2" s="655"/>
    </row>
    <row r="3" spans="2:15" ht="15.75" customHeight="1">
      <c r="B3" s="646"/>
      <c r="C3" s="647"/>
      <c r="D3" s="651"/>
      <c r="E3" s="651"/>
      <c r="F3" s="651"/>
      <c r="G3" s="651"/>
      <c r="H3" s="651"/>
      <c r="I3" s="651"/>
      <c r="J3" s="651"/>
      <c r="K3" s="651"/>
      <c r="L3" s="656" t="s">
        <v>35</v>
      </c>
      <c r="M3" s="657"/>
      <c r="N3" s="656" t="s">
        <v>36</v>
      </c>
      <c r="O3" s="658"/>
    </row>
    <row r="4" spans="2:15" ht="15.75" customHeight="1">
      <c r="B4" s="646"/>
      <c r="C4" s="647"/>
      <c r="D4" s="651"/>
      <c r="E4" s="651"/>
      <c r="F4" s="651"/>
      <c r="G4" s="651"/>
      <c r="H4" s="651"/>
      <c r="I4" s="651"/>
      <c r="J4" s="651"/>
      <c r="K4" s="651"/>
      <c r="L4" s="659">
        <v>3</v>
      </c>
      <c r="M4" s="660"/>
      <c r="N4" s="661" t="s">
        <v>87</v>
      </c>
      <c r="O4" s="662"/>
    </row>
    <row r="5" spans="2:15" ht="15.75" customHeight="1">
      <c r="B5" s="646"/>
      <c r="C5" s="647"/>
      <c r="D5" s="651"/>
      <c r="E5" s="651"/>
      <c r="F5" s="651"/>
      <c r="G5" s="651"/>
      <c r="H5" s="651"/>
      <c r="I5" s="651"/>
      <c r="J5" s="651"/>
      <c r="K5" s="651"/>
      <c r="L5" s="656" t="s">
        <v>37</v>
      </c>
      <c r="M5" s="663"/>
      <c r="N5" s="663"/>
      <c r="O5" s="664"/>
    </row>
    <row r="6" spans="2:15" ht="15.75" customHeight="1" thickBot="1">
      <c r="B6" s="648"/>
      <c r="C6" s="649"/>
      <c r="D6" s="652"/>
      <c r="E6" s="652"/>
      <c r="F6" s="652"/>
      <c r="G6" s="652"/>
      <c r="H6" s="652"/>
      <c r="I6" s="652"/>
      <c r="J6" s="652"/>
      <c r="K6" s="652"/>
      <c r="L6" s="665" t="s">
        <v>99</v>
      </c>
      <c r="M6" s="666"/>
      <c r="N6" s="666"/>
      <c r="O6" s="667"/>
    </row>
    <row r="8" spans="2:15" ht="22.5" customHeight="1">
      <c r="B8" s="639" t="s">
        <v>39</v>
      </c>
      <c r="C8" s="639"/>
      <c r="D8" s="639"/>
      <c r="E8" s="639"/>
      <c r="F8" s="639"/>
      <c r="G8" s="639"/>
      <c r="H8" s="639"/>
      <c r="I8" s="639"/>
      <c r="J8" s="639"/>
      <c r="K8" s="639"/>
      <c r="L8" s="639"/>
      <c r="M8" s="639"/>
      <c r="N8" s="639"/>
      <c r="O8" s="639"/>
    </row>
    <row r="9" spans="2:15" ht="37.5" customHeight="1">
      <c r="B9" s="630" t="s">
        <v>40</v>
      </c>
      <c r="C9" s="630"/>
      <c r="D9" s="630"/>
      <c r="E9" s="2">
        <v>0</v>
      </c>
      <c r="F9" s="2">
        <v>1</v>
      </c>
      <c r="G9" s="2" t="s">
        <v>88</v>
      </c>
      <c r="H9" s="2" t="s">
        <v>89</v>
      </c>
      <c r="I9" s="2">
        <v>0</v>
      </c>
      <c r="J9" s="2">
        <v>3</v>
      </c>
      <c r="K9" s="640" t="s">
        <v>93</v>
      </c>
      <c r="L9" s="640"/>
      <c r="M9" s="640"/>
      <c r="N9" s="640"/>
      <c r="O9" s="640"/>
    </row>
    <row r="10" spans="2:15" ht="15" customHeight="1">
      <c r="B10" s="630" t="s">
        <v>41</v>
      </c>
      <c r="C10" s="630"/>
      <c r="D10" s="630"/>
      <c r="E10" s="641" t="s">
        <v>42</v>
      </c>
      <c r="F10" s="641"/>
      <c r="G10" s="641"/>
      <c r="H10" s="641"/>
      <c r="I10" s="641"/>
      <c r="J10" s="641"/>
      <c r="K10" s="640"/>
      <c r="L10" s="640"/>
      <c r="M10" s="640"/>
      <c r="N10" s="640"/>
      <c r="O10" s="640"/>
    </row>
    <row r="11" spans="2:15" ht="30" customHeight="1">
      <c r="B11" s="630"/>
      <c r="C11" s="630"/>
      <c r="D11" s="630"/>
      <c r="E11" s="642">
        <v>41617</v>
      </c>
      <c r="F11" s="643"/>
      <c r="G11" s="643"/>
      <c r="H11" s="643"/>
      <c r="I11" s="643"/>
      <c r="J11" s="643"/>
      <c r="K11" s="640"/>
      <c r="L11" s="640"/>
      <c r="M11" s="640"/>
      <c r="N11" s="640"/>
      <c r="O11" s="640"/>
    </row>
    <row r="12" spans="2:15" ht="22.5" customHeight="1">
      <c r="B12" s="629" t="s">
        <v>90</v>
      </c>
      <c r="C12" s="629"/>
      <c r="D12" s="629"/>
      <c r="E12" s="629"/>
      <c r="F12" s="629"/>
      <c r="G12" s="629"/>
      <c r="H12" s="629"/>
      <c r="I12" s="629"/>
      <c r="J12" s="629"/>
      <c r="K12" s="629"/>
      <c r="L12" s="629"/>
      <c r="M12" s="629"/>
      <c r="N12" s="629"/>
      <c r="O12" s="629"/>
    </row>
    <row r="13" spans="2:15" ht="30" customHeight="1">
      <c r="B13" s="3" t="s">
        <v>43</v>
      </c>
      <c r="C13" s="630" t="s">
        <v>44</v>
      </c>
      <c r="D13" s="630"/>
      <c r="E13" s="630"/>
      <c r="F13" s="630"/>
      <c r="G13" s="630"/>
      <c r="H13" s="630"/>
      <c r="I13" s="630"/>
      <c r="J13" s="630"/>
      <c r="K13" s="630"/>
      <c r="L13" s="630"/>
      <c r="M13" s="630"/>
      <c r="N13" s="630"/>
      <c r="O13" s="630"/>
    </row>
    <row r="14" spans="2:15" ht="37.5" customHeight="1">
      <c r="B14" s="22">
        <v>2</v>
      </c>
      <c r="C14" s="631" t="s">
        <v>100</v>
      </c>
      <c r="D14" s="631"/>
      <c r="E14" s="631"/>
      <c r="F14" s="631"/>
      <c r="G14" s="631"/>
      <c r="H14" s="631"/>
      <c r="I14" s="631"/>
      <c r="J14" s="631"/>
      <c r="K14" s="631"/>
      <c r="L14" s="631"/>
      <c r="M14" s="631"/>
      <c r="N14" s="631"/>
      <c r="O14" s="631"/>
    </row>
    <row r="15" spans="2:15" ht="37.5" customHeight="1">
      <c r="B15" s="22">
        <v>3</v>
      </c>
      <c r="C15" s="631" t="s">
        <v>112</v>
      </c>
      <c r="D15" s="631"/>
      <c r="E15" s="631"/>
      <c r="F15" s="631"/>
      <c r="G15" s="631"/>
      <c r="H15" s="631"/>
      <c r="I15" s="631"/>
      <c r="J15" s="631"/>
      <c r="K15" s="631"/>
      <c r="L15" s="631"/>
      <c r="M15" s="631"/>
      <c r="N15" s="631"/>
      <c r="O15" s="631"/>
    </row>
    <row r="16" spans="2:15" ht="22.5" customHeight="1">
      <c r="B16" s="22"/>
      <c r="C16" s="631"/>
      <c r="D16" s="631"/>
      <c r="E16" s="631"/>
      <c r="F16" s="631"/>
      <c r="G16" s="631"/>
      <c r="H16" s="631"/>
      <c r="I16" s="631"/>
      <c r="J16" s="631"/>
      <c r="K16" s="631"/>
      <c r="L16" s="631"/>
      <c r="M16" s="631"/>
      <c r="N16" s="631"/>
      <c r="O16" s="631"/>
    </row>
    <row r="17" spans="2:15" ht="22.5" customHeight="1">
      <c r="B17" s="629" t="s">
        <v>45</v>
      </c>
      <c r="C17" s="629"/>
      <c r="D17" s="629"/>
      <c r="E17" s="629"/>
      <c r="F17" s="629"/>
      <c r="G17" s="629"/>
      <c r="H17" s="629"/>
      <c r="I17" s="629"/>
      <c r="J17" s="629"/>
      <c r="K17" s="629"/>
      <c r="L17" s="629"/>
      <c r="M17" s="629"/>
      <c r="N17" s="629"/>
      <c r="O17" s="629"/>
    </row>
    <row r="18" spans="2:15" ht="15" customHeight="1">
      <c r="B18" s="630" t="s">
        <v>43</v>
      </c>
      <c r="C18" s="632" t="s">
        <v>46</v>
      </c>
      <c r="D18" s="633"/>
      <c r="E18" s="633"/>
      <c r="F18" s="633"/>
      <c r="G18" s="634"/>
      <c r="H18" s="638" t="s">
        <v>47</v>
      </c>
      <c r="I18" s="638"/>
      <c r="J18" s="638"/>
      <c r="K18" s="630" t="s">
        <v>48</v>
      </c>
      <c r="L18" s="630"/>
      <c r="M18" s="632" t="s">
        <v>49</v>
      </c>
      <c r="N18" s="633"/>
      <c r="O18" s="634"/>
    </row>
    <row r="19" spans="2:15" ht="15" customHeight="1">
      <c r="B19" s="630"/>
      <c r="C19" s="635"/>
      <c r="D19" s="636"/>
      <c r="E19" s="636"/>
      <c r="F19" s="636"/>
      <c r="G19" s="637"/>
      <c r="H19" s="3" t="s">
        <v>50</v>
      </c>
      <c r="I19" s="3" t="s">
        <v>51</v>
      </c>
      <c r="J19" s="3" t="s">
        <v>52</v>
      </c>
      <c r="K19" s="630"/>
      <c r="L19" s="630"/>
      <c r="M19" s="635"/>
      <c r="N19" s="636"/>
      <c r="O19" s="637"/>
    </row>
    <row r="20" spans="2:15" ht="37.5" customHeight="1">
      <c r="B20" s="22">
        <v>2</v>
      </c>
      <c r="C20" s="618" t="s">
        <v>96</v>
      </c>
      <c r="D20" s="619"/>
      <c r="E20" s="619"/>
      <c r="F20" s="619"/>
      <c r="G20" s="620"/>
      <c r="H20" s="24" t="s">
        <v>95</v>
      </c>
      <c r="I20" s="22">
        <v>12</v>
      </c>
      <c r="J20" s="22">
        <v>2016</v>
      </c>
      <c r="K20" s="625">
        <v>1</v>
      </c>
      <c r="L20" s="625"/>
      <c r="M20" s="626" t="s">
        <v>97</v>
      </c>
      <c r="N20" s="627"/>
      <c r="O20" s="628"/>
    </row>
    <row r="21" spans="2:15" ht="37.5" customHeight="1">
      <c r="B21" s="25">
        <v>3</v>
      </c>
      <c r="C21" s="611" t="s">
        <v>103</v>
      </c>
      <c r="D21" s="612"/>
      <c r="E21" s="612"/>
      <c r="F21" s="612"/>
      <c r="G21" s="613"/>
      <c r="H21" s="26" t="s">
        <v>104</v>
      </c>
      <c r="I21" s="26" t="s">
        <v>105</v>
      </c>
      <c r="J21" s="25">
        <v>2017</v>
      </c>
      <c r="K21" s="614">
        <v>1</v>
      </c>
      <c r="L21" s="614"/>
      <c r="M21" s="615" t="s">
        <v>97</v>
      </c>
      <c r="N21" s="616"/>
      <c r="O21" s="617"/>
    </row>
    <row r="22" spans="2:15" ht="22.5" customHeight="1">
      <c r="B22" s="23"/>
      <c r="C22" s="618"/>
      <c r="D22" s="619"/>
      <c r="E22" s="619"/>
      <c r="F22" s="619"/>
      <c r="G22" s="620"/>
      <c r="H22" s="23"/>
      <c r="I22" s="23"/>
      <c r="J22" s="23"/>
      <c r="K22" s="621"/>
      <c r="L22" s="621"/>
      <c r="M22" s="622"/>
      <c r="N22" s="623"/>
      <c r="O22" s="624"/>
    </row>
    <row r="23" spans="2:15" ht="7.5" customHeight="1" thickBot="1"/>
    <row r="24" spans="2:15" ht="22.5" customHeight="1">
      <c r="B24" s="604" t="s">
        <v>53</v>
      </c>
      <c r="C24" s="605"/>
      <c r="D24" s="605"/>
      <c r="E24" s="605" t="s">
        <v>54</v>
      </c>
      <c r="F24" s="605"/>
      <c r="G24" s="605"/>
      <c r="H24" s="605"/>
      <c r="I24" s="605"/>
      <c r="J24" s="605"/>
      <c r="K24" s="605" t="s">
        <v>55</v>
      </c>
      <c r="L24" s="605"/>
      <c r="M24" s="605"/>
      <c r="N24" s="605"/>
      <c r="O24" s="606"/>
    </row>
    <row r="25" spans="2:15" ht="60" customHeight="1" thickBot="1">
      <c r="B25" s="607" t="s">
        <v>98</v>
      </c>
      <c r="C25" s="608"/>
      <c r="D25" s="608"/>
      <c r="E25" s="608" t="s">
        <v>91</v>
      </c>
      <c r="F25" s="608"/>
      <c r="G25" s="608"/>
      <c r="H25" s="608"/>
      <c r="I25" s="608"/>
      <c r="J25" s="608"/>
      <c r="K25" s="608" t="s">
        <v>92</v>
      </c>
      <c r="L25" s="609"/>
      <c r="M25" s="609"/>
      <c r="N25" s="609"/>
      <c r="O25" s="610"/>
    </row>
  </sheetData>
  <sheetProtection algorithmName="SHA-512" hashValue="XE18bFgg1iXIoCt1C4cmz5A1fZmQyHlmHUlCY67C+JNmT4DKergRP7egBwvIt0EibLG+w+OF2aOYj/b/8bEWOQ==" saltValue="KOVlK4YULK2pcHRj5yJOxw==" spinCount="100000" sheet="1" objects="1" scenarios="1"/>
  <mergeCells count="41">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C21:G21"/>
    <mergeCell ref="K21:L21"/>
    <mergeCell ref="M21:O21"/>
    <mergeCell ref="C22:G22"/>
    <mergeCell ref="K22:L22"/>
    <mergeCell ref="M22:O22"/>
    <mergeCell ref="B24:D24"/>
    <mergeCell ref="E24:J24"/>
    <mergeCell ref="K24:O24"/>
    <mergeCell ref="B25:D25"/>
    <mergeCell ref="E25:J25"/>
    <mergeCell ref="K25:O2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9FF33"/>
  </sheetPr>
  <dimension ref="B1:AS19"/>
  <sheetViews>
    <sheetView showGridLines="0" zoomScale="55" zoomScaleNormal="55" workbookViewId="0">
      <selection activeCell="I13" sqref="I13"/>
    </sheetView>
  </sheetViews>
  <sheetFormatPr baseColWidth="10" defaultColWidth="17.28515625" defaultRowHeight="15" customHeight="1"/>
  <cols>
    <col min="1" max="1" width="4.28515625" style="28" customWidth="1"/>
    <col min="2" max="2" width="28.42578125" style="32" customWidth="1"/>
    <col min="3" max="3" width="34.85546875" style="32" customWidth="1"/>
    <col min="4" max="4" width="21.42578125" style="33" customWidth="1"/>
    <col min="5" max="5" width="28.7109375" style="32" customWidth="1"/>
    <col min="6" max="7" width="21.42578125" style="32" customWidth="1"/>
    <col min="8" max="8" width="28.5703125" style="32" customWidth="1"/>
    <col min="9" max="9" width="50" style="32" customWidth="1"/>
    <col min="10" max="10" width="28.5703125" style="34" customWidth="1"/>
    <col min="11" max="42" width="14.28515625" style="28" customWidth="1"/>
    <col min="43" max="43" width="14.85546875" style="28" customWidth="1"/>
    <col min="44" max="45" width="15" style="28" customWidth="1"/>
    <col min="46" max="16384" width="17.28515625" style="28"/>
  </cols>
  <sheetData>
    <row r="1" spans="2:45" ht="18" thickBot="1"/>
    <row r="2" spans="2:45" ht="15.75">
      <c r="B2" s="397"/>
      <c r="C2" s="400" t="s">
        <v>58</v>
      </c>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2"/>
      <c r="AR2" s="410" t="s">
        <v>38</v>
      </c>
      <c r="AS2" s="411"/>
    </row>
    <row r="3" spans="2:45" ht="15.75">
      <c r="B3" s="398"/>
      <c r="C3" s="403"/>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5"/>
      <c r="AR3" s="52" t="s">
        <v>35</v>
      </c>
      <c r="AS3" s="43" t="s">
        <v>36</v>
      </c>
    </row>
    <row r="4" spans="2:45">
      <c r="B4" s="398"/>
      <c r="C4" s="406"/>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5"/>
      <c r="AR4" s="53">
        <v>3</v>
      </c>
      <c r="AS4" s="35" t="s">
        <v>101</v>
      </c>
    </row>
    <row r="5" spans="2:45" ht="15.75">
      <c r="B5" s="398"/>
      <c r="C5" s="406"/>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5"/>
      <c r="AR5" s="412" t="s">
        <v>37</v>
      </c>
      <c r="AS5" s="413"/>
    </row>
    <row r="6" spans="2:45" ht="15.75" thickBot="1">
      <c r="B6" s="399"/>
      <c r="C6" s="407"/>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9"/>
      <c r="AR6" s="414" t="s">
        <v>99</v>
      </c>
      <c r="AS6" s="415"/>
    </row>
    <row r="7" spans="2:45" ht="17.25">
      <c r="B7" s="36"/>
      <c r="C7" s="36"/>
      <c r="D7" s="37"/>
      <c r="E7" s="36"/>
      <c r="F7" s="36"/>
      <c r="G7" s="36"/>
      <c r="H7" s="36"/>
      <c r="I7" s="36"/>
      <c r="J7" s="38"/>
      <c r="AR7" s="396"/>
      <c r="AS7" s="396"/>
    </row>
    <row r="8" spans="2:45" ht="13.5">
      <c r="B8" s="39"/>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16"/>
      <c r="AR8" s="417"/>
      <c r="AS8" s="418"/>
    </row>
    <row r="9" spans="2:45" ht="15.75">
      <c r="B9" s="419" t="s">
        <v>34</v>
      </c>
      <c r="C9" s="419" t="s">
        <v>33</v>
      </c>
      <c r="D9" s="419" t="s">
        <v>62</v>
      </c>
      <c r="E9" s="419" t="s">
        <v>65</v>
      </c>
      <c r="F9" s="419" t="s">
        <v>66</v>
      </c>
      <c r="G9" s="419" t="s">
        <v>30</v>
      </c>
      <c r="H9" s="419" t="s">
        <v>24</v>
      </c>
      <c r="I9" s="419" t="s">
        <v>94</v>
      </c>
      <c r="J9" s="419" t="s">
        <v>1</v>
      </c>
      <c r="K9" s="424" t="s">
        <v>4</v>
      </c>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6"/>
      <c r="AQ9" s="427" t="s">
        <v>5</v>
      </c>
      <c r="AR9" s="430" t="s">
        <v>6</v>
      </c>
      <c r="AS9" s="430" t="s">
        <v>23</v>
      </c>
    </row>
    <row r="10" spans="2:45" ht="15.75">
      <c r="B10" s="420"/>
      <c r="C10" s="420"/>
      <c r="D10" s="420"/>
      <c r="E10" s="420"/>
      <c r="F10" s="420"/>
      <c r="G10" s="420"/>
      <c r="H10" s="420"/>
      <c r="I10" s="420"/>
      <c r="J10" s="420"/>
      <c r="K10" s="433" t="s">
        <v>25</v>
      </c>
      <c r="L10" s="434"/>
      <c r="M10" s="434"/>
      <c r="N10" s="434"/>
      <c r="O10" s="434"/>
      <c r="P10" s="434"/>
      <c r="Q10" s="434"/>
      <c r="R10" s="435"/>
      <c r="S10" s="433" t="s">
        <v>26</v>
      </c>
      <c r="T10" s="434"/>
      <c r="U10" s="434"/>
      <c r="V10" s="434"/>
      <c r="W10" s="434"/>
      <c r="X10" s="434"/>
      <c r="Y10" s="434"/>
      <c r="Z10" s="435"/>
      <c r="AA10" s="433" t="s">
        <v>27</v>
      </c>
      <c r="AB10" s="434"/>
      <c r="AC10" s="434"/>
      <c r="AD10" s="434"/>
      <c r="AE10" s="434"/>
      <c r="AF10" s="434"/>
      <c r="AG10" s="434"/>
      <c r="AH10" s="435"/>
      <c r="AI10" s="433" t="s">
        <v>28</v>
      </c>
      <c r="AJ10" s="434"/>
      <c r="AK10" s="434"/>
      <c r="AL10" s="434"/>
      <c r="AM10" s="434"/>
      <c r="AN10" s="434"/>
      <c r="AO10" s="434"/>
      <c r="AP10" s="435"/>
      <c r="AQ10" s="428"/>
      <c r="AR10" s="431"/>
      <c r="AS10" s="431"/>
    </row>
    <row r="11" spans="2:45" ht="15.75">
      <c r="B11" s="420"/>
      <c r="C11" s="420"/>
      <c r="D11" s="420"/>
      <c r="E11" s="420"/>
      <c r="F11" s="420"/>
      <c r="G11" s="420"/>
      <c r="H11" s="420"/>
      <c r="I11" s="420"/>
      <c r="J11" s="420"/>
      <c r="K11" s="433" t="s">
        <v>7</v>
      </c>
      <c r="L11" s="435"/>
      <c r="M11" s="433" t="s">
        <v>8</v>
      </c>
      <c r="N11" s="435"/>
      <c r="O11" s="433" t="s">
        <v>9</v>
      </c>
      <c r="P11" s="435"/>
      <c r="Q11" s="422" t="s">
        <v>10</v>
      </c>
      <c r="R11" s="423"/>
      <c r="S11" s="433" t="s">
        <v>32</v>
      </c>
      <c r="T11" s="435"/>
      <c r="U11" s="433" t="s">
        <v>11</v>
      </c>
      <c r="V11" s="435"/>
      <c r="W11" s="433" t="s">
        <v>12</v>
      </c>
      <c r="X11" s="435"/>
      <c r="Y11" s="422" t="s">
        <v>10</v>
      </c>
      <c r="Z11" s="423"/>
      <c r="AA11" s="433" t="s">
        <v>13</v>
      </c>
      <c r="AB11" s="435"/>
      <c r="AC11" s="433" t="s">
        <v>14</v>
      </c>
      <c r="AD11" s="435"/>
      <c r="AE11" s="433" t="s">
        <v>15</v>
      </c>
      <c r="AF11" s="435"/>
      <c r="AG11" s="422" t="s">
        <v>10</v>
      </c>
      <c r="AH11" s="423"/>
      <c r="AI11" s="433" t="s">
        <v>16</v>
      </c>
      <c r="AJ11" s="435"/>
      <c r="AK11" s="433" t="s">
        <v>17</v>
      </c>
      <c r="AL11" s="435"/>
      <c r="AM11" s="433" t="s">
        <v>18</v>
      </c>
      <c r="AN11" s="435"/>
      <c r="AO11" s="422" t="s">
        <v>29</v>
      </c>
      <c r="AP11" s="423"/>
      <c r="AQ11" s="428"/>
      <c r="AR11" s="431"/>
      <c r="AS11" s="431"/>
    </row>
    <row r="12" spans="2:45" ht="13.5">
      <c r="B12" s="421"/>
      <c r="C12" s="421"/>
      <c r="D12" s="421"/>
      <c r="E12" s="421"/>
      <c r="F12" s="421"/>
      <c r="G12" s="421"/>
      <c r="H12" s="421"/>
      <c r="I12" s="421"/>
      <c r="J12" s="421"/>
      <c r="K12" s="54" t="s">
        <v>19</v>
      </c>
      <c r="L12" s="55" t="s">
        <v>20</v>
      </c>
      <c r="M12" s="54" t="s">
        <v>19</v>
      </c>
      <c r="N12" s="55" t="s">
        <v>20</v>
      </c>
      <c r="O12" s="54" t="s">
        <v>19</v>
      </c>
      <c r="P12" s="55" t="s">
        <v>20</v>
      </c>
      <c r="Q12" s="56" t="s">
        <v>19</v>
      </c>
      <c r="R12" s="30" t="s">
        <v>20</v>
      </c>
      <c r="S12" s="54" t="s">
        <v>19</v>
      </c>
      <c r="T12" s="55" t="s">
        <v>20</v>
      </c>
      <c r="U12" s="54" t="s">
        <v>19</v>
      </c>
      <c r="V12" s="55" t="s">
        <v>20</v>
      </c>
      <c r="W12" s="54" t="s">
        <v>19</v>
      </c>
      <c r="X12" s="55" t="s">
        <v>20</v>
      </c>
      <c r="Y12" s="56" t="s">
        <v>19</v>
      </c>
      <c r="Z12" s="30" t="s">
        <v>20</v>
      </c>
      <c r="AA12" s="54" t="s">
        <v>19</v>
      </c>
      <c r="AB12" s="55" t="s">
        <v>20</v>
      </c>
      <c r="AC12" s="54" t="s">
        <v>19</v>
      </c>
      <c r="AD12" s="55" t="s">
        <v>20</v>
      </c>
      <c r="AE12" s="54" t="s">
        <v>19</v>
      </c>
      <c r="AF12" s="55" t="s">
        <v>20</v>
      </c>
      <c r="AG12" s="56" t="s">
        <v>19</v>
      </c>
      <c r="AH12" s="30" t="s">
        <v>20</v>
      </c>
      <c r="AI12" s="54" t="s">
        <v>19</v>
      </c>
      <c r="AJ12" s="55" t="s">
        <v>20</v>
      </c>
      <c r="AK12" s="54" t="s">
        <v>19</v>
      </c>
      <c r="AL12" s="55" t="s">
        <v>20</v>
      </c>
      <c r="AM12" s="54" t="s">
        <v>19</v>
      </c>
      <c r="AN12" s="55" t="s">
        <v>20</v>
      </c>
      <c r="AO12" s="56" t="s">
        <v>19</v>
      </c>
      <c r="AP12" s="30" t="s">
        <v>20</v>
      </c>
      <c r="AQ12" s="429"/>
      <c r="AR12" s="432"/>
      <c r="AS12" s="432"/>
    </row>
    <row r="13" spans="2:45" ht="409.5" customHeight="1">
      <c r="B13" s="57" t="s">
        <v>635</v>
      </c>
      <c r="C13" s="58" t="s">
        <v>472</v>
      </c>
      <c r="D13" s="59">
        <v>1</v>
      </c>
      <c r="E13" s="60" t="s">
        <v>425</v>
      </c>
      <c r="F13" s="61" t="s">
        <v>426</v>
      </c>
      <c r="G13" s="62" t="s">
        <v>415</v>
      </c>
      <c r="H13" s="63" t="s">
        <v>427</v>
      </c>
      <c r="I13" s="64" t="s">
        <v>428</v>
      </c>
      <c r="J13" s="65" t="s">
        <v>519</v>
      </c>
      <c r="K13" s="66">
        <v>2.5757575757575757E-2</v>
      </c>
      <c r="L13" s="66">
        <f>('[3]COD 02 INVEST DESARROL POA 2019'!$L$16+'[3]01 DIRECCIONAMIENTO ES POA 2019'!$L$14+'[3]COD 03 DIR TIC POA 2019'!$L$20+'[3]COD 04 COMUNICACIÓN E POA 2019'!$L$16+'[3]COD 05 PROMOCIÓN DEFEN POA 2019'!$L$34+'[3]COD 06 PREVEN FUN PUB POA 2019'!$L$20+'[3]COD 07 POTESTAD DISCIP POA 2019'!$L$17+'[3]COD 08 GESTIÓN TALENTO POA 2018'!$L$24+'[3]COD 09 GESTIÓN ADMIN POA 2019'!$L$15+'[3]COD 10 GESTIÓN FINANC POA 2019'!$L$17+'[3]COD 11 GESTIÓN CONTRAC POA 2019'!$L$16+'[3]COD 12 GESTIÓN DOCUMEN POA 2019'!$L$17+'[3]COD13 GESTIÓN JURIDICA POA 2019'!$L$18+'[3]COD14 CONTROL  GESTIÓN POA 2019'!$L$15+'[3]COD 15 DISC INTER POA 2019'!$L$17+'[3]COD 16 EVAL SGTO POA 2019'!$L$21)/16</f>
        <v>2.5397727272727287E-2</v>
      </c>
      <c r="M13" s="66">
        <v>0.23575757575757575</v>
      </c>
      <c r="N13" s="66">
        <f>('[3]01 DIRECCIONAMIENTO ES POA 2019'!$N$14+'[3]COD 02 INVEST DESARROL POA 2019'!$N$16+'[3]COD 03 DIR TIC POA 2019'!$N$20+'[3]COD 04 COMUNICACIÓN E POA 2019'!$N$16+'[3]COD 05 PROMOCIÓN DEFEN POA 2019'!$N$34+'[3]COD 06 PREVEN FUN PUB POA 2019'!$N$20+'[3]COD 07 POTESTAD DISCIP POA 2019'!$N$17+'[3]COD 08 GESTIÓN TALENTO POA 2018'!$N$24+'[3]COD 09 GESTIÓN ADMIN POA 2019'!$N$15+'[3]COD 10 GESTIÓN FINANC POA 2019'!$N$17+'[3]COD 11 GESTIÓN CONTRAC POA 2019'!$N$16+'[3]COD 12 GESTIÓN DOCUMEN POA 2019'!$N$17+'[3]COD13 GESTIÓN JURIDICA POA 2019'!$N$18+'[3]COD14 CONTROL  GESTIÓN POA 2019'!$N$15+'[3]COD 15 DISC INTER POA 2019'!$N$17+'[3]COD 16 EVAL SGTO POA 2019'!$N$21)/16</f>
        <v>0.17972537878787881</v>
      </c>
      <c r="O13" s="66">
        <v>0.16909090909090907</v>
      </c>
      <c r="P13" s="66">
        <f>('[3]01 DIRECCIONAMIENTO ES POA 2019'!$P$14+'[3]COD 02 INVEST DESARROL POA 2019'!$P$16+'[3]COD 03 DIR TIC POA 2019'!$P$20+'[3]COD 04 COMUNICACIÓN E POA 2019'!$P$16+'[3]COD 05 PROMOCIÓN DEFEN POA 2019'!$P$34+'[3]COD 06 PREVEN FUN PUB POA 2019'!$P$20+'[3]COD 07 POTESTAD DISCIP POA 2019'!$P$17+'[3]COD 08 GESTIÓN TALENTO POA 2018'!$P$24+'[3]COD 09 GESTIÓN ADMIN POA 2019'!$P$15+'[3]COD 10 GESTIÓN FINANC POA 2019'!$P$17+'[3]COD 11 GESTIÓN CONTRAC POA 2019'!$P$16+'[3]COD 12 GESTIÓN DOCUMEN POA 2019'!$P$17+'[3]COD13 GESTIÓN JURIDICA POA 2019'!$P$18+'[3]COD14 CONTROL  GESTIÓN POA 2019'!$P$15+'[3]COD 15 DISC INTER POA 2019'!$P$17+'[3]COD 16 EVAL SGTO POA 2019'!$P$21)/16</f>
        <v>0.11712121212121213</v>
      </c>
      <c r="Q13" s="67">
        <f>+K13+M13+O13</f>
        <v>0.43060606060606055</v>
      </c>
      <c r="R13" s="67">
        <f>+L13+N13+P13</f>
        <v>0.3222443181818182</v>
      </c>
      <c r="S13" s="66">
        <v>0.13575757575757599</v>
      </c>
      <c r="T13" s="66">
        <f>('01 DIRECCIONAMIENTO ES POA 2019'!T14+'COD 02 G CONOCIM INNOV POA 2019'!T16+'COD 03 DIR TIC POA 2019'!T20+'COD 04 COMUNICACIÓN E POA 2019'!T16+'COD 05 PROMOCIÓN DEFEN POA 2019'!T34+'COD 06 PREVEN FUN PUB POA 2019'!T20+'COD 07 POTESTAD DISCIP POA 2019'!T17+'COD 08 GESTIÓN TALENTO POA 2018'!T23+'COD 09 GESTIÓN ADMIN POA 2019'!T15+'COD 10 GESTIÓN FINANC POA 2019'!T17+'COD 11 GESTIÓN CONTRAC POA 2019'!T16+'COD 12 GESTIÓN DOCUMEN POA 2019'!T17+'COD13 GESTIÓN JURIDICA POA 2019'!T18+'COD14 SERVICIO USUARIO P0A 2019'!T13+'COD 15 DISC INTER POA 2019'!T17+'COD 16 EVAL SGTO POA 2019'!T21)/16</f>
        <v>0.12666079545454545</v>
      </c>
      <c r="U13" s="66">
        <v>0.102424242424242</v>
      </c>
      <c r="V13" s="66">
        <f>('01 DIRECCIONAMIENTO ES POA 2019'!V14+'COD 02 G CONOCIM INNOV POA 2019'!V16+'COD 03 DIR TIC POA 2019'!V20+'COD 04 COMUNICACIÓN E POA 2019'!V16+'COD 05 PROMOCIÓN DEFEN POA 2019'!V34+'COD 06 PREVEN FUN PUB POA 2019'!V20+'COD 07 POTESTAD DISCIP POA 2019'!V17+'COD 08 GESTIÓN TALENTO POA 2018'!V23+'COD 09 GESTIÓN ADMIN POA 2019'!V15+'COD 10 GESTIÓN FINANC POA 2019'!V17+'COD 11 GESTIÓN CONTRAC POA 2019'!V16+'COD 12 GESTIÓN DOCUMEN POA 2019'!V17+'COD13 GESTIÓN JURIDICA POA 2019'!V18+'COD14 SERVICIO USUARIO P0A 2019'!V13+'COD 15 DISC INTER POA 2019'!V17+'COD 16 EVAL SGTO POA 2019'!V21)/16</f>
        <v>0.10693219696969697</v>
      </c>
      <c r="W13" s="66">
        <v>3.57575757575758E-2</v>
      </c>
      <c r="X13" s="66">
        <f>('01 DIRECCIONAMIENTO ES POA 2019'!X14+'COD 02 G CONOCIM INNOV POA 2019'!X16+'COD 03 DIR TIC POA 2019'!X20+'COD 04 COMUNICACIÓN E POA 2019'!X16+'COD 05 PROMOCIÓN DEFEN POA 2019'!X34+'COD 06 PREVEN FUN PUB POA 2019'!X20+'COD 07 POTESTAD DISCIP POA 2019'!X17+'COD 08 GESTIÓN TALENTO POA 2018'!X23+'COD 09 GESTIÓN ADMIN POA 2019'!X15+'COD 10 GESTIÓN FINANC POA 2019'!X17+'COD 11 GESTIÓN CONTRAC POA 2019'!X16+'COD 12 GESTIÓN DOCUMEN POA 2019'!X17+'COD13 GESTIÓN JURIDICA POA 2019'!X18+'COD14 SERVICIO USUARIO P0A 2019'!X13+'COD 15 DISC INTER POA 2019'!X17+'COD 16 EVAL SGTO POA 2019'!X21)/16</f>
        <v>6.5694696969696972E-2</v>
      </c>
      <c r="Y13" s="67">
        <f>+S13+U13+W13</f>
        <v>0.27393939393939382</v>
      </c>
      <c r="Z13" s="67">
        <f>+T13+V13+X13</f>
        <v>0.2992876893939394</v>
      </c>
      <c r="AA13" s="66">
        <v>3.5757575757575759E-2</v>
      </c>
      <c r="AB13" s="66">
        <f>('01 DIRECCIONAMIENTO ES POA 2019'!AB14+'COD 02 G CONOCIM INNOV POA 2019'!AB16+'COD 03 DIR TIC POA 2019'!AB20+'COD 04 COMUNICACIÓN E POA 2019'!AB16+'COD 05 PROMOCIÓN DEFEN POA 2019'!AB34+'COD 06 PREVEN FUN PUB POA 2019'!AB20+'COD 07 POTESTAD DISCIP POA 2019'!AB17+'COD 08 GESTIÓN TALENTO POA 2018'!AB23+'COD 09 GESTIÓN ADMIN POA 2019'!AB15+'COD 10 GESTIÓN FINANC POA 2019'!AB17+'COD 11 GESTIÓN CONTRAC POA 2019'!AB16+'COD 12 GESTIÓN DOCUMEN POA 2019'!AB17+'COD13 GESTIÓN JURIDICA POA 2019'!AB18+'COD14 SERVICIO USUARIO P0A 2019'!AB13+'COD 15 DISC INTER POA 2019'!AB17+'COD 16 EVAL SGTO POA 2019'!AB21)/16</f>
        <v>6.0192045454545456E-2</v>
      </c>
      <c r="AC13" s="66">
        <v>8.5757575757575755E-2</v>
      </c>
      <c r="AD13" s="66">
        <f>('01 DIRECCIONAMIENTO ES POA 2019'!AD14+'COD 02 G CONOCIM INNOV POA 2019'!AD16+'COD 03 DIR TIC POA 2019'!AD20+'COD 04 COMUNICACIÓN E POA 2019'!AD16+'COD 05 PROMOCIÓN DEFEN POA 2019'!AD34+'COD 06 PREVEN FUN PUB POA 2019'!AD20+'COD 07 POTESTAD DISCIP POA 2019'!AD17+'COD 08 GESTIÓN TALENTO POA 2018'!AD23+'COD 09 GESTIÓN ADMIN POA 2019'!AD15+'COD 10 GESTIÓN FINANC POA 2019'!AD17+'COD 11 GESTIÓN CONTRAC POA 2019'!AD16+'COD 12 GESTIÓN DOCUMEN POA 2019'!AD17+'COD13 GESTIÓN JURIDICA POA 2019'!AD18+'COD14 SERVICIO USUARIO P0A 2019'!AD13+'COD 15 DISC INTER POA 2019'!AD17+'COD 16 EVAL SGTO POA 2019'!AD21)/16</f>
        <v>8.7900378787878777E-2</v>
      </c>
      <c r="AE13" s="66">
        <v>3.5757575757575759E-2</v>
      </c>
      <c r="AF13" s="66">
        <f>('01 DIRECCIONAMIENTO ES POA 2019'!AF14+'COD 02 G CONOCIM INNOV POA 2019'!AF16+'COD 03 DIR TIC POA 2019'!AF20+'COD 04 COMUNICACIÓN E POA 2019'!AF16+'COD 05 PROMOCIÓN DEFEN POA 2019'!AF34+'COD 06 PREVEN FUN PUB POA 2019'!AF20+'COD 07 POTESTAD DISCIP POA 2019'!AF17+'COD 08 GESTIÓN TALENTO POA 2018'!AF23+'COD 09 GESTIÓN ADMIN POA 2019'!AF15+'COD 10 GESTIÓN FINANC POA 2019'!AF17+'COD 11 GESTIÓN CONTRAC POA 2019'!AF16+'COD 12 GESTIÓN DOCUMEN POA 2019'!AF17+'COD13 GESTIÓN JURIDICA POA 2019'!AF18+'COD14 SERVICIO USUARIO P0A 2019'!AF13+'COD 15 DISC INTER POA 2019'!AF17+'COD 16 EVAL SGTO POA 2019'!AF21)/16</f>
        <v>5.675454545454546E-2</v>
      </c>
      <c r="AG13" s="67">
        <f>+AA13+AC13+AE13</f>
        <v>0.15727272727272729</v>
      </c>
      <c r="AH13" s="67">
        <f>+AB13+AD13+AF13</f>
        <v>0.20484696969696969</v>
      </c>
      <c r="AI13" s="66">
        <v>3.5757575757575759E-2</v>
      </c>
      <c r="AJ13" s="66">
        <f>('01 DIRECCIONAMIENTO ES POA 2019'!AJ14+'COD 02 G CONOCIM INNOV POA 2019'!AJ16+'COD 03 DIR TIC POA 2019'!AJ20+'COD 04 COMUNICACIÓN E POA 2019'!AJ16+'COD 05 PROMOCIÓN DEFEN POA 2019'!AJ34+'COD 06 PREVEN FUN PUB POA 2019'!AJ20+'COD 07 POTESTAD DISCIP POA 2019'!AJ17+'COD 08 GESTIÓN TALENTO POA 2018'!AJ23+'COD 09 GESTIÓN ADMIN POA 2019'!AJ15+'COD 10 GESTIÓN FINANC POA 2019'!AJ17+'COD 11 GESTIÓN CONTRAC POA 2019'!AJ16+'COD 12 GESTIÓN DOCUMEN POA 2019'!AJ17+'COD13 GESTIÓN JURIDICA POA 2019'!AJ18+'COD14 SERVICIO USUARIO P0A 2019'!AJ13+'COD 15 DISC INTER POA 2019'!AJ17+'COD 16 EVAL SGTO POA 2019'!AJ21)/16</f>
        <v>6.1129545454545464E-2</v>
      </c>
      <c r="AK13" s="66">
        <v>8.5757575757575755E-2</v>
      </c>
      <c r="AL13" s="66">
        <f>('01 DIRECCIONAMIENTO ES POA 2019'!AL14+'COD 02 G CONOCIM INNOV POA 2019'!AL16+'COD 03 DIR TIC POA 2019'!AL20+'COD 04 COMUNICACIÓN E POA 2019'!AL16+'COD 05 PROMOCIÓN DEFEN POA 2019'!AL34+'COD 06 PREVEN FUN PUB POA 2019'!AL20+'COD 07 POTESTAD DISCIP POA 2019'!AL17+'COD 08 GESTIÓN TALENTO POA 2018'!AL23+'COD 09 GESTIÓN ADMIN POA 2019'!AL15+'COD 10 GESTIÓN FINANC POA 2019'!AL17+'COD 11 GESTIÓN CONTRAC POA 2019'!AL16+'COD 12 GESTIÓN DOCUMEN POA 2019'!AL17+'COD13 GESTIÓN JURIDICA POA 2019'!AL18+'COD14 SERVICIO USUARIO P0A 2019'!AL13+'COD 15 DISC INTER POA 2019'!AL17+'COD 16 EVAL SGTO POA 2019'!AL21)/16</f>
        <v>9.5817045454545446E-2</v>
      </c>
      <c r="AM13" s="66">
        <v>1.6666666666666666E-2</v>
      </c>
      <c r="AN13" s="66">
        <f>(('01 DIRECCIONAMIENTO ES POA 2019'!AN14+'COD 02 G CONOCIM INNOV POA 2019'!AN16+'COD 03 DIR TIC POA 2019'!AN20+'COD 04 COMUNICACIÓN E POA 2019'!AN16+'COD 05 PROMOCIÓN DEFEN POA 2019'!AN34+'COD 06 PREVEN FUN PUB POA 2019'!AN20+'COD 07 POTESTAD DISCIP POA 2019'!AN17+'COD 08 GESTIÓN TALENTO POA 2018'!AN23+'COD 09 GESTIÓN ADMIN POA 2019'!AN15+'COD 10 GESTIÓN FINANC POA 2019'!AN17+'COD 11 GESTIÓN CONTRAC POA 2019'!AN16+'COD 12 GESTIÓN DOCUMEN POA 2019'!AN17+'COD13 GESTIÓN JURIDICA POA 2019'!AN18+'COD14 SERVICIO USUARIO P0A 2019'!AN13+'COD 15 DISC INTER POA 2019'!AN17+'COD 16 EVAL SGTO POA 2019'!AN21)/16)-0.01</f>
        <v>2.1506818181818183E-2</v>
      </c>
      <c r="AO13" s="67">
        <f>+AI13+AK13+AM13</f>
        <v>0.13818181818181818</v>
      </c>
      <c r="AP13" s="67">
        <f>+AJ13+AL13+AN13</f>
        <v>0.17845340909090909</v>
      </c>
      <c r="AQ13" s="67">
        <f>+Q13+Y13+AG13+AO13</f>
        <v>0.99999999999999978</v>
      </c>
      <c r="AR13" s="67">
        <f>+R13+Z13+AH13+AP13</f>
        <v>1.0048323863636364</v>
      </c>
      <c r="AS13" s="68">
        <f>AR13/AQ13</f>
        <v>1.0048323863636366</v>
      </c>
    </row>
    <row r="17" spans="19:24" ht="15" customHeight="1">
      <c r="S17" s="108"/>
      <c r="T17" s="108"/>
      <c r="U17" s="108"/>
      <c r="V17" s="108"/>
      <c r="W17" s="108"/>
      <c r="X17" s="108"/>
    </row>
    <row r="19" spans="19:24" ht="15" customHeight="1">
      <c r="S19" s="108"/>
      <c r="T19" s="108"/>
      <c r="U19" s="108"/>
      <c r="V19" s="108"/>
      <c r="W19" s="108"/>
    </row>
  </sheetData>
  <sheetProtection algorithmName="SHA-512" hashValue="QUgzvSbF/vrKcoarDo6VZmYfNq70apbAIpIfYpiyT6wbVoXJB+SLkcwUXqPuJjz2wMpWvftn0pzWg/6m2hWIIQ==" saltValue="4/rb/lYRzuH+kq1sqiSsOw==" spinCount="100000" sheet="1" formatCells="0" formatColumns="0" formatRows="0" selectLockedCells="1"/>
  <mergeCells count="40">
    <mergeCell ref="AI11:AJ11"/>
    <mergeCell ref="AK11:AL11"/>
    <mergeCell ref="S10:Z10"/>
    <mergeCell ref="AA10:AH10"/>
    <mergeCell ref="AI10:AP10"/>
    <mergeCell ref="U11:V11"/>
    <mergeCell ref="W11:X11"/>
    <mergeCell ref="AM11:AN11"/>
    <mergeCell ref="AO11:AP11"/>
    <mergeCell ref="AA11:AB11"/>
    <mergeCell ref="AC11:AD11"/>
    <mergeCell ref="AE11:AF11"/>
    <mergeCell ref="AG11:AH11"/>
    <mergeCell ref="K11:L11"/>
    <mergeCell ref="M11:N11"/>
    <mergeCell ref="O11:P11"/>
    <mergeCell ref="Q11:R11"/>
    <mergeCell ref="S11:T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conditionalFormatting sqref="AS13">
    <cfRule type="cellIs" dxfId="197" priority="1" operator="between">
      <formula>0.7</formula>
      <formula>1</formula>
    </cfRule>
    <cfRule type="cellIs" dxfId="196" priority="2" operator="between">
      <formula>0.51</formula>
      <formula>0.69</formula>
    </cfRule>
    <cfRule type="cellIs" dxfId="195" priority="3" operator="between">
      <formula>0</formula>
      <formula>0.5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9FF33"/>
  </sheetPr>
  <dimension ref="B1:AS29"/>
  <sheetViews>
    <sheetView showGridLines="0" zoomScale="55" zoomScaleNormal="55" workbookViewId="0">
      <pane xSplit="3" ySplit="12" topLeftCell="D13" activePane="bottomRight" state="frozen"/>
      <selection activeCell="B75" sqref="B75:H76"/>
      <selection pane="topRight" activeCell="B75" sqref="B75:H76"/>
      <selection pane="bottomLeft" activeCell="B75" sqref="B75:H76"/>
      <selection pane="bottomRight" activeCell="I16" sqref="I16"/>
    </sheetView>
  </sheetViews>
  <sheetFormatPr baseColWidth="10" defaultColWidth="17.28515625" defaultRowHeight="15" customHeight="1"/>
  <cols>
    <col min="1" max="1" width="4.28515625" style="158" customWidth="1"/>
    <col min="2" max="2" width="28.42578125" style="155" customWidth="1"/>
    <col min="3" max="3" width="34.85546875" style="155" customWidth="1"/>
    <col min="4" max="4" width="21.42578125" style="156" customWidth="1"/>
    <col min="5" max="5" width="28.7109375" style="155" customWidth="1"/>
    <col min="6"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470"/>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2"/>
      <c r="AR3" s="159" t="s">
        <v>35</v>
      </c>
      <c r="AS3" s="160" t="s">
        <v>36</v>
      </c>
    </row>
    <row r="4" spans="2:45">
      <c r="B4" s="465"/>
      <c r="C4" s="470"/>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2"/>
      <c r="AR4" s="161">
        <v>3</v>
      </c>
      <c r="AS4" s="162" t="s">
        <v>101</v>
      </c>
    </row>
    <row r="5" spans="2:45" ht="15.75">
      <c r="B5" s="465"/>
      <c r="C5" s="470"/>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453" t="s">
        <v>34</v>
      </c>
      <c r="C9" s="453" t="s">
        <v>33</v>
      </c>
      <c r="D9" s="453" t="s">
        <v>62</v>
      </c>
      <c r="E9" s="453" t="s">
        <v>65</v>
      </c>
      <c r="F9" s="453" t="s">
        <v>66</v>
      </c>
      <c r="G9" s="453" t="s">
        <v>30</v>
      </c>
      <c r="H9" s="453" t="s">
        <v>24</v>
      </c>
      <c r="I9" s="453" t="s">
        <v>94</v>
      </c>
      <c r="J9" s="45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58" t="s">
        <v>6</v>
      </c>
      <c r="AS9" s="458" t="s">
        <v>23</v>
      </c>
    </row>
    <row r="10" spans="2:45" ht="15.75">
      <c r="B10" s="454"/>
      <c r="C10" s="454"/>
      <c r="D10" s="454"/>
      <c r="E10" s="454"/>
      <c r="F10" s="454"/>
      <c r="G10" s="454"/>
      <c r="H10" s="454"/>
      <c r="I10" s="454"/>
      <c r="J10" s="454"/>
      <c r="K10" s="442" t="s">
        <v>25</v>
      </c>
      <c r="L10" s="442"/>
      <c r="M10" s="442"/>
      <c r="N10" s="442"/>
      <c r="O10" s="442"/>
      <c r="P10" s="442"/>
      <c r="Q10" s="442"/>
      <c r="R10" s="442"/>
      <c r="S10" s="442" t="s">
        <v>26</v>
      </c>
      <c r="T10" s="442"/>
      <c r="U10" s="442"/>
      <c r="V10" s="442"/>
      <c r="W10" s="442"/>
      <c r="X10" s="442"/>
      <c r="Y10" s="442"/>
      <c r="Z10" s="442"/>
      <c r="AA10" s="442" t="s">
        <v>27</v>
      </c>
      <c r="AB10" s="442"/>
      <c r="AC10" s="442"/>
      <c r="AD10" s="442"/>
      <c r="AE10" s="442"/>
      <c r="AF10" s="442"/>
      <c r="AG10" s="442"/>
      <c r="AH10" s="442"/>
      <c r="AI10" s="442" t="s">
        <v>28</v>
      </c>
      <c r="AJ10" s="442"/>
      <c r="AK10" s="442"/>
      <c r="AL10" s="442"/>
      <c r="AM10" s="442"/>
      <c r="AN10" s="442"/>
      <c r="AO10" s="442"/>
      <c r="AP10" s="442"/>
      <c r="AQ10" s="457"/>
      <c r="AR10" s="458"/>
      <c r="AS10" s="458"/>
    </row>
    <row r="11" spans="2:45" ht="15.75" customHeight="1">
      <c r="B11" s="454"/>
      <c r="C11" s="454"/>
      <c r="D11" s="454"/>
      <c r="E11" s="454"/>
      <c r="F11" s="454"/>
      <c r="G11" s="454"/>
      <c r="H11" s="454"/>
      <c r="I11" s="454"/>
      <c r="J11" s="454"/>
      <c r="K11" s="442" t="s">
        <v>7</v>
      </c>
      <c r="L11" s="442"/>
      <c r="M11" s="442" t="s">
        <v>8</v>
      </c>
      <c r="N11" s="442"/>
      <c r="O11" s="445" t="s">
        <v>9</v>
      </c>
      <c r="P11" s="446"/>
      <c r="Q11" s="443" t="s">
        <v>10</v>
      </c>
      <c r="R11" s="444"/>
      <c r="S11" s="442" t="s">
        <v>32</v>
      </c>
      <c r="T11" s="442"/>
      <c r="U11" s="442" t="s">
        <v>11</v>
      </c>
      <c r="V11" s="442"/>
      <c r="W11" s="442" t="s">
        <v>12</v>
      </c>
      <c r="X11" s="442"/>
      <c r="Y11" s="443" t="s">
        <v>10</v>
      </c>
      <c r="Z11" s="444"/>
      <c r="AA11" s="442" t="s">
        <v>13</v>
      </c>
      <c r="AB11" s="442"/>
      <c r="AC11" s="442" t="s">
        <v>14</v>
      </c>
      <c r="AD11" s="442"/>
      <c r="AE11" s="442" t="s">
        <v>15</v>
      </c>
      <c r="AF11" s="442"/>
      <c r="AG11" s="443" t="s">
        <v>10</v>
      </c>
      <c r="AH11" s="444"/>
      <c r="AI11" s="442" t="s">
        <v>16</v>
      </c>
      <c r="AJ11" s="442"/>
      <c r="AK11" s="442" t="s">
        <v>17</v>
      </c>
      <c r="AL11" s="442"/>
      <c r="AM11" s="442" t="s">
        <v>18</v>
      </c>
      <c r="AN11" s="442"/>
      <c r="AO11" s="443" t="s">
        <v>10</v>
      </c>
      <c r="AP11" s="444"/>
      <c r="AQ11" s="457"/>
      <c r="AR11" s="458"/>
      <c r="AS11" s="458"/>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58"/>
      <c r="AS12" s="458"/>
    </row>
    <row r="13" spans="2:45" ht="140.25" customHeight="1">
      <c r="B13" s="459" t="s">
        <v>706</v>
      </c>
      <c r="C13" s="172" t="s">
        <v>420</v>
      </c>
      <c r="D13" s="173">
        <v>1</v>
      </c>
      <c r="E13" s="174" t="s">
        <v>421</v>
      </c>
      <c r="F13" s="174" t="s">
        <v>422</v>
      </c>
      <c r="G13" s="175">
        <v>1</v>
      </c>
      <c r="H13" s="176" t="s">
        <v>423</v>
      </c>
      <c r="I13" s="176" t="s">
        <v>734</v>
      </c>
      <c r="J13" s="177" t="s">
        <v>424</v>
      </c>
      <c r="K13" s="178">
        <v>1</v>
      </c>
      <c r="L13" s="179">
        <v>1</v>
      </c>
      <c r="M13" s="178">
        <v>0</v>
      </c>
      <c r="N13" s="179">
        <v>0</v>
      </c>
      <c r="O13" s="178">
        <v>0</v>
      </c>
      <c r="P13" s="179">
        <v>0</v>
      </c>
      <c r="Q13" s="180">
        <f>K13+M13+O13</f>
        <v>1</v>
      </c>
      <c r="R13" s="180">
        <f>L13+N13+P13</f>
        <v>1</v>
      </c>
      <c r="S13" s="178">
        <v>0</v>
      </c>
      <c r="T13" s="179">
        <v>0</v>
      </c>
      <c r="U13" s="178">
        <v>0</v>
      </c>
      <c r="V13" s="179">
        <v>0</v>
      </c>
      <c r="W13" s="178">
        <v>0</v>
      </c>
      <c r="X13" s="179">
        <v>0</v>
      </c>
      <c r="Y13" s="180">
        <f>S13+U13+W13</f>
        <v>0</v>
      </c>
      <c r="Z13" s="180">
        <f>T13+V13+X13</f>
        <v>0</v>
      </c>
      <c r="AA13" s="178">
        <v>0</v>
      </c>
      <c r="AB13" s="179">
        <v>0</v>
      </c>
      <c r="AC13" s="178">
        <v>0</v>
      </c>
      <c r="AD13" s="179">
        <v>0</v>
      </c>
      <c r="AE13" s="181">
        <v>0</v>
      </c>
      <c r="AF13" s="182">
        <v>0</v>
      </c>
      <c r="AG13" s="180">
        <f>AA13+AC13+AE13</f>
        <v>0</v>
      </c>
      <c r="AH13" s="180">
        <f>AB13+AD13+AF13</f>
        <v>0</v>
      </c>
      <c r="AI13" s="178">
        <v>0</v>
      </c>
      <c r="AJ13" s="179">
        <v>0</v>
      </c>
      <c r="AK13" s="178">
        <v>0</v>
      </c>
      <c r="AL13" s="179">
        <v>0</v>
      </c>
      <c r="AM13" s="178">
        <v>0</v>
      </c>
      <c r="AN13" s="179">
        <v>0</v>
      </c>
      <c r="AO13" s="180">
        <f>AI13+AK13+AM13</f>
        <v>0</v>
      </c>
      <c r="AP13" s="180">
        <f>AJ13+AL13+AN13</f>
        <v>0</v>
      </c>
      <c r="AQ13" s="183">
        <f>Q13+Y13+AG13+AO13</f>
        <v>1</v>
      </c>
      <c r="AR13" s="184">
        <f>R13+Z13+AH13+AP13</f>
        <v>1</v>
      </c>
      <c r="AS13" s="185">
        <f>IF(AND(AR13&gt;0,AQ13&gt;0),AR13/AQ13,0)</f>
        <v>1</v>
      </c>
    </row>
    <row r="14" spans="2:45" ht="327.75">
      <c r="B14" s="460"/>
      <c r="C14" s="186" t="s">
        <v>472</v>
      </c>
      <c r="D14" s="187">
        <v>1</v>
      </c>
      <c r="E14" s="188" t="s">
        <v>425</v>
      </c>
      <c r="F14" s="174" t="s">
        <v>426</v>
      </c>
      <c r="G14" s="175" t="s">
        <v>415</v>
      </c>
      <c r="H14" s="176" t="s">
        <v>427</v>
      </c>
      <c r="I14" s="189" t="s">
        <v>428</v>
      </c>
      <c r="J14" s="177" t="s">
        <v>519</v>
      </c>
      <c r="K14" s="190">
        <v>2.5757575757575757E-2</v>
      </c>
      <c r="L14" s="191">
        <v>2.5757575757575757E-2</v>
      </c>
      <c r="M14" s="190">
        <v>0.23575757575757575</v>
      </c>
      <c r="N14" s="191">
        <v>0.17909090909090911</v>
      </c>
      <c r="O14" s="190">
        <v>0.16909090909090907</v>
      </c>
      <c r="P14" s="191">
        <v>0.10242424242424242</v>
      </c>
      <c r="Q14" s="185">
        <f t="shared" ref="Q14:R16" si="0">K14+M14+O14</f>
        <v>0.43060606060606055</v>
      </c>
      <c r="R14" s="185">
        <f t="shared" si="0"/>
        <v>0.30727272727272725</v>
      </c>
      <c r="S14" s="190">
        <v>0.13575757575757574</v>
      </c>
      <c r="T14" s="190">
        <v>0.14575757575757575</v>
      </c>
      <c r="U14" s="190">
        <v>0.10242424242424242</v>
      </c>
      <c r="V14" s="191">
        <v>0.1690909090909091</v>
      </c>
      <c r="W14" s="190">
        <v>3.5757575757575759E-2</v>
      </c>
      <c r="X14" s="191">
        <v>4.5757575757575761E-2</v>
      </c>
      <c r="Y14" s="185">
        <f t="shared" ref="Y14:Z16" si="1">S14+U14+W14</f>
        <v>0.27393939393939393</v>
      </c>
      <c r="Z14" s="185">
        <f t="shared" si="1"/>
        <v>0.3606060606060606</v>
      </c>
      <c r="AA14" s="190">
        <v>3.5757575757575759E-2</v>
      </c>
      <c r="AB14" s="191">
        <v>3.57575757575758E-2</v>
      </c>
      <c r="AC14" s="190">
        <v>8.5757575757575755E-2</v>
      </c>
      <c r="AD14" s="191">
        <v>3.90909090909091E-2</v>
      </c>
      <c r="AE14" s="190">
        <v>3.5757575757575759E-2</v>
      </c>
      <c r="AF14" s="191">
        <v>7.0757575757575797E-2</v>
      </c>
      <c r="AG14" s="185">
        <f t="shared" ref="AG14:AH16" si="2">AA14+AC14+AE14</f>
        <v>0.15727272727272729</v>
      </c>
      <c r="AH14" s="185">
        <f t="shared" si="2"/>
        <v>0.14560606060606068</v>
      </c>
      <c r="AI14" s="190">
        <v>3.5757575757575759E-2</v>
      </c>
      <c r="AJ14" s="191">
        <v>6.075757575757576E-2</v>
      </c>
      <c r="AK14" s="190">
        <v>8.5757575757575755E-2</v>
      </c>
      <c r="AL14" s="191">
        <v>0.1</v>
      </c>
      <c r="AM14" s="190">
        <v>1.6666666666666666E-2</v>
      </c>
      <c r="AN14" s="191">
        <v>2.66666666666667E-2</v>
      </c>
      <c r="AO14" s="185">
        <f t="shared" ref="AO14:AP16" si="3">AI14+AK14+AM14</f>
        <v>0.13818181818181818</v>
      </c>
      <c r="AP14" s="185">
        <f t="shared" si="3"/>
        <v>0.18742424242424247</v>
      </c>
      <c r="AQ14" s="185">
        <f t="shared" ref="AQ14:AR16" si="4">Q14+Y14+AG14+AO14</f>
        <v>1</v>
      </c>
      <c r="AR14" s="185">
        <f t="shared" si="4"/>
        <v>1.000909090909091</v>
      </c>
      <c r="AS14" s="185">
        <f>IF(AND(AR14&gt;0,AQ14&gt;0),AR14/AQ14,0)</f>
        <v>1.000909090909091</v>
      </c>
    </row>
    <row r="15" spans="2:45" ht="136.5" customHeight="1">
      <c r="B15" s="460"/>
      <c r="C15" s="173" t="s">
        <v>445</v>
      </c>
      <c r="D15" s="175">
        <v>11</v>
      </c>
      <c r="E15" s="192" t="s">
        <v>449</v>
      </c>
      <c r="F15" s="192" t="s">
        <v>682</v>
      </c>
      <c r="G15" s="175">
        <v>8</v>
      </c>
      <c r="H15" s="193" t="s">
        <v>681</v>
      </c>
      <c r="I15" s="193" t="s">
        <v>735</v>
      </c>
      <c r="J15" s="177" t="s">
        <v>424</v>
      </c>
      <c r="K15" s="178">
        <v>0</v>
      </c>
      <c r="L15" s="179">
        <v>0</v>
      </c>
      <c r="M15" s="178">
        <v>0</v>
      </c>
      <c r="N15" s="179">
        <v>0</v>
      </c>
      <c r="O15" s="178">
        <v>0</v>
      </c>
      <c r="P15" s="179">
        <v>0</v>
      </c>
      <c r="Q15" s="180">
        <f t="shared" si="0"/>
        <v>0</v>
      </c>
      <c r="R15" s="180">
        <f t="shared" si="0"/>
        <v>0</v>
      </c>
      <c r="S15" s="178">
        <v>0</v>
      </c>
      <c r="T15" s="179">
        <v>0</v>
      </c>
      <c r="U15" s="178">
        <v>0</v>
      </c>
      <c r="V15" s="179">
        <v>0</v>
      </c>
      <c r="W15" s="178">
        <v>0</v>
      </c>
      <c r="X15" s="179">
        <v>0</v>
      </c>
      <c r="Y15" s="180">
        <f t="shared" si="1"/>
        <v>0</v>
      </c>
      <c r="Z15" s="180">
        <f t="shared" si="1"/>
        <v>0</v>
      </c>
      <c r="AA15" s="178">
        <v>4</v>
      </c>
      <c r="AB15" s="179">
        <v>4</v>
      </c>
      <c r="AC15" s="178">
        <v>1</v>
      </c>
      <c r="AD15" s="179">
        <v>2</v>
      </c>
      <c r="AE15" s="181">
        <v>3</v>
      </c>
      <c r="AF15" s="179">
        <v>3</v>
      </c>
      <c r="AG15" s="180">
        <f t="shared" si="2"/>
        <v>8</v>
      </c>
      <c r="AH15" s="180">
        <f t="shared" si="2"/>
        <v>9</v>
      </c>
      <c r="AI15" s="178">
        <v>2</v>
      </c>
      <c r="AJ15" s="179">
        <v>2</v>
      </c>
      <c r="AK15" s="178">
        <v>1</v>
      </c>
      <c r="AL15" s="179">
        <v>0</v>
      </c>
      <c r="AM15" s="178">
        <v>0</v>
      </c>
      <c r="AN15" s="179">
        <v>0</v>
      </c>
      <c r="AO15" s="180">
        <f t="shared" si="3"/>
        <v>3</v>
      </c>
      <c r="AP15" s="180">
        <f t="shared" si="3"/>
        <v>2</v>
      </c>
      <c r="AQ15" s="194">
        <f t="shared" si="4"/>
        <v>11</v>
      </c>
      <c r="AR15" s="195">
        <f t="shared" si="4"/>
        <v>11</v>
      </c>
      <c r="AS15" s="185">
        <f>IF(AND(AR15&gt;0,AQ15&gt;0),AR15/AQ15,0)</f>
        <v>1</v>
      </c>
    </row>
    <row r="16" spans="2:45" ht="105">
      <c r="B16" s="461"/>
      <c r="C16" s="196" t="s">
        <v>446</v>
      </c>
      <c r="D16" s="175">
        <v>6</v>
      </c>
      <c r="E16" s="192" t="s">
        <v>450</v>
      </c>
      <c r="F16" s="192" t="s">
        <v>448</v>
      </c>
      <c r="G16" s="175">
        <v>6</v>
      </c>
      <c r="H16" s="193" t="s">
        <v>447</v>
      </c>
      <c r="I16" s="193" t="s">
        <v>736</v>
      </c>
      <c r="J16" s="177" t="s">
        <v>424</v>
      </c>
      <c r="K16" s="178">
        <v>2</v>
      </c>
      <c r="L16" s="179">
        <v>2</v>
      </c>
      <c r="M16" s="178">
        <v>0</v>
      </c>
      <c r="N16" s="179">
        <v>0</v>
      </c>
      <c r="O16" s="178">
        <v>0</v>
      </c>
      <c r="P16" s="179">
        <v>0</v>
      </c>
      <c r="Q16" s="180">
        <f t="shared" si="0"/>
        <v>2</v>
      </c>
      <c r="R16" s="180">
        <f t="shared" si="0"/>
        <v>2</v>
      </c>
      <c r="S16" s="178">
        <v>1</v>
      </c>
      <c r="T16" s="179">
        <v>1</v>
      </c>
      <c r="U16" s="178">
        <v>0</v>
      </c>
      <c r="V16" s="179">
        <v>0</v>
      </c>
      <c r="W16" s="178">
        <v>0</v>
      </c>
      <c r="X16" s="179">
        <v>0</v>
      </c>
      <c r="Y16" s="180">
        <f t="shared" si="1"/>
        <v>1</v>
      </c>
      <c r="Z16" s="180">
        <f t="shared" si="1"/>
        <v>1</v>
      </c>
      <c r="AA16" s="178">
        <v>2</v>
      </c>
      <c r="AB16" s="179">
        <v>2</v>
      </c>
      <c r="AC16" s="178">
        <v>0</v>
      </c>
      <c r="AD16" s="179">
        <v>0</v>
      </c>
      <c r="AE16" s="181">
        <v>0</v>
      </c>
      <c r="AF16" s="179">
        <v>0</v>
      </c>
      <c r="AG16" s="180">
        <f t="shared" si="2"/>
        <v>2</v>
      </c>
      <c r="AH16" s="180">
        <f t="shared" si="2"/>
        <v>2</v>
      </c>
      <c r="AI16" s="178">
        <v>1</v>
      </c>
      <c r="AJ16" s="179">
        <v>1</v>
      </c>
      <c r="AK16" s="178">
        <v>0</v>
      </c>
      <c r="AL16" s="179">
        <v>0</v>
      </c>
      <c r="AM16" s="178">
        <v>0</v>
      </c>
      <c r="AN16" s="179">
        <v>0</v>
      </c>
      <c r="AO16" s="180">
        <f t="shared" si="3"/>
        <v>1</v>
      </c>
      <c r="AP16" s="180">
        <f t="shared" si="3"/>
        <v>1</v>
      </c>
      <c r="AQ16" s="194">
        <f t="shared" si="4"/>
        <v>6</v>
      </c>
      <c r="AR16" s="195">
        <f t="shared" si="4"/>
        <v>6</v>
      </c>
      <c r="AS16" s="185">
        <f>IF(AND(AR16&gt;0,AQ16&gt;0),AR16/AQ16,0)</f>
        <v>1</v>
      </c>
    </row>
    <row r="17" spans="2:45" ht="23.25">
      <c r="B17" s="447" t="s">
        <v>22</v>
      </c>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9"/>
      <c r="AS17" s="29">
        <f>(AS13+AS14+AS16)/3</f>
        <v>1.0003030303030302</v>
      </c>
    </row>
    <row r="18" spans="2:45" ht="17.25">
      <c r="B18" s="197"/>
      <c r="C18" s="197"/>
      <c r="D18" s="198"/>
      <c r="E18" s="197"/>
      <c r="F18" s="197"/>
      <c r="G18" s="197"/>
      <c r="H18" s="197"/>
      <c r="I18" s="197"/>
      <c r="J18" s="199"/>
    </row>
    <row r="19" spans="2:45" ht="15.75">
      <c r="B19" s="200" t="s">
        <v>3</v>
      </c>
      <c r="C19" s="450"/>
      <c r="D19" s="451"/>
      <c r="E19" s="451"/>
      <c r="F19" s="451"/>
      <c r="G19" s="451"/>
      <c r="H19" s="451"/>
      <c r="I19" s="451"/>
      <c r="J19" s="452"/>
    </row>
    <row r="20" spans="2:45" ht="17.25">
      <c r="B20" s="197"/>
      <c r="C20" s="441"/>
      <c r="D20" s="441"/>
      <c r="E20" s="441"/>
      <c r="F20" s="441"/>
      <c r="G20" s="441"/>
      <c r="H20" s="441"/>
      <c r="I20" s="441"/>
      <c r="J20" s="441"/>
    </row>
    <row r="21" spans="2:45" ht="31.5">
      <c r="B21" s="201" t="s">
        <v>31</v>
      </c>
      <c r="C21" s="436">
        <v>43448</v>
      </c>
      <c r="D21" s="437"/>
      <c r="E21" s="197"/>
      <c r="F21" s="197"/>
      <c r="G21" s="202" t="s">
        <v>21</v>
      </c>
      <c r="H21" s="438" t="s">
        <v>430</v>
      </c>
      <c r="I21" s="439"/>
      <c r="J21" s="439"/>
    </row>
    <row r="22" spans="2:45" ht="17.25">
      <c r="B22" s="197"/>
      <c r="C22" s="197"/>
      <c r="D22" s="198"/>
      <c r="E22" s="197"/>
      <c r="F22" s="197"/>
      <c r="G22" s="197"/>
      <c r="H22" s="197"/>
      <c r="I22" s="197"/>
      <c r="J22" s="199"/>
    </row>
    <row r="23" spans="2:45" ht="17.25">
      <c r="B23" s="197"/>
      <c r="C23" s="197"/>
      <c r="D23" s="198"/>
      <c r="E23" s="197"/>
      <c r="F23" s="197"/>
      <c r="G23" s="197"/>
      <c r="H23" s="197"/>
      <c r="I23" s="197"/>
      <c r="J23" s="199"/>
    </row>
    <row r="24" spans="2:45" ht="17.25">
      <c r="B24" s="197"/>
      <c r="C24" s="197"/>
      <c r="D24" s="198"/>
      <c r="E24" s="197"/>
      <c r="F24" s="197"/>
      <c r="G24" s="197"/>
      <c r="H24" s="197"/>
      <c r="I24" s="197"/>
      <c r="J24" s="199"/>
    </row>
    <row r="25" spans="2:45" ht="17.25">
      <c r="B25" s="197"/>
      <c r="C25" s="197"/>
      <c r="D25" s="198"/>
      <c r="E25" s="440"/>
      <c r="F25" s="440"/>
      <c r="G25" s="440"/>
      <c r="H25" s="440"/>
      <c r="I25" s="203"/>
      <c r="J25" s="197"/>
    </row>
    <row r="26" spans="2:45" ht="17.25">
      <c r="B26" s="197"/>
      <c r="C26" s="197"/>
      <c r="D26" s="198"/>
      <c r="E26" s="197"/>
      <c r="F26" s="197"/>
      <c r="G26" s="199"/>
      <c r="H26" s="197"/>
      <c r="I26" s="197"/>
      <c r="J26" s="197"/>
    </row>
    <row r="27" spans="2:45" ht="17.25">
      <c r="B27" s="197"/>
      <c r="C27" s="197"/>
      <c r="D27" s="198"/>
      <c r="E27" s="440"/>
      <c r="F27" s="440"/>
      <c r="G27" s="440"/>
      <c r="H27" s="440"/>
      <c r="I27" s="203"/>
      <c r="J27" s="197"/>
    </row>
    <row r="28" spans="2:45" ht="17.25">
      <c r="B28" s="197"/>
      <c r="C28" s="197"/>
      <c r="D28" s="198"/>
      <c r="E28" s="197"/>
      <c r="F28" s="197"/>
      <c r="G28" s="199"/>
      <c r="H28" s="197"/>
      <c r="I28" s="197"/>
      <c r="J28" s="197"/>
    </row>
    <row r="29" spans="2:45" ht="17.25">
      <c r="B29" s="197"/>
      <c r="C29" s="197"/>
      <c r="D29" s="198"/>
      <c r="E29" s="440"/>
      <c r="F29" s="440"/>
      <c r="G29" s="440"/>
      <c r="H29" s="440"/>
      <c r="I29" s="203"/>
      <c r="J29" s="197"/>
    </row>
  </sheetData>
  <sheetProtection algorithmName="SHA-512" hashValue="NOBVkzUEMgdziwCoJXiVBa1xBoKh4evVHaBd+eHLUtQWVcc/ItqtFtievlq/eDYp06dbkFM+iT1OTCm1nashlQ==" saltValue="WIWEUBXsdriLMjS1DZtDYg==" spinCount="100000" sheet="1" formatCells="0"/>
  <mergeCells count="49">
    <mergeCell ref="B13:B16"/>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K9:AP9"/>
    <mergeCell ref="AQ9:AQ12"/>
    <mergeCell ref="AR9:AR12"/>
    <mergeCell ref="AS9:AS12"/>
    <mergeCell ref="K10:R10"/>
    <mergeCell ref="S10:Z10"/>
    <mergeCell ref="AA10:AH10"/>
    <mergeCell ref="AI10:AP10"/>
    <mergeCell ref="K11:L11"/>
    <mergeCell ref="M11:N11"/>
    <mergeCell ref="AM11:AN11"/>
    <mergeCell ref="AO11:AP11"/>
    <mergeCell ref="C20:J20"/>
    <mergeCell ref="AA11:AB11"/>
    <mergeCell ref="AC11:AD11"/>
    <mergeCell ref="AE11:AF11"/>
    <mergeCell ref="AG11:AH11"/>
    <mergeCell ref="O11:P11"/>
    <mergeCell ref="Q11:R11"/>
    <mergeCell ref="S11:T11"/>
    <mergeCell ref="U11:V11"/>
    <mergeCell ref="W11:X11"/>
    <mergeCell ref="Y11:Z11"/>
    <mergeCell ref="B17:AR17"/>
    <mergeCell ref="C19:J19"/>
    <mergeCell ref="AI11:AJ11"/>
    <mergeCell ref="AK11:AL11"/>
    <mergeCell ref="J9:J12"/>
    <mergeCell ref="C21:D21"/>
    <mergeCell ref="H21:J21"/>
    <mergeCell ref="E25:H25"/>
    <mergeCell ref="E27:H27"/>
    <mergeCell ref="E29:H29"/>
  </mergeCells>
  <conditionalFormatting sqref="AS13:AS16">
    <cfRule type="cellIs" dxfId="194" priority="1" operator="between">
      <formula>0.7</formula>
      <formula>1</formula>
    </cfRule>
    <cfRule type="cellIs" dxfId="193" priority="2" operator="between">
      <formula>0.51</formula>
      <formula>0.69</formula>
    </cfRule>
    <cfRule type="cellIs" dxfId="192" priority="3" operator="between">
      <formula>0</formula>
      <formula>0.5</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9FF33"/>
  </sheetPr>
  <dimension ref="B1:AS29"/>
  <sheetViews>
    <sheetView showGridLines="0" zoomScale="55" zoomScaleNormal="55" workbookViewId="0">
      <pane xSplit="5" ySplit="12" topLeftCell="F13" activePane="bottomRight" state="frozen"/>
      <selection activeCell="B75" sqref="B75:H76"/>
      <selection pane="topRight" activeCell="B75" sqref="B75:H76"/>
      <selection pane="bottomLeft" activeCell="B75" sqref="B75:H76"/>
      <selection pane="bottomRight" activeCell="I16" sqref="I16"/>
    </sheetView>
  </sheetViews>
  <sheetFormatPr baseColWidth="10" defaultColWidth="17.28515625" defaultRowHeight="15" customHeight="1"/>
  <cols>
    <col min="1" max="1" width="4.28515625" style="158" customWidth="1"/>
    <col min="2" max="2" width="52.28515625" style="155" customWidth="1"/>
    <col min="3" max="3" width="34.85546875" style="155" customWidth="1"/>
    <col min="4" max="4" width="21.42578125" style="156" customWidth="1"/>
    <col min="5" max="5" width="28.7109375" style="155" customWidth="1"/>
    <col min="6"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470"/>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2"/>
      <c r="AR3" s="159" t="s">
        <v>35</v>
      </c>
      <c r="AS3" s="204" t="s">
        <v>36</v>
      </c>
    </row>
    <row r="4" spans="2:45">
      <c r="B4" s="465"/>
      <c r="C4" s="470"/>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2"/>
      <c r="AR4" s="161">
        <v>3</v>
      </c>
      <c r="AS4" s="162" t="s">
        <v>101</v>
      </c>
    </row>
    <row r="5" spans="2:45" ht="15.75">
      <c r="B5" s="465"/>
      <c r="C5" s="470"/>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454" t="s">
        <v>34</v>
      </c>
      <c r="C9" s="454" t="s">
        <v>33</v>
      </c>
      <c r="D9" s="454" t="s">
        <v>62</v>
      </c>
      <c r="E9" s="454" t="s">
        <v>65</v>
      </c>
      <c r="F9" s="454" t="s">
        <v>66</v>
      </c>
      <c r="G9" s="454" t="s">
        <v>30</v>
      </c>
      <c r="H9" s="454" t="s">
        <v>24</v>
      </c>
      <c r="I9" s="454" t="s">
        <v>94</v>
      </c>
      <c r="J9" s="454"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2:45" ht="15.75">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496"/>
      <c r="AS10" s="496"/>
    </row>
    <row r="11" spans="2:45" ht="15.75"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43" t="s">
        <v>10</v>
      </c>
      <c r="AP11" s="444"/>
      <c r="AQ11" s="457"/>
      <c r="AR11" s="496"/>
      <c r="AS11" s="496"/>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96"/>
      <c r="AS12" s="496"/>
    </row>
    <row r="13" spans="2:45" ht="95.25" customHeight="1">
      <c r="B13" s="485" t="s">
        <v>707</v>
      </c>
      <c r="C13" s="205" t="s">
        <v>431</v>
      </c>
      <c r="D13" s="206">
        <v>1</v>
      </c>
      <c r="E13" s="207" t="s">
        <v>432</v>
      </c>
      <c r="F13" s="207" t="s">
        <v>433</v>
      </c>
      <c r="G13" s="208" t="s">
        <v>415</v>
      </c>
      <c r="H13" s="209" t="s">
        <v>434</v>
      </c>
      <c r="I13" s="210" t="s">
        <v>435</v>
      </c>
      <c r="J13" s="211" t="s">
        <v>424</v>
      </c>
      <c r="K13" s="212">
        <v>0</v>
      </c>
      <c r="L13" s="213">
        <v>0</v>
      </c>
      <c r="M13" s="212">
        <v>0</v>
      </c>
      <c r="N13" s="213">
        <v>0</v>
      </c>
      <c r="O13" s="212">
        <f>1/3</f>
        <v>0.33333333333333331</v>
      </c>
      <c r="P13" s="213">
        <v>0</v>
      </c>
      <c r="Q13" s="185">
        <f>K13+M13+O13</f>
        <v>0.33333333333333331</v>
      </c>
      <c r="R13" s="185">
        <f>L13+N13+P13</f>
        <v>0</v>
      </c>
      <c r="S13" s="212">
        <f>1/3</f>
        <v>0.33333333333333331</v>
      </c>
      <c r="T13" s="213">
        <v>0</v>
      </c>
      <c r="U13" s="212">
        <v>0</v>
      </c>
      <c r="V13" s="213">
        <f>1/3</f>
        <v>0.33333333333333331</v>
      </c>
      <c r="W13" s="212">
        <v>0</v>
      </c>
      <c r="X13" s="213">
        <v>0</v>
      </c>
      <c r="Y13" s="185">
        <f>S13+U13+W13</f>
        <v>0.33333333333333331</v>
      </c>
      <c r="Z13" s="185">
        <f>T13+V13+X13</f>
        <v>0.33333333333333331</v>
      </c>
      <c r="AA13" s="212">
        <f>1/3</f>
        <v>0.33333333333333331</v>
      </c>
      <c r="AB13" s="213">
        <v>0.66666666666666663</v>
      </c>
      <c r="AC13" s="212">
        <v>0</v>
      </c>
      <c r="AD13" s="213">
        <v>0</v>
      </c>
      <c r="AE13" s="214">
        <v>0</v>
      </c>
      <c r="AF13" s="215">
        <v>0</v>
      </c>
      <c r="AG13" s="185">
        <f>AA13+AC13+AE13</f>
        <v>0.33333333333333331</v>
      </c>
      <c r="AH13" s="185">
        <f>AB13+AD13+AF13</f>
        <v>0.66666666666666663</v>
      </c>
      <c r="AI13" s="212">
        <v>0</v>
      </c>
      <c r="AJ13" s="213">
        <v>0</v>
      </c>
      <c r="AK13" s="212">
        <v>0</v>
      </c>
      <c r="AL13" s="213">
        <v>0</v>
      </c>
      <c r="AM13" s="212">
        <v>0</v>
      </c>
      <c r="AN13" s="213">
        <v>0</v>
      </c>
      <c r="AO13" s="185">
        <f>AI13+AK13+AM13</f>
        <v>0</v>
      </c>
      <c r="AP13" s="185">
        <f>AJ13+AL13+AN13</f>
        <v>0</v>
      </c>
      <c r="AQ13" s="185">
        <f>Q13+Y13+AG13+AO13</f>
        <v>1</v>
      </c>
      <c r="AR13" s="185">
        <f>R13+Z13+AH13+AP13</f>
        <v>1</v>
      </c>
      <c r="AS13" s="185">
        <f>IF(AND(AR13&gt;0,AQ13&gt;0),AR13/AQ13,0)</f>
        <v>1</v>
      </c>
    </row>
    <row r="14" spans="2:45" ht="105">
      <c r="B14" s="486"/>
      <c r="C14" s="206" t="s">
        <v>436</v>
      </c>
      <c r="D14" s="206">
        <v>1</v>
      </c>
      <c r="E14" s="207" t="s">
        <v>437</v>
      </c>
      <c r="F14" s="207" t="s">
        <v>438</v>
      </c>
      <c r="G14" s="208" t="s">
        <v>415</v>
      </c>
      <c r="H14" s="209" t="s">
        <v>439</v>
      </c>
      <c r="I14" s="210" t="s">
        <v>440</v>
      </c>
      <c r="J14" s="211" t="s">
        <v>424</v>
      </c>
      <c r="K14" s="212">
        <v>0</v>
      </c>
      <c r="L14" s="213">
        <v>0</v>
      </c>
      <c r="M14" s="212">
        <f>1/3</f>
        <v>0.33333333333333331</v>
      </c>
      <c r="N14" s="213">
        <v>0</v>
      </c>
      <c r="O14" s="212">
        <v>0</v>
      </c>
      <c r="P14" s="213">
        <v>0</v>
      </c>
      <c r="Q14" s="185">
        <f>K14+M14+O14</f>
        <v>0.33333333333333331</v>
      </c>
      <c r="R14" s="185">
        <f>L14+N14+P14</f>
        <v>0</v>
      </c>
      <c r="S14" s="212">
        <v>0</v>
      </c>
      <c r="T14" s="213">
        <f>1/3</f>
        <v>0.33333333333333331</v>
      </c>
      <c r="U14" s="212">
        <v>0</v>
      </c>
      <c r="V14" s="213">
        <v>0</v>
      </c>
      <c r="W14" s="212">
        <v>0</v>
      </c>
      <c r="X14" s="213">
        <v>0</v>
      </c>
      <c r="Y14" s="185">
        <f>S14+U14+W14</f>
        <v>0</v>
      </c>
      <c r="Z14" s="185">
        <f>T14+V14+X14</f>
        <v>0.33333333333333331</v>
      </c>
      <c r="AA14" s="212">
        <v>0</v>
      </c>
      <c r="AB14" s="213">
        <v>0</v>
      </c>
      <c r="AC14" s="212">
        <f>1/3</f>
        <v>0.33333333333333331</v>
      </c>
      <c r="AD14" s="213">
        <v>0.66666666666666663</v>
      </c>
      <c r="AE14" s="214">
        <v>0</v>
      </c>
      <c r="AF14" s="215">
        <v>0</v>
      </c>
      <c r="AG14" s="185">
        <f>AA14+AC14+AE14</f>
        <v>0.33333333333333331</v>
      </c>
      <c r="AH14" s="185">
        <f>AB14+AD14+AF14</f>
        <v>0.66666666666666663</v>
      </c>
      <c r="AI14" s="212">
        <v>0</v>
      </c>
      <c r="AJ14" s="213">
        <v>0</v>
      </c>
      <c r="AK14" s="212">
        <f>1/3</f>
        <v>0.33333333333333331</v>
      </c>
      <c r="AL14" s="213">
        <v>0</v>
      </c>
      <c r="AM14" s="212">
        <v>0</v>
      </c>
      <c r="AN14" s="213">
        <v>0</v>
      </c>
      <c r="AO14" s="185">
        <f>AI14+AK14+AM14</f>
        <v>0.33333333333333331</v>
      </c>
      <c r="AP14" s="185">
        <f>AJ14+AL14+AN14</f>
        <v>0</v>
      </c>
      <c r="AQ14" s="185">
        <f>Q14+Y14+AG14+AO14</f>
        <v>1</v>
      </c>
      <c r="AR14" s="185">
        <f>R14+Z14+AH14+AP14</f>
        <v>1</v>
      </c>
      <c r="AS14" s="185">
        <f>IF(AND(AR14&gt;0,AQ14&gt;0),AR14/AQ14,0)</f>
        <v>1</v>
      </c>
    </row>
    <row r="15" spans="2:45" ht="71.25">
      <c r="B15" s="487"/>
      <c r="C15" s="205" t="s">
        <v>441</v>
      </c>
      <c r="D15" s="205">
        <v>1</v>
      </c>
      <c r="E15" s="216" t="s">
        <v>217</v>
      </c>
      <c r="F15" s="216" t="s">
        <v>442</v>
      </c>
      <c r="G15" s="208">
        <v>1</v>
      </c>
      <c r="H15" s="209" t="s">
        <v>443</v>
      </c>
      <c r="I15" s="210" t="s">
        <v>444</v>
      </c>
      <c r="J15" s="211" t="s">
        <v>424</v>
      </c>
      <c r="K15" s="178">
        <v>0</v>
      </c>
      <c r="L15" s="179">
        <v>0</v>
      </c>
      <c r="M15" s="178">
        <v>0</v>
      </c>
      <c r="N15" s="179">
        <v>0</v>
      </c>
      <c r="O15" s="178">
        <v>0</v>
      </c>
      <c r="P15" s="179">
        <v>0</v>
      </c>
      <c r="Q15" s="180">
        <f t="shared" ref="Q15:R16" si="0">K15+M15+O15</f>
        <v>0</v>
      </c>
      <c r="R15" s="180">
        <f t="shared" si="0"/>
        <v>0</v>
      </c>
      <c r="S15" s="178">
        <v>0</v>
      </c>
      <c r="T15" s="179">
        <v>0</v>
      </c>
      <c r="U15" s="178">
        <v>0</v>
      </c>
      <c r="V15" s="179">
        <v>0</v>
      </c>
      <c r="W15" s="178">
        <v>0</v>
      </c>
      <c r="X15" s="179">
        <v>0</v>
      </c>
      <c r="Y15" s="180">
        <f t="shared" ref="Y15:Z16" si="1">S15+U15+W15</f>
        <v>0</v>
      </c>
      <c r="Z15" s="180">
        <f t="shared" si="1"/>
        <v>0</v>
      </c>
      <c r="AA15" s="178">
        <v>0</v>
      </c>
      <c r="AB15" s="179">
        <v>0</v>
      </c>
      <c r="AC15" s="178">
        <v>0</v>
      </c>
      <c r="AD15" s="179">
        <v>0</v>
      </c>
      <c r="AE15" s="181">
        <v>1</v>
      </c>
      <c r="AF15" s="182">
        <v>0</v>
      </c>
      <c r="AG15" s="180">
        <f t="shared" ref="AG15:AH16" si="2">AA15+AC15+AE15</f>
        <v>1</v>
      </c>
      <c r="AH15" s="180">
        <f t="shared" si="2"/>
        <v>0</v>
      </c>
      <c r="AI15" s="178">
        <v>0</v>
      </c>
      <c r="AJ15" s="179">
        <v>0</v>
      </c>
      <c r="AK15" s="178">
        <v>0</v>
      </c>
      <c r="AL15" s="179">
        <v>1</v>
      </c>
      <c r="AM15" s="178">
        <v>0</v>
      </c>
      <c r="AN15" s="179">
        <v>0</v>
      </c>
      <c r="AO15" s="180">
        <f t="shared" ref="AO15:AP16" si="3">AI15+AK15+AM15</f>
        <v>0</v>
      </c>
      <c r="AP15" s="180">
        <f t="shared" si="3"/>
        <v>1</v>
      </c>
      <c r="AQ15" s="183">
        <f t="shared" ref="AQ15:AR16" si="4">Q15+Y15+AG15+AO15</f>
        <v>1</v>
      </c>
      <c r="AR15" s="184">
        <f t="shared" si="4"/>
        <v>1</v>
      </c>
      <c r="AS15" s="185">
        <f>IF(AND(AR15&gt;0,AQ15&gt;0),AR15/AQ15,0)</f>
        <v>1</v>
      </c>
    </row>
    <row r="16" spans="2:45" ht="327.75">
      <c r="B16" s="217" t="s">
        <v>475</v>
      </c>
      <c r="C16" s="218" t="s">
        <v>472</v>
      </c>
      <c r="D16" s="219">
        <v>1</v>
      </c>
      <c r="E16" s="220" t="s">
        <v>425</v>
      </c>
      <c r="F16" s="221" t="s">
        <v>426</v>
      </c>
      <c r="G16" s="208" t="s">
        <v>415</v>
      </c>
      <c r="H16" s="209" t="s">
        <v>427</v>
      </c>
      <c r="I16" s="210" t="s">
        <v>428</v>
      </c>
      <c r="J16" s="211" t="s">
        <v>519</v>
      </c>
      <c r="K16" s="41">
        <v>2.5757575757575757E-2</v>
      </c>
      <c r="L16" s="31">
        <v>2.5757575757575799E-2</v>
      </c>
      <c r="M16" s="41">
        <v>0.23575757575757575</v>
      </c>
      <c r="N16" s="31">
        <v>0.17</v>
      </c>
      <c r="O16" s="41">
        <v>0.16909090909090907</v>
      </c>
      <c r="P16" s="31">
        <v>0.06</v>
      </c>
      <c r="Q16" s="185">
        <f t="shared" si="0"/>
        <v>0.43060606060606055</v>
      </c>
      <c r="R16" s="185">
        <f t="shared" si="0"/>
        <v>0.25575757575757579</v>
      </c>
      <c r="S16" s="41">
        <v>0.13575757575757574</v>
      </c>
      <c r="T16" s="31">
        <v>0.14000000000000001</v>
      </c>
      <c r="U16" s="41">
        <v>0.10242424242424242</v>
      </c>
      <c r="V16" s="31">
        <v>7.0000000000000007E-2</v>
      </c>
      <c r="W16" s="41">
        <v>3.5757575757575759E-2</v>
      </c>
      <c r="X16" s="31">
        <v>0.04</v>
      </c>
      <c r="Y16" s="185">
        <f t="shared" si="1"/>
        <v>0.27393939393939393</v>
      </c>
      <c r="Z16" s="185">
        <f t="shared" si="1"/>
        <v>0.25</v>
      </c>
      <c r="AA16" s="41">
        <v>3.5757575757575759E-2</v>
      </c>
      <c r="AB16" s="31">
        <v>0.04</v>
      </c>
      <c r="AC16" s="41">
        <v>8.5757575757575755E-2</v>
      </c>
      <c r="AD16" s="31">
        <v>0.04</v>
      </c>
      <c r="AE16" s="41">
        <v>3.5757575757575759E-2</v>
      </c>
      <c r="AF16" s="31">
        <v>0.09</v>
      </c>
      <c r="AG16" s="185">
        <f t="shared" si="2"/>
        <v>0.15727272727272729</v>
      </c>
      <c r="AH16" s="185">
        <f t="shared" si="2"/>
        <v>0.16999999999999998</v>
      </c>
      <c r="AI16" s="41">
        <v>3.5757575757575759E-2</v>
      </c>
      <c r="AJ16" s="31">
        <v>0.18</v>
      </c>
      <c r="AK16" s="41">
        <v>8.5757575757575755E-2</v>
      </c>
      <c r="AL16" s="31">
        <v>0.14424242424242428</v>
      </c>
      <c r="AM16" s="41">
        <v>1.6666666666666666E-2</v>
      </c>
      <c r="AN16" s="31">
        <v>0</v>
      </c>
      <c r="AO16" s="185">
        <f t="shared" si="3"/>
        <v>0.13818181818181818</v>
      </c>
      <c r="AP16" s="185">
        <f t="shared" si="3"/>
        <v>0.32424242424242428</v>
      </c>
      <c r="AQ16" s="185">
        <f t="shared" si="4"/>
        <v>1</v>
      </c>
      <c r="AR16" s="185">
        <f t="shared" si="4"/>
        <v>1</v>
      </c>
      <c r="AS16" s="185">
        <f>IF(AND(AR16&gt;0,AQ16&gt;0),AR16/AQ16,0)</f>
        <v>1</v>
      </c>
    </row>
    <row r="17" spans="2:45" ht="23.25">
      <c r="B17" s="488" t="s">
        <v>22</v>
      </c>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c r="AH17" s="489"/>
      <c r="AI17" s="489"/>
      <c r="AJ17" s="489"/>
      <c r="AK17" s="489"/>
      <c r="AL17" s="489"/>
      <c r="AM17" s="489"/>
      <c r="AN17" s="489"/>
      <c r="AO17" s="489"/>
      <c r="AP17" s="489"/>
      <c r="AQ17" s="489"/>
      <c r="AR17" s="490"/>
      <c r="AS17" s="29">
        <f>AVERAGE(AS13:AS15)</f>
        <v>1</v>
      </c>
    </row>
    <row r="18" spans="2:45" ht="17.25">
      <c r="B18" s="197"/>
      <c r="C18" s="197"/>
      <c r="D18" s="198"/>
      <c r="E18" s="197"/>
      <c r="F18" s="197"/>
      <c r="G18" s="197"/>
      <c r="H18" s="197"/>
      <c r="I18" s="197"/>
      <c r="J18" s="199"/>
    </row>
    <row r="19" spans="2:45" ht="15.75">
      <c r="B19" s="200" t="s">
        <v>3</v>
      </c>
      <c r="C19" s="450"/>
      <c r="D19" s="451"/>
      <c r="E19" s="451"/>
      <c r="F19" s="451"/>
      <c r="G19" s="451"/>
      <c r="H19" s="451"/>
      <c r="I19" s="451"/>
      <c r="J19" s="452"/>
    </row>
    <row r="20" spans="2:45" ht="17.25">
      <c r="B20" s="197"/>
      <c r="C20" s="441"/>
      <c r="D20" s="441"/>
      <c r="E20" s="441"/>
      <c r="F20" s="441"/>
      <c r="G20" s="441"/>
      <c r="H20" s="441"/>
      <c r="I20" s="441"/>
      <c r="J20" s="441"/>
    </row>
    <row r="21" spans="2:45" ht="17.25">
      <c r="B21" s="201" t="s">
        <v>31</v>
      </c>
      <c r="C21" s="436">
        <v>43448</v>
      </c>
      <c r="D21" s="437"/>
      <c r="E21" s="197"/>
      <c r="F21" s="197"/>
      <c r="G21" s="202" t="s">
        <v>21</v>
      </c>
      <c r="H21" s="438" t="s">
        <v>430</v>
      </c>
      <c r="I21" s="439"/>
      <c r="J21" s="439"/>
    </row>
    <row r="22" spans="2:45" ht="17.25">
      <c r="B22" s="197"/>
      <c r="C22" s="197"/>
      <c r="D22" s="198"/>
      <c r="E22" s="197"/>
      <c r="F22" s="197"/>
      <c r="G22" s="197"/>
      <c r="H22" s="197"/>
      <c r="I22" s="197"/>
      <c r="J22" s="199"/>
    </row>
    <row r="23" spans="2:45" ht="17.25">
      <c r="B23" s="197"/>
      <c r="C23" s="197"/>
      <c r="D23" s="198"/>
      <c r="E23" s="197"/>
      <c r="F23" s="197"/>
      <c r="G23" s="197"/>
      <c r="H23" s="197"/>
      <c r="I23" s="197"/>
      <c r="J23" s="199"/>
    </row>
    <row r="24" spans="2:45" ht="17.25">
      <c r="B24" s="197"/>
      <c r="C24" s="197"/>
      <c r="D24" s="198"/>
      <c r="E24" s="197"/>
      <c r="F24" s="197"/>
      <c r="G24" s="197"/>
      <c r="H24" s="197"/>
      <c r="I24" s="197"/>
      <c r="J24" s="199"/>
    </row>
    <row r="25" spans="2:45" ht="17.25">
      <c r="B25" s="197"/>
      <c r="C25" s="197"/>
      <c r="D25" s="198"/>
      <c r="E25" s="440"/>
      <c r="F25" s="440"/>
      <c r="G25" s="440"/>
      <c r="H25" s="440"/>
      <c r="I25" s="203"/>
      <c r="J25" s="197"/>
    </row>
    <row r="26" spans="2:45" ht="17.25">
      <c r="B26" s="197"/>
      <c r="C26" s="197"/>
      <c r="D26" s="198"/>
      <c r="E26" s="197"/>
      <c r="F26" s="197"/>
      <c r="G26" s="199"/>
      <c r="H26" s="197"/>
      <c r="I26" s="197"/>
      <c r="J26" s="197"/>
    </row>
    <row r="27" spans="2:45" ht="17.25">
      <c r="B27" s="197"/>
      <c r="C27" s="197"/>
      <c r="D27" s="198"/>
      <c r="E27" s="440"/>
      <c r="F27" s="440"/>
      <c r="G27" s="440"/>
      <c r="H27" s="440"/>
      <c r="I27" s="203"/>
      <c r="J27" s="197"/>
    </row>
    <row r="28" spans="2:45" ht="17.25">
      <c r="B28" s="197"/>
      <c r="C28" s="197"/>
      <c r="D28" s="198"/>
      <c r="E28" s="197"/>
      <c r="F28" s="197"/>
      <c r="G28" s="199"/>
      <c r="H28" s="197"/>
      <c r="I28" s="197"/>
      <c r="J28" s="197"/>
    </row>
    <row r="29" spans="2:45" ht="17.25">
      <c r="B29" s="197"/>
      <c r="C29" s="197"/>
      <c r="D29" s="198"/>
      <c r="E29" s="440"/>
      <c r="F29" s="440"/>
      <c r="G29" s="440"/>
      <c r="H29" s="440"/>
      <c r="I29" s="203"/>
      <c r="J29" s="197"/>
    </row>
  </sheetData>
  <sheetProtection algorithmName="SHA-512" hashValue="ZNYDrHC+KAO6RVVLw9nFEiY91IJojXc9Ndy5oYXtzSC9LA1MsZ5dioFCfaeL+5d71G1kj71qxo/ULh1v7btdhQ==" saltValue="W978BqdXZUeNeNuWQTD4TQ==" spinCount="100000" sheet="1" formatCells="0"/>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20:J20"/>
    <mergeCell ref="AA11:AB11"/>
    <mergeCell ref="AC11:AD11"/>
    <mergeCell ref="AE11:AF11"/>
    <mergeCell ref="AG11:AH11"/>
    <mergeCell ref="O11:P11"/>
    <mergeCell ref="Q11:R11"/>
    <mergeCell ref="S11:T11"/>
    <mergeCell ref="U11:V11"/>
    <mergeCell ref="W11:X11"/>
    <mergeCell ref="Y11:Z11"/>
    <mergeCell ref="AM11:AN11"/>
    <mergeCell ref="AO11:AP11"/>
    <mergeCell ref="B13:B15"/>
    <mergeCell ref="B17:AR17"/>
    <mergeCell ref="C19:J19"/>
    <mergeCell ref="AI11:AJ11"/>
    <mergeCell ref="AK11:AL11"/>
    <mergeCell ref="C21:D21"/>
    <mergeCell ref="H21:J21"/>
    <mergeCell ref="E25:H25"/>
    <mergeCell ref="E27:H27"/>
    <mergeCell ref="E29:H29"/>
  </mergeCells>
  <conditionalFormatting sqref="AS13">
    <cfRule type="cellIs" dxfId="191" priority="1" operator="between">
      <formula>0.7</formula>
      <formula>1</formula>
    </cfRule>
    <cfRule type="cellIs" dxfId="190" priority="2" operator="between">
      <formula>0.51</formula>
      <formula>0.69</formula>
    </cfRule>
    <cfRule type="cellIs" dxfId="189" priority="3" operator="between">
      <formula>0</formula>
      <formula>0.5</formula>
    </cfRule>
  </conditionalFormatting>
  <conditionalFormatting sqref="AS14:AS16">
    <cfRule type="cellIs" dxfId="188" priority="4" operator="between">
      <formula>0.7</formula>
      <formula>1</formula>
    </cfRule>
    <cfRule type="cellIs" dxfId="187" priority="5" operator="between">
      <formula>0.51</formula>
      <formula>0.69</formula>
    </cfRule>
    <cfRule type="cellIs" dxfId="186" priority="6" operator="between">
      <formula>0</formula>
      <formula>0.5</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9FF33"/>
  </sheetPr>
  <dimension ref="B1:AS33"/>
  <sheetViews>
    <sheetView showGridLines="0" topLeftCell="A3" zoomScale="55" zoomScaleNormal="55" workbookViewId="0">
      <pane xSplit="7" ySplit="10" topLeftCell="H13" activePane="bottomRight" state="frozen"/>
      <selection activeCell="B75" sqref="B75:H76"/>
      <selection pane="topRight" activeCell="B75" sqref="B75:H76"/>
      <selection pane="bottomLeft" activeCell="B75" sqref="B75:H76"/>
      <selection pane="bottomRight" activeCell="I13" sqref="I13"/>
    </sheetView>
  </sheetViews>
  <sheetFormatPr baseColWidth="10" defaultColWidth="17.28515625" defaultRowHeight="15" customHeight="1"/>
  <cols>
    <col min="1" max="1" width="4.28515625" style="158" customWidth="1"/>
    <col min="2" max="2" width="28.42578125" style="155" customWidth="1"/>
    <col min="3" max="3" width="28.5703125" style="155" customWidth="1"/>
    <col min="4" max="4" width="21.42578125" style="156" customWidth="1"/>
    <col min="5" max="5" width="21.42578125" style="155" customWidth="1"/>
    <col min="6" max="6" width="27.7109375" style="155" customWidth="1"/>
    <col min="7" max="7" width="21.42578125" style="155" customWidth="1"/>
    <col min="8" max="8" width="32.7109375" style="155" customWidth="1"/>
    <col min="9" max="9" width="46.42578125"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5" customHeight="1" thickBot="1"/>
    <row r="2" spans="2:45" ht="16.5" customHeight="1">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6.5" customHeight="1">
      <c r="B3" s="465"/>
      <c r="C3" s="470"/>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2"/>
      <c r="AR3" s="159" t="s">
        <v>35</v>
      </c>
      <c r="AS3" s="204" t="s">
        <v>36</v>
      </c>
    </row>
    <row r="4" spans="2:45" ht="16.5" customHeight="1">
      <c r="B4" s="465"/>
      <c r="C4" s="470"/>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2"/>
      <c r="AR4" s="161">
        <v>3</v>
      </c>
      <c r="AS4" s="162" t="s">
        <v>101</v>
      </c>
    </row>
    <row r="5" spans="2:45" ht="16.5" customHeight="1">
      <c r="B5" s="465"/>
      <c r="C5" s="470"/>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2"/>
      <c r="AR5" s="478" t="s">
        <v>37</v>
      </c>
      <c r="AS5" s="479"/>
    </row>
    <row r="6" spans="2:45" ht="16.5" customHeight="1"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4.25" customHeight="1">
      <c r="B7" s="163"/>
      <c r="C7" s="163"/>
      <c r="D7" s="164"/>
      <c r="E7" s="163"/>
      <c r="F7" s="163"/>
      <c r="G7" s="163"/>
      <c r="H7" s="163"/>
      <c r="I7" s="163"/>
      <c r="J7" s="165"/>
      <c r="AR7" s="462"/>
      <c r="AS7" s="463"/>
    </row>
    <row r="8" spans="2:45" ht="15" customHeight="1">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3.5" customHeight="1">
      <c r="B9" s="454" t="s">
        <v>34</v>
      </c>
      <c r="C9" s="454" t="s">
        <v>33</v>
      </c>
      <c r="D9" s="454" t="s">
        <v>62</v>
      </c>
      <c r="E9" s="454" t="s">
        <v>65</v>
      </c>
      <c r="F9" s="454" t="s">
        <v>66</v>
      </c>
      <c r="G9" s="454" t="s">
        <v>30</v>
      </c>
      <c r="H9" s="454" t="s">
        <v>24</v>
      </c>
      <c r="I9" s="454" t="s">
        <v>94</v>
      </c>
      <c r="J9" s="454"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2:45" ht="13.5" customHeight="1">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496"/>
      <c r="AS10" s="496"/>
    </row>
    <row r="11" spans="2:45" ht="17.25"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43" t="s">
        <v>10</v>
      </c>
      <c r="AP11" s="444"/>
      <c r="AQ11" s="500"/>
      <c r="AR11" s="496"/>
      <c r="AS11" s="496"/>
    </row>
    <row r="12" spans="2:45" ht="52.5" customHeight="1">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500"/>
      <c r="AR12" s="496"/>
      <c r="AS12" s="496"/>
    </row>
    <row r="13" spans="2:45" ht="174.75" customHeight="1">
      <c r="B13" s="497" t="s">
        <v>708</v>
      </c>
      <c r="C13" s="222" t="s">
        <v>113</v>
      </c>
      <c r="D13" s="223">
        <v>0.6</v>
      </c>
      <c r="E13" s="224" t="s">
        <v>119</v>
      </c>
      <c r="F13" s="224" t="s">
        <v>120</v>
      </c>
      <c r="G13" s="225">
        <v>1</v>
      </c>
      <c r="H13" s="224" t="s">
        <v>139</v>
      </c>
      <c r="I13" s="224" t="s">
        <v>140</v>
      </c>
      <c r="J13" s="211" t="s">
        <v>126</v>
      </c>
      <c r="K13" s="212">
        <v>0</v>
      </c>
      <c r="L13" s="213">
        <v>0</v>
      </c>
      <c r="M13" s="212">
        <v>0</v>
      </c>
      <c r="N13" s="213">
        <v>0</v>
      </c>
      <c r="O13" s="212">
        <v>0.1</v>
      </c>
      <c r="P13" s="213">
        <v>0.1</v>
      </c>
      <c r="Q13" s="226">
        <f t="shared" ref="Q13:R17" si="0">K13+M13+O13</f>
        <v>0.1</v>
      </c>
      <c r="R13" s="226">
        <f t="shared" si="0"/>
        <v>0.1</v>
      </c>
      <c r="S13" s="212">
        <v>0.05</v>
      </c>
      <c r="T13" s="213">
        <v>0.05</v>
      </c>
      <c r="U13" s="212">
        <v>0.05</v>
      </c>
      <c r="V13" s="213">
        <v>0.05</v>
      </c>
      <c r="W13" s="212">
        <v>0.1</v>
      </c>
      <c r="X13" s="213">
        <v>0.1</v>
      </c>
      <c r="Y13" s="226">
        <f t="shared" ref="Y13:Z17" si="1">S13+U13+W13</f>
        <v>0.2</v>
      </c>
      <c r="Z13" s="226">
        <f t="shared" si="1"/>
        <v>0.2</v>
      </c>
      <c r="AA13" s="212">
        <v>0.05</v>
      </c>
      <c r="AB13" s="213">
        <v>0.05</v>
      </c>
      <c r="AC13" s="212">
        <v>0.05</v>
      </c>
      <c r="AD13" s="213">
        <v>0.05</v>
      </c>
      <c r="AE13" s="214">
        <v>0.1</v>
      </c>
      <c r="AF13" s="215">
        <v>0.1</v>
      </c>
      <c r="AG13" s="226">
        <f t="shared" ref="AG13:AH17" si="2">AA13+AC13+AE13</f>
        <v>0.2</v>
      </c>
      <c r="AH13" s="226">
        <f t="shared" si="2"/>
        <v>0.2</v>
      </c>
      <c r="AI13" s="212">
        <v>0.05</v>
      </c>
      <c r="AJ13" s="213">
        <v>0.05</v>
      </c>
      <c r="AK13" s="212">
        <v>0.05</v>
      </c>
      <c r="AL13" s="213">
        <v>0.05</v>
      </c>
      <c r="AM13" s="212">
        <v>0</v>
      </c>
      <c r="AN13" s="213">
        <v>0</v>
      </c>
      <c r="AO13" s="226">
        <f t="shared" ref="AO13:AP17" si="3">AI13+AK13+AM13</f>
        <v>0.1</v>
      </c>
      <c r="AP13" s="226">
        <f t="shared" si="3"/>
        <v>0.1</v>
      </c>
      <c r="AQ13" s="227">
        <f t="shared" ref="AQ13:AR17" si="4">Q13+Y13+AG13+AO13</f>
        <v>0.6</v>
      </c>
      <c r="AR13" s="185">
        <f t="shared" si="4"/>
        <v>0.6</v>
      </c>
      <c r="AS13" s="185">
        <f>IF(AND(AR13&gt;0,AQ13&gt;0),AR13/AQ13,0)</f>
        <v>1</v>
      </c>
    </row>
    <row r="14" spans="2:45" ht="198" customHeight="1">
      <c r="B14" s="498"/>
      <c r="C14" s="222" t="s">
        <v>114</v>
      </c>
      <c r="D14" s="223">
        <v>0.4</v>
      </c>
      <c r="E14" s="224" t="s">
        <v>121</v>
      </c>
      <c r="F14" s="224" t="s">
        <v>122</v>
      </c>
      <c r="G14" s="225">
        <v>0.6</v>
      </c>
      <c r="H14" s="224" t="s">
        <v>141</v>
      </c>
      <c r="I14" s="224" t="s">
        <v>142</v>
      </c>
      <c r="J14" s="211" t="s">
        <v>126</v>
      </c>
      <c r="K14" s="212">
        <v>0</v>
      </c>
      <c r="L14" s="213">
        <v>0</v>
      </c>
      <c r="M14" s="212">
        <v>0</v>
      </c>
      <c r="N14" s="213">
        <v>0</v>
      </c>
      <c r="O14" s="212">
        <v>0.05</v>
      </c>
      <c r="P14" s="213">
        <v>0.05</v>
      </c>
      <c r="Q14" s="226">
        <f t="shared" si="0"/>
        <v>0.05</v>
      </c>
      <c r="R14" s="226">
        <f t="shared" si="0"/>
        <v>0.05</v>
      </c>
      <c r="S14" s="212">
        <v>0.03</v>
      </c>
      <c r="T14" s="213">
        <v>0.03</v>
      </c>
      <c r="U14" s="212">
        <v>0.04</v>
      </c>
      <c r="V14" s="213">
        <v>0.04</v>
      </c>
      <c r="W14" s="212">
        <v>0.03</v>
      </c>
      <c r="X14" s="213">
        <v>0.03</v>
      </c>
      <c r="Y14" s="226">
        <f t="shared" si="1"/>
        <v>0.1</v>
      </c>
      <c r="Z14" s="226">
        <f t="shared" si="1"/>
        <v>0.1</v>
      </c>
      <c r="AA14" s="212">
        <v>0.03</v>
      </c>
      <c r="AB14" s="213">
        <v>0.03</v>
      </c>
      <c r="AC14" s="212">
        <v>0.04</v>
      </c>
      <c r="AD14" s="213">
        <v>0.04</v>
      </c>
      <c r="AE14" s="214">
        <v>0.03</v>
      </c>
      <c r="AF14" s="215">
        <v>0.03</v>
      </c>
      <c r="AG14" s="226">
        <f t="shared" si="2"/>
        <v>0.1</v>
      </c>
      <c r="AH14" s="226">
        <f t="shared" si="2"/>
        <v>0.1</v>
      </c>
      <c r="AI14" s="212">
        <v>0.05</v>
      </c>
      <c r="AJ14" s="213">
        <v>0.05</v>
      </c>
      <c r="AK14" s="212">
        <v>0.05</v>
      </c>
      <c r="AL14" s="213">
        <v>0.05</v>
      </c>
      <c r="AM14" s="212">
        <v>0.05</v>
      </c>
      <c r="AN14" s="213">
        <v>0.05</v>
      </c>
      <c r="AO14" s="226">
        <f t="shared" si="3"/>
        <v>0.15000000000000002</v>
      </c>
      <c r="AP14" s="228">
        <f t="shared" si="3"/>
        <v>0.15000000000000002</v>
      </c>
      <c r="AQ14" s="227">
        <f t="shared" si="4"/>
        <v>0.4</v>
      </c>
      <c r="AR14" s="185">
        <f t="shared" si="4"/>
        <v>0.4</v>
      </c>
      <c r="AS14" s="185">
        <f t="shared" ref="AS14:AS20" si="5">IF(AND(AR14&gt;0,AQ14&gt;0),AR14/AQ14,0)</f>
        <v>1</v>
      </c>
    </row>
    <row r="15" spans="2:45" s="231" customFormat="1" ht="150" customHeight="1">
      <c r="B15" s="498"/>
      <c r="C15" s="222" t="s">
        <v>116</v>
      </c>
      <c r="D15" s="223">
        <v>0.4</v>
      </c>
      <c r="E15" s="224" t="s">
        <v>131</v>
      </c>
      <c r="F15" s="224" t="s">
        <v>132</v>
      </c>
      <c r="G15" s="225">
        <v>0.6</v>
      </c>
      <c r="H15" s="224" t="s">
        <v>147</v>
      </c>
      <c r="I15" s="224" t="s">
        <v>148</v>
      </c>
      <c r="J15" s="229" t="s">
        <v>126</v>
      </c>
      <c r="K15" s="212">
        <v>0</v>
      </c>
      <c r="L15" s="213">
        <v>0</v>
      </c>
      <c r="M15" s="212">
        <v>0</v>
      </c>
      <c r="N15" s="213">
        <v>0</v>
      </c>
      <c r="O15" s="212">
        <v>0.05</v>
      </c>
      <c r="P15" s="213">
        <v>0.05</v>
      </c>
      <c r="Q15" s="226">
        <f t="shared" si="0"/>
        <v>0.05</v>
      </c>
      <c r="R15" s="226">
        <f t="shared" si="0"/>
        <v>0.05</v>
      </c>
      <c r="S15" s="212">
        <v>0.03</v>
      </c>
      <c r="T15" s="213">
        <v>0.03</v>
      </c>
      <c r="U15" s="212">
        <v>0.04</v>
      </c>
      <c r="V15" s="213">
        <v>0.04</v>
      </c>
      <c r="W15" s="212">
        <v>0.03</v>
      </c>
      <c r="X15" s="213">
        <v>0.03</v>
      </c>
      <c r="Y15" s="226">
        <f t="shared" si="1"/>
        <v>0.1</v>
      </c>
      <c r="Z15" s="226">
        <f t="shared" si="1"/>
        <v>0.1</v>
      </c>
      <c r="AA15" s="212">
        <v>0.05</v>
      </c>
      <c r="AB15" s="213">
        <v>0.05</v>
      </c>
      <c r="AC15" s="212">
        <v>0.05</v>
      </c>
      <c r="AD15" s="213">
        <v>0.05</v>
      </c>
      <c r="AE15" s="214">
        <v>0.05</v>
      </c>
      <c r="AF15" s="215">
        <v>0.05</v>
      </c>
      <c r="AG15" s="226">
        <f t="shared" si="2"/>
        <v>0.15000000000000002</v>
      </c>
      <c r="AH15" s="226">
        <f t="shared" si="2"/>
        <v>0.15000000000000002</v>
      </c>
      <c r="AI15" s="212">
        <v>0.05</v>
      </c>
      <c r="AJ15" s="213">
        <v>0.05</v>
      </c>
      <c r="AK15" s="212">
        <v>0.05</v>
      </c>
      <c r="AL15" s="213">
        <v>0.05</v>
      </c>
      <c r="AM15" s="212">
        <v>0</v>
      </c>
      <c r="AN15" s="213">
        <v>0</v>
      </c>
      <c r="AO15" s="226">
        <f t="shared" si="3"/>
        <v>0.1</v>
      </c>
      <c r="AP15" s="228">
        <f t="shared" si="3"/>
        <v>0.1</v>
      </c>
      <c r="AQ15" s="227">
        <f t="shared" si="4"/>
        <v>0.4</v>
      </c>
      <c r="AR15" s="185">
        <f t="shared" si="4"/>
        <v>0.4</v>
      </c>
      <c r="AS15" s="230">
        <f>IF(AND(AR15&gt;0,AQ15&gt;0),AR15/AQ15,0)</f>
        <v>1</v>
      </c>
    </row>
    <row r="16" spans="2:45" ht="150" customHeight="1">
      <c r="B16" s="498"/>
      <c r="C16" s="222" t="s">
        <v>115</v>
      </c>
      <c r="D16" s="223">
        <v>0.8</v>
      </c>
      <c r="E16" s="224" t="s">
        <v>133</v>
      </c>
      <c r="F16" s="224" t="s">
        <v>134</v>
      </c>
      <c r="G16" s="225">
        <v>0.91</v>
      </c>
      <c r="H16" s="209" t="s">
        <v>143</v>
      </c>
      <c r="I16" s="209" t="s">
        <v>144</v>
      </c>
      <c r="J16" s="211" t="s">
        <v>126</v>
      </c>
      <c r="K16" s="212">
        <v>0</v>
      </c>
      <c r="L16" s="213">
        <v>0</v>
      </c>
      <c r="M16" s="212">
        <v>0</v>
      </c>
      <c r="N16" s="213">
        <v>0</v>
      </c>
      <c r="O16" s="212">
        <v>0.1</v>
      </c>
      <c r="P16" s="213">
        <v>0.1</v>
      </c>
      <c r="Q16" s="226">
        <f t="shared" si="0"/>
        <v>0.1</v>
      </c>
      <c r="R16" s="226">
        <f t="shared" si="0"/>
        <v>0.1</v>
      </c>
      <c r="S16" s="212">
        <v>0.05</v>
      </c>
      <c r="T16" s="213">
        <v>0.05</v>
      </c>
      <c r="U16" s="212">
        <v>0.05</v>
      </c>
      <c r="V16" s="213">
        <v>0.05</v>
      </c>
      <c r="W16" s="212">
        <v>0.1</v>
      </c>
      <c r="X16" s="213">
        <v>0.1</v>
      </c>
      <c r="Y16" s="226">
        <f t="shared" si="1"/>
        <v>0.2</v>
      </c>
      <c r="Z16" s="226">
        <f t="shared" si="1"/>
        <v>0.2</v>
      </c>
      <c r="AA16" s="212">
        <v>0.1</v>
      </c>
      <c r="AB16" s="213">
        <v>0.1</v>
      </c>
      <c r="AC16" s="212">
        <v>0.1</v>
      </c>
      <c r="AD16" s="213">
        <v>0.1</v>
      </c>
      <c r="AE16" s="214">
        <v>0.1</v>
      </c>
      <c r="AF16" s="215">
        <v>0.1</v>
      </c>
      <c r="AG16" s="226">
        <f t="shared" si="2"/>
        <v>0.30000000000000004</v>
      </c>
      <c r="AH16" s="226">
        <f t="shared" si="2"/>
        <v>0.30000000000000004</v>
      </c>
      <c r="AI16" s="212">
        <v>0.1</v>
      </c>
      <c r="AJ16" s="213">
        <v>0.1</v>
      </c>
      <c r="AK16" s="212">
        <v>0.1</v>
      </c>
      <c r="AL16" s="213">
        <v>0.1</v>
      </c>
      <c r="AM16" s="212">
        <v>0</v>
      </c>
      <c r="AN16" s="213">
        <v>0</v>
      </c>
      <c r="AO16" s="226">
        <f t="shared" si="3"/>
        <v>0.2</v>
      </c>
      <c r="AP16" s="228">
        <f t="shared" si="3"/>
        <v>0.2</v>
      </c>
      <c r="AQ16" s="227">
        <f t="shared" si="4"/>
        <v>0.8</v>
      </c>
      <c r="AR16" s="185">
        <f t="shared" si="4"/>
        <v>0.8</v>
      </c>
      <c r="AS16" s="185">
        <f t="shared" si="5"/>
        <v>1</v>
      </c>
    </row>
    <row r="17" spans="2:45" ht="150" customHeight="1">
      <c r="B17" s="498"/>
      <c r="C17" s="222" t="s">
        <v>136</v>
      </c>
      <c r="D17" s="223">
        <v>0.6</v>
      </c>
      <c r="E17" s="224" t="s">
        <v>135</v>
      </c>
      <c r="F17" s="224" t="s">
        <v>123</v>
      </c>
      <c r="G17" s="225">
        <v>1</v>
      </c>
      <c r="H17" s="224" t="s">
        <v>146</v>
      </c>
      <c r="I17" s="224" t="s">
        <v>145</v>
      </c>
      <c r="J17" s="211" t="s">
        <v>126</v>
      </c>
      <c r="K17" s="212">
        <v>0</v>
      </c>
      <c r="L17" s="213">
        <v>0</v>
      </c>
      <c r="M17" s="212">
        <v>0</v>
      </c>
      <c r="N17" s="213">
        <v>0</v>
      </c>
      <c r="O17" s="212">
        <v>0.1</v>
      </c>
      <c r="P17" s="213">
        <v>0.1</v>
      </c>
      <c r="Q17" s="226">
        <f t="shared" si="0"/>
        <v>0.1</v>
      </c>
      <c r="R17" s="226">
        <f t="shared" si="0"/>
        <v>0.1</v>
      </c>
      <c r="S17" s="212">
        <v>0.05</v>
      </c>
      <c r="T17" s="213">
        <v>0.05</v>
      </c>
      <c r="U17" s="212">
        <v>0.05</v>
      </c>
      <c r="V17" s="213">
        <v>0.05</v>
      </c>
      <c r="W17" s="212">
        <v>0.1</v>
      </c>
      <c r="X17" s="213">
        <v>0.1</v>
      </c>
      <c r="Y17" s="226">
        <f t="shared" si="1"/>
        <v>0.2</v>
      </c>
      <c r="Z17" s="226">
        <f t="shared" si="1"/>
        <v>0.2</v>
      </c>
      <c r="AA17" s="212">
        <v>0.05</v>
      </c>
      <c r="AB17" s="213">
        <v>0.05</v>
      </c>
      <c r="AC17" s="212">
        <v>0.05</v>
      </c>
      <c r="AD17" s="213">
        <v>0.05</v>
      </c>
      <c r="AE17" s="214">
        <v>0.1</v>
      </c>
      <c r="AF17" s="215">
        <v>0.1</v>
      </c>
      <c r="AG17" s="226">
        <f t="shared" si="2"/>
        <v>0.2</v>
      </c>
      <c r="AH17" s="226">
        <f t="shared" si="2"/>
        <v>0.2</v>
      </c>
      <c r="AI17" s="212">
        <v>0.05</v>
      </c>
      <c r="AJ17" s="213">
        <v>0.05</v>
      </c>
      <c r="AK17" s="212">
        <v>0.05</v>
      </c>
      <c r="AL17" s="213">
        <v>0.05</v>
      </c>
      <c r="AM17" s="212">
        <v>0</v>
      </c>
      <c r="AN17" s="213">
        <v>0</v>
      </c>
      <c r="AO17" s="226">
        <f t="shared" si="3"/>
        <v>0.1</v>
      </c>
      <c r="AP17" s="228">
        <f t="shared" si="3"/>
        <v>0.1</v>
      </c>
      <c r="AQ17" s="227">
        <f t="shared" si="4"/>
        <v>0.6</v>
      </c>
      <c r="AR17" s="185">
        <f t="shared" si="4"/>
        <v>0.6</v>
      </c>
      <c r="AS17" s="185">
        <f t="shared" si="5"/>
        <v>1</v>
      </c>
    </row>
    <row r="18" spans="2:45" ht="150" customHeight="1">
      <c r="B18" s="498"/>
      <c r="C18" s="222" t="s">
        <v>117</v>
      </c>
      <c r="D18" s="223">
        <v>0.9</v>
      </c>
      <c r="E18" s="224" t="s">
        <v>124</v>
      </c>
      <c r="F18" s="224" t="s">
        <v>125</v>
      </c>
      <c r="G18" s="232">
        <v>1</v>
      </c>
      <c r="H18" s="224" t="s">
        <v>138</v>
      </c>
      <c r="I18" s="224" t="s">
        <v>137</v>
      </c>
      <c r="J18" s="211" t="s">
        <v>126</v>
      </c>
      <c r="K18" s="212">
        <v>0.9</v>
      </c>
      <c r="L18" s="213">
        <v>1</v>
      </c>
      <c r="M18" s="212">
        <v>0.9</v>
      </c>
      <c r="N18" s="213">
        <v>1</v>
      </c>
      <c r="O18" s="212">
        <v>0.9</v>
      </c>
      <c r="P18" s="213">
        <v>1</v>
      </c>
      <c r="Q18" s="185">
        <f>(K18+M18+O18)/3</f>
        <v>0.9</v>
      </c>
      <c r="R18" s="185">
        <f>(L18+N18+P18)/3</f>
        <v>1</v>
      </c>
      <c r="S18" s="212">
        <v>0.9</v>
      </c>
      <c r="T18" s="213">
        <v>0.85915492957746475</v>
      </c>
      <c r="U18" s="212">
        <v>0.9</v>
      </c>
      <c r="V18" s="213">
        <v>0.75111111111111106</v>
      </c>
      <c r="W18" s="212">
        <v>0.9</v>
      </c>
      <c r="X18" s="213">
        <v>0.81637717121588094</v>
      </c>
      <c r="Y18" s="185">
        <f>(S18+U18+W18)/3</f>
        <v>0.9</v>
      </c>
      <c r="Z18" s="185">
        <f>(T18+V18+X18)/3</f>
        <v>0.80888107063481895</v>
      </c>
      <c r="AA18" s="212">
        <v>0.9</v>
      </c>
      <c r="AB18" s="213">
        <v>0.90602836879432624</v>
      </c>
      <c r="AC18" s="212">
        <v>0.9</v>
      </c>
      <c r="AD18" s="213">
        <v>0.8949211908931699</v>
      </c>
      <c r="AE18" s="212">
        <v>0.9</v>
      </c>
      <c r="AF18" s="213">
        <v>0.90038314176245215</v>
      </c>
      <c r="AG18" s="185">
        <f>(AA18+AC18+AE18)/3</f>
        <v>0.9</v>
      </c>
      <c r="AH18" s="185">
        <f>(AB18+AD18+AF18)/3</f>
        <v>0.9004442338166494</v>
      </c>
      <c r="AI18" s="212">
        <v>0.9</v>
      </c>
      <c r="AJ18" s="213">
        <v>0.94096601073345254</v>
      </c>
      <c r="AK18" s="212">
        <v>0.9</v>
      </c>
      <c r="AL18" s="213">
        <v>0.88552188552188549</v>
      </c>
      <c r="AM18" s="212">
        <v>0.9</v>
      </c>
      <c r="AN18" s="213">
        <v>0.91807909604519777</v>
      </c>
      <c r="AO18" s="185">
        <f>(AI18+AK18+AM18)/3</f>
        <v>0.9</v>
      </c>
      <c r="AP18" s="185">
        <f>(AJ18+AL18+AN18)/3</f>
        <v>0.9148556641001786</v>
      </c>
      <c r="AQ18" s="227">
        <f>(Q18+Y18+AG18+AO18)/4</f>
        <v>0.9</v>
      </c>
      <c r="AR18" s="227">
        <f>(R18+Z18+AH18+AP18)/4</f>
        <v>0.90604524213791171</v>
      </c>
      <c r="AS18" s="185">
        <f t="shared" si="5"/>
        <v>1.0067169357087908</v>
      </c>
    </row>
    <row r="19" spans="2:45" ht="150" customHeight="1">
      <c r="B19" s="499"/>
      <c r="C19" s="222" t="s">
        <v>118</v>
      </c>
      <c r="D19" s="223">
        <v>0.9</v>
      </c>
      <c r="E19" s="224" t="s">
        <v>127</v>
      </c>
      <c r="F19" s="224" t="s">
        <v>128</v>
      </c>
      <c r="G19" s="233">
        <v>1</v>
      </c>
      <c r="H19" s="209" t="s">
        <v>129</v>
      </c>
      <c r="I19" s="209" t="s">
        <v>130</v>
      </c>
      <c r="J19" s="211" t="s">
        <v>126</v>
      </c>
      <c r="K19" s="212">
        <v>0.9</v>
      </c>
      <c r="L19" s="213">
        <v>0.97484276729559804</v>
      </c>
      <c r="M19" s="212">
        <v>0.9</v>
      </c>
      <c r="N19" s="213">
        <v>0.92178770949720701</v>
      </c>
      <c r="O19" s="212">
        <v>0.9</v>
      </c>
      <c r="P19" s="213">
        <v>0.94761904761904803</v>
      </c>
      <c r="Q19" s="185">
        <f>(K19+M19+O19)/3</f>
        <v>0.9</v>
      </c>
      <c r="R19" s="185">
        <f>(L19+N19+P19)/3</f>
        <v>0.94808317480395099</v>
      </c>
      <c r="S19" s="212">
        <v>0.9</v>
      </c>
      <c r="T19" s="213">
        <v>0.88652482269503541</v>
      </c>
      <c r="U19" s="212">
        <v>0.9</v>
      </c>
      <c r="V19" s="213">
        <v>0.95508982035928147</v>
      </c>
      <c r="W19" s="212">
        <v>0.9</v>
      </c>
      <c r="X19" s="213">
        <v>0.95321637426900585</v>
      </c>
      <c r="Y19" s="185">
        <f>(S19+U19+W19)/3</f>
        <v>0.9</v>
      </c>
      <c r="Z19" s="185">
        <f>(T19+V19+X19)/3</f>
        <v>0.93161033910777424</v>
      </c>
      <c r="AA19" s="212">
        <v>0.9</v>
      </c>
      <c r="AB19" s="213">
        <v>0.9553571428571429</v>
      </c>
      <c r="AC19" s="212">
        <v>0.9</v>
      </c>
      <c r="AD19" s="213">
        <v>0.97222222222222221</v>
      </c>
      <c r="AE19" s="212">
        <v>0.9</v>
      </c>
      <c r="AF19" s="213">
        <v>0.95</v>
      </c>
      <c r="AG19" s="185">
        <f>(AA19+AC19+AE19)/3</f>
        <v>0.9</v>
      </c>
      <c r="AH19" s="185">
        <f>(AB19+AD19+AF19)/3</f>
        <v>0.95919312169312165</v>
      </c>
      <c r="AI19" s="212">
        <v>0.9</v>
      </c>
      <c r="AJ19" s="213">
        <v>0.97560975609756095</v>
      </c>
      <c r="AK19" s="212">
        <v>0.9</v>
      </c>
      <c r="AL19" s="213">
        <v>0.94174757281553401</v>
      </c>
      <c r="AM19" s="212">
        <v>0.9</v>
      </c>
      <c r="AN19" s="213">
        <v>0.97540983606557374</v>
      </c>
      <c r="AO19" s="185">
        <f>(AI19+AK19+AM19)/3</f>
        <v>0.9</v>
      </c>
      <c r="AP19" s="185">
        <f>(AJ19+AL19+AN19)/3</f>
        <v>0.9642557216595562</v>
      </c>
      <c r="AQ19" s="227">
        <f>(Q19+Y19+AG19+AO19)/4</f>
        <v>0.9</v>
      </c>
      <c r="AR19" s="227">
        <f>(R19+Z19+AH19+AP19)/4</f>
        <v>0.9507855893161008</v>
      </c>
      <c r="AS19" s="185">
        <f>IF(AND(AR19&gt;0,AQ19&gt;0),AR19/AQ19,0)</f>
        <v>1.0564284325734452</v>
      </c>
    </row>
    <row r="20" spans="2:45" ht="353.25" customHeight="1">
      <c r="B20" s="217" t="s">
        <v>475</v>
      </c>
      <c r="C20" s="218" t="s">
        <v>472</v>
      </c>
      <c r="D20" s="219">
        <v>1</v>
      </c>
      <c r="E20" s="220" t="s">
        <v>425</v>
      </c>
      <c r="F20" s="221" t="s">
        <v>426</v>
      </c>
      <c r="G20" s="208" t="s">
        <v>415</v>
      </c>
      <c r="H20" s="209" t="s">
        <v>427</v>
      </c>
      <c r="I20" s="210" t="s">
        <v>428</v>
      </c>
      <c r="J20" s="211" t="s">
        <v>519</v>
      </c>
      <c r="K20" s="41">
        <v>2.5757575757575757E-2</v>
      </c>
      <c r="L20" s="31">
        <v>2.5757575757575799E-2</v>
      </c>
      <c r="M20" s="41">
        <v>0.23575757575757575</v>
      </c>
      <c r="N20" s="31">
        <v>0.15</v>
      </c>
      <c r="O20" s="41">
        <v>0.16909090909090907</v>
      </c>
      <c r="P20" s="31">
        <v>0.09</v>
      </c>
      <c r="Q20" s="185">
        <f>K20+M20+O20</f>
        <v>0.43060606060606055</v>
      </c>
      <c r="R20" s="185">
        <f>L20+N20+P20</f>
        <v>0.26575757575757575</v>
      </c>
      <c r="S20" s="41">
        <v>0.13575757575757574</v>
      </c>
      <c r="T20" s="31">
        <v>0.15</v>
      </c>
      <c r="U20" s="41">
        <v>0.10242424242424242</v>
      </c>
      <c r="V20" s="31">
        <v>0.13</v>
      </c>
      <c r="W20" s="41">
        <v>3.5757575757575759E-2</v>
      </c>
      <c r="X20" s="31">
        <v>0.08</v>
      </c>
      <c r="Y20" s="185">
        <f>S20+U20+W20</f>
        <v>0.27393939393939393</v>
      </c>
      <c r="Z20" s="185">
        <f>T20+V20+X20</f>
        <v>0.36000000000000004</v>
      </c>
      <c r="AA20" s="41">
        <v>3.5757575757575759E-2</v>
      </c>
      <c r="AB20" s="31">
        <v>0.05</v>
      </c>
      <c r="AC20" s="41">
        <v>8.5757575757575755E-2</v>
      </c>
      <c r="AD20" s="31">
        <v>0.09</v>
      </c>
      <c r="AE20" s="41">
        <v>3.5757575757575759E-2</v>
      </c>
      <c r="AF20" s="31">
        <v>0.04</v>
      </c>
      <c r="AG20" s="185">
        <f>AA20+AC20+AE20</f>
        <v>0.15727272727272729</v>
      </c>
      <c r="AH20" s="185">
        <f>AB20+AD20+AF20</f>
        <v>0.18000000000000002</v>
      </c>
      <c r="AI20" s="41">
        <v>3.5757575757575759E-2</v>
      </c>
      <c r="AJ20" s="31">
        <v>0.04</v>
      </c>
      <c r="AK20" s="41">
        <v>8.5757575757575755E-2</v>
      </c>
      <c r="AL20" s="31">
        <v>0.1</v>
      </c>
      <c r="AM20" s="41">
        <v>1.6666666666666666E-2</v>
      </c>
      <c r="AN20" s="31">
        <v>0.05</v>
      </c>
      <c r="AO20" s="185">
        <f>AI20+AK20+AM20</f>
        <v>0.13818181818181818</v>
      </c>
      <c r="AP20" s="185">
        <f>AJ20+AL20+AN20</f>
        <v>0.19</v>
      </c>
      <c r="AQ20" s="185">
        <f>Q20+Y20+AG20+AO20</f>
        <v>1</v>
      </c>
      <c r="AR20" s="185">
        <f>R20+Z20+AH20+AP20</f>
        <v>0.99575757575757584</v>
      </c>
      <c r="AS20" s="185">
        <f t="shared" si="5"/>
        <v>0.99575757575757584</v>
      </c>
    </row>
    <row r="21" spans="2:45" ht="23.25">
      <c r="B21" s="488" t="s">
        <v>22</v>
      </c>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90"/>
      <c r="AS21" s="347">
        <f>AVERAGE(AS13:AS19)</f>
        <v>1.0090207668974622</v>
      </c>
    </row>
    <row r="22" spans="2:45" ht="17.25">
      <c r="B22" s="197"/>
      <c r="C22" s="197"/>
      <c r="D22" s="198"/>
      <c r="E22" s="197"/>
      <c r="F22" s="197"/>
      <c r="G22" s="197"/>
      <c r="H22" s="197"/>
      <c r="I22" s="197"/>
      <c r="J22" s="199"/>
    </row>
    <row r="23" spans="2:45" ht="30.75" customHeight="1">
      <c r="B23" s="200" t="s">
        <v>3</v>
      </c>
      <c r="C23" s="450"/>
      <c r="D23" s="451"/>
      <c r="E23" s="451"/>
      <c r="F23" s="451"/>
      <c r="G23" s="451"/>
      <c r="H23" s="451"/>
      <c r="I23" s="451"/>
      <c r="J23" s="452"/>
    </row>
    <row r="24" spans="2:45" ht="17.25">
      <c r="B24" s="197"/>
      <c r="C24" s="441"/>
      <c r="D24" s="441"/>
      <c r="E24" s="441"/>
      <c r="F24" s="441"/>
      <c r="G24" s="441"/>
      <c r="H24" s="441"/>
      <c r="I24" s="441"/>
      <c r="J24" s="441"/>
    </row>
    <row r="25" spans="2:45" ht="30" customHeight="1">
      <c r="B25" s="201" t="s">
        <v>31</v>
      </c>
      <c r="C25" s="436">
        <v>43448</v>
      </c>
      <c r="D25" s="437"/>
      <c r="E25" s="197"/>
      <c r="F25" s="197"/>
      <c r="G25" s="202" t="s">
        <v>21</v>
      </c>
      <c r="H25" s="438" t="s">
        <v>473</v>
      </c>
      <c r="I25" s="439"/>
      <c r="J25" s="439"/>
    </row>
    <row r="26" spans="2:45" ht="13.5" customHeight="1">
      <c r="B26" s="197"/>
      <c r="C26" s="197"/>
      <c r="D26" s="198"/>
      <c r="E26" s="197"/>
      <c r="F26" s="197"/>
      <c r="G26" s="197"/>
      <c r="H26" s="197"/>
      <c r="I26" s="197"/>
      <c r="J26" s="199"/>
    </row>
    <row r="27" spans="2:45" ht="15" customHeight="1">
      <c r="B27" s="197"/>
      <c r="C27" s="197"/>
      <c r="D27" s="198"/>
      <c r="E27" s="197"/>
      <c r="F27" s="197"/>
      <c r="G27" s="197"/>
      <c r="H27" s="197"/>
      <c r="I27" s="197"/>
      <c r="J27" s="199"/>
    </row>
    <row r="28" spans="2:45" ht="17.25">
      <c r="B28" s="197"/>
      <c r="C28" s="197"/>
      <c r="D28" s="198"/>
      <c r="E28" s="197"/>
      <c r="F28" s="197"/>
      <c r="G28" s="197"/>
      <c r="H28" s="197"/>
      <c r="I28" s="197"/>
      <c r="J28" s="199"/>
    </row>
    <row r="29" spans="2:45" ht="15" customHeight="1">
      <c r="B29" s="197"/>
      <c r="C29" s="197"/>
      <c r="D29" s="198"/>
      <c r="E29" s="440"/>
      <c r="F29" s="440"/>
      <c r="G29" s="440"/>
      <c r="H29" s="440"/>
      <c r="I29" s="203"/>
      <c r="J29" s="197"/>
    </row>
    <row r="30" spans="2:45" ht="15" customHeight="1">
      <c r="B30" s="197"/>
      <c r="C30" s="197"/>
      <c r="D30" s="198"/>
      <c r="E30" s="197"/>
      <c r="F30" s="197"/>
      <c r="G30" s="199"/>
      <c r="H30" s="197"/>
      <c r="I30" s="197"/>
      <c r="J30" s="197"/>
    </row>
    <row r="31" spans="2:45" ht="15" customHeight="1">
      <c r="B31" s="197"/>
      <c r="C31" s="197"/>
      <c r="D31" s="198"/>
      <c r="E31" s="440"/>
      <c r="F31" s="440"/>
      <c r="G31" s="440"/>
      <c r="H31" s="440"/>
      <c r="I31" s="203"/>
      <c r="J31" s="197"/>
    </row>
    <row r="32" spans="2:45" ht="15" customHeight="1">
      <c r="B32" s="197"/>
      <c r="C32" s="197"/>
      <c r="D32" s="198"/>
      <c r="E32" s="197"/>
      <c r="F32" s="197"/>
      <c r="G32" s="199"/>
      <c r="H32" s="197"/>
      <c r="I32" s="197"/>
      <c r="J32" s="197"/>
    </row>
    <row r="33" spans="2:10" ht="15" customHeight="1">
      <c r="B33" s="197"/>
      <c r="C33" s="197"/>
      <c r="D33" s="198"/>
      <c r="E33" s="440"/>
      <c r="F33" s="440"/>
      <c r="G33" s="440"/>
      <c r="H33" s="440"/>
      <c r="I33" s="203"/>
      <c r="J33" s="197"/>
    </row>
  </sheetData>
  <sheetProtection algorithmName="SHA-512" hashValue="vJqGgiX1qNkd/3FzaU81TEGNb1v54HlGRE9UMj0T+RSWm9+LuQeDMofFqGhnO7uKZr8ZjvfhC/FiMJiesOUJmw==" saltValue="XyjNlO3q2XDdZKvDDPQ2eQ==" spinCount="100000" sheet="1" formatCells="0"/>
  <dataConsolidate/>
  <mergeCells count="49">
    <mergeCell ref="AA11:AB11"/>
    <mergeCell ref="G9:G12"/>
    <mergeCell ref="H9:H12"/>
    <mergeCell ref="J9:J12"/>
    <mergeCell ref="I9:I12"/>
    <mergeCell ref="U11:V11"/>
    <mergeCell ref="K11:L11"/>
    <mergeCell ref="M11:N11"/>
    <mergeCell ref="O11:P11"/>
    <mergeCell ref="W11:X11"/>
    <mergeCell ref="Y11:Z11"/>
    <mergeCell ref="B2:B6"/>
    <mergeCell ref="AR5:AS5"/>
    <mergeCell ref="AR6:AS6"/>
    <mergeCell ref="C2:AQ6"/>
    <mergeCell ref="C23:J23"/>
    <mergeCell ref="AR2:AS2"/>
    <mergeCell ref="AR7:AS7"/>
    <mergeCell ref="AI10:AP10"/>
    <mergeCell ref="AQ8:AS8"/>
    <mergeCell ref="Q11:R11"/>
    <mergeCell ref="S11:T11"/>
    <mergeCell ref="AO11:AP11"/>
    <mergeCell ref="AI11:AJ11"/>
    <mergeCell ref="AC11:AD11"/>
    <mergeCell ref="K10:R10"/>
    <mergeCell ref="S10:Z10"/>
    <mergeCell ref="E33:H33"/>
    <mergeCell ref="C24:J24"/>
    <mergeCell ref="H25:J25"/>
    <mergeCell ref="E29:H29"/>
    <mergeCell ref="E31:H31"/>
    <mergeCell ref="C25:D25"/>
    <mergeCell ref="B13:B19"/>
    <mergeCell ref="B21:AR21"/>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s>
  <conditionalFormatting sqref="AS13">
    <cfRule type="cellIs" dxfId="185" priority="10" operator="between">
      <formula>0.7</formula>
      <formula>1</formula>
    </cfRule>
    <cfRule type="cellIs" dxfId="184" priority="11" operator="between">
      <formula>0.51</formula>
      <formula>0.69</formula>
    </cfRule>
    <cfRule type="cellIs" dxfId="183" priority="12" operator="between">
      <formula>0</formula>
      <formula>0.5</formula>
    </cfRule>
  </conditionalFormatting>
  <conditionalFormatting sqref="AS15">
    <cfRule type="cellIs" dxfId="182" priority="4" operator="between">
      <formula>0.7</formula>
      <formula>1</formula>
    </cfRule>
    <cfRule type="cellIs" dxfId="181" priority="5" operator="between">
      <formula>0.51</formula>
      <formula>0.69</formula>
    </cfRule>
    <cfRule type="cellIs" dxfId="180" priority="6" operator="between">
      <formula>0</formula>
      <formula>0.5</formula>
    </cfRule>
  </conditionalFormatting>
  <conditionalFormatting sqref="AS19">
    <cfRule type="cellIs" dxfId="179" priority="1" operator="between">
      <formula>0.7</formula>
      <formula>1</formula>
    </cfRule>
    <cfRule type="cellIs" dxfId="178" priority="2" operator="between">
      <formula>0.51</formula>
      <formula>0.69</formula>
    </cfRule>
    <cfRule type="cellIs" dxfId="177" priority="3" operator="between">
      <formula>0</formula>
      <formula>0.5</formula>
    </cfRule>
  </conditionalFormatting>
  <conditionalFormatting sqref="AS16:AS18 AS20 AS14">
    <cfRule type="cellIs" dxfId="176" priority="7" operator="between">
      <formula>0.7</formula>
      <formula>1</formula>
    </cfRule>
    <cfRule type="cellIs" dxfId="175" priority="8" operator="between">
      <formula>0.51</formula>
      <formula>0.69</formula>
    </cfRule>
    <cfRule type="cellIs" dxfId="174" priority="9" operator="between">
      <formula>0</formula>
      <formula>0.5</formula>
    </cfRule>
  </conditionalFormatting>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9FF33"/>
  </sheetPr>
  <dimension ref="B1:AS30"/>
  <sheetViews>
    <sheetView showGridLines="0" zoomScale="55" zoomScaleNormal="55" workbookViewId="0">
      <selection activeCell="J16" sqref="J16"/>
    </sheetView>
  </sheetViews>
  <sheetFormatPr baseColWidth="10" defaultColWidth="17.28515625" defaultRowHeight="15" customHeight="1"/>
  <cols>
    <col min="1" max="1" width="4.28515625" style="158" customWidth="1"/>
    <col min="2" max="2" width="28.42578125" style="155" customWidth="1"/>
    <col min="3" max="3" width="28.5703125" style="155" customWidth="1"/>
    <col min="4" max="4" width="21.42578125" style="156" customWidth="1"/>
    <col min="5" max="7" width="21.42578125" style="155" customWidth="1"/>
    <col min="8" max="8" width="28.5703125" style="155" customWidth="1"/>
    <col min="9" max="9" width="50" style="155" customWidth="1"/>
    <col min="10" max="10" width="28.5703125" style="157" customWidth="1"/>
    <col min="11" max="42" width="14.28515625" style="158" customWidth="1"/>
    <col min="43" max="43" width="14.85546875" style="158" customWidth="1"/>
    <col min="44" max="45" width="1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204" t="s">
        <v>36</v>
      </c>
    </row>
    <row r="4" spans="2:45">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5.75">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2:45" ht="15.75">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496"/>
      <c r="AS10" s="496"/>
    </row>
    <row r="11" spans="2:45" ht="15.75"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43" t="s">
        <v>10</v>
      </c>
      <c r="AP11" s="444"/>
      <c r="AQ11" s="457"/>
      <c r="AR11" s="496"/>
      <c r="AS11" s="496"/>
    </row>
    <row r="12" spans="2:45" ht="13.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96"/>
      <c r="AS12" s="496"/>
    </row>
    <row r="13" spans="2:45" ht="135" customHeight="1">
      <c r="B13" s="504" t="s">
        <v>709</v>
      </c>
      <c r="C13" s="234" t="s">
        <v>451</v>
      </c>
      <c r="D13" s="206">
        <v>1</v>
      </c>
      <c r="E13" s="235" t="s">
        <v>533</v>
      </c>
      <c r="F13" s="236" t="s">
        <v>534</v>
      </c>
      <c r="G13" s="237">
        <v>1</v>
      </c>
      <c r="H13" s="209" t="s">
        <v>452</v>
      </c>
      <c r="I13" s="238" t="s">
        <v>453</v>
      </c>
      <c r="J13" s="211" t="s">
        <v>454</v>
      </c>
      <c r="K13" s="212">
        <v>1</v>
      </c>
      <c r="L13" s="213">
        <v>1</v>
      </c>
      <c r="M13" s="212">
        <v>1</v>
      </c>
      <c r="N13" s="213">
        <v>1</v>
      </c>
      <c r="O13" s="212">
        <v>1</v>
      </c>
      <c r="P13" s="213">
        <v>1</v>
      </c>
      <c r="Q13" s="185">
        <f t="shared" ref="Q13:R15" si="0">(K13+M13+O13)/3</f>
        <v>1</v>
      </c>
      <c r="R13" s="185">
        <f t="shared" si="0"/>
        <v>1</v>
      </c>
      <c r="S13" s="212">
        <v>1</v>
      </c>
      <c r="T13" s="213">
        <v>1</v>
      </c>
      <c r="U13" s="212">
        <v>1</v>
      </c>
      <c r="V13" s="213">
        <v>1</v>
      </c>
      <c r="W13" s="212">
        <v>1</v>
      </c>
      <c r="X13" s="213">
        <v>1</v>
      </c>
      <c r="Y13" s="185">
        <f t="shared" ref="Y13:Z15" si="1">(S13+U13+W13)/3</f>
        <v>1</v>
      </c>
      <c r="Z13" s="185">
        <f t="shared" si="1"/>
        <v>1</v>
      </c>
      <c r="AA13" s="212">
        <v>1</v>
      </c>
      <c r="AB13" s="213">
        <v>1</v>
      </c>
      <c r="AC13" s="212">
        <v>1</v>
      </c>
      <c r="AD13" s="213">
        <v>1</v>
      </c>
      <c r="AE13" s="212">
        <v>1</v>
      </c>
      <c r="AF13" s="213">
        <v>1</v>
      </c>
      <c r="AG13" s="185">
        <f t="shared" ref="AG13:AH15" si="2">(AA13+AC13+AE13)/3</f>
        <v>1</v>
      </c>
      <c r="AH13" s="185">
        <f t="shared" si="2"/>
        <v>1</v>
      </c>
      <c r="AI13" s="212">
        <v>1</v>
      </c>
      <c r="AJ13" s="213">
        <v>1</v>
      </c>
      <c r="AK13" s="212">
        <v>1</v>
      </c>
      <c r="AL13" s="213">
        <v>1</v>
      </c>
      <c r="AM13" s="212">
        <v>1</v>
      </c>
      <c r="AN13" s="213">
        <v>1</v>
      </c>
      <c r="AO13" s="185">
        <f t="shared" ref="AO13:AP15" si="3">(AI13+AK13+AM13)/3</f>
        <v>1</v>
      </c>
      <c r="AP13" s="185">
        <f t="shared" si="3"/>
        <v>1</v>
      </c>
      <c r="AQ13" s="185">
        <f t="shared" ref="AQ13:AR15" si="4">(Q13+Y13+AG13+AO13)/4</f>
        <v>1</v>
      </c>
      <c r="AR13" s="185">
        <f t="shared" si="4"/>
        <v>1</v>
      </c>
      <c r="AS13" s="185">
        <f>IF(AND(AR13&gt;0,AQ13&gt;0),AR13/AQ13,0)</f>
        <v>1</v>
      </c>
    </row>
    <row r="14" spans="2:45" ht="142.5">
      <c r="B14" s="505"/>
      <c r="C14" s="234" t="s">
        <v>455</v>
      </c>
      <c r="D14" s="206">
        <v>1</v>
      </c>
      <c r="E14" s="235" t="s">
        <v>456</v>
      </c>
      <c r="F14" s="236" t="s">
        <v>534</v>
      </c>
      <c r="G14" s="237">
        <v>1</v>
      </c>
      <c r="H14" s="209" t="s">
        <v>457</v>
      </c>
      <c r="I14" s="238" t="s">
        <v>458</v>
      </c>
      <c r="J14" s="211" t="s">
        <v>454</v>
      </c>
      <c r="K14" s="212">
        <v>1</v>
      </c>
      <c r="L14" s="213">
        <v>1</v>
      </c>
      <c r="M14" s="212">
        <v>1</v>
      </c>
      <c r="N14" s="213">
        <v>1</v>
      </c>
      <c r="O14" s="212">
        <v>1</v>
      </c>
      <c r="P14" s="213">
        <v>1</v>
      </c>
      <c r="Q14" s="185">
        <f t="shared" si="0"/>
        <v>1</v>
      </c>
      <c r="R14" s="185">
        <f t="shared" si="0"/>
        <v>1</v>
      </c>
      <c r="S14" s="212">
        <v>1</v>
      </c>
      <c r="T14" s="213">
        <v>1</v>
      </c>
      <c r="U14" s="212">
        <v>1</v>
      </c>
      <c r="V14" s="213">
        <v>1</v>
      </c>
      <c r="W14" s="212">
        <v>1</v>
      </c>
      <c r="X14" s="213">
        <v>1</v>
      </c>
      <c r="Y14" s="185">
        <f t="shared" si="1"/>
        <v>1</v>
      </c>
      <c r="Z14" s="185">
        <f t="shared" si="1"/>
        <v>1</v>
      </c>
      <c r="AA14" s="212">
        <v>1</v>
      </c>
      <c r="AB14" s="213">
        <v>1</v>
      </c>
      <c r="AC14" s="212">
        <v>1</v>
      </c>
      <c r="AD14" s="213">
        <v>1</v>
      </c>
      <c r="AE14" s="212">
        <v>1</v>
      </c>
      <c r="AF14" s="213">
        <v>1</v>
      </c>
      <c r="AG14" s="185">
        <f t="shared" si="2"/>
        <v>1</v>
      </c>
      <c r="AH14" s="185">
        <f t="shared" si="2"/>
        <v>1</v>
      </c>
      <c r="AI14" s="212">
        <v>1</v>
      </c>
      <c r="AJ14" s="213">
        <v>1</v>
      </c>
      <c r="AK14" s="212">
        <v>1</v>
      </c>
      <c r="AL14" s="213">
        <v>1</v>
      </c>
      <c r="AM14" s="212">
        <v>1</v>
      </c>
      <c r="AN14" s="213">
        <v>1</v>
      </c>
      <c r="AO14" s="185">
        <f t="shared" si="3"/>
        <v>1</v>
      </c>
      <c r="AP14" s="185">
        <f t="shared" si="3"/>
        <v>1</v>
      </c>
      <c r="AQ14" s="185">
        <f t="shared" si="4"/>
        <v>1</v>
      </c>
      <c r="AR14" s="185">
        <f t="shared" si="4"/>
        <v>1</v>
      </c>
      <c r="AS14" s="185">
        <f>IF(AND(AR14&gt;0,AQ14&gt;0),AR14/AQ14,0)</f>
        <v>1</v>
      </c>
    </row>
    <row r="15" spans="2:45" ht="128.25">
      <c r="B15" s="506"/>
      <c r="C15" s="234" t="s">
        <v>459</v>
      </c>
      <c r="D15" s="206">
        <v>1</v>
      </c>
      <c r="E15" s="235" t="s">
        <v>460</v>
      </c>
      <c r="F15" s="236" t="s">
        <v>534</v>
      </c>
      <c r="G15" s="237">
        <v>1</v>
      </c>
      <c r="H15" s="209" t="s">
        <v>457</v>
      </c>
      <c r="I15" s="238" t="s">
        <v>461</v>
      </c>
      <c r="J15" s="211" t="s">
        <v>454</v>
      </c>
      <c r="K15" s="212">
        <v>1</v>
      </c>
      <c r="L15" s="213">
        <v>1</v>
      </c>
      <c r="M15" s="212">
        <v>1</v>
      </c>
      <c r="N15" s="213">
        <v>1</v>
      </c>
      <c r="O15" s="212">
        <v>1</v>
      </c>
      <c r="P15" s="213">
        <v>1</v>
      </c>
      <c r="Q15" s="185">
        <f t="shared" si="0"/>
        <v>1</v>
      </c>
      <c r="R15" s="185">
        <f t="shared" si="0"/>
        <v>1</v>
      </c>
      <c r="S15" s="212">
        <v>1</v>
      </c>
      <c r="T15" s="213">
        <v>1</v>
      </c>
      <c r="U15" s="212">
        <v>1</v>
      </c>
      <c r="V15" s="213">
        <v>1</v>
      </c>
      <c r="W15" s="212">
        <v>1</v>
      </c>
      <c r="X15" s="213">
        <v>1</v>
      </c>
      <c r="Y15" s="185">
        <f t="shared" si="1"/>
        <v>1</v>
      </c>
      <c r="Z15" s="185">
        <f t="shared" si="1"/>
        <v>1</v>
      </c>
      <c r="AA15" s="212">
        <v>1</v>
      </c>
      <c r="AB15" s="213">
        <v>1</v>
      </c>
      <c r="AC15" s="212">
        <v>1</v>
      </c>
      <c r="AD15" s="213">
        <v>1</v>
      </c>
      <c r="AE15" s="212">
        <v>1</v>
      </c>
      <c r="AF15" s="213">
        <v>1</v>
      </c>
      <c r="AG15" s="185">
        <f t="shared" si="2"/>
        <v>1</v>
      </c>
      <c r="AH15" s="185">
        <f t="shared" si="2"/>
        <v>1</v>
      </c>
      <c r="AI15" s="212">
        <v>1</v>
      </c>
      <c r="AJ15" s="213">
        <v>1</v>
      </c>
      <c r="AK15" s="212">
        <v>1</v>
      </c>
      <c r="AL15" s="213">
        <v>1</v>
      </c>
      <c r="AM15" s="212">
        <v>1</v>
      </c>
      <c r="AN15" s="213">
        <v>1</v>
      </c>
      <c r="AO15" s="185">
        <f t="shared" si="3"/>
        <v>1</v>
      </c>
      <c r="AP15" s="185">
        <f t="shared" si="3"/>
        <v>1</v>
      </c>
      <c r="AQ15" s="185">
        <f t="shared" si="4"/>
        <v>1</v>
      </c>
      <c r="AR15" s="185">
        <f t="shared" si="4"/>
        <v>1</v>
      </c>
      <c r="AS15" s="185">
        <f>IF(AND(AR15&gt;0,AQ15&gt;0),AR15/AQ15,0)</f>
        <v>1</v>
      </c>
    </row>
    <row r="16" spans="2:45" ht="327.75">
      <c r="B16" s="217" t="s">
        <v>475</v>
      </c>
      <c r="C16" s="218" t="s">
        <v>472</v>
      </c>
      <c r="D16" s="219">
        <v>1</v>
      </c>
      <c r="E16" s="220" t="s">
        <v>425</v>
      </c>
      <c r="F16" s="221" t="s">
        <v>426</v>
      </c>
      <c r="G16" s="208" t="s">
        <v>415</v>
      </c>
      <c r="H16" s="209" t="s">
        <v>427</v>
      </c>
      <c r="I16" s="210" t="s">
        <v>428</v>
      </c>
      <c r="J16" s="211" t="s">
        <v>519</v>
      </c>
      <c r="K16" s="41">
        <v>2.5757575757575757E-2</v>
      </c>
      <c r="L16" s="31">
        <v>2.5757575757575799E-2</v>
      </c>
      <c r="M16" s="41">
        <v>0.23575757575757575</v>
      </c>
      <c r="N16" s="31">
        <v>0.235757575757576</v>
      </c>
      <c r="O16" s="41">
        <v>0.16909090909090907</v>
      </c>
      <c r="P16" s="31">
        <v>0.16909090909090899</v>
      </c>
      <c r="Q16" s="185">
        <f>K16+M16+O16</f>
        <v>0.43060606060606055</v>
      </c>
      <c r="R16" s="185">
        <f>L16+N16+P16</f>
        <v>0.43060606060606077</v>
      </c>
      <c r="S16" s="41">
        <v>0.13575757575757574</v>
      </c>
      <c r="T16" s="31">
        <f>S16</f>
        <v>0.13575757575757574</v>
      </c>
      <c r="U16" s="41">
        <v>0.10242424242424242</v>
      </c>
      <c r="V16" s="31">
        <f>U16</f>
        <v>0.10242424242424242</v>
      </c>
      <c r="W16" s="41">
        <v>3.5757575757575759E-2</v>
      </c>
      <c r="X16" s="31">
        <f>W16</f>
        <v>3.5757575757575759E-2</v>
      </c>
      <c r="Y16" s="185">
        <f>S16+U16+W16</f>
        <v>0.27393939393939393</v>
      </c>
      <c r="Z16" s="185">
        <f>T16+V16+X16</f>
        <v>0.27393939393939393</v>
      </c>
      <c r="AA16" s="41">
        <v>3.5757575757575759E-2</v>
      </c>
      <c r="AB16" s="31">
        <v>3.5757575757575759E-2</v>
      </c>
      <c r="AC16" s="41">
        <v>8.5757575757575755E-2</v>
      </c>
      <c r="AD16" s="31">
        <v>8.5757575757575755E-2</v>
      </c>
      <c r="AE16" s="41">
        <v>3.5757575757575759E-2</v>
      </c>
      <c r="AF16" s="31">
        <v>3.5757575757575759E-2</v>
      </c>
      <c r="AG16" s="185">
        <f>AA16+AC16+AE16</f>
        <v>0.15727272727272729</v>
      </c>
      <c r="AH16" s="185">
        <f>AB16+AD16+AF16</f>
        <v>0.15727272727272729</v>
      </c>
      <c r="AI16" s="41">
        <v>3.5757575757575759E-2</v>
      </c>
      <c r="AJ16" s="31">
        <v>3.5757575757575759E-2</v>
      </c>
      <c r="AK16" s="41">
        <v>8.5757575757575755E-2</v>
      </c>
      <c r="AL16" s="31">
        <v>8.5757575757575755E-2</v>
      </c>
      <c r="AM16" s="41">
        <v>1.6666666666666666E-2</v>
      </c>
      <c r="AN16" s="31">
        <v>1.6666666666666701E-2</v>
      </c>
      <c r="AO16" s="185">
        <f>AI16+AK16+AM16</f>
        <v>0.13818181818181818</v>
      </c>
      <c r="AP16" s="185">
        <f>AJ16+AL16+AN16</f>
        <v>0.13818181818181821</v>
      </c>
      <c r="AQ16" s="185">
        <f>Q16+Y16+AG16+AO16</f>
        <v>1</v>
      </c>
      <c r="AR16" s="185">
        <f>R16+Z16+AH16+AP16</f>
        <v>1.0000000000000002</v>
      </c>
      <c r="AS16" s="185">
        <f>IF(AND(AR16&gt;0,AQ16&gt;0),AR16/AQ16,0)</f>
        <v>1.0000000000000002</v>
      </c>
    </row>
    <row r="17" spans="2:45" ht="23.25" hidden="1">
      <c r="B17" s="239"/>
      <c r="C17" s="239"/>
      <c r="D17" s="205"/>
      <c r="E17" s="240"/>
      <c r="F17" s="221"/>
      <c r="G17" s="208"/>
      <c r="H17" s="209"/>
      <c r="I17" s="210"/>
      <c r="J17" s="211"/>
      <c r="K17" s="178">
        <v>0</v>
      </c>
      <c r="L17" s="178">
        <v>0</v>
      </c>
      <c r="M17" s="178">
        <v>0</v>
      </c>
      <c r="N17" s="178">
        <v>0</v>
      </c>
      <c r="O17" s="178">
        <v>0</v>
      </c>
      <c r="P17" s="178">
        <v>0</v>
      </c>
      <c r="Q17" s="241">
        <f>K17+M17+O17</f>
        <v>0</v>
      </c>
      <c r="R17" s="241">
        <f>L17+N17+P17</f>
        <v>0</v>
      </c>
      <c r="S17" s="178">
        <v>0</v>
      </c>
      <c r="T17" s="178">
        <v>0</v>
      </c>
      <c r="U17" s="178">
        <v>0</v>
      </c>
      <c r="V17" s="178">
        <v>0</v>
      </c>
      <c r="W17" s="178">
        <v>0</v>
      </c>
      <c r="X17" s="178">
        <v>0</v>
      </c>
      <c r="Y17" s="241">
        <f>S17+U17+W17</f>
        <v>0</v>
      </c>
      <c r="Z17" s="241">
        <f>T17+V17+X17</f>
        <v>0</v>
      </c>
      <c r="AA17" s="178">
        <v>0</v>
      </c>
      <c r="AB17" s="178">
        <v>0</v>
      </c>
      <c r="AC17" s="178">
        <v>0</v>
      </c>
      <c r="AD17" s="178">
        <v>0</v>
      </c>
      <c r="AE17" s="181">
        <v>0</v>
      </c>
      <c r="AF17" s="181">
        <v>0</v>
      </c>
      <c r="AG17" s="241">
        <f>AA17+AC17+AE17</f>
        <v>0</v>
      </c>
      <c r="AH17" s="241">
        <f>AB17+AD17+AF17</f>
        <v>0</v>
      </c>
      <c r="AI17" s="178">
        <v>0</v>
      </c>
      <c r="AJ17" s="178">
        <v>0</v>
      </c>
      <c r="AK17" s="178">
        <v>0</v>
      </c>
      <c r="AL17" s="178">
        <v>0</v>
      </c>
      <c r="AM17" s="178">
        <v>0</v>
      </c>
      <c r="AN17" s="178">
        <v>0</v>
      </c>
      <c r="AO17" s="241">
        <f>AI17+AK17+AM17</f>
        <v>0</v>
      </c>
      <c r="AP17" s="241">
        <f>AJ17+AL17+AN17</f>
        <v>0</v>
      </c>
      <c r="AQ17" s="194">
        <f>Q17+Y17+AG17+AO17</f>
        <v>0</v>
      </c>
      <c r="AR17" s="195">
        <f>R17+Z17+AH17+AP17</f>
        <v>0</v>
      </c>
      <c r="AS17" s="185">
        <f>IF(AND(AR17&gt;0,AQ17&gt;0),AR17/AQ17,0)</f>
        <v>0</v>
      </c>
    </row>
    <row r="18" spans="2:45" ht="23.25">
      <c r="B18" s="488" t="s">
        <v>22</v>
      </c>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c r="AM18" s="489"/>
      <c r="AN18" s="489"/>
      <c r="AO18" s="489"/>
      <c r="AP18" s="489"/>
      <c r="AQ18" s="489"/>
      <c r="AR18" s="490"/>
      <c r="AS18" s="29">
        <f>AVERAGE(AS13:AS15)</f>
        <v>1</v>
      </c>
    </row>
    <row r="19" spans="2:45" ht="17.25">
      <c r="B19" s="197"/>
      <c r="C19" s="197"/>
      <c r="D19" s="198"/>
      <c r="E19" s="197"/>
      <c r="F19" s="197"/>
      <c r="G19" s="197"/>
      <c r="H19" s="197"/>
      <c r="I19" s="197"/>
      <c r="J19" s="199"/>
    </row>
    <row r="20" spans="2:45" ht="15.75">
      <c r="B20" s="200" t="s">
        <v>3</v>
      </c>
      <c r="C20" s="450"/>
      <c r="D20" s="451"/>
      <c r="E20" s="451"/>
      <c r="F20" s="451"/>
      <c r="G20" s="451"/>
      <c r="H20" s="451"/>
      <c r="I20" s="451"/>
      <c r="J20" s="452"/>
    </row>
    <row r="21" spans="2:45" ht="17.25">
      <c r="B21" s="197"/>
      <c r="C21" s="441"/>
      <c r="D21" s="441"/>
      <c r="E21" s="441"/>
      <c r="F21" s="441"/>
      <c r="G21" s="441"/>
      <c r="H21" s="441"/>
      <c r="I21" s="441"/>
      <c r="J21" s="441"/>
    </row>
    <row r="22" spans="2:45" ht="31.5">
      <c r="B22" s="201" t="s">
        <v>31</v>
      </c>
      <c r="C22" s="436"/>
      <c r="D22" s="437"/>
      <c r="E22" s="197"/>
      <c r="F22" s="197"/>
      <c r="G22" s="202" t="s">
        <v>21</v>
      </c>
      <c r="H22" s="438" t="s">
        <v>476</v>
      </c>
      <c r="I22" s="439"/>
      <c r="J22" s="439"/>
    </row>
    <row r="23" spans="2:45" ht="17.25">
      <c r="B23" s="197"/>
      <c r="C23" s="197"/>
      <c r="D23" s="198"/>
      <c r="E23" s="197"/>
      <c r="F23" s="197"/>
      <c r="G23" s="197"/>
      <c r="H23" s="197"/>
      <c r="I23" s="197"/>
      <c r="J23" s="199"/>
    </row>
    <row r="24" spans="2:45" ht="17.25">
      <c r="B24" s="197"/>
      <c r="C24" s="197"/>
      <c r="D24" s="198"/>
      <c r="E24" s="197"/>
      <c r="F24" s="197"/>
      <c r="G24" s="197"/>
      <c r="H24" s="197"/>
      <c r="I24" s="197"/>
      <c r="J24" s="199"/>
    </row>
    <row r="25" spans="2:45" ht="17.25">
      <c r="B25" s="197"/>
      <c r="C25" s="197"/>
      <c r="D25" s="198"/>
      <c r="E25" s="197"/>
      <c r="F25" s="197"/>
      <c r="G25" s="197"/>
      <c r="H25" s="197"/>
      <c r="I25" s="197"/>
      <c r="J25" s="199"/>
    </row>
    <row r="26" spans="2:45" ht="17.25">
      <c r="B26" s="197"/>
      <c r="C26" s="197"/>
      <c r="D26" s="198"/>
      <c r="E26" s="440"/>
      <c r="F26" s="440"/>
      <c r="G26" s="440"/>
      <c r="H26" s="440"/>
      <c r="I26" s="203"/>
      <c r="J26" s="197"/>
    </row>
    <row r="27" spans="2:45" ht="17.25">
      <c r="B27" s="197"/>
      <c r="C27" s="197"/>
      <c r="D27" s="198"/>
      <c r="E27" s="197"/>
      <c r="F27" s="197"/>
      <c r="G27" s="199"/>
      <c r="H27" s="197"/>
      <c r="I27" s="197"/>
      <c r="J27" s="197"/>
    </row>
    <row r="28" spans="2:45" ht="17.25">
      <c r="B28" s="197"/>
      <c r="C28" s="197"/>
      <c r="D28" s="198"/>
      <c r="E28" s="440"/>
      <c r="F28" s="440"/>
      <c r="G28" s="440"/>
      <c r="H28" s="440"/>
      <c r="I28" s="203"/>
      <c r="J28" s="197"/>
    </row>
    <row r="29" spans="2:45" ht="17.25">
      <c r="B29" s="197"/>
      <c r="C29" s="197"/>
      <c r="D29" s="198"/>
      <c r="E29" s="197"/>
      <c r="F29" s="197"/>
      <c r="G29" s="199"/>
      <c r="H29" s="197"/>
      <c r="I29" s="197"/>
      <c r="J29" s="197"/>
    </row>
    <row r="30" spans="2:45" ht="17.25">
      <c r="B30" s="197"/>
      <c r="C30" s="197"/>
      <c r="D30" s="198"/>
      <c r="E30" s="440"/>
      <c r="F30" s="440"/>
      <c r="G30" s="440"/>
      <c r="H30" s="440"/>
      <c r="I30" s="203"/>
      <c r="J30" s="197"/>
    </row>
  </sheetData>
  <sheetProtection algorithmName="SHA-512" hashValue="ERU+mf2Qiu7/MdXMh3XNAc8ApPZBH7/fF966sjwYhuDbyvEhNiNQTMuAkmm4+JPyMLqlh0YNJJ8TxwJBg3ZpOA==" saltValue="yCJuFtFTC+2aR95Mn++w5g==" spinCount="100000" sheet="1" formatCells="0"/>
  <mergeCells count="49">
    <mergeCell ref="E26:H26"/>
    <mergeCell ref="E28:H28"/>
    <mergeCell ref="E30:H30"/>
    <mergeCell ref="B13:B15"/>
    <mergeCell ref="AM11:AN11"/>
    <mergeCell ref="W11:X11"/>
    <mergeCell ref="Y11:Z11"/>
    <mergeCell ref="B18:AR18"/>
    <mergeCell ref="C20:J20"/>
    <mergeCell ref="C21:J21"/>
    <mergeCell ref="C22:D22"/>
    <mergeCell ref="H22:J22"/>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AS13">
    <cfRule type="cellIs" dxfId="173" priority="4" operator="between">
      <formula>0.7</formula>
      <formula>1</formula>
    </cfRule>
    <cfRule type="cellIs" dxfId="172" priority="5" operator="between">
      <formula>0.51</formula>
      <formula>0.69</formula>
    </cfRule>
    <cfRule type="cellIs" dxfId="171" priority="6" operator="between">
      <formula>0</formula>
      <formula>0.5</formula>
    </cfRule>
  </conditionalFormatting>
  <conditionalFormatting sqref="AS14:AS17">
    <cfRule type="cellIs" dxfId="170" priority="1" operator="between">
      <formula>0.7</formula>
      <formula>1</formula>
    </cfRule>
    <cfRule type="cellIs" dxfId="169" priority="2" operator="between">
      <formula>0.51</formula>
      <formula>0.69</formula>
    </cfRule>
    <cfRule type="cellIs" dxfId="168" priority="3" operator="between">
      <formula>0</formula>
      <formula>0.5</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9FF33"/>
  </sheetPr>
  <dimension ref="B1:AS48"/>
  <sheetViews>
    <sheetView showGridLines="0" topLeftCell="A4" zoomScale="55" zoomScaleNormal="55" workbookViewId="0">
      <pane xSplit="5" ySplit="9" topLeftCell="F13" activePane="bottomRight" state="frozen"/>
      <selection activeCell="B75" sqref="B75:H76"/>
      <selection pane="topRight" activeCell="B75" sqref="B75:H76"/>
      <selection pane="bottomLeft" activeCell="B75" sqref="B75:H76"/>
      <selection pane="bottomRight" activeCell="AQ17" sqref="AQ17"/>
    </sheetView>
  </sheetViews>
  <sheetFormatPr baseColWidth="10" defaultColWidth="17.28515625" defaultRowHeight="15" customHeight="1"/>
  <cols>
    <col min="1" max="1" width="6.7109375" style="158" customWidth="1"/>
    <col min="2" max="3" width="35.7109375" style="155" customWidth="1"/>
    <col min="4" max="4" width="20.7109375" style="156" customWidth="1"/>
    <col min="5" max="5" width="25.7109375" style="155" customWidth="1"/>
    <col min="6" max="7" width="31.28515625" style="155" customWidth="1"/>
    <col min="8" max="8" width="35.7109375" style="155" customWidth="1"/>
    <col min="9" max="9" width="50" style="155" customWidth="1"/>
    <col min="10" max="10" width="50.7109375" style="157" customWidth="1"/>
    <col min="11" max="11" width="18" style="158" customWidth="1"/>
    <col min="12" max="12" width="17.42578125" style="158" customWidth="1"/>
    <col min="13" max="16" width="17.42578125" style="158" bestFit="1" customWidth="1"/>
    <col min="17" max="17" width="19" style="158" bestFit="1" customWidth="1"/>
    <col min="18" max="19" width="17.42578125" style="158" bestFit="1" customWidth="1"/>
    <col min="20" max="20" width="17.28515625" style="158"/>
    <col min="21" max="21" width="17.42578125" style="158" bestFit="1" customWidth="1"/>
    <col min="22" max="22" width="17.42578125" style="158" customWidth="1"/>
    <col min="23" max="23" width="17.42578125" style="158" bestFit="1" customWidth="1"/>
    <col min="24" max="24" width="17.28515625" style="158"/>
    <col min="25" max="25" width="19" style="158" bestFit="1" customWidth="1"/>
    <col min="26" max="26" width="17.42578125" style="158" bestFit="1" customWidth="1"/>
    <col min="27" max="27" width="18.5703125" style="158" bestFit="1" customWidth="1"/>
    <col min="28" max="28" width="17.28515625" style="158"/>
    <col min="29" max="29" width="17.42578125" style="158" bestFit="1" customWidth="1"/>
    <col min="30" max="30" width="17.42578125" style="158" customWidth="1"/>
    <col min="31" max="31" width="17.42578125" style="158" bestFit="1" customWidth="1"/>
    <col min="32" max="32" width="17.28515625" style="158"/>
    <col min="33" max="33" width="19" style="158" bestFit="1" customWidth="1"/>
    <col min="34" max="34" width="17.42578125" style="158" bestFit="1" customWidth="1"/>
    <col min="35" max="35" width="18.140625" style="158" customWidth="1"/>
    <col min="36" max="36" width="17.42578125" style="158" customWidth="1"/>
    <col min="37" max="37" width="19.7109375" style="158" customWidth="1"/>
    <col min="38" max="38" width="17.42578125" style="158" customWidth="1"/>
    <col min="39" max="39" width="19.28515625" style="158" customWidth="1"/>
    <col min="40" max="42" width="17.42578125" style="158" customWidth="1"/>
    <col min="43" max="43" width="19" style="158" bestFit="1" customWidth="1"/>
    <col min="44" max="44" width="23.7109375" style="158" customWidth="1"/>
    <col min="45" max="45" width="20.710937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470"/>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204" t="s">
        <v>36</v>
      </c>
    </row>
    <row r="4" spans="2:45">
      <c r="B4" s="465"/>
      <c r="C4" s="470"/>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5.75">
      <c r="B5" s="465"/>
      <c r="C5" s="470"/>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242"/>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454" t="s">
        <v>34</v>
      </c>
      <c r="C9" s="454" t="s">
        <v>33</v>
      </c>
      <c r="D9" s="454" t="s">
        <v>0</v>
      </c>
      <c r="E9" s="454" t="s">
        <v>149</v>
      </c>
      <c r="F9" s="454" t="s">
        <v>150</v>
      </c>
      <c r="G9" s="525" t="s">
        <v>151</v>
      </c>
      <c r="H9" s="454" t="s">
        <v>24</v>
      </c>
      <c r="I9" s="454" t="s">
        <v>94</v>
      </c>
      <c r="J9" s="526"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527" t="s">
        <v>5</v>
      </c>
      <c r="AR9" s="528" t="s">
        <v>6</v>
      </c>
      <c r="AS9" s="528" t="s">
        <v>23</v>
      </c>
    </row>
    <row r="10" spans="2:45" ht="15.75">
      <c r="B10" s="454"/>
      <c r="C10" s="454"/>
      <c r="D10" s="454"/>
      <c r="E10" s="454"/>
      <c r="F10" s="454"/>
      <c r="G10" s="454"/>
      <c r="H10" s="454"/>
      <c r="I10" s="454"/>
      <c r="J10" s="526"/>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527"/>
      <c r="AR10" s="528"/>
      <c r="AS10" s="528"/>
    </row>
    <row r="11" spans="2:45" ht="15.75">
      <c r="B11" s="454"/>
      <c r="C11" s="454"/>
      <c r="D11" s="454"/>
      <c r="E11" s="454"/>
      <c r="F11" s="454"/>
      <c r="G11" s="454"/>
      <c r="H11" s="454"/>
      <c r="I11" s="454"/>
      <c r="J11" s="526"/>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43" t="s">
        <v>10</v>
      </c>
      <c r="AP11" s="444"/>
      <c r="AQ11" s="527"/>
      <c r="AR11" s="528"/>
      <c r="AS11" s="528"/>
    </row>
    <row r="12" spans="2:45" ht="15.75">
      <c r="B12" s="455"/>
      <c r="C12" s="455"/>
      <c r="D12" s="455"/>
      <c r="E12" s="455"/>
      <c r="F12" s="455"/>
      <c r="G12" s="455"/>
      <c r="H12" s="455"/>
      <c r="I12" s="455"/>
      <c r="J12" s="526"/>
      <c r="K12" s="243" t="s">
        <v>19</v>
      </c>
      <c r="L12" s="244" t="s">
        <v>20</v>
      </c>
      <c r="M12" s="243" t="s">
        <v>19</v>
      </c>
      <c r="N12" s="244" t="s">
        <v>20</v>
      </c>
      <c r="O12" s="243" t="s">
        <v>19</v>
      </c>
      <c r="P12" s="244" t="s">
        <v>20</v>
      </c>
      <c r="Q12" s="245" t="s">
        <v>19</v>
      </c>
      <c r="R12" s="246" t="s">
        <v>20</v>
      </c>
      <c r="S12" s="243" t="s">
        <v>19</v>
      </c>
      <c r="T12" s="244" t="s">
        <v>20</v>
      </c>
      <c r="U12" s="243" t="s">
        <v>19</v>
      </c>
      <c r="V12" s="244" t="s">
        <v>20</v>
      </c>
      <c r="W12" s="243" t="s">
        <v>19</v>
      </c>
      <c r="X12" s="244" t="s">
        <v>20</v>
      </c>
      <c r="Y12" s="245" t="s">
        <v>19</v>
      </c>
      <c r="Z12" s="246" t="s">
        <v>20</v>
      </c>
      <c r="AA12" s="243" t="s">
        <v>19</v>
      </c>
      <c r="AB12" s="244" t="s">
        <v>20</v>
      </c>
      <c r="AC12" s="243" t="s">
        <v>19</v>
      </c>
      <c r="AD12" s="244" t="s">
        <v>20</v>
      </c>
      <c r="AE12" s="243" t="s">
        <v>19</v>
      </c>
      <c r="AF12" s="244" t="s">
        <v>20</v>
      </c>
      <c r="AG12" s="245" t="s">
        <v>19</v>
      </c>
      <c r="AH12" s="246" t="s">
        <v>20</v>
      </c>
      <c r="AI12" s="243" t="s">
        <v>19</v>
      </c>
      <c r="AJ12" s="244" t="s">
        <v>20</v>
      </c>
      <c r="AK12" s="243" t="s">
        <v>19</v>
      </c>
      <c r="AL12" s="244" t="s">
        <v>20</v>
      </c>
      <c r="AM12" s="243" t="s">
        <v>19</v>
      </c>
      <c r="AN12" s="244" t="s">
        <v>20</v>
      </c>
      <c r="AO12" s="245" t="s">
        <v>19</v>
      </c>
      <c r="AP12" s="246" t="s">
        <v>20</v>
      </c>
      <c r="AQ12" s="527"/>
      <c r="AR12" s="528"/>
      <c r="AS12" s="528"/>
    </row>
    <row r="13" spans="2:45" ht="156.75" customHeight="1">
      <c r="B13" s="515" t="s">
        <v>710</v>
      </c>
      <c r="C13" s="247" t="s">
        <v>152</v>
      </c>
      <c r="D13" s="248">
        <v>122</v>
      </c>
      <c r="E13" s="249" t="s">
        <v>153</v>
      </c>
      <c r="F13" s="249" t="s">
        <v>154</v>
      </c>
      <c r="G13" s="250">
        <v>47</v>
      </c>
      <c r="H13" s="249" t="s">
        <v>725</v>
      </c>
      <c r="I13" s="249" t="s">
        <v>155</v>
      </c>
      <c r="J13" s="211" t="s">
        <v>156</v>
      </c>
      <c r="K13" s="251">
        <v>1</v>
      </c>
      <c r="L13" s="252">
        <v>1</v>
      </c>
      <c r="M13" s="251">
        <v>1</v>
      </c>
      <c r="N13" s="252">
        <v>3</v>
      </c>
      <c r="O13" s="251">
        <v>11</v>
      </c>
      <c r="P13" s="252">
        <v>9</v>
      </c>
      <c r="Q13" s="180">
        <f>K13+M13+O13</f>
        <v>13</v>
      </c>
      <c r="R13" s="180">
        <f>L13+N13+P13</f>
        <v>13</v>
      </c>
      <c r="S13" s="251">
        <v>11</v>
      </c>
      <c r="T13" s="252">
        <v>10</v>
      </c>
      <c r="U13" s="251">
        <v>12</v>
      </c>
      <c r="V13" s="252">
        <v>11</v>
      </c>
      <c r="W13" s="251">
        <v>12</v>
      </c>
      <c r="X13" s="252">
        <v>10</v>
      </c>
      <c r="Y13" s="180">
        <f>S13+U13+W13</f>
        <v>35</v>
      </c>
      <c r="Z13" s="180">
        <f>T13+V13+X13</f>
        <v>31</v>
      </c>
      <c r="AA13" s="251">
        <v>12</v>
      </c>
      <c r="AB13" s="252">
        <v>19</v>
      </c>
      <c r="AC13" s="251">
        <v>16</v>
      </c>
      <c r="AD13" s="252">
        <v>14</v>
      </c>
      <c r="AE13" s="251">
        <v>15</v>
      </c>
      <c r="AF13" s="252">
        <v>26</v>
      </c>
      <c r="AG13" s="180">
        <f>AA13+AC13+AE13</f>
        <v>43</v>
      </c>
      <c r="AH13" s="180">
        <f>AB13+AD13+AF13</f>
        <v>59</v>
      </c>
      <c r="AI13" s="253">
        <v>15</v>
      </c>
      <c r="AJ13" s="252">
        <v>12</v>
      </c>
      <c r="AK13" s="251">
        <v>15</v>
      </c>
      <c r="AL13" s="252">
        <v>4</v>
      </c>
      <c r="AM13" s="251">
        <v>1</v>
      </c>
      <c r="AN13" s="252">
        <v>4</v>
      </c>
      <c r="AO13" s="180">
        <f>AI13+AK13+AM13</f>
        <v>31</v>
      </c>
      <c r="AP13" s="180">
        <f>AJ13+AL13+AN13</f>
        <v>20</v>
      </c>
      <c r="AQ13" s="254">
        <f>Q13+Y13+AG13+AO13</f>
        <v>122</v>
      </c>
      <c r="AR13" s="255">
        <f>R13+Z13+AH13+AP13</f>
        <v>123</v>
      </c>
      <c r="AS13" s="185">
        <f t="shared" ref="AS13:AS34" si="0">IF(AND(AR13&gt;0,AQ13&gt;0),AR13/AQ13,0)</f>
        <v>1.0081967213114753</v>
      </c>
    </row>
    <row r="14" spans="2:45" ht="120">
      <c r="B14" s="516"/>
      <c r="C14" s="514" t="s">
        <v>486</v>
      </c>
      <c r="D14" s="248">
        <v>72574</v>
      </c>
      <c r="E14" s="249" t="s">
        <v>157</v>
      </c>
      <c r="F14" s="249" t="s">
        <v>158</v>
      </c>
      <c r="G14" s="250">
        <v>76700</v>
      </c>
      <c r="H14" s="249" t="s">
        <v>723</v>
      </c>
      <c r="I14" s="249" t="s">
        <v>159</v>
      </c>
      <c r="J14" s="256" t="s">
        <v>160</v>
      </c>
      <c r="K14" s="251">
        <v>5700</v>
      </c>
      <c r="L14" s="252">
        <v>5268</v>
      </c>
      <c r="M14" s="251">
        <v>6650</v>
      </c>
      <c r="N14" s="252">
        <v>5928</v>
      </c>
      <c r="O14" s="251">
        <v>6250</v>
      </c>
      <c r="P14" s="252">
        <v>6382</v>
      </c>
      <c r="Q14" s="180">
        <f t="shared" ref="Q14:R25" si="1">K14+M14+O14</f>
        <v>18600</v>
      </c>
      <c r="R14" s="180">
        <f t="shared" si="1"/>
        <v>17578</v>
      </c>
      <c r="S14" s="251">
        <v>6650</v>
      </c>
      <c r="T14" s="252">
        <v>5986</v>
      </c>
      <c r="U14" s="251">
        <v>6650</v>
      </c>
      <c r="V14" s="252">
        <v>6190</v>
      </c>
      <c r="W14" s="251">
        <v>6250</v>
      </c>
      <c r="X14" s="252">
        <v>5309</v>
      </c>
      <c r="Y14" s="180">
        <f t="shared" ref="Y14:Z26" si="2">S14+U14+W14</f>
        <v>19550</v>
      </c>
      <c r="Z14" s="180">
        <f t="shared" si="2"/>
        <v>17485</v>
      </c>
      <c r="AA14" s="251">
        <v>4638</v>
      </c>
      <c r="AB14" s="252">
        <v>5648</v>
      </c>
      <c r="AC14" s="251">
        <v>4840</v>
      </c>
      <c r="AD14" s="252">
        <v>6352</v>
      </c>
      <c r="AE14" s="251">
        <v>4840</v>
      </c>
      <c r="AF14" s="252">
        <v>8151</v>
      </c>
      <c r="AG14" s="180">
        <f t="shared" ref="AG14:AH25" si="3">AA14+AC14+AE14</f>
        <v>14318</v>
      </c>
      <c r="AH14" s="180">
        <f t="shared" si="3"/>
        <v>20151</v>
      </c>
      <c r="AI14" s="251">
        <v>4840</v>
      </c>
      <c r="AJ14" s="252">
        <v>8001</v>
      </c>
      <c r="AK14" s="251">
        <v>8734</v>
      </c>
      <c r="AL14" s="252">
        <v>5342</v>
      </c>
      <c r="AM14" s="251">
        <v>6532</v>
      </c>
      <c r="AN14" s="252">
        <v>3938</v>
      </c>
      <c r="AO14" s="180">
        <f t="shared" ref="AO14:AP29" si="4">AI14+AK14+AM14</f>
        <v>20106</v>
      </c>
      <c r="AP14" s="180">
        <f t="shared" si="4"/>
        <v>17281</v>
      </c>
      <c r="AQ14" s="254">
        <f t="shared" ref="AQ14:AR29" si="5">Q14+Y14+AG14+AO14</f>
        <v>72574</v>
      </c>
      <c r="AR14" s="255">
        <f t="shared" si="5"/>
        <v>72495</v>
      </c>
      <c r="AS14" s="185">
        <f t="shared" si="0"/>
        <v>0.99891145589329511</v>
      </c>
    </row>
    <row r="15" spans="2:45" ht="180">
      <c r="B15" s="516"/>
      <c r="C15" s="514"/>
      <c r="D15" s="248">
        <v>13535</v>
      </c>
      <c r="E15" s="249" t="s">
        <v>161</v>
      </c>
      <c r="F15" s="249" t="s">
        <v>162</v>
      </c>
      <c r="G15" s="250">
        <v>11700</v>
      </c>
      <c r="H15" s="249" t="s">
        <v>722</v>
      </c>
      <c r="I15" s="249" t="s">
        <v>163</v>
      </c>
      <c r="J15" s="256" t="s">
        <v>164</v>
      </c>
      <c r="K15" s="257">
        <v>800</v>
      </c>
      <c r="L15" s="258">
        <v>805</v>
      </c>
      <c r="M15" s="257">
        <v>800</v>
      </c>
      <c r="N15" s="258">
        <v>1114</v>
      </c>
      <c r="O15" s="257">
        <v>800</v>
      </c>
      <c r="P15" s="258">
        <v>1099</v>
      </c>
      <c r="Q15" s="241">
        <f t="shared" si="1"/>
        <v>2400</v>
      </c>
      <c r="R15" s="241">
        <f t="shared" si="1"/>
        <v>3018</v>
      </c>
      <c r="S15" s="257">
        <v>987</v>
      </c>
      <c r="T15" s="258">
        <v>1090</v>
      </c>
      <c r="U15" s="257">
        <v>987</v>
      </c>
      <c r="V15" s="258">
        <v>1177</v>
      </c>
      <c r="W15" s="257">
        <v>987</v>
      </c>
      <c r="X15" s="258">
        <v>1287</v>
      </c>
      <c r="Y15" s="241">
        <f t="shared" si="2"/>
        <v>2961</v>
      </c>
      <c r="Z15" s="241">
        <f t="shared" si="2"/>
        <v>3554</v>
      </c>
      <c r="AA15" s="257">
        <v>987</v>
      </c>
      <c r="AB15" s="258">
        <v>1499</v>
      </c>
      <c r="AC15" s="257">
        <v>987</v>
      </c>
      <c r="AD15" s="258">
        <v>1324</v>
      </c>
      <c r="AE15" s="257">
        <v>800</v>
      </c>
      <c r="AF15" s="258">
        <v>1264</v>
      </c>
      <c r="AG15" s="241">
        <f t="shared" si="3"/>
        <v>2774</v>
      </c>
      <c r="AH15" s="241">
        <f t="shared" si="3"/>
        <v>4087</v>
      </c>
      <c r="AI15" s="257">
        <v>800</v>
      </c>
      <c r="AJ15" s="258">
        <v>1207</v>
      </c>
      <c r="AK15" s="257">
        <v>2500</v>
      </c>
      <c r="AL15" s="258">
        <v>1100</v>
      </c>
      <c r="AM15" s="257">
        <v>2100</v>
      </c>
      <c r="AN15" s="258">
        <v>922</v>
      </c>
      <c r="AO15" s="241">
        <f t="shared" si="4"/>
        <v>5400</v>
      </c>
      <c r="AP15" s="241">
        <f t="shared" si="4"/>
        <v>3229</v>
      </c>
      <c r="AQ15" s="259">
        <f t="shared" si="5"/>
        <v>13535</v>
      </c>
      <c r="AR15" s="260">
        <f t="shared" si="5"/>
        <v>13888</v>
      </c>
      <c r="AS15" s="185">
        <f t="shared" si="0"/>
        <v>1.0260805319541928</v>
      </c>
    </row>
    <row r="16" spans="2:45" ht="135">
      <c r="B16" s="516"/>
      <c r="C16" s="514"/>
      <c r="D16" s="248">
        <v>123426</v>
      </c>
      <c r="E16" s="518" t="s">
        <v>165</v>
      </c>
      <c r="F16" s="520" t="s">
        <v>166</v>
      </c>
      <c r="G16" s="250">
        <v>123400</v>
      </c>
      <c r="H16" s="249" t="s">
        <v>724</v>
      </c>
      <c r="I16" s="249" t="s">
        <v>167</v>
      </c>
      <c r="J16" s="211" t="s">
        <v>156</v>
      </c>
      <c r="K16" s="257">
        <v>7988</v>
      </c>
      <c r="L16" s="258">
        <v>8112</v>
      </c>
      <c r="M16" s="257">
        <v>9204</v>
      </c>
      <c r="N16" s="258">
        <v>9189</v>
      </c>
      <c r="O16" s="257">
        <v>8600</v>
      </c>
      <c r="P16" s="258">
        <v>9085</v>
      </c>
      <c r="Q16" s="241">
        <f t="shared" si="1"/>
        <v>25792</v>
      </c>
      <c r="R16" s="241">
        <f t="shared" si="1"/>
        <v>26386</v>
      </c>
      <c r="S16" s="257">
        <v>10596</v>
      </c>
      <c r="T16" s="258">
        <v>9771</v>
      </c>
      <c r="U16" s="257">
        <v>10596</v>
      </c>
      <c r="V16" s="258">
        <v>11817</v>
      </c>
      <c r="W16" s="257">
        <v>10381</v>
      </c>
      <c r="X16" s="258">
        <v>9052</v>
      </c>
      <c r="Y16" s="241">
        <f t="shared" si="2"/>
        <v>31573</v>
      </c>
      <c r="Z16" s="241">
        <f t="shared" si="2"/>
        <v>30640</v>
      </c>
      <c r="AA16" s="257">
        <v>9805</v>
      </c>
      <c r="AB16" s="258">
        <v>11427</v>
      </c>
      <c r="AC16" s="257">
        <v>10005</v>
      </c>
      <c r="AD16" s="258">
        <v>11101</v>
      </c>
      <c r="AE16" s="257">
        <v>8913</v>
      </c>
      <c r="AF16" s="258">
        <v>12643</v>
      </c>
      <c r="AG16" s="241">
        <f t="shared" si="3"/>
        <v>28723</v>
      </c>
      <c r="AH16" s="241">
        <f t="shared" si="3"/>
        <v>35171</v>
      </c>
      <c r="AI16" s="257">
        <v>9213</v>
      </c>
      <c r="AJ16" s="258">
        <v>12744</v>
      </c>
      <c r="AK16" s="257">
        <v>17513</v>
      </c>
      <c r="AL16" s="258">
        <v>10360</v>
      </c>
      <c r="AM16" s="257">
        <v>10612</v>
      </c>
      <c r="AN16" s="258">
        <v>11684</v>
      </c>
      <c r="AO16" s="241">
        <f t="shared" si="4"/>
        <v>37338</v>
      </c>
      <c r="AP16" s="241">
        <f t="shared" si="4"/>
        <v>34788</v>
      </c>
      <c r="AQ16" s="259">
        <f t="shared" si="5"/>
        <v>123426</v>
      </c>
      <c r="AR16" s="260">
        <f t="shared" si="5"/>
        <v>126985</v>
      </c>
      <c r="AS16" s="507">
        <f>(AR16+AR17)/(AQ16+AQ17)</f>
        <v>1.0396899164762532</v>
      </c>
    </row>
    <row r="17" spans="2:45" ht="164.25" customHeight="1">
      <c r="B17" s="516"/>
      <c r="C17" s="261"/>
      <c r="D17" s="344">
        <v>31500</v>
      </c>
      <c r="E17" s="519"/>
      <c r="F17" s="521"/>
      <c r="G17" s="250" t="s">
        <v>488</v>
      </c>
      <c r="H17" s="249" t="s">
        <v>726</v>
      </c>
      <c r="I17" s="249" t="s">
        <v>167</v>
      </c>
      <c r="J17" s="211" t="s">
        <v>487</v>
      </c>
      <c r="K17" s="257">
        <v>2083</v>
      </c>
      <c r="L17" s="262">
        <v>2303</v>
      </c>
      <c r="M17" s="257">
        <v>2083</v>
      </c>
      <c r="N17" s="258">
        <v>2824</v>
      </c>
      <c r="O17" s="257">
        <v>2083</v>
      </c>
      <c r="P17" s="258">
        <v>2138</v>
      </c>
      <c r="Q17" s="241">
        <f>+K17+M17+O17</f>
        <v>6249</v>
      </c>
      <c r="R17" s="241">
        <f>+L17+N17+P17</f>
        <v>7265</v>
      </c>
      <c r="S17" s="257">
        <v>2083</v>
      </c>
      <c r="T17" s="258">
        <v>2759</v>
      </c>
      <c r="U17" s="257">
        <v>2083</v>
      </c>
      <c r="V17" s="258">
        <v>3299</v>
      </c>
      <c r="W17" s="257">
        <v>2083</v>
      </c>
      <c r="X17" s="258">
        <v>2707</v>
      </c>
      <c r="Y17" s="241">
        <f>+S17+U17+W17</f>
        <v>6249</v>
      </c>
      <c r="Z17" s="241">
        <f>+T17+V17+X17</f>
        <v>8765</v>
      </c>
      <c r="AA17" s="257">
        <v>2083</v>
      </c>
      <c r="AB17" s="258">
        <v>3001</v>
      </c>
      <c r="AC17" s="257">
        <v>2083</v>
      </c>
      <c r="AD17" s="258">
        <v>2635</v>
      </c>
      <c r="AE17" s="257">
        <v>2083</v>
      </c>
      <c r="AF17" s="258">
        <v>4106</v>
      </c>
      <c r="AG17" s="241">
        <f>+AA17+AC17+AE17</f>
        <v>6249</v>
      </c>
      <c r="AH17" s="241">
        <f>+AB17+AD17+AF17</f>
        <v>9742</v>
      </c>
      <c r="AI17" s="257">
        <v>4083</v>
      </c>
      <c r="AJ17" s="258">
        <v>3321</v>
      </c>
      <c r="AK17" s="257">
        <v>4585</v>
      </c>
      <c r="AL17" s="258">
        <v>2363</v>
      </c>
      <c r="AM17" s="257">
        <v>4085</v>
      </c>
      <c r="AN17" s="258">
        <v>2634</v>
      </c>
      <c r="AO17" s="241">
        <f>+AI17+AK17+AM17</f>
        <v>12753</v>
      </c>
      <c r="AP17" s="241">
        <f>+AJ17+AL17+AN17</f>
        <v>8318</v>
      </c>
      <c r="AQ17" s="259">
        <f>Q17+Y17+AG17+AO17</f>
        <v>31500</v>
      </c>
      <c r="AR17" s="260">
        <f>R17+Z17+AH17+AP17</f>
        <v>34090</v>
      </c>
      <c r="AS17" s="508"/>
    </row>
    <row r="18" spans="2:45" ht="164.25" customHeight="1">
      <c r="B18" s="516"/>
      <c r="C18" s="263" t="s">
        <v>204</v>
      </c>
      <c r="D18" s="248">
        <v>21500</v>
      </c>
      <c r="E18" s="249" t="s">
        <v>205</v>
      </c>
      <c r="F18" s="249" t="s">
        <v>166</v>
      </c>
      <c r="G18" s="264">
        <v>10423</v>
      </c>
      <c r="H18" s="249" t="s">
        <v>705</v>
      </c>
      <c r="I18" s="249" t="s">
        <v>489</v>
      </c>
      <c r="J18" s="211" t="s">
        <v>474</v>
      </c>
      <c r="K18" s="181">
        <v>500</v>
      </c>
      <c r="L18" s="179">
        <v>1901</v>
      </c>
      <c r="M18" s="178">
        <v>900</v>
      </c>
      <c r="N18" s="179">
        <v>1773</v>
      </c>
      <c r="O18" s="178">
        <v>800</v>
      </c>
      <c r="P18" s="179">
        <v>1684</v>
      </c>
      <c r="Q18" s="180">
        <f>K18+M18+O18</f>
        <v>2200</v>
      </c>
      <c r="R18" s="180">
        <f>L18+N18+P18</f>
        <v>5358</v>
      </c>
      <c r="S18" s="178">
        <v>900</v>
      </c>
      <c r="T18" s="179">
        <v>1903</v>
      </c>
      <c r="U18" s="178">
        <v>1100</v>
      </c>
      <c r="V18" s="179">
        <v>2240</v>
      </c>
      <c r="W18" s="178">
        <v>650</v>
      </c>
      <c r="X18" s="179">
        <v>1794</v>
      </c>
      <c r="Y18" s="180">
        <f>S18+U18+W18</f>
        <v>2650</v>
      </c>
      <c r="Z18" s="180">
        <f>T18+V18+X18</f>
        <v>5937</v>
      </c>
      <c r="AA18" s="178">
        <v>3000</v>
      </c>
      <c r="AB18" s="179">
        <v>2061</v>
      </c>
      <c r="AC18" s="178">
        <v>3000</v>
      </c>
      <c r="AD18" s="179">
        <v>1870</v>
      </c>
      <c r="AE18" s="181">
        <v>3000</v>
      </c>
      <c r="AF18" s="182">
        <v>2313</v>
      </c>
      <c r="AG18" s="180">
        <f>AA18+AC18+AE18</f>
        <v>9000</v>
      </c>
      <c r="AH18" s="180">
        <f>AB18+AD18+AF18</f>
        <v>6244</v>
      </c>
      <c r="AI18" s="178">
        <v>3000</v>
      </c>
      <c r="AJ18" s="179">
        <v>2040</v>
      </c>
      <c r="AK18" s="178">
        <v>2850</v>
      </c>
      <c r="AL18" s="179">
        <v>2099</v>
      </c>
      <c r="AM18" s="178">
        <v>1800</v>
      </c>
      <c r="AN18" s="179">
        <v>2437</v>
      </c>
      <c r="AO18" s="180">
        <f>AI18+AK18+AM18</f>
        <v>7650</v>
      </c>
      <c r="AP18" s="180">
        <f>AJ18+AL18+AN18</f>
        <v>6576</v>
      </c>
      <c r="AQ18" s="259">
        <f>Q18+Y18+AG18+AO18</f>
        <v>21500</v>
      </c>
      <c r="AR18" s="260">
        <f>R18+Z18+AH18+AP18</f>
        <v>24115</v>
      </c>
      <c r="AS18" s="185">
        <f>IF(AND(AR18&gt;0,AQ18&gt;0),AR18/AQ18,0)</f>
        <v>1.1216279069767441</v>
      </c>
    </row>
    <row r="19" spans="2:45" ht="105">
      <c r="B19" s="516"/>
      <c r="C19" s="265" t="s">
        <v>168</v>
      </c>
      <c r="D19" s="248">
        <v>17000</v>
      </c>
      <c r="E19" s="249" t="s">
        <v>169</v>
      </c>
      <c r="F19" s="249" t="s">
        <v>170</v>
      </c>
      <c r="G19" s="250">
        <v>17500</v>
      </c>
      <c r="H19" s="249" t="s">
        <v>703</v>
      </c>
      <c r="I19" s="249" t="s">
        <v>171</v>
      </c>
      <c r="J19" s="211" t="s">
        <v>172</v>
      </c>
      <c r="K19" s="257">
        <v>1300</v>
      </c>
      <c r="L19" s="258">
        <v>1474</v>
      </c>
      <c r="M19" s="257">
        <v>1500</v>
      </c>
      <c r="N19" s="258">
        <v>1507</v>
      </c>
      <c r="O19" s="257">
        <v>1300</v>
      </c>
      <c r="P19" s="258">
        <v>1318</v>
      </c>
      <c r="Q19" s="241">
        <f t="shared" si="1"/>
        <v>4100</v>
      </c>
      <c r="R19" s="241">
        <f t="shared" si="1"/>
        <v>4299</v>
      </c>
      <c r="S19" s="257">
        <v>1600</v>
      </c>
      <c r="T19" s="258">
        <v>1305</v>
      </c>
      <c r="U19" s="257">
        <v>1600</v>
      </c>
      <c r="V19" s="258">
        <v>1447</v>
      </c>
      <c r="W19" s="257">
        <v>1600</v>
      </c>
      <c r="X19" s="258">
        <v>1438</v>
      </c>
      <c r="Y19" s="241">
        <f t="shared" si="2"/>
        <v>4800</v>
      </c>
      <c r="Z19" s="241">
        <f t="shared" si="2"/>
        <v>4190</v>
      </c>
      <c r="AA19" s="257">
        <v>1434</v>
      </c>
      <c r="AB19" s="258">
        <v>1508</v>
      </c>
      <c r="AC19" s="257">
        <v>1434</v>
      </c>
      <c r="AD19" s="258">
        <v>1233</v>
      </c>
      <c r="AE19" s="257">
        <v>1234</v>
      </c>
      <c r="AF19" s="258">
        <v>1477</v>
      </c>
      <c r="AG19" s="241">
        <f t="shared" si="3"/>
        <v>4102</v>
      </c>
      <c r="AH19" s="241">
        <f t="shared" si="3"/>
        <v>4218</v>
      </c>
      <c r="AI19" s="257">
        <v>1434</v>
      </c>
      <c r="AJ19" s="258">
        <v>1422</v>
      </c>
      <c r="AK19" s="257">
        <v>1434</v>
      </c>
      <c r="AL19" s="258">
        <v>1149</v>
      </c>
      <c r="AM19" s="257">
        <v>1130</v>
      </c>
      <c r="AN19" s="258">
        <v>1029</v>
      </c>
      <c r="AO19" s="241">
        <f t="shared" si="4"/>
        <v>3998</v>
      </c>
      <c r="AP19" s="241">
        <f t="shared" si="4"/>
        <v>3600</v>
      </c>
      <c r="AQ19" s="259">
        <f t="shared" si="5"/>
        <v>17000</v>
      </c>
      <c r="AR19" s="260">
        <f t="shared" si="5"/>
        <v>16307</v>
      </c>
      <c r="AS19" s="185">
        <f t="shared" si="0"/>
        <v>0.95923529411764707</v>
      </c>
    </row>
    <row r="20" spans="2:45" ht="120">
      <c r="B20" s="516"/>
      <c r="C20" s="266" t="s">
        <v>173</v>
      </c>
      <c r="D20" s="248">
        <v>1</v>
      </c>
      <c r="E20" s="249" t="s">
        <v>174</v>
      </c>
      <c r="F20" s="249" t="s">
        <v>175</v>
      </c>
      <c r="G20" s="250">
        <v>1</v>
      </c>
      <c r="H20" s="249" t="s">
        <v>176</v>
      </c>
      <c r="I20" s="249" t="s">
        <v>177</v>
      </c>
      <c r="J20" s="256" t="s">
        <v>164</v>
      </c>
      <c r="K20" s="257">
        <v>0</v>
      </c>
      <c r="L20" s="258">
        <v>0</v>
      </c>
      <c r="M20" s="257">
        <v>0</v>
      </c>
      <c r="N20" s="258">
        <v>0</v>
      </c>
      <c r="O20" s="257">
        <v>0</v>
      </c>
      <c r="P20" s="258">
        <v>0</v>
      </c>
      <c r="Q20" s="241">
        <f t="shared" si="1"/>
        <v>0</v>
      </c>
      <c r="R20" s="241">
        <f t="shared" si="1"/>
        <v>0</v>
      </c>
      <c r="S20" s="257">
        <v>1</v>
      </c>
      <c r="T20" s="258">
        <v>0</v>
      </c>
      <c r="U20" s="257">
        <v>0</v>
      </c>
      <c r="V20" s="258">
        <v>0</v>
      </c>
      <c r="W20" s="257">
        <v>0</v>
      </c>
      <c r="X20" s="258">
        <v>1</v>
      </c>
      <c r="Y20" s="241">
        <f t="shared" si="2"/>
        <v>1</v>
      </c>
      <c r="Z20" s="241">
        <f t="shared" si="2"/>
        <v>1</v>
      </c>
      <c r="AA20" s="257">
        <v>0</v>
      </c>
      <c r="AB20" s="258">
        <v>0</v>
      </c>
      <c r="AC20" s="257">
        <v>0</v>
      </c>
      <c r="AD20" s="258">
        <v>0</v>
      </c>
      <c r="AE20" s="257">
        <v>0</v>
      </c>
      <c r="AF20" s="258">
        <v>0</v>
      </c>
      <c r="AG20" s="241">
        <f t="shared" si="3"/>
        <v>0</v>
      </c>
      <c r="AH20" s="241">
        <f t="shared" si="3"/>
        <v>0</v>
      </c>
      <c r="AI20" s="257">
        <v>0</v>
      </c>
      <c r="AJ20" s="258">
        <v>0</v>
      </c>
      <c r="AK20" s="257">
        <v>0</v>
      </c>
      <c r="AL20" s="258">
        <v>0</v>
      </c>
      <c r="AM20" s="257">
        <v>0</v>
      </c>
      <c r="AN20" s="258">
        <v>0</v>
      </c>
      <c r="AO20" s="241">
        <f t="shared" si="4"/>
        <v>0</v>
      </c>
      <c r="AP20" s="241">
        <f t="shared" si="4"/>
        <v>0</v>
      </c>
      <c r="AQ20" s="259">
        <f t="shared" si="5"/>
        <v>1</v>
      </c>
      <c r="AR20" s="260">
        <f t="shared" si="5"/>
        <v>1</v>
      </c>
      <c r="AS20" s="185">
        <f t="shared" si="0"/>
        <v>1</v>
      </c>
    </row>
    <row r="21" spans="2:45" ht="90">
      <c r="B21" s="516"/>
      <c r="C21" s="266" t="s">
        <v>178</v>
      </c>
      <c r="D21" s="248">
        <v>420</v>
      </c>
      <c r="E21" s="249" t="s">
        <v>179</v>
      </c>
      <c r="F21" s="249" t="s">
        <v>180</v>
      </c>
      <c r="G21" s="250" t="s">
        <v>415</v>
      </c>
      <c r="H21" s="249" t="s">
        <v>181</v>
      </c>
      <c r="I21" s="249" t="s">
        <v>182</v>
      </c>
      <c r="J21" s="211" t="s">
        <v>183</v>
      </c>
      <c r="K21" s="257">
        <v>0</v>
      </c>
      <c r="L21" s="258">
        <v>0</v>
      </c>
      <c r="M21" s="257">
        <v>0</v>
      </c>
      <c r="N21" s="258">
        <v>0</v>
      </c>
      <c r="O21" s="257">
        <v>0</v>
      </c>
      <c r="P21" s="258">
        <v>0</v>
      </c>
      <c r="Q21" s="241">
        <f t="shared" si="1"/>
        <v>0</v>
      </c>
      <c r="R21" s="241">
        <f t="shared" si="1"/>
        <v>0</v>
      </c>
      <c r="S21" s="257">
        <v>0</v>
      </c>
      <c r="T21" s="258">
        <v>0</v>
      </c>
      <c r="U21" s="257">
        <v>50</v>
      </c>
      <c r="V21" s="258">
        <v>85</v>
      </c>
      <c r="W21" s="257">
        <v>0</v>
      </c>
      <c r="X21" s="258">
        <v>0</v>
      </c>
      <c r="Y21" s="241">
        <f t="shared" si="2"/>
        <v>50</v>
      </c>
      <c r="Z21" s="241">
        <f t="shared" si="2"/>
        <v>85</v>
      </c>
      <c r="AA21" s="257">
        <v>50</v>
      </c>
      <c r="AB21" s="258">
        <v>152</v>
      </c>
      <c r="AC21" s="257">
        <v>0</v>
      </c>
      <c r="AD21" s="258">
        <v>40</v>
      </c>
      <c r="AE21" s="257">
        <v>250</v>
      </c>
      <c r="AF21" s="258">
        <v>57</v>
      </c>
      <c r="AG21" s="241">
        <f t="shared" si="3"/>
        <v>300</v>
      </c>
      <c r="AH21" s="241">
        <f t="shared" si="3"/>
        <v>249</v>
      </c>
      <c r="AI21" s="257">
        <v>0</v>
      </c>
      <c r="AJ21" s="258">
        <v>86</v>
      </c>
      <c r="AK21" s="257">
        <v>70</v>
      </c>
      <c r="AL21" s="258">
        <v>0</v>
      </c>
      <c r="AM21" s="257">
        <v>0</v>
      </c>
      <c r="AN21" s="258">
        <v>0</v>
      </c>
      <c r="AO21" s="241">
        <f t="shared" si="4"/>
        <v>70</v>
      </c>
      <c r="AP21" s="241">
        <f t="shared" si="4"/>
        <v>86</v>
      </c>
      <c r="AQ21" s="259">
        <f t="shared" si="5"/>
        <v>420</v>
      </c>
      <c r="AR21" s="260">
        <f t="shared" si="5"/>
        <v>420</v>
      </c>
      <c r="AS21" s="185">
        <f t="shared" si="0"/>
        <v>1</v>
      </c>
    </row>
    <row r="22" spans="2:45" ht="105">
      <c r="B22" s="516"/>
      <c r="C22" s="266" t="s">
        <v>184</v>
      </c>
      <c r="D22" s="248">
        <v>2</v>
      </c>
      <c r="E22" s="249" t="s">
        <v>185</v>
      </c>
      <c r="F22" s="250" t="s">
        <v>186</v>
      </c>
      <c r="G22" s="250" t="s">
        <v>415</v>
      </c>
      <c r="H22" s="249" t="s">
        <v>187</v>
      </c>
      <c r="I22" s="249" t="s">
        <v>188</v>
      </c>
      <c r="J22" s="211" t="s">
        <v>189</v>
      </c>
      <c r="K22" s="257">
        <v>0</v>
      </c>
      <c r="L22" s="258">
        <v>0</v>
      </c>
      <c r="M22" s="257">
        <v>0</v>
      </c>
      <c r="N22" s="258">
        <v>0</v>
      </c>
      <c r="O22" s="257">
        <v>0</v>
      </c>
      <c r="P22" s="258">
        <v>0</v>
      </c>
      <c r="Q22" s="241">
        <f t="shared" si="1"/>
        <v>0</v>
      </c>
      <c r="R22" s="241">
        <f t="shared" si="1"/>
        <v>0</v>
      </c>
      <c r="S22" s="257">
        <v>0</v>
      </c>
      <c r="T22" s="258">
        <v>0</v>
      </c>
      <c r="U22" s="257">
        <v>1</v>
      </c>
      <c r="V22" s="258">
        <v>0</v>
      </c>
      <c r="W22" s="257">
        <v>0</v>
      </c>
      <c r="X22" s="258">
        <v>0</v>
      </c>
      <c r="Y22" s="241">
        <f t="shared" si="2"/>
        <v>1</v>
      </c>
      <c r="Z22" s="241">
        <f t="shared" si="2"/>
        <v>0</v>
      </c>
      <c r="AA22" s="257">
        <v>0</v>
      </c>
      <c r="AB22" s="258">
        <v>1</v>
      </c>
      <c r="AC22" s="257">
        <v>1</v>
      </c>
      <c r="AD22" s="258">
        <v>0</v>
      </c>
      <c r="AE22" s="257">
        <v>0</v>
      </c>
      <c r="AF22" s="258">
        <v>1</v>
      </c>
      <c r="AG22" s="241">
        <f t="shared" si="3"/>
        <v>1</v>
      </c>
      <c r="AH22" s="241">
        <f t="shared" si="3"/>
        <v>2</v>
      </c>
      <c r="AI22" s="257">
        <v>0</v>
      </c>
      <c r="AJ22" s="258">
        <v>0</v>
      </c>
      <c r="AK22" s="257">
        <v>0</v>
      </c>
      <c r="AL22" s="258">
        <v>0</v>
      </c>
      <c r="AM22" s="257">
        <v>0</v>
      </c>
      <c r="AN22" s="258">
        <v>0</v>
      </c>
      <c r="AO22" s="241">
        <f t="shared" si="4"/>
        <v>0</v>
      </c>
      <c r="AP22" s="241">
        <f t="shared" si="4"/>
        <v>0</v>
      </c>
      <c r="AQ22" s="259">
        <f t="shared" si="5"/>
        <v>2</v>
      </c>
      <c r="AR22" s="260">
        <f t="shared" si="5"/>
        <v>2</v>
      </c>
      <c r="AS22" s="185">
        <f t="shared" si="0"/>
        <v>1</v>
      </c>
    </row>
    <row r="23" spans="2:45" ht="150">
      <c r="B23" s="516"/>
      <c r="C23" s="266" t="s">
        <v>190</v>
      </c>
      <c r="D23" s="248">
        <v>1</v>
      </c>
      <c r="E23" s="249" t="s">
        <v>191</v>
      </c>
      <c r="F23" s="250" t="s">
        <v>192</v>
      </c>
      <c r="G23" s="250" t="s">
        <v>415</v>
      </c>
      <c r="H23" s="249" t="s">
        <v>193</v>
      </c>
      <c r="I23" s="249" t="s">
        <v>194</v>
      </c>
      <c r="J23" s="211" t="s">
        <v>156</v>
      </c>
      <c r="K23" s="257">
        <v>0</v>
      </c>
      <c r="L23" s="258">
        <v>0</v>
      </c>
      <c r="M23" s="257">
        <v>0</v>
      </c>
      <c r="N23" s="258">
        <v>0</v>
      </c>
      <c r="O23" s="257">
        <v>0</v>
      </c>
      <c r="P23" s="258">
        <v>0</v>
      </c>
      <c r="Q23" s="241">
        <f t="shared" si="1"/>
        <v>0</v>
      </c>
      <c r="R23" s="241">
        <f t="shared" si="1"/>
        <v>0</v>
      </c>
      <c r="S23" s="257">
        <v>1</v>
      </c>
      <c r="T23" s="258">
        <v>0</v>
      </c>
      <c r="U23" s="257">
        <v>0</v>
      </c>
      <c r="V23" s="258">
        <v>0</v>
      </c>
      <c r="W23" s="257">
        <v>0</v>
      </c>
      <c r="X23" s="258">
        <v>0</v>
      </c>
      <c r="Y23" s="241">
        <f t="shared" si="2"/>
        <v>1</v>
      </c>
      <c r="Z23" s="241">
        <f t="shared" si="2"/>
        <v>0</v>
      </c>
      <c r="AA23" s="257">
        <v>0</v>
      </c>
      <c r="AB23" s="258">
        <v>0</v>
      </c>
      <c r="AC23" s="257">
        <v>0</v>
      </c>
      <c r="AD23" s="258">
        <v>0</v>
      </c>
      <c r="AE23" s="257">
        <v>0</v>
      </c>
      <c r="AF23" s="258">
        <v>0</v>
      </c>
      <c r="AG23" s="241">
        <f t="shared" si="3"/>
        <v>0</v>
      </c>
      <c r="AH23" s="241">
        <f t="shared" si="3"/>
        <v>0</v>
      </c>
      <c r="AI23" s="257">
        <v>0</v>
      </c>
      <c r="AJ23" s="258">
        <v>0</v>
      </c>
      <c r="AK23" s="257">
        <v>0</v>
      </c>
      <c r="AL23" s="258">
        <v>1</v>
      </c>
      <c r="AM23" s="257">
        <v>0</v>
      </c>
      <c r="AN23" s="258">
        <v>0</v>
      </c>
      <c r="AO23" s="241">
        <f t="shared" si="4"/>
        <v>0</v>
      </c>
      <c r="AP23" s="241">
        <f t="shared" si="4"/>
        <v>1</v>
      </c>
      <c r="AQ23" s="259">
        <f t="shared" si="5"/>
        <v>1</v>
      </c>
      <c r="AR23" s="260">
        <f t="shared" si="5"/>
        <v>1</v>
      </c>
      <c r="AS23" s="185">
        <f t="shared" si="0"/>
        <v>1</v>
      </c>
    </row>
    <row r="24" spans="2:45" ht="120">
      <c r="B24" s="516"/>
      <c r="C24" s="266" t="s">
        <v>195</v>
      </c>
      <c r="D24" s="248">
        <v>4</v>
      </c>
      <c r="E24" s="249" t="s">
        <v>196</v>
      </c>
      <c r="F24" s="250" t="s">
        <v>197</v>
      </c>
      <c r="G24" s="250" t="s">
        <v>415</v>
      </c>
      <c r="H24" s="249" t="s">
        <v>198</v>
      </c>
      <c r="I24" s="249" t="s">
        <v>199</v>
      </c>
      <c r="J24" s="211" t="s">
        <v>189</v>
      </c>
      <c r="K24" s="257">
        <v>0</v>
      </c>
      <c r="L24" s="258">
        <v>0</v>
      </c>
      <c r="M24" s="257">
        <v>0</v>
      </c>
      <c r="N24" s="258">
        <v>0</v>
      </c>
      <c r="O24" s="257">
        <v>0</v>
      </c>
      <c r="P24" s="258">
        <v>0</v>
      </c>
      <c r="Q24" s="241">
        <f t="shared" si="1"/>
        <v>0</v>
      </c>
      <c r="R24" s="241">
        <f t="shared" si="1"/>
        <v>0</v>
      </c>
      <c r="S24" s="257">
        <v>0</v>
      </c>
      <c r="T24" s="258">
        <v>0</v>
      </c>
      <c r="U24" s="257">
        <v>0</v>
      </c>
      <c r="V24" s="258">
        <v>0</v>
      </c>
      <c r="W24" s="257">
        <v>1</v>
      </c>
      <c r="X24" s="258">
        <v>0</v>
      </c>
      <c r="Y24" s="241">
        <f t="shared" si="2"/>
        <v>1</v>
      </c>
      <c r="Z24" s="241">
        <f t="shared" si="2"/>
        <v>0</v>
      </c>
      <c r="AA24" s="257">
        <v>1</v>
      </c>
      <c r="AB24" s="258">
        <v>2</v>
      </c>
      <c r="AC24" s="257">
        <v>1</v>
      </c>
      <c r="AD24" s="258">
        <v>1</v>
      </c>
      <c r="AE24" s="257">
        <v>1</v>
      </c>
      <c r="AF24" s="258">
        <v>2</v>
      </c>
      <c r="AG24" s="241">
        <f t="shared" si="3"/>
        <v>3</v>
      </c>
      <c r="AH24" s="241">
        <f t="shared" si="3"/>
        <v>5</v>
      </c>
      <c r="AI24" s="257">
        <v>0</v>
      </c>
      <c r="AJ24" s="258">
        <v>0</v>
      </c>
      <c r="AK24" s="257">
        <v>0</v>
      </c>
      <c r="AL24" s="258">
        <v>0</v>
      </c>
      <c r="AM24" s="257">
        <v>0</v>
      </c>
      <c r="AN24" s="258">
        <v>0</v>
      </c>
      <c r="AO24" s="241">
        <f t="shared" si="4"/>
        <v>0</v>
      </c>
      <c r="AP24" s="241">
        <f t="shared" si="4"/>
        <v>0</v>
      </c>
      <c r="AQ24" s="259">
        <f t="shared" si="5"/>
        <v>4</v>
      </c>
      <c r="AR24" s="260">
        <f t="shared" si="5"/>
        <v>5</v>
      </c>
      <c r="AS24" s="185">
        <f t="shared" si="0"/>
        <v>1.25</v>
      </c>
    </row>
    <row r="25" spans="2:45" ht="150">
      <c r="B25" s="516"/>
      <c r="C25" s="267" t="s">
        <v>200</v>
      </c>
      <c r="D25" s="248">
        <v>34</v>
      </c>
      <c r="E25" s="249" t="s">
        <v>201</v>
      </c>
      <c r="F25" s="249" t="s">
        <v>202</v>
      </c>
      <c r="G25" s="250">
        <v>13</v>
      </c>
      <c r="H25" s="249" t="s">
        <v>704</v>
      </c>
      <c r="I25" s="249" t="s">
        <v>203</v>
      </c>
      <c r="J25" s="211" t="s">
        <v>156</v>
      </c>
      <c r="K25" s="257">
        <v>0</v>
      </c>
      <c r="L25" s="258">
        <v>0</v>
      </c>
      <c r="M25" s="257">
        <v>2</v>
      </c>
      <c r="N25" s="258">
        <v>0</v>
      </c>
      <c r="O25" s="257">
        <v>3</v>
      </c>
      <c r="P25" s="258">
        <v>0</v>
      </c>
      <c r="Q25" s="241">
        <f t="shared" si="1"/>
        <v>5</v>
      </c>
      <c r="R25" s="241">
        <f t="shared" si="1"/>
        <v>0</v>
      </c>
      <c r="S25" s="257">
        <v>3</v>
      </c>
      <c r="T25" s="258">
        <v>2</v>
      </c>
      <c r="U25" s="268">
        <v>3</v>
      </c>
      <c r="V25" s="258">
        <v>4</v>
      </c>
      <c r="W25" s="257">
        <v>4</v>
      </c>
      <c r="X25" s="258">
        <v>0</v>
      </c>
      <c r="Y25" s="241">
        <f t="shared" si="2"/>
        <v>10</v>
      </c>
      <c r="Z25" s="241">
        <f t="shared" si="2"/>
        <v>6</v>
      </c>
      <c r="AA25" s="257">
        <v>4</v>
      </c>
      <c r="AB25" s="258">
        <v>1</v>
      </c>
      <c r="AC25" s="257">
        <v>3</v>
      </c>
      <c r="AD25" s="258">
        <v>8</v>
      </c>
      <c r="AE25" s="257">
        <v>4</v>
      </c>
      <c r="AF25" s="258">
        <v>0</v>
      </c>
      <c r="AG25" s="241">
        <f t="shared" si="3"/>
        <v>11</v>
      </c>
      <c r="AH25" s="241">
        <f t="shared" si="3"/>
        <v>9</v>
      </c>
      <c r="AI25" s="257">
        <v>3</v>
      </c>
      <c r="AJ25" s="258">
        <v>9</v>
      </c>
      <c r="AK25" s="257">
        <v>5</v>
      </c>
      <c r="AL25" s="258">
        <v>10</v>
      </c>
      <c r="AM25" s="257">
        <v>0</v>
      </c>
      <c r="AN25" s="258">
        <v>0</v>
      </c>
      <c r="AO25" s="241">
        <f t="shared" si="4"/>
        <v>8</v>
      </c>
      <c r="AP25" s="241">
        <f t="shared" si="4"/>
        <v>19</v>
      </c>
      <c r="AQ25" s="259">
        <f>+Q25+Y25+AG25+AO25</f>
        <v>34</v>
      </c>
      <c r="AR25" s="260">
        <f t="shared" si="5"/>
        <v>34</v>
      </c>
      <c r="AS25" s="185">
        <f t="shared" si="0"/>
        <v>1</v>
      </c>
    </row>
    <row r="26" spans="2:45" ht="120">
      <c r="B26" s="516"/>
      <c r="C26" s="263" t="s">
        <v>478</v>
      </c>
      <c r="D26" s="248">
        <v>1</v>
      </c>
      <c r="E26" s="249" t="s">
        <v>490</v>
      </c>
      <c r="F26" s="216" t="s">
        <v>491</v>
      </c>
      <c r="G26" s="250" t="s">
        <v>415</v>
      </c>
      <c r="H26" s="249" t="s">
        <v>503</v>
      </c>
      <c r="I26" s="249" t="s">
        <v>504</v>
      </c>
      <c r="J26" s="211" t="s">
        <v>518</v>
      </c>
      <c r="K26" s="257">
        <v>0</v>
      </c>
      <c r="L26" s="258">
        <v>0</v>
      </c>
      <c r="M26" s="257">
        <v>0</v>
      </c>
      <c r="N26" s="258">
        <v>0</v>
      </c>
      <c r="O26" s="257">
        <v>0</v>
      </c>
      <c r="P26" s="258">
        <v>0</v>
      </c>
      <c r="Q26" s="241">
        <f>K26+M26+O26</f>
        <v>0</v>
      </c>
      <c r="R26" s="180">
        <f>L26+N26+P26</f>
        <v>0</v>
      </c>
      <c r="S26" s="257">
        <v>0</v>
      </c>
      <c r="T26" s="258">
        <v>0</v>
      </c>
      <c r="U26" s="268">
        <v>0</v>
      </c>
      <c r="V26" s="258">
        <v>0</v>
      </c>
      <c r="W26" s="257">
        <v>1</v>
      </c>
      <c r="X26" s="258">
        <v>0</v>
      </c>
      <c r="Y26" s="241">
        <f>S26+U26+W26</f>
        <v>1</v>
      </c>
      <c r="Z26" s="241">
        <f t="shared" si="2"/>
        <v>0</v>
      </c>
      <c r="AA26" s="257">
        <v>0</v>
      </c>
      <c r="AB26" s="258">
        <v>0</v>
      </c>
      <c r="AC26" s="257">
        <v>0</v>
      </c>
      <c r="AD26" s="258">
        <v>0</v>
      </c>
      <c r="AE26" s="257">
        <v>0</v>
      </c>
      <c r="AF26" s="258">
        <v>0</v>
      </c>
      <c r="AG26" s="241">
        <f>AA26+AC26+AE26</f>
        <v>0</v>
      </c>
      <c r="AH26" s="180">
        <f>AB26+AD26+AF26</f>
        <v>0</v>
      </c>
      <c r="AI26" s="257">
        <v>0</v>
      </c>
      <c r="AJ26" s="258">
        <v>0</v>
      </c>
      <c r="AK26" s="257">
        <v>0</v>
      </c>
      <c r="AL26" s="258">
        <v>1</v>
      </c>
      <c r="AM26" s="257">
        <v>0</v>
      </c>
      <c r="AN26" s="258">
        <v>0</v>
      </c>
      <c r="AO26" s="180">
        <f t="shared" si="4"/>
        <v>0</v>
      </c>
      <c r="AP26" s="180">
        <f>AJ26+AL26+AN26</f>
        <v>1</v>
      </c>
      <c r="AQ26" s="259">
        <f t="shared" ref="AQ26:AR32" si="6">Q26+Y26+AG26+AO26</f>
        <v>1</v>
      </c>
      <c r="AR26" s="260">
        <f t="shared" si="5"/>
        <v>1</v>
      </c>
      <c r="AS26" s="185">
        <f t="shared" si="0"/>
        <v>1</v>
      </c>
    </row>
    <row r="27" spans="2:45" ht="90">
      <c r="B27" s="516"/>
      <c r="C27" s="263" t="s">
        <v>479</v>
      </c>
      <c r="D27" s="248">
        <v>1000</v>
      </c>
      <c r="E27" s="249" t="s">
        <v>492</v>
      </c>
      <c r="F27" s="216" t="s">
        <v>493</v>
      </c>
      <c r="G27" s="250" t="s">
        <v>415</v>
      </c>
      <c r="H27" s="249" t="s">
        <v>505</v>
      </c>
      <c r="I27" s="249" t="s">
        <v>506</v>
      </c>
      <c r="J27" s="211" t="s">
        <v>487</v>
      </c>
      <c r="K27" s="178">
        <v>0</v>
      </c>
      <c r="L27" s="179">
        <v>0</v>
      </c>
      <c r="M27" s="178">
        <v>100</v>
      </c>
      <c r="N27" s="179">
        <v>25</v>
      </c>
      <c r="O27" s="178">
        <v>100</v>
      </c>
      <c r="P27" s="179">
        <v>43</v>
      </c>
      <c r="Q27" s="180">
        <f t="shared" ref="Q27:R33" si="7">+K27+M27+O27</f>
        <v>200</v>
      </c>
      <c r="R27" s="180">
        <f t="shared" si="7"/>
        <v>68</v>
      </c>
      <c r="S27" s="178">
        <v>100</v>
      </c>
      <c r="T27" s="179">
        <v>98</v>
      </c>
      <c r="U27" s="178">
        <v>100</v>
      </c>
      <c r="V27" s="179">
        <v>238</v>
      </c>
      <c r="W27" s="178">
        <v>100</v>
      </c>
      <c r="X27" s="179">
        <v>140</v>
      </c>
      <c r="Y27" s="180">
        <f t="shared" ref="Y27:Z33" si="8">+S27+U27+W27</f>
        <v>300</v>
      </c>
      <c r="Z27" s="180">
        <f t="shared" si="8"/>
        <v>476</v>
      </c>
      <c r="AA27" s="178">
        <v>100</v>
      </c>
      <c r="AB27" s="179">
        <v>138</v>
      </c>
      <c r="AC27" s="178">
        <v>100</v>
      </c>
      <c r="AD27" s="179">
        <v>85</v>
      </c>
      <c r="AE27" s="181">
        <v>100</v>
      </c>
      <c r="AF27" s="182">
        <v>103</v>
      </c>
      <c r="AG27" s="180">
        <f t="shared" ref="AG27:AH33" si="9">+AA27+AC27+AE27</f>
        <v>300</v>
      </c>
      <c r="AH27" s="180">
        <f t="shared" si="9"/>
        <v>326</v>
      </c>
      <c r="AI27" s="178">
        <v>100</v>
      </c>
      <c r="AJ27" s="179">
        <v>95</v>
      </c>
      <c r="AK27" s="178">
        <v>100</v>
      </c>
      <c r="AL27" s="179">
        <v>78</v>
      </c>
      <c r="AM27" s="178">
        <v>0</v>
      </c>
      <c r="AN27" s="179">
        <v>40</v>
      </c>
      <c r="AO27" s="180">
        <f t="shared" si="4"/>
        <v>200</v>
      </c>
      <c r="AP27" s="180">
        <f t="shared" si="4"/>
        <v>213</v>
      </c>
      <c r="AQ27" s="259">
        <f t="shared" si="6"/>
        <v>1000</v>
      </c>
      <c r="AR27" s="260">
        <f t="shared" si="5"/>
        <v>1083</v>
      </c>
      <c r="AS27" s="185">
        <f t="shared" si="0"/>
        <v>1.083</v>
      </c>
    </row>
    <row r="28" spans="2:45" ht="90">
      <c r="B28" s="516"/>
      <c r="C28" s="263" t="s">
        <v>480</v>
      </c>
      <c r="D28" s="248">
        <v>12000</v>
      </c>
      <c r="E28" s="249" t="s">
        <v>494</v>
      </c>
      <c r="F28" s="216" t="s">
        <v>495</v>
      </c>
      <c r="G28" s="250" t="s">
        <v>415</v>
      </c>
      <c r="H28" s="249" t="s">
        <v>507</v>
      </c>
      <c r="I28" s="249" t="s">
        <v>508</v>
      </c>
      <c r="J28" s="211" t="s">
        <v>487</v>
      </c>
      <c r="K28" s="178">
        <v>0</v>
      </c>
      <c r="L28" s="179">
        <v>589</v>
      </c>
      <c r="M28" s="178">
        <v>1200</v>
      </c>
      <c r="N28" s="179">
        <v>1237</v>
      </c>
      <c r="O28" s="178">
        <v>1200</v>
      </c>
      <c r="P28" s="179">
        <v>924</v>
      </c>
      <c r="Q28" s="180">
        <f t="shared" si="7"/>
        <v>2400</v>
      </c>
      <c r="R28" s="180">
        <f t="shared" si="7"/>
        <v>2750</v>
      </c>
      <c r="S28" s="178">
        <v>1200</v>
      </c>
      <c r="T28" s="179">
        <v>1887</v>
      </c>
      <c r="U28" s="178">
        <v>1200</v>
      </c>
      <c r="V28" s="179">
        <v>1402</v>
      </c>
      <c r="W28" s="178">
        <v>1200</v>
      </c>
      <c r="X28" s="179">
        <v>1576</v>
      </c>
      <c r="Y28" s="180">
        <f t="shared" si="8"/>
        <v>3600</v>
      </c>
      <c r="Z28" s="180">
        <f t="shared" si="8"/>
        <v>4865</v>
      </c>
      <c r="AA28" s="178">
        <v>1200</v>
      </c>
      <c r="AB28" s="179">
        <v>1765</v>
      </c>
      <c r="AC28" s="178">
        <v>1200</v>
      </c>
      <c r="AD28" s="179">
        <v>1408</v>
      </c>
      <c r="AE28" s="181">
        <v>1200</v>
      </c>
      <c r="AF28" s="182">
        <v>1251</v>
      </c>
      <c r="AG28" s="180">
        <f t="shared" si="9"/>
        <v>3600</v>
      </c>
      <c r="AH28" s="180">
        <f t="shared" si="9"/>
        <v>4424</v>
      </c>
      <c r="AI28" s="178">
        <v>1200</v>
      </c>
      <c r="AJ28" s="179">
        <v>1274</v>
      </c>
      <c r="AK28" s="178">
        <v>1200</v>
      </c>
      <c r="AL28" s="179">
        <v>727</v>
      </c>
      <c r="AM28" s="178">
        <v>0</v>
      </c>
      <c r="AN28" s="179">
        <v>949</v>
      </c>
      <c r="AO28" s="180">
        <f t="shared" si="4"/>
        <v>2400</v>
      </c>
      <c r="AP28" s="180">
        <f t="shared" si="4"/>
        <v>2950</v>
      </c>
      <c r="AQ28" s="259">
        <f t="shared" si="6"/>
        <v>12000</v>
      </c>
      <c r="AR28" s="260">
        <f t="shared" si="5"/>
        <v>14989</v>
      </c>
      <c r="AS28" s="185">
        <f t="shared" si="0"/>
        <v>1.2490833333333333</v>
      </c>
    </row>
    <row r="29" spans="2:45" ht="120">
      <c r="B29" s="516"/>
      <c r="C29" s="263" t="s">
        <v>481</v>
      </c>
      <c r="D29" s="248">
        <v>5000</v>
      </c>
      <c r="E29" s="249" t="s">
        <v>496</v>
      </c>
      <c r="F29" s="216" t="s">
        <v>497</v>
      </c>
      <c r="G29" s="250" t="s">
        <v>415</v>
      </c>
      <c r="H29" s="249" t="s">
        <v>509</v>
      </c>
      <c r="I29" s="249" t="s">
        <v>510</v>
      </c>
      <c r="J29" s="211" t="s">
        <v>487</v>
      </c>
      <c r="K29" s="178">
        <v>0</v>
      </c>
      <c r="L29" s="179">
        <v>147</v>
      </c>
      <c r="M29" s="178">
        <v>500</v>
      </c>
      <c r="N29" s="179">
        <v>369</v>
      </c>
      <c r="O29" s="178">
        <v>500</v>
      </c>
      <c r="P29" s="179">
        <v>315</v>
      </c>
      <c r="Q29" s="180">
        <f t="shared" si="7"/>
        <v>1000</v>
      </c>
      <c r="R29" s="180">
        <f t="shared" si="7"/>
        <v>831</v>
      </c>
      <c r="S29" s="178">
        <v>500</v>
      </c>
      <c r="T29" s="179">
        <v>554</v>
      </c>
      <c r="U29" s="178">
        <v>500</v>
      </c>
      <c r="V29" s="179">
        <v>535</v>
      </c>
      <c r="W29" s="178">
        <v>500</v>
      </c>
      <c r="X29" s="179">
        <v>726</v>
      </c>
      <c r="Y29" s="180">
        <f t="shared" si="8"/>
        <v>1500</v>
      </c>
      <c r="Z29" s="180">
        <f t="shared" si="8"/>
        <v>1815</v>
      </c>
      <c r="AA29" s="178">
        <v>500</v>
      </c>
      <c r="AB29" s="179">
        <v>451</v>
      </c>
      <c r="AC29" s="178">
        <v>500</v>
      </c>
      <c r="AD29" s="179">
        <v>672</v>
      </c>
      <c r="AE29" s="181">
        <v>500</v>
      </c>
      <c r="AF29" s="182">
        <v>707</v>
      </c>
      <c r="AG29" s="180">
        <f t="shared" si="9"/>
        <v>1500</v>
      </c>
      <c r="AH29" s="180">
        <f t="shared" si="9"/>
        <v>1830</v>
      </c>
      <c r="AI29" s="178">
        <v>500</v>
      </c>
      <c r="AJ29" s="179">
        <v>559</v>
      </c>
      <c r="AK29" s="178">
        <v>500</v>
      </c>
      <c r="AL29" s="179">
        <v>108</v>
      </c>
      <c r="AM29" s="178">
        <v>0</v>
      </c>
      <c r="AN29" s="179">
        <v>337</v>
      </c>
      <c r="AO29" s="180">
        <f t="shared" si="4"/>
        <v>1000</v>
      </c>
      <c r="AP29" s="180">
        <f t="shared" si="4"/>
        <v>1004</v>
      </c>
      <c r="AQ29" s="259">
        <f t="shared" si="6"/>
        <v>5000</v>
      </c>
      <c r="AR29" s="260">
        <f t="shared" si="5"/>
        <v>5480</v>
      </c>
      <c r="AS29" s="185">
        <f t="shared" si="0"/>
        <v>1.0960000000000001</v>
      </c>
    </row>
    <row r="30" spans="2:45" ht="90">
      <c r="B30" s="516"/>
      <c r="C30" s="263" t="s">
        <v>482</v>
      </c>
      <c r="D30" s="248">
        <v>5000</v>
      </c>
      <c r="E30" s="249" t="s">
        <v>498</v>
      </c>
      <c r="F30" s="216" t="s">
        <v>499</v>
      </c>
      <c r="G30" s="250" t="s">
        <v>415</v>
      </c>
      <c r="H30" s="249" t="s">
        <v>511</v>
      </c>
      <c r="I30" s="249" t="s">
        <v>512</v>
      </c>
      <c r="J30" s="211" t="s">
        <v>487</v>
      </c>
      <c r="K30" s="178">
        <v>0</v>
      </c>
      <c r="L30" s="179">
        <v>129</v>
      </c>
      <c r="M30" s="178">
        <v>400</v>
      </c>
      <c r="N30" s="179">
        <v>251</v>
      </c>
      <c r="O30" s="178">
        <v>400</v>
      </c>
      <c r="P30" s="179">
        <v>288</v>
      </c>
      <c r="Q30" s="180">
        <f t="shared" si="7"/>
        <v>800</v>
      </c>
      <c r="R30" s="180">
        <f t="shared" si="7"/>
        <v>668</v>
      </c>
      <c r="S30" s="178">
        <v>400</v>
      </c>
      <c r="T30" s="179">
        <v>259</v>
      </c>
      <c r="U30" s="178">
        <v>400</v>
      </c>
      <c r="V30" s="179">
        <v>404</v>
      </c>
      <c r="W30" s="178">
        <v>400</v>
      </c>
      <c r="X30" s="179">
        <v>542</v>
      </c>
      <c r="Y30" s="180">
        <f t="shared" si="8"/>
        <v>1200</v>
      </c>
      <c r="Z30" s="180">
        <f t="shared" si="8"/>
        <v>1205</v>
      </c>
      <c r="AA30" s="178">
        <v>400</v>
      </c>
      <c r="AB30" s="179">
        <v>1099</v>
      </c>
      <c r="AC30" s="178">
        <v>400</v>
      </c>
      <c r="AD30" s="179">
        <v>528</v>
      </c>
      <c r="AE30" s="181">
        <v>400</v>
      </c>
      <c r="AF30" s="182">
        <v>680</v>
      </c>
      <c r="AG30" s="180">
        <f t="shared" si="9"/>
        <v>1200</v>
      </c>
      <c r="AH30" s="180">
        <f t="shared" si="9"/>
        <v>2307</v>
      </c>
      <c r="AI30" s="178">
        <v>900</v>
      </c>
      <c r="AJ30" s="179">
        <v>693</v>
      </c>
      <c r="AK30" s="178">
        <v>900</v>
      </c>
      <c r="AL30" s="179">
        <v>423</v>
      </c>
      <c r="AM30" s="178">
        <v>0</v>
      </c>
      <c r="AN30" s="179">
        <v>756</v>
      </c>
      <c r="AO30" s="180">
        <f t="shared" ref="AO30:AP32" si="10">AI30+AK30+AM30</f>
        <v>1800</v>
      </c>
      <c r="AP30" s="180">
        <f t="shared" si="10"/>
        <v>1872</v>
      </c>
      <c r="AQ30" s="259">
        <f t="shared" si="6"/>
        <v>5000</v>
      </c>
      <c r="AR30" s="260">
        <f t="shared" si="6"/>
        <v>6052</v>
      </c>
      <c r="AS30" s="185">
        <f t="shared" si="0"/>
        <v>1.2103999999999999</v>
      </c>
    </row>
    <row r="31" spans="2:45" ht="72" customHeight="1">
      <c r="B31" s="516"/>
      <c r="C31" s="263" t="s">
        <v>483</v>
      </c>
      <c r="D31" s="248">
        <v>64</v>
      </c>
      <c r="E31" s="249" t="s">
        <v>500</v>
      </c>
      <c r="F31" s="216" t="s">
        <v>442</v>
      </c>
      <c r="G31" s="250" t="s">
        <v>415</v>
      </c>
      <c r="H31" s="249" t="s">
        <v>513</v>
      </c>
      <c r="I31" s="249" t="s">
        <v>514</v>
      </c>
      <c r="J31" s="211" t="s">
        <v>487</v>
      </c>
      <c r="K31" s="178">
        <v>0</v>
      </c>
      <c r="L31" s="179">
        <v>6</v>
      </c>
      <c r="M31" s="178">
        <v>20</v>
      </c>
      <c r="N31" s="179">
        <v>8</v>
      </c>
      <c r="O31" s="178">
        <v>0</v>
      </c>
      <c r="P31" s="179">
        <v>7</v>
      </c>
      <c r="Q31" s="180">
        <f t="shared" si="7"/>
        <v>20</v>
      </c>
      <c r="R31" s="180">
        <f t="shared" si="7"/>
        <v>21</v>
      </c>
      <c r="S31" s="178">
        <v>0</v>
      </c>
      <c r="T31" s="179">
        <v>12</v>
      </c>
      <c r="U31" s="268">
        <v>0</v>
      </c>
      <c r="V31" s="179">
        <v>11</v>
      </c>
      <c r="W31" s="268">
        <v>0</v>
      </c>
      <c r="X31" s="179">
        <v>9</v>
      </c>
      <c r="Y31" s="180">
        <f t="shared" si="8"/>
        <v>0</v>
      </c>
      <c r="Z31" s="180">
        <f t="shared" si="8"/>
        <v>32</v>
      </c>
      <c r="AA31" s="268">
        <v>0</v>
      </c>
      <c r="AB31" s="179">
        <v>2</v>
      </c>
      <c r="AC31" s="178">
        <v>20</v>
      </c>
      <c r="AD31" s="179">
        <v>2</v>
      </c>
      <c r="AE31" s="268">
        <v>0</v>
      </c>
      <c r="AF31" s="182">
        <v>6</v>
      </c>
      <c r="AG31" s="180">
        <f t="shared" si="9"/>
        <v>20</v>
      </c>
      <c r="AH31" s="180">
        <f t="shared" si="9"/>
        <v>10</v>
      </c>
      <c r="AI31" s="268">
        <v>12</v>
      </c>
      <c r="AJ31" s="179">
        <v>1</v>
      </c>
      <c r="AK31" s="268">
        <v>12</v>
      </c>
      <c r="AL31" s="179">
        <v>0</v>
      </c>
      <c r="AM31" s="268">
        <v>0</v>
      </c>
      <c r="AN31" s="179">
        <v>0</v>
      </c>
      <c r="AO31" s="180">
        <f t="shared" si="10"/>
        <v>24</v>
      </c>
      <c r="AP31" s="180">
        <f t="shared" si="10"/>
        <v>1</v>
      </c>
      <c r="AQ31" s="259">
        <f t="shared" si="6"/>
        <v>64</v>
      </c>
      <c r="AR31" s="260">
        <f t="shared" si="6"/>
        <v>64</v>
      </c>
      <c r="AS31" s="185">
        <f t="shared" si="0"/>
        <v>1</v>
      </c>
    </row>
    <row r="32" spans="2:45" ht="87.75" customHeight="1">
      <c r="B32" s="516"/>
      <c r="C32" s="263" t="s">
        <v>484</v>
      </c>
      <c r="D32" s="216">
        <v>37</v>
      </c>
      <c r="E32" s="249" t="s">
        <v>501</v>
      </c>
      <c r="F32" s="216" t="s">
        <v>442</v>
      </c>
      <c r="G32" s="250" t="s">
        <v>415</v>
      </c>
      <c r="H32" s="249" t="s">
        <v>515</v>
      </c>
      <c r="I32" s="249" t="s">
        <v>516</v>
      </c>
      <c r="J32" s="211" t="s">
        <v>487</v>
      </c>
      <c r="K32" s="178">
        <v>0</v>
      </c>
      <c r="L32" s="179">
        <v>0</v>
      </c>
      <c r="M32" s="178">
        <v>0</v>
      </c>
      <c r="N32" s="179">
        <v>1</v>
      </c>
      <c r="O32" s="178">
        <v>19</v>
      </c>
      <c r="P32" s="179">
        <v>2</v>
      </c>
      <c r="Q32" s="180">
        <f t="shared" si="7"/>
        <v>19</v>
      </c>
      <c r="R32" s="180">
        <f t="shared" si="7"/>
        <v>3</v>
      </c>
      <c r="S32" s="178">
        <v>18</v>
      </c>
      <c r="T32" s="179">
        <v>5</v>
      </c>
      <c r="U32" s="268">
        <v>0</v>
      </c>
      <c r="V32" s="179">
        <v>2</v>
      </c>
      <c r="W32" s="268">
        <v>0</v>
      </c>
      <c r="X32" s="179">
        <v>8</v>
      </c>
      <c r="Y32" s="180">
        <f t="shared" si="8"/>
        <v>18</v>
      </c>
      <c r="Z32" s="180">
        <f t="shared" si="8"/>
        <v>15</v>
      </c>
      <c r="AA32" s="268">
        <v>0</v>
      </c>
      <c r="AB32" s="179">
        <v>2</v>
      </c>
      <c r="AC32" s="178">
        <v>0</v>
      </c>
      <c r="AD32" s="179">
        <v>3</v>
      </c>
      <c r="AE32" s="268">
        <v>0</v>
      </c>
      <c r="AF32" s="182">
        <v>2</v>
      </c>
      <c r="AG32" s="180">
        <f t="shared" si="9"/>
        <v>0</v>
      </c>
      <c r="AH32" s="180">
        <f t="shared" si="9"/>
        <v>7</v>
      </c>
      <c r="AI32" s="268">
        <v>0</v>
      </c>
      <c r="AJ32" s="179">
        <v>2</v>
      </c>
      <c r="AK32" s="268">
        <v>0</v>
      </c>
      <c r="AL32" s="179">
        <v>6</v>
      </c>
      <c r="AM32" s="268">
        <v>0</v>
      </c>
      <c r="AN32" s="179">
        <v>3</v>
      </c>
      <c r="AO32" s="180">
        <f t="shared" si="10"/>
        <v>0</v>
      </c>
      <c r="AP32" s="180">
        <f t="shared" si="10"/>
        <v>11</v>
      </c>
      <c r="AQ32" s="259">
        <f t="shared" si="6"/>
        <v>37</v>
      </c>
      <c r="AR32" s="260">
        <f t="shared" si="6"/>
        <v>36</v>
      </c>
      <c r="AS32" s="185">
        <f t="shared" si="0"/>
        <v>0.97297297297297303</v>
      </c>
    </row>
    <row r="33" spans="2:45" ht="77.25" customHeight="1">
      <c r="B33" s="517"/>
      <c r="C33" s="263" t="s">
        <v>485</v>
      </c>
      <c r="D33" s="216">
        <v>64</v>
      </c>
      <c r="E33" s="249" t="s">
        <v>502</v>
      </c>
      <c r="F33" s="216" t="s">
        <v>442</v>
      </c>
      <c r="G33" s="250" t="s">
        <v>415</v>
      </c>
      <c r="H33" s="249" t="s">
        <v>513</v>
      </c>
      <c r="I33" s="249" t="s">
        <v>517</v>
      </c>
      <c r="J33" s="211" t="s">
        <v>487</v>
      </c>
      <c r="K33" s="178">
        <v>0</v>
      </c>
      <c r="L33" s="179">
        <v>3</v>
      </c>
      <c r="M33" s="178">
        <v>0</v>
      </c>
      <c r="N33" s="179">
        <v>4</v>
      </c>
      <c r="O33" s="178">
        <v>0</v>
      </c>
      <c r="P33" s="179">
        <v>1</v>
      </c>
      <c r="Q33" s="180">
        <f t="shared" si="7"/>
        <v>0</v>
      </c>
      <c r="R33" s="180">
        <f t="shared" si="7"/>
        <v>8</v>
      </c>
      <c r="S33" s="178">
        <v>20</v>
      </c>
      <c r="T33" s="179">
        <v>3</v>
      </c>
      <c r="U33" s="268">
        <v>0</v>
      </c>
      <c r="V33" s="179">
        <v>8</v>
      </c>
      <c r="W33" s="178">
        <v>20</v>
      </c>
      <c r="X33" s="179">
        <v>12</v>
      </c>
      <c r="Y33" s="180">
        <f t="shared" si="8"/>
        <v>40</v>
      </c>
      <c r="Z33" s="180">
        <f t="shared" si="8"/>
        <v>23</v>
      </c>
      <c r="AA33" s="268">
        <v>0</v>
      </c>
      <c r="AB33" s="179">
        <v>13</v>
      </c>
      <c r="AC33" s="268">
        <v>0</v>
      </c>
      <c r="AD33" s="179">
        <v>8</v>
      </c>
      <c r="AE33" s="268">
        <v>0</v>
      </c>
      <c r="AF33" s="182">
        <v>8</v>
      </c>
      <c r="AG33" s="180">
        <f t="shared" si="9"/>
        <v>0</v>
      </c>
      <c r="AH33" s="180">
        <f t="shared" si="9"/>
        <v>29</v>
      </c>
      <c r="AI33" s="268">
        <v>0</v>
      </c>
      <c r="AJ33" s="179">
        <v>3</v>
      </c>
      <c r="AK33" s="268">
        <v>12</v>
      </c>
      <c r="AL33" s="179">
        <v>4</v>
      </c>
      <c r="AM33" s="268">
        <v>12</v>
      </c>
      <c r="AN33" s="179">
        <v>0</v>
      </c>
      <c r="AO33" s="180">
        <f>AI33+AK33+AM33</f>
        <v>24</v>
      </c>
      <c r="AP33" s="180">
        <f>AJ33+AL33+AN33</f>
        <v>7</v>
      </c>
      <c r="AQ33" s="259">
        <f>Q33+Y33+AG33+AO33</f>
        <v>64</v>
      </c>
      <c r="AR33" s="260">
        <f>R33+Z33+AH33+AP33</f>
        <v>67</v>
      </c>
      <c r="AS33" s="185">
        <f t="shared" si="0"/>
        <v>1.046875</v>
      </c>
    </row>
    <row r="34" spans="2:45" ht="327.75">
      <c r="B34" s="217" t="s">
        <v>475</v>
      </c>
      <c r="C34" s="218" t="s">
        <v>472</v>
      </c>
      <c r="D34" s="219">
        <v>1</v>
      </c>
      <c r="E34" s="249" t="s">
        <v>425</v>
      </c>
      <c r="F34" s="221" t="s">
        <v>426</v>
      </c>
      <c r="G34" s="208" t="s">
        <v>415</v>
      </c>
      <c r="H34" s="209" t="s">
        <v>427</v>
      </c>
      <c r="I34" s="210" t="s">
        <v>428</v>
      </c>
      <c r="J34" s="211" t="s">
        <v>519</v>
      </c>
      <c r="K34" s="41">
        <v>2.5757575757575757E-2</v>
      </c>
      <c r="L34" s="31">
        <v>2.5757575757575799E-2</v>
      </c>
      <c r="M34" s="41">
        <v>0.23575757575757575</v>
      </c>
      <c r="N34" s="31">
        <v>0.23</v>
      </c>
      <c r="O34" s="41">
        <v>0.16909090909090907</v>
      </c>
      <c r="P34" s="31">
        <v>0.16</v>
      </c>
      <c r="Q34" s="185">
        <f>K34+M34+O34</f>
        <v>0.43060606060606055</v>
      </c>
      <c r="R34" s="185">
        <f>L34+N34+P34</f>
        <v>0.41575757575757577</v>
      </c>
      <c r="S34" s="41">
        <v>0.13575757575757574</v>
      </c>
      <c r="T34" s="31">
        <v>0.126</v>
      </c>
      <c r="U34" s="41">
        <v>0.10242424242424242</v>
      </c>
      <c r="V34" s="31">
        <v>9.6000000000000002E-2</v>
      </c>
      <c r="W34" s="41">
        <v>3.5757575757575759E-2</v>
      </c>
      <c r="X34" s="31">
        <v>3.5799999999999998E-2</v>
      </c>
      <c r="Y34" s="185">
        <f>S34+U34+W34</f>
        <v>0.27393939393939393</v>
      </c>
      <c r="Z34" s="185">
        <f>T34+V34+X34</f>
        <v>0.25780000000000003</v>
      </c>
      <c r="AA34" s="41">
        <v>3.5757575757575759E-2</v>
      </c>
      <c r="AB34" s="31">
        <v>3.5799999999999998E-2</v>
      </c>
      <c r="AC34" s="41">
        <v>8.5757575757575755E-2</v>
      </c>
      <c r="AD34" s="31">
        <v>8.5800000000000001E-2</v>
      </c>
      <c r="AE34" s="41">
        <v>3.5757575757575759E-2</v>
      </c>
      <c r="AF34" s="31">
        <v>3.5799999999999998E-2</v>
      </c>
      <c r="AG34" s="185">
        <f>AA34+AC34+AE34</f>
        <v>0.15727272727272729</v>
      </c>
      <c r="AH34" s="185">
        <f>AB34+AD34+AF34</f>
        <v>0.15739999999999998</v>
      </c>
      <c r="AI34" s="41">
        <v>3.5757575757575759E-2</v>
      </c>
      <c r="AJ34" s="31">
        <v>3.5799999999999998E-2</v>
      </c>
      <c r="AK34" s="41">
        <v>8.5757575757575755E-2</v>
      </c>
      <c r="AL34" s="31">
        <v>8.5800000000000001E-2</v>
      </c>
      <c r="AM34" s="41">
        <v>1.6666666666666666E-2</v>
      </c>
      <c r="AN34" s="31">
        <v>4.7442424242424175E-2</v>
      </c>
      <c r="AO34" s="185">
        <f>AI34+AK34+AM34</f>
        <v>0.13818181818181818</v>
      </c>
      <c r="AP34" s="185">
        <f>AJ34+AL34+AN34</f>
        <v>0.16904242424242416</v>
      </c>
      <c r="AQ34" s="185">
        <f>Q34+Y34+AG34+AO34</f>
        <v>1</v>
      </c>
      <c r="AR34" s="185">
        <f>R34+Z34+AH34+AP34</f>
        <v>1</v>
      </c>
      <c r="AS34" s="185">
        <f t="shared" si="0"/>
        <v>1</v>
      </c>
    </row>
    <row r="35" spans="2:45" ht="23.25">
      <c r="B35" s="488" t="s">
        <v>22</v>
      </c>
      <c r="C35" s="489"/>
      <c r="D35" s="489"/>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90"/>
      <c r="AS35" s="29">
        <f>AVERAGE(AS13:AS33)</f>
        <v>1.0531036566517957</v>
      </c>
    </row>
    <row r="36" spans="2:45" ht="17.25">
      <c r="B36" s="197"/>
      <c r="C36" s="197"/>
      <c r="D36" s="198"/>
      <c r="E36" s="197"/>
      <c r="F36" s="197"/>
      <c r="G36" s="197"/>
      <c r="H36" s="197"/>
      <c r="I36" s="197"/>
      <c r="J36" s="199"/>
    </row>
    <row r="37" spans="2:45" ht="15.75">
      <c r="B37" s="269" t="s">
        <v>3</v>
      </c>
      <c r="C37" s="522"/>
      <c r="D37" s="523"/>
      <c r="E37" s="523"/>
      <c r="F37" s="523"/>
      <c r="G37" s="523"/>
      <c r="H37" s="523"/>
      <c r="I37" s="523"/>
      <c r="J37" s="524"/>
    </row>
    <row r="38" spans="2:45" ht="17.25">
      <c r="B38" s="197"/>
      <c r="C38" s="441"/>
      <c r="D38" s="441"/>
      <c r="E38" s="441"/>
      <c r="F38" s="441"/>
      <c r="G38" s="441"/>
      <c r="H38" s="441"/>
      <c r="I38" s="441"/>
      <c r="J38" s="441"/>
    </row>
    <row r="39" spans="2:45" ht="108" customHeight="1">
      <c r="B39" s="270" t="s">
        <v>110</v>
      </c>
      <c r="C39" s="509">
        <v>43788</v>
      </c>
      <c r="D39" s="510"/>
      <c r="E39" s="197"/>
      <c r="F39" s="197"/>
      <c r="G39" s="271" t="s">
        <v>78</v>
      </c>
      <c r="H39" s="511" t="s">
        <v>520</v>
      </c>
      <c r="I39" s="512"/>
      <c r="J39" s="512"/>
    </row>
    <row r="40" spans="2:45" ht="17.25">
      <c r="B40" s="197"/>
      <c r="C40" s="197"/>
      <c r="D40" s="198"/>
      <c r="E40" s="197"/>
      <c r="F40" s="197"/>
      <c r="G40" s="197"/>
      <c r="H40" s="513"/>
      <c r="I40" s="513"/>
      <c r="J40" s="513"/>
      <c r="AS40" s="42"/>
    </row>
    <row r="41" spans="2:45" ht="17.25">
      <c r="B41" s="197"/>
      <c r="C41" s="197"/>
      <c r="D41" s="198"/>
      <c r="E41" s="197"/>
      <c r="F41" s="197"/>
      <c r="G41" s="197"/>
      <c r="H41" s="197"/>
      <c r="I41" s="197"/>
      <c r="J41" s="199"/>
    </row>
    <row r="42" spans="2:45" ht="17.25">
      <c r="B42" s="197"/>
      <c r="C42" s="197"/>
      <c r="D42" s="198"/>
      <c r="E42" s="197"/>
      <c r="F42" s="197"/>
      <c r="G42" s="197"/>
      <c r="H42" s="197"/>
      <c r="I42" s="197"/>
      <c r="J42" s="199"/>
    </row>
    <row r="43" spans="2:45" ht="17.25">
      <c r="B43" s="197"/>
      <c r="C43" s="197"/>
      <c r="D43" s="198"/>
      <c r="E43" s="197"/>
      <c r="F43" s="197"/>
      <c r="G43" s="197"/>
      <c r="H43" s="197"/>
      <c r="I43" s="197"/>
      <c r="J43" s="199"/>
    </row>
    <row r="44" spans="2:45" ht="17.25">
      <c r="B44" s="197"/>
      <c r="C44" s="197"/>
      <c r="D44" s="198"/>
      <c r="E44" s="440"/>
      <c r="F44" s="440"/>
      <c r="G44" s="440"/>
      <c r="H44" s="440"/>
      <c r="I44" s="203"/>
      <c r="J44" s="197"/>
    </row>
    <row r="45" spans="2:45" ht="17.25">
      <c r="B45" s="197"/>
      <c r="C45" s="197"/>
      <c r="D45" s="198"/>
      <c r="E45" s="197"/>
      <c r="F45" s="197"/>
      <c r="G45" s="197"/>
      <c r="H45" s="197"/>
      <c r="I45" s="197"/>
      <c r="J45" s="197"/>
    </row>
    <row r="46" spans="2:45" ht="17.25">
      <c r="B46" s="197"/>
      <c r="C46" s="197"/>
      <c r="D46" s="198"/>
      <c r="E46" s="440"/>
      <c r="F46" s="440"/>
      <c r="G46" s="440"/>
      <c r="H46" s="440"/>
      <c r="I46" s="203"/>
      <c r="J46" s="197"/>
    </row>
    <row r="47" spans="2:45" ht="17.25">
      <c r="B47" s="197"/>
      <c r="C47" s="197"/>
      <c r="D47" s="198"/>
      <c r="E47" s="197"/>
      <c r="F47" s="197"/>
      <c r="G47" s="197"/>
      <c r="H47" s="197"/>
      <c r="I47" s="197"/>
      <c r="J47" s="197"/>
    </row>
    <row r="48" spans="2:45" ht="17.25">
      <c r="B48" s="197"/>
      <c r="C48" s="197"/>
      <c r="D48" s="198"/>
      <c r="E48" s="440"/>
      <c r="F48" s="440"/>
      <c r="G48" s="440"/>
      <c r="H48" s="440"/>
      <c r="I48" s="203"/>
      <c r="J48" s="197"/>
    </row>
  </sheetData>
  <sheetProtection algorithmName="SHA-512" hashValue="DA9iIBotiqpKwSt9ChRxqhFT9RaaLID5KMmmIvwt3IKfoaH+rww7Giqi/mC0I+Vc12KzH8FV0xgD7/k7RVdcQg==" saltValue="e49o/VKhYfqXK21N9D+HwQ==" spinCount="100000" sheet="1" formatCells="0"/>
  <mergeCells count="54">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37:J37"/>
    <mergeCell ref="AA11:AB11"/>
    <mergeCell ref="AC11:AD11"/>
    <mergeCell ref="AE11:AF11"/>
    <mergeCell ref="AG11:AH11"/>
    <mergeCell ref="O11:P11"/>
    <mergeCell ref="Q11:R11"/>
    <mergeCell ref="S11:T11"/>
    <mergeCell ref="U11:V11"/>
    <mergeCell ref="W11:X11"/>
    <mergeCell ref="Y11:Z11"/>
    <mergeCell ref="AM11:AN11"/>
    <mergeCell ref="AO11:AP11"/>
    <mergeCell ref="C14:C16"/>
    <mergeCell ref="B35:AR35"/>
    <mergeCell ref="AI11:AJ11"/>
    <mergeCell ref="AK11:AL11"/>
    <mergeCell ref="B13:B33"/>
    <mergeCell ref="E16:E17"/>
    <mergeCell ref="F16:F17"/>
    <mergeCell ref="AS16:AS17"/>
    <mergeCell ref="E48:H48"/>
    <mergeCell ref="C38:J38"/>
    <mergeCell ref="C39:D39"/>
    <mergeCell ref="H39:J39"/>
    <mergeCell ref="H40:J40"/>
    <mergeCell ref="E44:H44"/>
    <mergeCell ref="E46:H46"/>
  </mergeCells>
  <conditionalFormatting sqref="AS23">
    <cfRule type="cellIs" dxfId="167" priority="13" operator="between">
      <formula>0.7</formula>
      <formula>1</formula>
    </cfRule>
    <cfRule type="cellIs" dxfId="166" priority="14" operator="between">
      <formula>0.51</formula>
      <formula>0.69</formula>
    </cfRule>
    <cfRule type="cellIs" dxfId="165" priority="15" operator="between">
      <formula>0</formula>
      <formula>0.5</formula>
    </cfRule>
  </conditionalFormatting>
  <conditionalFormatting sqref="AS24">
    <cfRule type="cellIs" dxfId="164" priority="10" operator="between">
      <formula>0.7</formula>
      <formula>1</formula>
    </cfRule>
    <cfRule type="cellIs" dxfId="163" priority="11" operator="between">
      <formula>0.51</formula>
      <formula>0.69</formula>
    </cfRule>
    <cfRule type="cellIs" dxfId="162" priority="12" operator="between">
      <formula>0</formula>
      <formula>0.5</formula>
    </cfRule>
  </conditionalFormatting>
  <conditionalFormatting sqref="AS34">
    <cfRule type="cellIs" dxfId="161" priority="7" operator="between">
      <formula>0.7</formula>
      <formula>1</formula>
    </cfRule>
    <cfRule type="cellIs" dxfId="160" priority="8" operator="between">
      <formula>0.51</formula>
      <formula>0.69</formula>
    </cfRule>
    <cfRule type="cellIs" dxfId="159" priority="9" operator="between">
      <formula>0</formula>
      <formula>0.5</formula>
    </cfRule>
  </conditionalFormatting>
  <conditionalFormatting sqref="AS13:AS16 AS25 AS18:AS22">
    <cfRule type="cellIs" dxfId="158" priority="16" operator="between">
      <formula>0.7</formula>
      <formula>1</formula>
    </cfRule>
    <cfRule type="cellIs" dxfId="157" priority="17" operator="between">
      <formula>0.51</formula>
      <formula>0.69</formula>
    </cfRule>
    <cfRule type="cellIs" dxfId="156" priority="18" operator="between">
      <formula>0</formula>
      <formula>0.5</formula>
    </cfRule>
  </conditionalFormatting>
  <conditionalFormatting sqref="AS26:AS32">
    <cfRule type="cellIs" dxfId="155" priority="4" operator="between">
      <formula>0.7</formula>
      <formula>1</formula>
    </cfRule>
    <cfRule type="cellIs" dxfId="154" priority="5" operator="between">
      <formula>0.51</formula>
      <formula>0.69</formula>
    </cfRule>
    <cfRule type="cellIs" dxfId="153" priority="6" operator="between">
      <formula>0</formula>
      <formula>0.5</formula>
    </cfRule>
  </conditionalFormatting>
  <conditionalFormatting sqref="AS33">
    <cfRule type="cellIs" dxfId="152" priority="1" operator="between">
      <formula>0.7</formula>
      <formula>1</formula>
    </cfRule>
    <cfRule type="cellIs" dxfId="151" priority="2" operator="between">
      <formula>0.51</formula>
      <formula>0.69</formula>
    </cfRule>
    <cfRule type="cellIs" dxfId="150" priority="3" operator="between">
      <formula>0</formula>
      <formula>0.5</formula>
    </cfRule>
  </conditionalFormatting>
  <dataValidations count="1">
    <dataValidation type="list" allowBlank="1" showInputMessage="1" showErrorMessage="1" promptTitle="Objetivo Estratégico" sqref="B13" xr:uid="{22EE4445-07EC-4996-959E-AD0BB5188674}">
      <formula1>OBJE</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9FF33"/>
  </sheetPr>
  <dimension ref="B1:AS33"/>
  <sheetViews>
    <sheetView showGridLines="0" zoomScale="55" zoomScaleNormal="55" workbookViewId="0">
      <selection activeCell="J18" sqref="J18"/>
    </sheetView>
  </sheetViews>
  <sheetFormatPr baseColWidth="10" defaultColWidth="17.28515625" defaultRowHeight="15" customHeight="1"/>
  <cols>
    <col min="1" max="1" width="4.28515625" style="158" customWidth="1"/>
    <col min="2" max="2" width="22.28515625" style="155" customWidth="1"/>
    <col min="3" max="3" width="28.28515625" style="155" customWidth="1"/>
    <col min="4" max="4" width="21.42578125" style="156" customWidth="1"/>
    <col min="5" max="6" width="21.42578125" style="155" customWidth="1"/>
    <col min="7" max="7" width="14" style="155" customWidth="1"/>
    <col min="8" max="8" width="28.42578125" style="155" customWidth="1"/>
    <col min="9" max="9" width="56.28515625" style="155" customWidth="1"/>
    <col min="10" max="10" width="31.7109375" style="157" customWidth="1"/>
    <col min="11" max="16" width="10.7109375" style="158" customWidth="1"/>
    <col min="17" max="18" width="15.42578125" style="158" customWidth="1"/>
    <col min="19" max="24" width="10.7109375" style="158" customWidth="1"/>
    <col min="25" max="26" width="17.7109375" style="158" customWidth="1"/>
    <col min="27" max="32" width="10.7109375" style="158" customWidth="1"/>
    <col min="33" max="34" width="17.28515625" style="158" customWidth="1"/>
    <col min="35" max="40" width="10.7109375" style="158" customWidth="1"/>
    <col min="41" max="42" width="15.85546875" style="158" customWidth="1"/>
    <col min="43" max="43" width="15.140625" style="158" customWidth="1"/>
    <col min="44" max="45" width="10.7109375" style="158" customWidth="1"/>
    <col min="46" max="16384" width="17.28515625" style="158"/>
  </cols>
  <sheetData>
    <row r="1" spans="2:45" ht="18" thickBot="1"/>
    <row r="2" spans="2:45" ht="15.75">
      <c r="B2" s="464"/>
      <c r="C2" s="467" t="s">
        <v>58</v>
      </c>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9"/>
      <c r="AR2" s="476" t="s">
        <v>38</v>
      </c>
      <c r="AS2" s="477"/>
    </row>
    <row r="3" spans="2:45" ht="15.75">
      <c r="B3" s="465"/>
      <c r="C3" s="50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502"/>
      <c r="AR3" s="159" t="s">
        <v>35</v>
      </c>
      <c r="AS3" s="160" t="s">
        <v>36</v>
      </c>
    </row>
    <row r="4" spans="2:45">
      <c r="B4" s="465"/>
      <c r="C4" s="50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502"/>
      <c r="AR4" s="161">
        <v>3</v>
      </c>
      <c r="AS4" s="162" t="s">
        <v>101</v>
      </c>
    </row>
    <row r="5" spans="2:45" ht="15.75">
      <c r="B5" s="465"/>
      <c r="C5" s="50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502"/>
      <c r="AR5" s="478" t="s">
        <v>37</v>
      </c>
      <c r="AS5" s="479"/>
    </row>
    <row r="6" spans="2:45" ht="15.75" thickBot="1">
      <c r="B6" s="466"/>
      <c r="C6" s="473"/>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5"/>
      <c r="AR6" s="480" t="s">
        <v>99</v>
      </c>
      <c r="AS6" s="481"/>
    </row>
    <row r="7" spans="2:45" ht="17.25">
      <c r="B7" s="163"/>
      <c r="C7" s="163"/>
      <c r="D7" s="164"/>
      <c r="E7" s="163"/>
      <c r="F7" s="163"/>
      <c r="G7" s="163"/>
      <c r="H7" s="163"/>
      <c r="I7" s="163"/>
      <c r="J7" s="165"/>
      <c r="AR7" s="462"/>
      <c r="AS7" s="463"/>
    </row>
    <row r="8" spans="2:45" ht="13.5">
      <c r="B8" s="166"/>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482"/>
      <c r="AR8" s="483"/>
      <c r="AS8" s="484"/>
    </row>
    <row r="9" spans="2:45" ht="15.75">
      <c r="B9" s="503" t="s">
        <v>34</v>
      </c>
      <c r="C9" s="503" t="s">
        <v>33</v>
      </c>
      <c r="D9" s="503" t="s">
        <v>62</v>
      </c>
      <c r="E9" s="503" t="s">
        <v>65</v>
      </c>
      <c r="F9" s="503" t="s">
        <v>66</v>
      </c>
      <c r="G9" s="503" t="s">
        <v>30</v>
      </c>
      <c r="H9" s="503" t="s">
        <v>24</v>
      </c>
      <c r="I9" s="503" t="s">
        <v>94</v>
      </c>
      <c r="J9" s="503" t="s">
        <v>1</v>
      </c>
      <c r="K9" s="456" t="s">
        <v>4</v>
      </c>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7" t="s">
        <v>5</v>
      </c>
      <c r="AR9" s="496" t="s">
        <v>6</v>
      </c>
      <c r="AS9" s="496" t="s">
        <v>23</v>
      </c>
    </row>
    <row r="10" spans="2:45" ht="15.75">
      <c r="B10" s="454"/>
      <c r="C10" s="454"/>
      <c r="D10" s="454"/>
      <c r="E10" s="454"/>
      <c r="F10" s="454"/>
      <c r="G10" s="454"/>
      <c r="H10" s="454"/>
      <c r="I10" s="454"/>
      <c r="J10" s="454"/>
      <c r="K10" s="491" t="s">
        <v>25</v>
      </c>
      <c r="L10" s="491"/>
      <c r="M10" s="491"/>
      <c r="N10" s="491"/>
      <c r="O10" s="491"/>
      <c r="P10" s="491"/>
      <c r="Q10" s="491"/>
      <c r="R10" s="491"/>
      <c r="S10" s="491" t="s">
        <v>26</v>
      </c>
      <c r="T10" s="491"/>
      <c r="U10" s="491"/>
      <c r="V10" s="491"/>
      <c r="W10" s="491"/>
      <c r="X10" s="491"/>
      <c r="Y10" s="491"/>
      <c r="Z10" s="491"/>
      <c r="AA10" s="491" t="s">
        <v>27</v>
      </c>
      <c r="AB10" s="491"/>
      <c r="AC10" s="491"/>
      <c r="AD10" s="491"/>
      <c r="AE10" s="491"/>
      <c r="AF10" s="491"/>
      <c r="AG10" s="491"/>
      <c r="AH10" s="491"/>
      <c r="AI10" s="491" t="s">
        <v>28</v>
      </c>
      <c r="AJ10" s="491"/>
      <c r="AK10" s="491"/>
      <c r="AL10" s="491"/>
      <c r="AM10" s="491"/>
      <c r="AN10" s="491"/>
      <c r="AO10" s="491"/>
      <c r="AP10" s="491"/>
      <c r="AQ10" s="457"/>
      <c r="AR10" s="496"/>
      <c r="AS10" s="496"/>
    </row>
    <row r="11" spans="2:45" ht="15.75" customHeight="1">
      <c r="B11" s="454"/>
      <c r="C11" s="454"/>
      <c r="D11" s="454"/>
      <c r="E11" s="454"/>
      <c r="F11" s="454"/>
      <c r="G11" s="454"/>
      <c r="H11" s="454"/>
      <c r="I11" s="454"/>
      <c r="J11" s="454"/>
      <c r="K11" s="491" t="s">
        <v>7</v>
      </c>
      <c r="L11" s="491"/>
      <c r="M11" s="491" t="s">
        <v>8</v>
      </c>
      <c r="N11" s="491"/>
      <c r="O11" s="494" t="s">
        <v>9</v>
      </c>
      <c r="P11" s="495"/>
      <c r="Q11" s="492" t="s">
        <v>10</v>
      </c>
      <c r="R11" s="493"/>
      <c r="S11" s="491" t="s">
        <v>32</v>
      </c>
      <c r="T11" s="491"/>
      <c r="U11" s="491" t="s">
        <v>11</v>
      </c>
      <c r="V11" s="491"/>
      <c r="W11" s="491" t="s">
        <v>12</v>
      </c>
      <c r="X11" s="491"/>
      <c r="Y11" s="492" t="s">
        <v>10</v>
      </c>
      <c r="Z11" s="493"/>
      <c r="AA11" s="491" t="s">
        <v>13</v>
      </c>
      <c r="AB11" s="491"/>
      <c r="AC11" s="491" t="s">
        <v>14</v>
      </c>
      <c r="AD11" s="491"/>
      <c r="AE11" s="491" t="s">
        <v>15</v>
      </c>
      <c r="AF11" s="491"/>
      <c r="AG11" s="492" t="s">
        <v>10</v>
      </c>
      <c r="AH11" s="493"/>
      <c r="AI11" s="491" t="s">
        <v>16</v>
      </c>
      <c r="AJ11" s="491"/>
      <c r="AK11" s="491" t="s">
        <v>17</v>
      </c>
      <c r="AL11" s="491"/>
      <c r="AM11" s="491" t="s">
        <v>18</v>
      </c>
      <c r="AN11" s="491"/>
      <c r="AO11" s="492" t="s">
        <v>10</v>
      </c>
      <c r="AP11" s="493"/>
      <c r="AQ11" s="457"/>
      <c r="AR11" s="496"/>
      <c r="AS11" s="496"/>
    </row>
    <row r="12" spans="2:45" ht="25.5">
      <c r="B12" s="455"/>
      <c r="C12" s="455"/>
      <c r="D12" s="455"/>
      <c r="E12" s="455"/>
      <c r="F12" s="455"/>
      <c r="G12" s="455"/>
      <c r="H12" s="455"/>
      <c r="I12" s="455"/>
      <c r="J12" s="455"/>
      <c r="K12" s="168" t="s">
        <v>19</v>
      </c>
      <c r="L12" s="169" t="s">
        <v>20</v>
      </c>
      <c r="M12" s="168" t="s">
        <v>19</v>
      </c>
      <c r="N12" s="169" t="s">
        <v>20</v>
      </c>
      <c r="O12" s="168" t="s">
        <v>19</v>
      </c>
      <c r="P12" s="169" t="s">
        <v>20</v>
      </c>
      <c r="Q12" s="170" t="s">
        <v>19</v>
      </c>
      <c r="R12" s="171" t="s">
        <v>20</v>
      </c>
      <c r="S12" s="168" t="s">
        <v>19</v>
      </c>
      <c r="T12" s="169" t="s">
        <v>20</v>
      </c>
      <c r="U12" s="168" t="s">
        <v>19</v>
      </c>
      <c r="V12" s="169" t="s">
        <v>20</v>
      </c>
      <c r="W12" s="168" t="s">
        <v>19</v>
      </c>
      <c r="X12" s="169" t="s">
        <v>20</v>
      </c>
      <c r="Y12" s="170" t="s">
        <v>19</v>
      </c>
      <c r="Z12" s="171" t="s">
        <v>20</v>
      </c>
      <c r="AA12" s="168" t="s">
        <v>19</v>
      </c>
      <c r="AB12" s="169" t="s">
        <v>20</v>
      </c>
      <c r="AC12" s="168" t="s">
        <v>19</v>
      </c>
      <c r="AD12" s="169" t="s">
        <v>20</v>
      </c>
      <c r="AE12" s="168" t="s">
        <v>19</v>
      </c>
      <c r="AF12" s="169" t="s">
        <v>20</v>
      </c>
      <c r="AG12" s="170" t="s">
        <v>19</v>
      </c>
      <c r="AH12" s="171" t="s">
        <v>20</v>
      </c>
      <c r="AI12" s="168" t="s">
        <v>19</v>
      </c>
      <c r="AJ12" s="169" t="s">
        <v>20</v>
      </c>
      <c r="AK12" s="168" t="s">
        <v>19</v>
      </c>
      <c r="AL12" s="169" t="s">
        <v>20</v>
      </c>
      <c r="AM12" s="168" t="s">
        <v>19</v>
      </c>
      <c r="AN12" s="169" t="s">
        <v>20</v>
      </c>
      <c r="AO12" s="170" t="s">
        <v>19</v>
      </c>
      <c r="AP12" s="171" t="s">
        <v>20</v>
      </c>
      <c r="AQ12" s="457"/>
      <c r="AR12" s="496"/>
      <c r="AS12" s="496"/>
    </row>
    <row r="13" spans="2:45" ht="90" customHeight="1">
      <c r="B13" s="459" t="s">
        <v>711</v>
      </c>
      <c r="C13" s="263" t="s">
        <v>206</v>
      </c>
      <c r="D13" s="272">
        <v>25</v>
      </c>
      <c r="E13" s="272" t="s">
        <v>207</v>
      </c>
      <c r="F13" s="272" t="s">
        <v>538</v>
      </c>
      <c r="G13" s="264">
        <v>35</v>
      </c>
      <c r="H13" s="209" t="s">
        <v>389</v>
      </c>
      <c r="I13" s="263" t="s">
        <v>208</v>
      </c>
      <c r="J13" s="211" t="s">
        <v>474</v>
      </c>
      <c r="K13" s="178">
        <v>1</v>
      </c>
      <c r="L13" s="179">
        <v>5</v>
      </c>
      <c r="M13" s="178">
        <v>2</v>
      </c>
      <c r="N13" s="179">
        <v>2</v>
      </c>
      <c r="O13" s="178">
        <v>2</v>
      </c>
      <c r="P13" s="179">
        <v>3</v>
      </c>
      <c r="Q13" s="180">
        <f t="shared" ref="Q13:R20" si="0">K13+M13+O13</f>
        <v>5</v>
      </c>
      <c r="R13" s="180">
        <f t="shared" si="0"/>
        <v>10</v>
      </c>
      <c r="S13" s="178">
        <v>2</v>
      </c>
      <c r="T13" s="179">
        <v>1</v>
      </c>
      <c r="U13" s="178">
        <v>3</v>
      </c>
      <c r="V13" s="179">
        <v>5</v>
      </c>
      <c r="W13" s="178">
        <v>1</v>
      </c>
      <c r="X13" s="179">
        <v>1</v>
      </c>
      <c r="Y13" s="180">
        <f t="shared" ref="Y13:Z17" si="1">S13+U13+W13</f>
        <v>6</v>
      </c>
      <c r="Z13" s="180">
        <f t="shared" si="1"/>
        <v>7</v>
      </c>
      <c r="AA13" s="178">
        <v>2</v>
      </c>
      <c r="AB13" s="179">
        <v>4</v>
      </c>
      <c r="AC13" s="178">
        <v>4</v>
      </c>
      <c r="AD13" s="179">
        <v>0</v>
      </c>
      <c r="AE13" s="181">
        <v>2</v>
      </c>
      <c r="AF13" s="182">
        <v>4</v>
      </c>
      <c r="AG13" s="180">
        <f t="shared" ref="AG13:AH17" si="2">AA13+AC13+AE13</f>
        <v>8</v>
      </c>
      <c r="AH13" s="180">
        <f t="shared" si="2"/>
        <v>8</v>
      </c>
      <c r="AI13" s="178">
        <v>1</v>
      </c>
      <c r="AJ13" s="179">
        <v>0</v>
      </c>
      <c r="AK13" s="178">
        <v>3</v>
      </c>
      <c r="AL13" s="179">
        <v>3</v>
      </c>
      <c r="AM13" s="178">
        <v>2</v>
      </c>
      <c r="AN13" s="179">
        <v>1</v>
      </c>
      <c r="AO13" s="180">
        <f t="shared" ref="AO13:AP17" si="3">AI13+AK13+AM13</f>
        <v>6</v>
      </c>
      <c r="AP13" s="180">
        <f t="shared" si="3"/>
        <v>4</v>
      </c>
      <c r="AQ13" s="183">
        <f t="shared" ref="AQ13:AR20" si="4">Q13+Y13+AG13+AO13</f>
        <v>25</v>
      </c>
      <c r="AR13" s="184">
        <f t="shared" si="4"/>
        <v>29</v>
      </c>
      <c r="AS13" s="185">
        <f t="shared" ref="AS13:AS20" si="5">IF(AND(AR13&gt;0,AQ13&gt;0),AR13/AQ13,0)</f>
        <v>1.1599999999999999</v>
      </c>
    </row>
    <row r="14" spans="2:45" ht="90">
      <c r="B14" s="534"/>
      <c r="C14" s="532" t="s">
        <v>209</v>
      </c>
      <c r="D14" s="216">
        <v>120</v>
      </c>
      <c r="E14" s="272" t="s">
        <v>210</v>
      </c>
      <c r="F14" s="272" t="s">
        <v>211</v>
      </c>
      <c r="G14" s="264">
        <v>110</v>
      </c>
      <c r="H14" s="209" t="s">
        <v>390</v>
      </c>
      <c r="I14" s="263" t="s">
        <v>212</v>
      </c>
      <c r="J14" s="211" t="s">
        <v>474</v>
      </c>
      <c r="K14" s="178">
        <v>2</v>
      </c>
      <c r="L14" s="179">
        <v>2</v>
      </c>
      <c r="M14" s="178">
        <v>5</v>
      </c>
      <c r="N14" s="179">
        <v>6</v>
      </c>
      <c r="O14" s="178">
        <v>9</v>
      </c>
      <c r="P14" s="179">
        <v>4</v>
      </c>
      <c r="Q14" s="180">
        <f t="shared" si="0"/>
        <v>16</v>
      </c>
      <c r="R14" s="180">
        <f t="shared" si="0"/>
        <v>12</v>
      </c>
      <c r="S14" s="178">
        <v>8</v>
      </c>
      <c r="T14" s="179">
        <v>8</v>
      </c>
      <c r="U14" s="178">
        <v>13</v>
      </c>
      <c r="V14" s="179">
        <v>6</v>
      </c>
      <c r="W14" s="178">
        <v>26</v>
      </c>
      <c r="X14" s="179">
        <v>15</v>
      </c>
      <c r="Y14" s="180">
        <f t="shared" si="1"/>
        <v>47</v>
      </c>
      <c r="Z14" s="180">
        <f t="shared" si="1"/>
        <v>29</v>
      </c>
      <c r="AA14" s="178">
        <v>10</v>
      </c>
      <c r="AB14" s="179">
        <v>19</v>
      </c>
      <c r="AC14" s="178">
        <v>15</v>
      </c>
      <c r="AD14" s="179">
        <v>13</v>
      </c>
      <c r="AE14" s="181">
        <v>10</v>
      </c>
      <c r="AF14" s="182">
        <v>23</v>
      </c>
      <c r="AG14" s="180">
        <f t="shared" si="2"/>
        <v>35</v>
      </c>
      <c r="AH14" s="180">
        <f t="shared" si="2"/>
        <v>55</v>
      </c>
      <c r="AI14" s="178">
        <v>14</v>
      </c>
      <c r="AJ14" s="179">
        <v>15</v>
      </c>
      <c r="AK14" s="178">
        <v>7</v>
      </c>
      <c r="AL14" s="179">
        <v>32</v>
      </c>
      <c r="AM14" s="178">
        <v>1</v>
      </c>
      <c r="AN14" s="179">
        <v>8</v>
      </c>
      <c r="AO14" s="180">
        <f t="shared" si="3"/>
        <v>22</v>
      </c>
      <c r="AP14" s="180">
        <f t="shared" si="3"/>
        <v>55</v>
      </c>
      <c r="AQ14" s="183">
        <f t="shared" si="4"/>
        <v>120</v>
      </c>
      <c r="AR14" s="184">
        <f t="shared" si="4"/>
        <v>151</v>
      </c>
      <c r="AS14" s="185">
        <f t="shared" si="5"/>
        <v>1.2583333333333333</v>
      </c>
    </row>
    <row r="15" spans="2:45" ht="90">
      <c r="B15" s="534"/>
      <c r="C15" s="533"/>
      <c r="D15" s="216">
        <v>60</v>
      </c>
      <c r="E15" s="216" t="s">
        <v>210</v>
      </c>
      <c r="F15" s="216" t="s">
        <v>211</v>
      </c>
      <c r="G15" s="264" t="s">
        <v>415</v>
      </c>
      <c r="H15" s="209" t="s">
        <v>529</v>
      </c>
      <c r="I15" s="209" t="s">
        <v>526</v>
      </c>
      <c r="J15" s="211" t="s">
        <v>487</v>
      </c>
      <c r="K15" s="178">
        <v>0</v>
      </c>
      <c r="L15" s="179">
        <v>1</v>
      </c>
      <c r="M15" s="178">
        <v>0</v>
      </c>
      <c r="N15" s="179">
        <v>0</v>
      </c>
      <c r="O15" s="178">
        <v>20</v>
      </c>
      <c r="P15" s="179">
        <v>27</v>
      </c>
      <c r="Q15" s="241">
        <v>20</v>
      </c>
      <c r="R15" s="241">
        <f>L15+N15+P15</f>
        <v>28</v>
      </c>
      <c r="S15" s="178">
        <v>0</v>
      </c>
      <c r="T15" s="179">
        <v>8</v>
      </c>
      <c r="U15" s="178">
        <v>20</v>
      </c>
      <c r="V15" s="179">
        <v>5</v>
      </c>
      <c r="W15" s="178">
        <v>0</v>
      </c>
      <c r="X15" s="179">
        <v>3</v>
      </c>
      <c r="Y15" s="241">
        <v>20</v>
      </c>
      <c r="Z15" s="241">
        <f>T15+V15+X15</f>
        <v>16</v>
      </c>
      <c r="AA15" s="178">
        <v>20</v>
      </c>
      <c r="AB15" s="179">
        <v>2</v>
      </c>
      <c r="AC15" s="178">
        <v>0</v>
      </c>
      <c r="AD15" s="179">
        <v>11</v>
      </c>
      <c r="AE15" s="181">
        <v>0</v>
      </c>
      <c r="AF15" s="182">
        <v>2</v>
      </c>
      <c r="AG15" s="241">
        <v>20</v>
      </c>
      <c r="AH15" s="241">
        <f>AB15+AD15+AF15</f>
        <v>15</v>
      </c>
      <c r="AI15" s="178">
        <v>0</v>
      </c>
      <c r="AJ15" s="179">
        <v>1</v>
      </c>
      <c r="AK15" s="178">
        <v>0</v>
      </c>
      <c r="AL15" s="179">
        <v>6</v>
      </c>
      <c r="AM15" s="178">
        <v>0</v>
      </c>
      <c r="AN15" s="179">
        <v>3</v>
      </c>
      <c r="AO15" s="241">
        <f>AI15+AK15+AM15</f>
        <v>0</v>
      </c>
      <c r="AP15" s="241">
        <f>AJ15+AL15+AN15</f>
        <v>10</v>
      </c>
      <c r="AQ15" s="194">
        <f>Q15+Y15+AG15+AO15</f>
        <v>60</v>
      </c>
      <c r="AR15" s="195">
        <f>R15+Z15+AH15+AP15</f>
        <v>69</v>
      </c>
      <c r="AS15" s="185">
        <f>IF(AND(AR15&gt;0,AQ15&gt;0),AR15/AQ15,0)</f>
        <v>1.1499999999999999</v>
      </c>
    </row>
    <row r="16" spans="2:45" ht="75">
      <c r="B16" s="534"/>
      <c r="C16" s="263" t="s">
        <v>213</v>
      </c>
      <c r="D16" s="272">
        <v>59</v>
      </c>
      <c r="E16" s="272" t="s">
        <v>214</v>
      </c>
      <c r="F16" s="272" t="s">
        <v>215</v>
      </c>
      <c r="G16" s="264">
        <v>45</v>
      </c>
      <c r="H16" s="209" t="s">
        <v>391</v>
      </c>
      <c r="I16" s="263" t="s">
        <v>212</v>
      </c>
      <c r="J16" s="211" t="s">
        <v>474</v>
      </c>
      <c r="K16" s="178">
        <v>0</v>
      </c>
      <c r="L16" s="179">
        <v>0</v>
      </c>
      <c r="M16" s="178">
        <v>2</v>
      </c>
      <c r="N16" s="179">
        <v>2</v>
      </c>
      <c r="O16" s="178">
        <v>3</v>
      </c>
      <c r="P16" s="179">
        <v>3</v>
      </c>
      <c r="Q16" s="241">
        <f t="shared" si="0"/>
        <v>5</v>
      </c>
      <c r="R16" s="241">
        <f t="shared" si="0"/>
        <v>5</v>
      </c>
      <c r="S16" s="178">
        <v>6</v>
      </c>
      <c r="T16" s="179">
        <v>6</v>
      </c>
      <c r="U16" s="178">
        <v>3</v>
      </c>
      <c r="V16" s="179">
        <v>6</v>
      </c>
      <c r="W16" s="178">
        <v>8</v>
      </c>
      <c r="X16" s="179">
        <v>6</v>
      </c>
      <c r="Y16" s="241">
        <f t="shared" si="1"/>
        <v>17</v>
      </c>
      <c r="Z16" s="241">
        <f t="shared" si="1"/>
        <v>18</v>
      </c>
      <c r="AA16" s="178">
        <v>11</v>
      </c>
      <c r="AB16" s="179">
        <v>9</v>
      </c>
      <c r="AC16" s="178">
        <v>7</v>
      </c>
      <c r="AD16" s="179">
        <v>5</v>
      </c>
      <c r="AE16" s="181">
        <v>6</v>
      </c>
      <c r="AF16" s="182">
        <v>10</v>
      </c>
      <c r="AG16" s="241">
        <f t="shared" si="2"/>
        <v>24</v>
      </c>
      <c r="AH16" s="241">
        <f t="shared" si="2"/>
        <v>24</v>
      </c>
      <c r="AI16" s="178">
        <v>5</v>
      </c>
      <c r="AJ16" s="179">
        <v>7</v>
      </c>
      <c r="AK16" s="178">
        <v>5</v>
      </c>
      <c r="AL16" s="179">
        <v>15</v>
      </c>
      <c r="AM16" s="178">
        <v>3</v>
      </c>
      <c r="AN16" s="179">
        <v>9</v>
      </c>
      <c r="AO16" s="241">
        <f t="shared" si="3"/>
        <v>13</v>
      </c>
      <c r="AP16" s="241">
        <f t="shared" si="3"/>
        <v>31</v>
      </c>
      <c r="AQ16" s="194">
        <f t="shared" si="4"/>
        <v>59</v>
      </c>
      <c r="AR16" s="195">
        <f t="shared" si="4"/>
        <v>78</v>
      </c>
      <c r="AS16" s="185">
        <f t="shared" si="5"/>
        <v>1.3220338983050848</v>
      </c>
    </row>
    <row r="17" spans="2:45" ht="95.25" customHeight="1">
      <c r="B17" s="534"/>
      <c r="C17" s="263" t="s">
        <v>216</v>
      </c>
      <c r="D17" s="216">
        <v>8</v>
      </c>
      <c r="E17" s="272" t="s">
        <v>217</v>
      </c>
      <c r="F17" s="272" t="s">
        <v>218</v>
      </c>
      <c r="G17" s="264">
        <v>8</v>
      </c>
      <c r="H17" s="209" t="s">
        <v>392</v>
      </c>
      <c r="I17" s="263" t="s">
        <v>219</v>
      </c>
      <c r="J17" s="211" t="s">
        <v>474</v>
      </c>
      <c r="K17" s="178">
        <v>0</v>
      </c>
      <c r="L17" s="179">
        <v>0</v>
      </c>
      <c r="M17" s="178">
        <v>1</v>
      </c>
      <c r="N17" s="179">
        <v>0</v>
      </c>
      <c r="O17" s="178">
        <v>0</v>
      </c>
      <c r="P17" s="179">
        <v>0</v>
      </c>
      <c r="Q17" s="241">
        <f t="shared" si="0"/>
        <v>1</v>
      </c>
      <c r="R17" s="241">
        <f t="shared" si="0"/>
        <v>0</v>
      </c>
      <c r="S17" s="178">
        <v>0</v>
      </c>
      <c r="T17" s="179">
        <v>3</v>
      </c>
      <c r="U17" s="178">
        <v>0</v>
      </c>
      <c r="V17" s="179">
        <v>0</v>
      </c>
      <c r="W17" s="178">
        <v>0</v>
      </c>
      <c r="X17" s="179">
        <v>0</v>
      </c>
      <c r="Y17" s="241">
        <f t="shared" si="1"/>
        <v>0</v>
      </c>
      <c r="Z17" s="241">
        <f t="shared" si="1"/>
        <v>3</v>
      </c>
      <c r="AA17" s="178">
        <v>1</v>
      </c>
      <c r="AB17" s="179">
        <v>2</v>
      </c>
      <c r="AC17" s="178">
        <v>3</v>
      </c>
      <c r="AD17" s="179">
        <v>0</v>
      </c>
      <c r="AE17" s="181">
        <v>2</v>
      </c>
      <c r="AF17" s="182">
        <v>2</v>
      </c>
      <c r="AG17" s="241">
        <f t="shared" si="2"/>
        <v>6</v>
      </c>
      <c r="AH17" s="241">
        <f t="shared" si="2"/>
        <v>4</v>
      </c>
      <c r="AI17" s="178">
        <v>0</v>
      </c>
      <c r="AJ17" s="179">
        <v>0</v>
      </c>
      <c r="AK17" s="178">
        <v>1</v>
      </c>
      <c r="AL17" s="179">
        <v>1</v>
      </c>
      <c r="AM17" s="178">
        <v>0</v>
      </c>
      <c r="AN17" s="179">
        <v>0</v>
      </c>
      <c r="AO17" s="241">
        <f t="shared" si="3"/>
        <v>1</v>
      </c>
      <c r="AP17" s="241">
        <f t="shared" si="3"/>
        <v>1</v>
      </c>
      <c r="AQ17" s="194">
        <f t="shared" si="4"/>
        <v>8</v>
      </c>
      <c r="AR17" s="195">
        <f t="shared" si="4"/>
        <v>8</v>
      </c>
      <c r="AS17" s="185">
        <f t="shared" si="5"/>
        <v>1</v>
      </c>
    </row>
    <row r="18" spans="2:45" ht="120">
      <c r="B18" s="534"/>
      <c r="C18" s="263" t="s">
        <v>531</v>
      </c>
      <c r="D18" s="273">
        <v>1</v>
      </c>
      <c r="E18" s="216" t="s">
        <v>522</v>
      </c>
      <c r="F18" s="216" t="s">
        <v>523</v>
      </c>
      <c r="G18" s="264" t="s">
        <v>415</v>
      </c>
      <c r="H18" s="274" t="s">
        <v>530</v>
      </c>
      <c r="I18" s="209" t="s">
        <v>527</v>
      </c>
      <c r="J18" s="211" t="s">
        <v>487</v>
      </c>
      <c r="K18" s="41">
        <v>1</v>
      </c>
      <c r="L18" s="31">
        <v>1</v>
      </c>
      <c r="M18" s="41">
        <v>1</v>
      </c>
      <c r="N18" s="31">
        <v>1</v>
      </c>
      <c r="O18" s="41">
        <v>1</v>
      </c>
      <c r="P18" s="31">
        <v>1</v>
      </c>
      <c r="Q18" s="185">
        <f>(K18+M18+O18)/3</f>
        <v>1</v>
      </c>
      <c r="R18" s="185">
        <f>(L18+N18+P18)/3</f>
        <v>1</v>
      </c>
      <c r="S18" s="41">
        <v>1</v>
      </c>
      <c r="T18" s="31">
        <v>1</v>
      </c>
      <c r="U18" s="41">
        <v>1</v>
      </c>
      <c r="V18" s="31">
        <v>1</v>
      </c>
      <c r="W18" s="41">
        <v>1</v>
      </c>
      <c r="X18" s="31">
        <v>1</v>
      </c>
      <c r="Y18" s="185">
        <f>(S18+U18+W18)/3</f>
        <v>1</v>
      </c>
      <c r="Z18" s="185">
        <f>(T18+V18+X18)/3</f>
        <v>1</v>
      </c>
      <c r="AA18" s="41">
        <v>1</v>
      </c>
      <c r="AB18" s="31">
        <v>1</v>
      </c>
      <c r="AC18" s="41">
        <v>1</v>
      </c>
      <c r="AD18" s="31">
        <v>1</v>
      </c>
      <c r="AE18" s="41">
        <v>1</v>
      </c>
      <c r="AF18" s="31">
        <v>1</v>
      </c>
      <c r="AG18" s="185">
        <f>(AA18+AC18+AE18)/3</f>
        <v>1</v>
      </c>
      <c r="AH18" s="185">
        <f>(AB18+AD18+AF18)/3</f>
        <v>1</v>
      </c>
      <c r="AI18" s="41">
        <v>1</v>
      </c>
      <c r="AJ18" s="31">
        <v>1</v>
      </c>
      <c r="AK18" s="41">
        <v>1</v>
      </c>
      <c r="AL18" s="31">
        <v>1</v>
      </c>
      <c r="AM18" s="41">
        <v>1</v>
      </c>
      <c r="AN18" s="31">
        <v>1</v>
      </c>
      <c r="AO18" s="185">
        <f>(AI18+AK18+AM18)/3</f>
        <v>1</v>
      </c>
      <c r="AP18" s="185">
        <f>(AJ18+AL18+AN18)/3</f>
        <v>1</v>
      </c>
      <c r="AQ18" s="185">
        <f>(Q18+Y18+AG18+AO18)/4</f>
        <v>1</v>
      </c>
      <c r="AR18" s="185">
        <f>(R18+Z18+AH18+AP18)/4</f>
        <v>1</v>
      </c>
      <c r="AS18" s="185">
        <f>IF(AND(AR18&gt;0,AQ18&gt;0),AR18/AQ18,0)</f>
        <v>1</v>
      </c>
    </row>
    <row r="19" spans="2:45" ht="105">
      <c r="B19" s="461"/>
      <c r="C19" s="263" t="s">
        <v>680</v>
      </c>
      <c r="D19" s="216">
        <v>800</v>
      </c>
      <c r="E19" s="216" t="s">
        <v>524</v>
      </c>
      <c r="F19" s="216" t="s">
        <v>525</v>
      </c>
      <c r="G19" s="264" t="s">
        <v>415</v>
      </c>
      <c r="H19" s="209" t="s">
        <v>532</v>
      </c>
      <c r="I19" s="209" t="s">
        <v>528</v>
      </c>
      <c r="J19" s="211" t="s">
        <v>487</v>
      </c>
      <c r="K19" s="178">
        <v>0</v>
      </c>
      <c r="L19" s="179">
        <v>6</v>
      </c>
      <c r="M19" s="178">
        <v>80</v>
      </c>
      <c r="N19" s="179">
        <v>32</v>
      </c>
      <c r="O19" s="178">
        <v>80</v>
      </c>
      <c r="P19" s="179">
        <v>14</v>
      </c>
      <c r="Q19" s="241">
        <f>+K19+M19+O19</f>
        <v>160</v>
      </c>
      <c r="R19" s="241">
        <f t="shared" si="0"/>
        <v>52</v>
      </c>
      <c r="S19" s="178">
        <v>80</v>
      </c>
      <c r="T19" s="179">
        <v>86</v>
      </c>
      <c r="U19" s="178">
        <v>80</v>
      </c>
      <c r="V19" s="179">
        <v>114</v>
      </c>
      <c r="W19" s="178">
        <v>80</v>
      </c>
      <c r="X19" s="179">
        <v>128</v>
      </c>
      <c r="Y19" s="241">
        <f>+S19+U19+W19</f>
        <v>240</v>
      </c>
      <c r="Z19" s="241">
        <f t="shared" ref="Z19:Z20" si="6">T19+V19+X19</f>
        <v>328</v>
      </c>
      <c r="AA19" s="178">
        <v>80</v>
      </c>
      <c r="AB19" s="179">
        <v>64</v>
      </c>
      <c r="AC19" s="178">
        <v>80</v>
      </c>
      <c r="AD19" s="179">
        <v>71</v>
      </c>
      <c r="AE19" s="181">
        <v>80</v>
      </c>
      <c r="AF19" s="182">
        <v>84</v>
      </c>
      <c r="AG19" s="241">
        <f>+AA19+AC19+AE19</f>
        <v>240</v>
      </c>
      <c r="AH19" s="241">
        <f t="shared" ref="AH19:AH20" si="7">AB19+AD19+AF19</f>
        <v>219</v>
      </c>
      <c r="AI19" s="178">
        <v>80</v>
      </c>
      <c r="AJ19" s="179">
        <v>89</v>
      </c>
      <c r="AK19" s="178">
        <v>80</v>
      </c>
      <c r="AL19" s="179">
        <v>82</v>
      </c>
      <c r="AM19" s="178">
        <v>0</v>
      </c>
      <c r="AN19" s="179">
        <v>103</v>
      </c>
      <c r="AO19" s="241">
        <f>+AI19+AK19+AM19</f>
        <v>160</v>
      </c>
      <c r="AP19" s="241">
        <f t="shared" ref="AP19:AP20" si="8">AJ19+AL19+AN19</f>
        <v>274</v>
      </c>
      <c r="AQ19" s="194">
        <f>Q19+Y19+AG19+AO19</f>
        <v>800</v>
      </c>
      <c r="AR19" s="195">
        <f>R19+Z19+AH19+AP19</f>
        <v>873</v>
      </c>
      <c r="AS19" s="185">
        <f>IF(AND(AR19&gt;0,AQ19&gt;0),AR19/AQ19,0)</f>
        <v>1.0912500000000001</v>
      </c>
    </row>
    <row r="20" spans="2:45" ht="270.75">
      <c r="B20" s="217" t="s">
        <v>475</v>
      </c>
      <c r="C20" s="218" t="s">
        <v>472</v>
      </c>
      <c r="D20" s="219">
        <v>1</v>
      </c>
      <c r="E20" s="220" t="s">
        <v>425</v>
      </c>
      <c r="F20" s="221" t="s">
        <v>426</v>
      </c>
      <c r="G20" s="208" t="s">
        <v>415</v>
      </c>
      <c r="H20" s="209" t="s">
        <v>427</v>
      </c>
      <c r="I20" s="210" t="s">
        <v>428</v>
      </c>
      <c r="J20" s="211" t="s">
        <v>519</v>
      </c>
      <c r="K20" s="41">
        <v>2.5757575757575757E-2</v>
      </c>
      <c r="L20" s="31">
        <v>2.5757575757575799E-2</v>
      </c>
      <c r="M20" s="41">
        <v>0.23575757575757575</v>
      </c>
      <c r="N20" s="31">
        <v>0.17</v>
      </c>
      <c r="O20" s="41">
        <v>0.16909090909090907</v>
      </c>
      <c r="P20" s="31">
        <v>0.1</v>
      </c>
      <c r="Q20" s="185">
        <f t="shared" si="0"/>
        <v>0.43060606060606055</v>
      </c>
      <c r="R20" s="185">
        <f t="shared" si="0"/>
        <v>0.29575757575757577</v>
      </c>
      <c r="S20" s="41">
        <v>0.13575757575757574</v>
      </c>
      <c r="T20" s="31">
        <v>0.13</v>
      </c>
      <c r="U20" s="41">
        <v>0.10242424242424242</v>
      </c>
      <c r="V20" s="31">
        <v>0.1</v>
      </c>
      <c r="W20" s="41">
        <v>3.5757575757575759E-2</v>
      </c>
      <c r="X20" s="31">
        <v>0.04</v>
      </c>
      <c r="Y20" s="185">
        <f t="shared" ref="Y20" si="9">S20+U20+W20</f>
        <v>0.27393939393939393</v>
      </c>
      <c r="Z20" s="185">
        <f t="shared" si="6"/>
        <v>0.27</v>
      </c>
      <c r="AA20" s="41">
        <v>3.5757575757575759E-2</v>
      </c>
      <c r="AB20" s="31">
        <v>0.04</v>
      </c>
      <c r="AC20" s="41">
        <v>8.5757575757575755E-2</v>
      </c>
      <c r="AD20" s="31">
        <v>0.04</v>
      </c>
      <c r="AE20" s="41">
        <v>3.5757575757575759E-2</v>
      </c>
      <c r="AF20" s="31">
        <v>0.04</v>
      </c>
      <c r="AG20" s="185">
        <f t="shared" ref="AG20" si="10">AA20+AC20+AE20</f>
        <v>0.15727272727272729</v>
      </c>
      <c r="AH20" s="185">
        <f t="shared" si="7"/>
        <v>0.12</v>
      </c>
      <c r="AI20" s="41">
        <v>3.5757575757575759E-2</v>
      </c>
      <c r="AJ20" s="275">
        <v>0.1</v>
      </c>
      <c r="AK20" s="41">
        <v>8.5757575757575755E-2</v>
      </c>
      <c r="AL20" s="31">
        <v>0.15</v>
      </c>
      <c r="AM20" s="41">
        <v>1.6666666666666666E-2</v>
      </c>
      <c r="AN20" s="31">
        <v>0.06</v>
      </c>
      <c r="AO20" s="185">
        <f t="shared" ref="AO20" si="11">AI20+AK20+AM20</f>
        <v>0.13818181818181818</v>
      </c>
      <c r="AP20" s="185">
        <f t="shared" si="8"/>
        <v>0.31</v>
      </c>
      <c r="AQ20" s="185">
        <f t="shared" si="4"/>
        <v>1</v>
      </c>
      <c r="AR20" s="185">
        <f t="shared" si="4"/>
        <v>0.99575757575757584</v>
      </c>
      <c r="AS20" s="185">
        <f t="shared" si="5"/>
        <v>0.99575757575757584</v>
      </c>
    </row>
    <row r="21" spans="2:45" ht="23.25">
      <c r="B21" s="488" t="s">
        <v>22</v>
      </c>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89"/>
      <c r="AM21" s="489"/>
      <c r="AN21" s="489"/>
      <c r="AO21" s="489"/>
      <c r="AP21" s="489"/>
      <c r="AQ21" s="489"/>
      <c r="AR21" s="490"/>
      <c r="AS21" s="29">
        <f>AVERAGE(AS13:AS19)</f>
        <v>1.1402310330912027</v>
      </c>
    </row>
    <row r="22" spans="2:45" ht="17.25">
      <c r="B22" s="197"/>
      <c r="C22" s="197"/>
      <c r="D22" s="198"/>
      <c r="E22" s="197"/>
      <c r="F22" s="197"/>
      <c r="G22" s="197"/>
      <c r="H22" s="197"/>
      <c r="I22" s="197"/>
      <c r="J22" s="199"/>
    </row>
    <row r="23" spans="2:45" ht="15.75">
      <c r="B23" s="269" t="s">
        <v>3</v>
      </c>
      <c r="C23" s="522"/>
      <c r="D23" s="523"/>
      <c r="E23" s="523"/>
      <c r="F23" s="523"/>
      <c r="G23" s="523"/>
      <c r="H23" s="523"/>
      <c r="I23" s="523"/>
      <c r="J23" s="524"/>
    </row>
    <row r="24" spans="2:45" ht="17.25">
      <c r="B24" s="197"/>
      <c r="C24" s="441"/>
      <c r="D24" s="441"/>
      <c r="E24" s="441"/>
      <c r="F24" s="441"/>
      <c r="G24" s="441"/>
      <c r="H24" s="441"/>
      <c r="I24" s="441"/>
      <c r="J24" s="441"/>
    </row>
    <row r="25" spans="2:45" ht="59.25" customHeight="1">
      <c r="B25" s="270" t="s">
        <v>31</v>
      </c>
      <c r="C25" s="509">
        <v>43718</v>
      </c>
      <c r="D25" s="510"/>
      <c r="E25" s="197"/>
      <c r="F25" s="529" t="s">
        <v>21</v>
      </c>
      <c r="G25" s="530"/>
      <c r="H25" s="511" t="s">
        <v>521</v>
      </c>
      <c r="I25" s="531"/>
      <c r="J25" s="531"/>
    </row>
    <row r="26" spans="2:45" ht="17.25">
      <c r="B26" s="197"/>
      <c r="C26" s="197"/>
      <c r="D26" s="198"/>
      <c r="E26" s="197"/>
      <c r="F26" s="197"/>
      <c r="G26" s="197"/>
      <c r="H26" s="197"/>
      <c r="I26" s="197"/>
      <c r="J26" s="199"/>
    </row>
    <row r="27" spans="2:45" ht="17.25">
      <c r="B27" s="197"/>
      <c r="C27" s="197"/>
      <c r="D27" s="198"/>
      <c r="E27" s="197"/>
      <c r="F27" s="197"/>
      <c r="G27" s="197"/>
      <c r="H27" s="197"/>
      <c r="I27" s="197"/>
      <c r="J27" s="199"/>
    </row>
    <row r="28" spans="2:45" ht="17.25">
      <c r="B28" s="197"/>
      <c r="C28" s="197"/>
      <c r="D28" s="198"/>
      <c r="E28" s="197"/>
      <c r="F28" s="197"/>
      <c r="G28" s="197"/>
      <c r="H28" s="197"/>
      <c r="I28" s="197"/>
      <c r="J28" s="199"/>
    </row>
    <row r="29" spans="2:45" ht="17.25">
      <c r="B29" s="197"/>
      <c r="C29" s="197"/>
      <c r="D29" s="198"/>
      <c r="E29" s="440"/>
      <c r="F29" s="440"/>
      <c r="G29" s="440"/>
      <c r="H29" s="440"/>
      <c r="I29" s="203"/>
      <c r="J29" s="197"/>
    </row>
    <row r="30" spans="2:45" ht="17.25">
      <c r="B30" s="197"/>
      <c r="C30" s="197"/>
      <c r="D30" s="198"/>
      <c r="E30" s="197"/>
      <c r="F30" s="197"/>
      <c r="G30" s="199"/>
      <c r="H30" s="197"/>
      <c r="I30" s="197"/>
      <c r="J30" s="197"/>
    </row>
    <row r="31" spans="2:45" ht="17.25">
      <c r="B31" s="197"/>
      <c r="C31" s="197"/>
      <c r="D31" s="198"/>
      <c r="E31" s="440"/>
      <c r="F31" s="440"/>
      <c r="G31" s="440"/>
      <c r="H31" s="440"/>
      <c r="I31" s="203"/>
      <c r="J31" s="197"/>
    </row>
    <row r="32" spans="2:45" ht="17.25">
      <c r="B32" s="197"/>
      <c r="C32" s="197"/>
      <c r="D32" s="198"/>
      <c r="E32" s="197"/>
      <c r="F32" s="197"/>
      <c r="G32" s="199"/>
      <c r="H32" s="197"/>
      <c r="I32" s="197"/>
      <c r="J32" s="197"/>
    </row>
    <row r="33" spans="2:10" ht="17.25">
      <c r="B33" s="197"/>
      <c r="C33" s="197"/>
      <c r="D33" s="198"/>
      <c r="E33" s="440"/>
      <c r="F33" s="440"/>
      <c r="G33" s="440"/>
      <c r="H33" s="440"/>
      <c r="I33" s="203"/>
      <c r="J33" s="197"/>
    </row>
  </sheetData>
  <sheetProtection algorithmName="SHA-512" hashValue="bbeiHqOur6F0v54QT0dCW2Ywgg0/W+wbKPp8m+g5wi2KCM5BTGz9JkXwx+0oHZVXjIZZ+83PcyohlwK++xv4Zg==" saltValue="McELlADvQgll03aayVm6LQ==" spinCount="100000" sheet="1" formatCells="0"/>
  <mergeCells count="51">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O11:P11"/>
    <mergeCell ref="AR7:AS7"/>
    <mergeCell ref="B2:B6"/>
    <mergeCell ref="C2:AQ6"/>
    <mergeCell ref="AR2:AS2"/>
    <mergeCell ref="AR5:AS5"/>
    <mergeCell ref="AR6:AS6"/>
    <mergeCell ref="AQ9:AQ12"/>
    <mergeCell ref="AO11:AP11"/>
    <mergeCell ref="B21:AR21"/>
    <mergeCell ref="C23:J23"/>
    <mergeCell ref="AE11:AF11"/>
    <mergeCell ref="AG11:AH11"/>
    <mergeCell ref="AI11:AJ11"/>
    <mergeCell ref="AK11:AL11"/>
    <mergeCell ref="AR9:AR12"/>
    <mergeCell ref="B13:B19"/>
    <mergeCell ref="Q11:R11"/>
    <mergeCell ref="S11:T11"/>
    <mergeCell ref="U11:V11"/>
    <mergeCell ref="W11:X11"/>
    <mergeCell ref="Y11:Z11"/>
    <mergeCell ref="E29:H29"/>
    <mergeCell ref="E31:H31"/>
    <mergeCell ref="E33:H33"/>
    <mergeCell ref="AM11:AN11"/>
    <mergeCell ref="F25:G25"/>
    <mergeCell ref="C24:J24"/>
    <mergeCell ref="C25:D25"/>
    <mergeCell ref="H25:J25"/>
    <mergeCell ref="AA11:AB11"/>
    <mergeCell ref="AC11:AD11"/>
    <mergeCell ref="I9:I12"/>
    <mergeCell ref="J9:J12"/>
    <mergeCell ref="C14:C15"/>
    <mergeCell ref="K9:AP9"/>
  </mergeCells>
  <conditionalFormatting sqref="AS13:AS17">
    <cfRule type="cellIs" dxfId="149" priority="16" operator="between">
      <formula>0.7</formula>
      <formula>1</formula>
    </cfRule>
    <cfRule type="cellIs" dxfId="148" priority="17" operator="between">
      <formula>0.51</formula>
      <formula>0.69</formula>
    </cfRule>
    <cfRule type="cellIs" dxfId="147" priority="18" operator="between">
      <formula>0</formula>
      <formula>0.5</formula>
    </cfRule>
  </conditionalFormatting>
  <conditionalFormatting sqref="AS15">
    <cfRule type="cellIs" dxfId="146" priority="7" operator="between">
      <formula>0.7</formula>
      <formula>1</formula>
    </cfRule>
    <cfRule type="cellIs" dxfId="145" priority="8" operator="between">
      <formula>0.51</formula>
      <formula>0.69</formula>
    </cfRule>
    <cfRule type="cellIs" dxfId="144" priority="9" operator="between">
      <formula>0</formula>
      <formula>0.5</formula>
    </cfRule>
  </conditionalFormatting>
  <conditionalFormatting sqref="AS19">
    <cfRule type="cellIs" dxfId="143" priority="4" operator="between">
      <formula>0.7</formula>
      <formula>1</formula>
    </cfRule>
    <cfRule type="cellIs" dxfId="142" priority="5" operator="between">
      <formula>0.51</formula>
      <formula>0.69</formula>
    </cfRule>
    <cfRule type="cellIs" dxfId="141" priority="6" operator="between">
      <formula>0</formula>
      <formula>0.5</formula>
    </cfRule>
  </conditionalFormatting>
  <conditionalFormatting sqref="AS18">
    <cfRule type="cellIs" dxfId="140" priority="1" operator="between">
      <formula>0.7</formula>
      <formula>1</formula>
    </cfRule>
    <cfRule type="cellIs" dxfId="139" priority="2" operator="between">
      <formula>0.51</formula>
      <formula>0.69</formula>
    </cfRule>
    <cfRule type="cellIs" dxfId="138" priority="3" operator="between">
      <formula>0</formula>
      <formula>0.5</formula>
    </cfRule>
  </conditionalFormatting>
  <conditionalFormatting sqref="AS20">
    <cfRule type="cellIs" dxfId="137" priority="13" operator="between">
      <formula>0.7</formula>
      <formula>1</formula>
    </cfRule>
    <cfRule type="cellIs" dxfId="136" priority="14" operator="between">
      <formula>0.51</formula>
      <formula>0.69</formula>
    </cfRule>
    <cfRule type="cellIs" dxfId="135" priority="15" operator="between">
      <formula>0</formula>
      <formula>0.5</formula>
    </cfRule>
  </conditionalFormatting>
  <conditionalFormatting sqref="D18">
    <cfRule type="expression" dxfId="134" priority="10">
      <formula>$L18="Pesos ($)"</formula>
    </cfRule>
    <cfRule type="expression" dxfId="133" priority="11">
      <formula>OR(LEFT($L18,9)="Número de",$L18="Otra")</formula>
    </cfRule>
    <cfRule type="expression" dxfId="132" priority="12">
      <formula>$L18="Porcentaje"</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vt:i4>
      </vt:variant>
    </vt:vector>
  </HeadingPairs>
  <TitlesOfParts>
    <vt:vector size="23" baseType="lpstr">
      <vt:lpstr>Resumen</vt:lpstr>
      <vt:lpstr>INFORME CONSOLIDADO</vt:lpstr>
      <vt:lpstr>Meta Transversal Consolidada</vt:lpstr>
      <vt:lpstr>01 DIRECCIONAMIENTO ES POA 2019</vt:lpstr>
      <vt:lpstr>COD 02 G CONOCIM INNOV POA 2019</vt:lpstr>
      <vt:lpstr>COD 03 DIR TIC POA 2019</vt:lpstr>
      <vt:lpstr>COD 04 COMUNICACIÓN E POA 2019</vt:lpstr>
      <vt:lpstr>COD 05 PROMOCIÓN DEFEN POA 2019</vt:lpstr>
      <vt:lpstr>COD 06 PREVEN FUN PUB POA 2019</vt:lpstr>
      <vt:lpstr>COD 07 POTESTAD DISCIP POA 2019</vt:lpstr>
      <vt:lpstr>COD 08 GESTIÓN TALENTO POA 2018</vt:lpstr>
      <vt:lpstr>COD 09 GESTIÓN ADMIN POA 2019</vt:lpstr>
      <vt:lpstr>COD 10 GESTIÓN FINANC POA 2019</vt:lpstr>
      <vt:lpstr>COD 11 GESTIÓN CONTRAC POA 2019</vt:lpstr>
      <vt:lpstr>COD 12 GESTIÓN DOCUMEN POA 2019</vt:lpstr>
      <vt:lpstr>COD13 GESTIÓN JURIDICA POA 2019</vt:lpstr>
      <vt:lpstr>COD14 SERVICIO USUARIO P0A 2019</vt:lpstr>
      <vt:lpstr>COD 15 DISC INTER POA 2019</vt:lpstr>
      <vt:lpstr>COD 16 EVAL SGTO POA 2019</vt:lpstr>
      <vt:lpstr>INSTRUCTIVO PL (Pág 3 de 3)</vt:lpstr>
      <vt:lpstr>CONTROL CAMBIOS FR</vt:lpstr>
      <vt:lpstr>'COD 03 DIR TIC POA 2019'!Títulos_a_imprimir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Omaira Morales</cp:lastModifiedBy>
  <cp:lastPrinted>2019-11-14T14:26:55Z</cp:lastPrinted>
  <dcterms:created xsi:type="dcterms:W3CDTF">2014-12-22T19:20:09Z</dcterms:created>
  <dcterms:modified xsi:type="dcterms:W3CDTF">2020-01-28T14:31:10Z</dcterms:modified>
</cp:coreProperties>
</file>