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firstSheet="7" activeTab="10"/>
  </bookViews>
  <sheets>
    <sheet name="COD 01 DIRECCIONAMIENTO" sheetId="7" r:id="rId1"/>
    <sheet name="COD 02 INVESTIGACIÓN" sheetId="6" r:id="rId2"/>
    <sheet name="COD 03 D TIC" sheetId="5" r:id="rId3"/>
    <sheet name="COD 04 COMUNICACIÓN " sheetId="8" r:id="rId4"/>
    <sheet name="COD 05 PROMOCIÓN" sheetId="4" r:id="rId5"/>
    <sheet name="COD 06 PREVENCIÓN" sheetId="1" r:id="rId6"/>
    <sheet name="COD 07 DISCIPLINARIOS " sheetId="2" r:id="rId7"/>
    <sheet name="COD 08 TALENTO HUMANO" sheetId="3" r:id="rId8"/>
    <sheet name="COD 09 G ADMINISTRATIVA" sheetId="9" r:id="rId9"/>
    <sheet name="COD 10 GESTION FINANCIERA" sheetId="11" r:id="rId10"/>
    <sheet name="COD 11 CONTRACTUAL " sheetId="10" r:id="rId11"/>
    <sheet name="COD 12 DOCUMENTAL" sheetId="12" r:id="rId12"/>
    <sheet name="COD 13 JURIDICA" sheetId="13" r:id="rId13"/>
    <sheet name="COD 14 CONTROL GESTIÓN" sheetId="14" r:id="rId14"/>
    <sheet name="COD 16 EVALUACIÓN "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9" hidden="1">'COD 10 GESTION FINANCIERA'!$B$9:$J$17</definedName>
    <definedName name="_xlnm._FilterDatabase" localSheetId="10" hidden="1">'COD 11 CONTRACTUAL '!$B$9:$J$15</definedName>
    <definedName name="_xlnm._FilterDatabase" localSheetId="12" hidden="1">'COD 13 JURIDICA'!$A$5:$I$12</definedName>
    <definedName name="_xlnm._FilterDatabase" localSheetId="13" hidden="1">'COD 14 CONTROL GESTIÓN'!#REF!</definedName>
    <definedName name="_xlnm._FilterDatabase" localSheetId="14" hidden="1">'COD 16 EVALUACIÓN '!$B$9:$J$21</definedName>
    <definedName name="ACNS" localSheetId="13">#REF!</definedName>
    <definedName name="ACNS">#REF!</definedName>
    <definedName name="ALKSE" localSheetId="9">#REF!</definedName>
    <definedName name="ALKSE" localSheetId="13">#REF!</definedName>
    <definedName name="ALKSE">#REF!</definedName>
    <definedName name="alksee" localSheetId="13">#REF!</definedName>
    <definedName name="alksee">#REF!</definedName>
    <definedName name="ANIQ" localSheetId="13">#REF!</definedName>
    <definedName name="ANIQ">#REF!</definedName>
    <definedName name="_xlnm.Print_Area" localSheetId="11">'COD 12 DOCUMENTAL'!$A$1:$AR$21</definedName>
    <definedName name="ASKNCQW" localSheetId="2">#REF!</definedName>
    <definedName name="ASKNCQW" localSheetId="13">#REF!</definedName>
    <definedName name="ASKNCQW">#REF!</definedName>
    <definedName name="ASSNIDQ" localSheetId="13">#REF!</definedName>
    <definedName name="ASSNIDQ">#REF!</definedName>
    <definedName name="BDFDBWER" localSheetId="13">#REF!</definedName>
    <definedName name="BDFDBWER">#REF!</definedName>
    <definedName name="BDFERH" localSheetId="13">#REF!</definedName>
    <definedName name="BDFERH">#REF!</definedName>
    <definedName name="BDFWD" localSheetId="13">#REF!</definedName>
    <definedName name="BDFWD">#REF!</definedName>
    <definedName name="BERN" localSheetId="13">#REF!</definedName>
    <definedName name="BERN">#REF!</definedName>
    <definedName name="BSD" localSheetId="13">#REF!</definedName>
    <definedName name="BSD">#REF!</definedName>
    <definedName name="CONFORMAR" localSheetId="13">#REF!</definedName>
    <definedName name="CONFORMAR">#REF!</definedName>
    <definedName name="CONFORMAR1" localSheetId="13">#REF!</definedName>
    <definedName name="CONFORMAR1">#REF!</definedName>
    <definedName name="cw" localSheetId="13">#REF!</definedName>
    <definedName name="cw">#REF!</definedName>
    <definedName name="DDD" localSheetId="13">#REF!</definedName>
    <definedName name="DDD">#REF!</definedName>
    <definedName name="ECNJEJ" localSheetId="13">#REF!</definedName>
    <definedName name="ECNJEJ">#REF!</definedName>
    <definedName name="edfaff" localSheetId="13">#REF!</definedName>
    <definedName name="edfaff">#REF!</definedName>
    <definedName name="ENR" localSheetId="13">#REF!</definedName>
    <definedName name="ENR">#REF!</definedName>
    <definedName name="gb" localSheetId="13">#REF!</definedName>
    <definedName name="gb">#REF!</definedName>
    <definedName name="gff" localSheetId="13">#REF!</definedName>
    <definedName name="gff">#REF!</definedName>
    <definedName name="JJ">#REF!</definedName>
    <definedName name="KJH" localSheetId="13">#REF!</definedName>
    <definedName name="KJH">#REF!</definedName>
    <definedName name="KL" localSheetId="13">#REF!</definedName>
    <definedName name="KL">#REF!</definedName>
    <definedName name="ksu" localSheetId="13">#REF!</definedName>
    <definedName name="ksu">#REF!</definedName>
    <definedName name="MATAS1" localSheetId="9">[3]Hoja1!$B$3:$B$16</definedName>
    <definedName name="MATAS1" localSheetId="11">#N/A</definedName>
    <definedName name="MATAS1" localSheetId="12">[1]Hoja1!$B$3:$B$16</definedName>
    <definedName name="MATAS1" localSheetId="13">[2]Hoja1!$B$3:$B$16</definedName>
    <definedName name="MATAS1">[4]Hoja1!$B$3:$B$16</definedName>
    <definedName name="MATASS">[5]Hoja1!$B$3:$B$16</definedName>
    <definedName name="METAS" localSheetId="9">[8]Hoja1!$B$3:$B$16</definedName>
    <definedName name="METAS" localSheetId="11">#N/A</definedName>
    <definedName name="METAS" localSheetId="12">[6]Hoja1!$B$3:$B$16</definedName>
    <definedName name="METAS" localSheetId="13">[7]Hoja1!$B$3:$B$16</definedName>
    <definedName name="METAS">[9]Hoja1!$B$3:$B$16</definedName>
    <definedName name="METASs">[10]Hoja1!$B$3:$B$16</definedName>
    <definedName name="MQPP" localSheetId="13">#REF!</definedName>
    <definedName name="MQPP">#REF!</definedName>
    <definedName name="NDFRH" localSheetId="13">#REF!</definedName>
    <definedName name="NDFRH">#REF!</definedName>
    <definedName name="NFRER" localSheetId="13">#REF!</definedName>
    <definedName name="NFRER">#REF!</definedName>
    <definedName name="NSRN" localSheetId="13">#REF!</definedName>
    <definedName name="NSRN">#REF!</definedName>
    <definedName name="OBJE" localSheetId="0">#REF!</definedName>
    <definedName name="OBJE" localSheetId="9">#REF!</definedName>
    <definedName name="OBJE" localSheetId="10">#REF!</definedName>
    <definedName name="OBJE" localSheetId="11">"$#REF!.$#REF!$#REF!"</definedName>
    <definedName name="OBJE" localSheetId="12">#REF!</definedName>
    <definedName name="OBJE" localSheetId="13">#REF!</definedName>
    <definedName name="OBJE" localSheetId="14">#REF!</definedName>
    <definedName name="OBJE">#REF!</definedName>
    <definedName name="OBJEE" localSheetId="13">#REF!</definedName>
    <definedName name="OBJEE">#REF!</definedName>
    <definedName name="OBJETIV" localSheetId="11">"$#REF!.$#REF!$#REF!"</definedName>
    <definedName name="OBJETIV" localSheetId="13">#REF!</definedName>
    <definedName name="OBJETIV">#REF!</definedName>
    <definedName name="OBJETIVO" localSheetId="9">[8]Hoja1!$A$3:$A$8</definedName>
    <definedName name="OBJETIVO" localSheetId="11">#N/A</definedName>
    <definedName name="OBJETIVO" localSheetId="12">[6]Hoja1!$A$3:$A$8</definedName>
    <definedName name="OBJETIVO" localSheetId="13">[7]Hoja1!$A$3:$A$8</definedName>
    <definedName name="OBJETIVO">[9]Hoja1!$A$3:$A$8</definedName>
    <definedName name="OBJETIVOO">[10]Hoja1!$A$3:$A$8</definedName>
    <definedName name="Objetivos" localSheetId="9">#REF!</definedName>
    <definedName name="Objetivos" localSheetId="11">"$#REF!.$#REF!$#REF!"</definedName>
    <definedName name="Objetivos" localSheetId="12">#REF!</definedName>
    <definedName name="Objetivos" localSheetId="13">#REF!</definedName>
    <definedName name="Objetivos" localSheetId="14">#REF!</definedName>
    <definedName name="Objetivos">#REF!</definedName>
    <definedName name="Objetivoss" localSheetId="13">#REF!</definedName>
    <definedName name="Objetivoss">#REF!</definedName>
    <definedName name="OENC" localSheetId="1">#REF!</definedName>
    <definedName name="OENC" localSheetId="13">#REF!</definedName>
    <definedName name="OENC">#REF!</definedName>
    <definedName name="ORIENTAR" localSheetId="13">#REF!</definedName>
    <definedName name="ORIENTAR">#REF!</definedName>
    <definedName name="ORIENTAR1" localSheetId="13">#REF!</definedName>
    <definedName name="ORIENTAR1">#REF!</definedName>
    <definedName name="QAAA" localSheetId="13">#REF!</definedName>
    <definedName name="QAAA">#REF!</definedName>
    <definedName name="qr" localSheetId="13">#REF!</definedName>
    <definedName name="qr">#REF!</definedName>
    <definedName name="qw" localSheetId="13">#REF!</definedName>
    <definedName name="qw">#REF!</definedName>
    <definedName name="QWF" localSheetId="13">#REF!</definedName>
    <definedName name="QWF">#REF!</definedName>
    <definedName name="REVISAR" localSheetId="13">#REF!</definedName>
    <definedName name="REVISAR">#REF!</definedName>
    <definedName name="REVISAR1" localSheetId="13">#REF!</definedName>
    <definedName name="REVISAR1">#REF!</definedName>
    <definedName name="RR">#REF!</definedName>
    <definedName name="rsd" localSheetId="13">#REF!</definedName>
    <definedName name="rsd">#REF!</definedName>
    <definedName name="rweghmjgdj" localSheetId="13">#REF!</definedName>
    <definedName name="rweghmjgdj">#REF!</definedName>
    <definedName name="SANCQW" localSheetId="13">#REF!</definedName>
    <definedName name="SANCQW">#REF!</definedName>
    <definedName name="SDF" localSheetId="13">#REF!</definedName>
    <definedName name="SDF">#REF!</definedName>
    <definedName name="SDVWEG" localSheetId="13">#REF!</definedName>
    <definedName name="SDVWEG">#REF!</definedName>
    <definedName name="SMS" localSheetId="13">#REF!</definedName>
    <definedName name="SMS">#REF!</definedName>
    <definedName name="SNVI" localSheetId="13">#REF!</definedName>
    <definedName name="SNVI">#REF!</definedName>
    <definedName name="SQ0LS" localSheetId="13">#REF!</definedName>
    <definedName name="SQ0LS">#REF!</definedName>
    <definedName name="SSS" localSheetId="13">#REF!</definedName>
    <definedName name="SSS">#REF!</definedName>
    <definedName name="tgh" localSheetId="13">#REF!</definedName>
    <definedName name="tgh">#REF!</definedName>
    <definedName name="_xlnm.Print_Titles" localSheetId="9">'COD 10 GESTION FINANCIERA'!$9:$9</definedName>
    <definedName name="_xlnm.Print_Titles" localSheetId="10">'COD 11 CONTRACTUAL '!$9:$9</definedName>
    <definedName name="_xlnm.Print_Titles" localSheetId="12">'COD 13 JURIDICA'!$5:$5</definedName>
    <definedName name="_xlnm.Print_Titles" localSheetId="13">'COD 14 CONTROL GESTIÓN'!#REF!</definedName>
    <definedName name="_xlnm.Print_Titles" localSheetId="14">'COD 16 EVALUACIÓN '!$9:$9</definedName>
    <definedName name="VSD" localSheetId="13">#REF!</definedName>
    <definedName name="VSD">#REF!</definedName>
    <definedName name="VSDSD" localSheetId="13">#REF!</definedName>
    <definedName name="VSDSD">#REF!</definedName>
    <definedName name="wec" localSheetId="13">#REF!</definedName>
    <definedName name="wec">#REF!</definedName>
    <definedName name="WEGBN" localSheetId="13">#REF!</definedName>
    <definedName name="WEGBN">#REF!</definedName>
    <definedName name="XCBJRO" localSheetId="13">#REF!</definedName>
    <definedName name="XCBJRO">#REF!</definedName>
  </definedNames>
  <calcPr calcId="145621"/>
</workbook>
</file>

<file path=xl/calcChain.xml><?xml version="1.0" encoding="utf-8"?>
<calcChain xmlns="http://schemas.openxmlformats.org/spreadsheetml/2006/main">
  <c r="AR20" i="15" l="1"/>
  <c r="AP20" i="15"/>
  <c r="AO20" i="15"/>
  <c r="AH20" i="15"/>
  <c r="AG20" i="15"/>
  <c r="Z20" i="15"/>
  <c r="Y20" i="15"/>
  <c r="R20" i="15"/>
  <c r="Q20" i="15"/>
  <c r="AQ20" i="15" s="1"/>
  <c r="AP19" i="15"/>
  <c r="AO19" i="15"/>
  <c r="AH19" i="15"/>
  <c r="AG19" i="15"/>
  <c r="Z19" i="15"/>
  <c r="Y19" i="15"/>
  <c r="R19" i="15"/>
  <c r="AR19" i="15" s="1"/>
  <c r="Q19" i="15"/>
  <c r="AQ19" i="15" s="1"/>
  <c r="AP18" i="15"/>
  <c r="AO18" i="15"/>
  <c r="AH18" i="15"/>
  <c r="AG18" i="15"/>
  <c r="Z18" i="15"/>
  <c r="Y18" i="15"/>
  <c r="R18" i="15"/>
  <c r="AR18" i="15" s="1"/>
  <c r="Q18" i="15"/>
  <c r="AQ18" i="15" s="1"/>
  <c r="AP17" i="15"/>
  <c r="AO17" i="15"/>
  <c r="AH17" i="15"/>
  <c r="AG17" i="15"/>
  <c r="Z17" i="15"/>
  <c r="Y17" i="15"/>
  <c r="R17" i="15"/>
  <c r="AR17" i="15" s="1"/>
  <c r="Q17" i="15"/>
  <c r="AQ17" i="15" s="1"/>
  <c r="AP16" i="15"/>
  <c r="AO16" i="15"/>
  <c r="AH16" i="15"/>
  <c r="AG16" i="15"/>
  <c r="Z16" i="15"/>
  <c r="Y16" i="15"/>
  <c r="R16" i="15"/>
  <c r="AR16" i="15" s="1"/>
  <c r="Q16" i="15"/>
  <c r="AQ16" i="15" s="1"/>
  <c r="AP15" i="15"/>
  <c r="AO15" i="15"/>
  <c r="AH15" i="15"/>
  <c r="AG15" i="15"/>
  <c r="Z15" i="15"/>
  <c r="Y15" i="15"/>
  <c r="R15" i="15"/>
  <c r="AR15" i="15" s="1"/>
  <c r="Q15" i="15"/>
  <c r="AQ15" i="15" s="1"/>
  <c r="AP14" i="15"/>
  <c r="AO14" i="15"/>
  <c r="AH14" i="15"/>
  <c r="AG14" i="15"/>
  <c r="Z14" i="15"/>
  <c r="Y14" i="15"/>
  <c r="R14" i="15"/>
  <c r="AR14" i="15" s="1"/>
  <c r="Q14" i="15"/>
  <c r="AQ14" i="15" s="1"/>
  <c r="AP13" i="15"/>
  <c r="AO13" i="15"/>
  <c r="AH13" i="15"/>
  <c r="AG13" i="15"/>
  <c r="Z13" i="15"/>
  <c r="Y13" i="15"/>
  <c r="R13" i="15"/>
  <c r="AR13" i="15" s="1"/>
  <c r="Q13" i="15"/>
  <c r="AQ13" i="15" s="1"/>
  <c r="AS13" i="15" l="1"/>
  <c r="AS21" i="15" s="1"/>
  <c r="AS18" i="15"/>
  <c r="AS17" i="15"/>
  <c r="AS14" i="15"/>
  <c r="AS15" i="15"/>
  <c r="AS16" i="15"/>
  <c r="AS19" i="15"/>
  <c r="AS20" i="15"/>
  <c r="AP13" i="14" l="1"/>
  <c r="AO13" i="14"/>
  <c r="AH13" i="14"/>
  <c r="AG13" i="14"/>
  <c r="Z13" i="14"/>
  <c r="Y13" i="14"/>
  <c r="R13" i="14"/>
  <c r="AR13" i="14" s="1"/>
  <c r="Q13" i="14"/>
  <c r="AQ13" i="14" s="1"/>
  <c r="AS13" i="14" s="1"/>
  <c r="AS14" i="14" s="1"/>
  <c r="AR11" i="13" l="1"/>
  <c r="AR12" i="13" s="1"/>
  <c r="AR10" i="13"/>
  <c r="AR9" i="13"/>
  <c r="AO13" i="12" l="1"/>
  <c r="AN13" i="12"/>
  <c r="AG13" i="12"/>
  <c r="AF13" i="12"/>
  <c r="Y13" i="12"/>
  <c r="X13" i="12"/>
  <c r="Q13" i="12"/>
  <c r="AQ13" i="12" s="1"/>
  <c r="AR13" i="12" s="1"/>
  <c r="P13" i="12"/>
  <c r="AP13" i="12" s="1"/>
  <c r="AO12" i="12"/>
  <c r="AG12" i="12"/>
  <c r="Y12" i="12"/>
  <c r="Q12" i="12"/>
  <c r="AQ12" i="12" s="1"/>
  <c r="AR12" i="12" s="1"/>
  <c r="AO11" i="12"/>
  <c r="AN11" i="12"/>
  <c r="AG11" i="12"/>
  <c r="AF11" i="12"/>
  <c r="Y11" i="12"/>
  <c r="X11" i="12"/>
  <c r="Q11" i="12"/>
  <c r="AQ11" i="12" s="1"/>
  <c r="AR11" i="12" s="1"/>
  <c r="P11" i="12"/>
  <c r="AP11" i="12" s="1"/>
  <c r="AO10" i="12"/>
  <c r="AG10" i="12"/>
  <c r="Y10" i="12"/>
  <c r="Q10" i="12"/>
  <c r="AQ10" i="12" s="1"/>
  <c r="AR10" i="12" s="1"/>
  <c r="AR14" i="12" s="1"/>
  <c r="AP16" i="11" l="1"/>
  <c r="AR16" i="11" s="1"/>
  <c r="AS16" i="11" s="1"/>
  <c r="AH16" i="11"/>
  <c r="AC16" i="11"/>
  <c r="AE16" i="11" s="1"/>
  <c r="AG16" i="11" s="1"/>
  <c r="AI16" i="11" s="1"/>
  <c r="AK16" i="11" s="1"/>
  <c r="AM16" i="11" s="1"/>
  <c r="AO16" i="11" s="1"/>
  <c r="AQ16" i="11" s="1"/>
  <c r="AA16" i="11"/>
  <c r="Z16" i="11"/>
  <c r="Y16" i="11"/>
  <c r="R16" i="11"/>
  <c r="Q16" i="11"/>
  <c r="AP15" i="11"/>
  <c r="AO15" i="11"/>
  <c r="AH15" i="11"/>
  <c r="AG15" i="11"/>
  <c r="Z15" i="11"/>
  <c r="Y15" i="11"/>
  <c r="R15" i="11"/>
  <c r="AR15" i="11" s="1"/>
  <c r="Q15" i="11"/>
  <c r="AQ15" i="11" s="1"/>
  <c r="AP14" i="11"/>
  <c r="AO14" i="11"/>
  <c r="AH14" i="11"/>
  <c r="AG14" i="11"/>
  <c r="Z14" i="11"/>
  <c r="Y14" i="11"/>
  <c r="R14" i="11"/>
  <c r="AR14" i="11" s="1"/>
  <c r="Q14" i="11"/>
  <c r="AQ14" i="11" s="1"/>
  <c r="AP13" i="11"/>
  <c r="AO13" i="11"/>
  <c r="AH13" i="11"/>
  <c r="AG13" i="11"/>
  <c r="Z13" i="11"/>
  <c r="Y13" i="11"/>
  <c r="R13" i="11"/>
  <c r="AR13" i="11" s="1"/>
  <c r="Q13" i="11"/>
  <c r="AQ13" i="11" s="1"/>
  <c r="AS14" i="11" l="1"/>
  <c r="AS13" i="11"/>
  <c r="AS15" i="11"/>
  <c r="AP14" i="10"/>
  <c r="AO14" i="10"/>
  <c r="AH14" i="10"/>
  <c r="AG14" i="10"/>
  <c r="Z14" i="10"/>
  <c r="Y14" i="10"/>
  <c r="R14" i="10"/>
  <c r="Q14" i="10"/>
  <c r="AQ14" i="10" s="1"/>
  <c r="AP13" i="10"/>
  <c r="AO13" i="10"/>
  <c r="AH13" i="10"/>
  <c r="AG13" i="10"/>
  <c r="Z13" i="10"/>
  <c r="Y13" i="10"/>
  <c r="R13" i="10"/>
  <c r="Q13" i="10"/>
  <c r="AQ13" i="10" s="1"/>
  <c r="AR14" i="10" l="1"/>
  <c r="AR13" i="10"/>
  <c r="AS17" i="11"/>
  <c r="AS13" i="10"/>
  <c r="AS14" i="10"/>
  <c r="AQ13" i="2"/>
  <c r="AO13" i="2"/>
  <c r="AN13" i="2"/>
  <c r="AG13" i="2"/>
  <c r="AF13" i="2"/>
  <c r="Y13" i="2"/>
  <c r="X13" i="2"/>
  <c r="Q13" i="2"/>
  <c r="P13" i="2"/>
  <c r="AP13" i="2" s="1"/>
  <c r="AO12" i="2"/>
  <c r="AN12" i="2"/>
  <c r="AG12" i="2"/>
  <c r="AF12" i="2"/>
  <c r="Y12" i="2"/>
  <c r="X12" i="2"/>
  <c r="Q12" i="2"/>
  <c r="AQ12" i="2" s="1"/>
  <c r="AR12" i="2" s="1"/>
  <c r="P12" i="2"/>
  <c r="AP12" i="2" s="1"/>
  <c r="AN11" i="2"/>
  <c r="AM11" i="2"/>
  <c r="AK11" i="2"/>
  <c r="AI11" i="2"/>
  <c r="AO11" i="2" s="1"/>
  <c r="AF11" i="2"/>
  <c r="AE11" i="2"/>
  <c r="AC11" i="2"/>
  <c r="AA11" i="2"/>
  <c r="AG11" i="2" s="1"/>
  <c r="X11" i="2"/>
  <c r="W11" i="2"/>
  <c r="U11" i="2"/>
  <c r="S11" i="2"/>
  <c r="Y11" i="2" s="1"/>
  <c r="P11" i="2"/>
  <c r="AP11" i="2" s="1"/>
  <c r="O11" i="2"/>
  <c r="M11" i="2"/>
  <c r="K11" i="2"/>
  <c r="Q11" i="2" s="1"/>
  <c r="AQ11" i="2" s="1"/>
  <c r="AN10" i="2"/>
  <c r="AM10" i="2"/>
  <c r="AK10" i="2"/>
  <c r="AI10" i="2"/>
  <c r="AO10" i="2" s="1"/>
  <c r="AF10" i="2"/>
  <c r="AE10" i="2"/>
  <c r="AC10" i="2"/>
  <c r="AA10" i="2"/>
  <c r="AG10" i="2" s="1"/>
  <c r="X10" i="2"/>
  <c r="W10" i="2"/>
  <c r="U10" i="2"/>
  <c r="S10" i="2"/>
  <c r="Y10" i="2" s="1"/>
  <c r="P10" i="2"/>
  <c r="AP10" i="2" s="1"/>
  <c r="O10" i="2"/>
  <c r="M10" i="2"/>
  <c r="K10" i="2"/>
  <c r="Q10" i="2" s="1"/>
  <c r="AQ10" i="2" s="1"/>
  <c r="AN9" i="2"/>
  <c r="AM9" i="2"/>
  <c r="AK9" i="2"/>
  <c r="AI9" i="2"/>
  <c r="AO9" i="2" s="1"/>
  <c r="AF9" i="2"/>
  <c r="AE9" i="2"/>
  <c r="AC9" i="2"/>
  <c r="AA9" i="2"/>
  <c r="AG9" i="2" s="1"/>
  <c r="X9" i="2"/>
  <c r="AP9" i="2" s="1"/>
  <c r="W9" i="2"/>
  <c r="U9" i="2"/>
  <c r="S9" i="2"/>
  <c r="Y9" i="2" s="1"/>
  <c r="P9" i="2"/>
  <c r="O9" i="2"/>
  <c r="M9" i="2"/>
  <c r="K9" i="2"/>
  <c r="Q9" i="2" s="1"/>
  <c r="AQ9" i="2" s="1"/>
  <c r="AS15" i="10" l="1"/>
  <c r="AR9" i="2"/>
  <c r="AR10" i="2"/>
  <c r="AR11" i="2"/>
  <c r="AR13" i="2"/>
  <c r="AR14" i="2" l="1"/>
  <c r="X19" i="9" l="1"/>
  <c r="Q19" i="9"/>
  <c r="AG13" i="9"/>
  <c r="Y13" i="9"/>
  <c r="Q13" i="9"/>
  <c r="AQ13" i="9" s="1"/>
  <c r="AR13" i="9" s="1"/>
  <c r="AG12" i="9"/>
  <c r="AA12" i="9"/>
  <c r="Y12" i="9"/>
  <c r="Q12" i="9"/>
  <c r="AQ12" i="9" s="1"/>
  <c r="AR12" i="9" s="1"/>
  <c r="AE11" i="9"/>
  <c r="AC11" i="9"/>
  <c r="AG11" i="9" s="1"/>
  <c r="AA11" i="9"/>
  <c r="Y11" i="9"/>
  <c r="Q11" i="9"/>
  <c r="AO10" i="9"/>
  <c r="AG10" i="9"/>
  <c r="Y10" i="9"/>
  <c r="Q10" i="9"/>
  <c r="AQ10" i="9" s="1"/>
  <c r="AR10" i="9" s="1"/>
  <c r="AG9" i="9"/>
  <c r="Y9" i="9"/>
  <c r="Q9" i="9"/>
  <c r="AQ9" i="9" s="1"/>
  <c r="AR9" i="9" s="1"/>
  <c r="AQ11" i="9" l="1"/>
  <c r="AR11" i="9" s="1"/>
  <c r="AR14" i="9" s="1"/>
  <c r="AO18" i="3" l="1"/>
  <c r="AN18" i="3"/>
  <c r="AG18" i="3"/>
  <c r="AF18" i="3"/>
  <c r="Y18" i="3"/>
  <c r="X18" i="3"/>
  <c r="Q18" i="3"/>
  <c r="AQ18" i="3" s="1"/>
  <c r="P18" i="3"/>
  <c r="AP18" i="3" s="1"/>
  <c r="AN17" i="3"/>
  <c r="Q17" i="3"/>
  <c r="AQ17" i="3" s="1"/>
  <c r="P17" i="3"/>
  <c r="AP17" i="3" s="1"/>
  <c r="AO16" i="3"/>
  <c r="AN16" i="3"/>
  <c r="Q16" i="3"/>
  <c r="AQ16" i="3" s="1"/>
  <c r="P16" i="3"/>
  <c r="AP16" i="3" s="1"/>
  <c r="AO15" i="3"/>
  <c r="AN15" i="3"/>
  <c r="Q15" i="3"/>
  <c r="AQ15" i="3" s="1"/>
  <c r="P15" i="3"/>
  <c r="AP15" i="3" s="1"/>
  <c r="AN14" i="3"/>
  <c r="AG14" i="3"/>
  <c r="AF14" i="3"/>
  <c r="Y14" i="3"/>
  <c r="X14" i="3"/>
  <c r="Q14" i="3"/>
  <c r="AQ14" i="3" s="1"/>
  <c r="P14" i="3"/>
  <c r="AP14" i="3" s="1"/>
  <c r="AR13" i="3"/>
  <c r="AR12" i="3"/>
  <c r="AO11" i="3"/>
  <c r="AN11" i="3"/>
  <c r="AG11" i="3"/>
  <c r="AF11" i="3"/>
  <c r="Y11" i="3"/>
  <c r="X11" i="3"/>
  <c r="Q11" i="3"/>
  <c r="AQ11" i="3" s="1"/>
  <c r="P11" i="3"/>
  <c r="AP11" i="3" s="1"/>
  <c r="AR10" i="3"/>
  <c r="AR11" i="3" l="1"/>
  <c r="AR18" i="3"/>
  <c r="AR15" i="3"/>
  <c r="AR16" i="3"/>
  <c r="AR17" i="3"/>
  <c r="AR14" i="3"/>
  <c r="AN11" i="8" l="1"/>
  <c r="AF11" i="8"/>
  <c r="Y11" i="8"/>
  <c r="X11" i="8"/>
  <c r="Q11" i="8"/>
  <c r="P11" i="8"/>
  <c r="AP11" i="8" s="1"/>
  <c r="AR11" i="8" s="1"/>
  <c r="AN10" i="8"/>
  <c r="AF10" i="8"/>
  <c r="Y10" i="8"/>
  <c r="X10" i="8"/>
  <c r="Q10" i="8"/>
  <c r="P10" i="8"/>
  <c r="AP10" i="8" s="1"/>
  <c r="AR10" i="8" s="1"/>
  <c r="AN9" i="8"/>
  <c r="AG9" i="8"/>
  <c r="AF9" i="8"/>
  <c r="Y9" i="8"/>
  <c r="X9" i="8"/>
  <c r="Q9" i="8"/>
  <c r="P9" i="8"/>
  <c r="AP9" i="8" s="1"/>
  <c r="AR9" i="8" s="1"/>
  <c r="AR12" i="8" l="1"/>
  <c r="AP21" i="5" l="1"/>
  <c r="AO21" i="5"/>
  <c r="AH21" i="5"/>
  <c r="AG21" i="5"/>
  <c r="Z21" i="5"/>
  <c r="Y21" i="5"/>
  <c r="R21" i="5"/>
  <c r="AR21" i="5" s="1"/>
  <c r="Q21" i="5"/>
  <c r="AQ21" i="5" s="1"/>
  <c r="AS21" i="5" s="1"/>
  <c r="AP20" i="5"/>
  <c r="AH20" i="5"/>
  <c r="Z20" i="5"/>
  <c r="Y20" i="5"/>
  <c r="X20" i="5"/>
  <c r="R20" i="5"/>
  <c r="AR20" i="5" s="1"/>
  <c r="AS20" i="5" s="1"/>
  <c r="Q20" i="5"/>
  <c r="AP19" i="5"/>
  <c r="AH19" i="5"/>
  <c r="Z19" i="5"/>
  <c r="X19" i="5"/>
  <c r="V19" i="5"/>
  <c r="T19" i="5"/>
  <c r="R19" i="5"/>
  <c r="AR19" i="5" s="1"/>
  <c r="AS19" i="5" s="1"/>
  <c r="P19" i="5"/>
  <c r="N19" i="5"/>
  <c r="L19" i="5"/>
  <c r="AP18" i="5"/>
  <c r="AO18" i="5"/>
  <c r="AH18" i="5"/>
  <c r="AG18" i="5"/>
  <c r="Z18" i="5"/>
  <c r="Y18" i="5"/>
  <c r="R18" i="5"/>
  <c r="AR18" i="5" s="1"/>
  <c r="Q18" i="5"/>
  <c r="AQ18" i="5" s="1"/>
  <c r="AP17" i="5"/>
  <c r="AO17" i="5"/>
  <c r="AH17" i="5"/>
  <c r="AG17" i="5"/>
  <c r="Z17" i="5"/>
  <c r="Y17" i="5"/>
  <c r="R17" i="5"/>
  <c r="AR17" i="5" s="1"/>
  <c r="Q17" i="5"/>
  <c r="AQ17" i="5" s="1"/>
  <c r="AP16" i="5"/>
  <c r="AO16" i="5"/>
  <c r="AH16" i="5"/>
  <c r="AG16" i="5"/>
  <c r="Z16" i="5"/>
  <c r="Y16" i="5"/>
  <c r="R16" i="5"/>
  <c r="AR16" i="5" s="1"/>
  <c r="Q16" i="5"/>
  <c r="AQ16" i="5" s="1"/>
  <c r="AP15" i="5"/>
  <c r="AO15" i="5"/>
  <c r="AH15" i="5"/>
  <c r="AG15" i="5"/>
  <c r="Z15" i="5"/>
  <c r="Y15" i="5"/>
  <c r="R15" i="5"/>
  <c r="AR15" i="5" s="1"/>
  <c r="Q15" i="5"/>
  <c r="AQ15" i="5" s="1"/>
  <c r="AS15" i="5" s="1"/>
  <c r="AP14" i="5"/>
  <c r="AO14" i="5"/>
  <c r="AH14" i="5"/>
  <c r="AG14" i="5"/>
  <c r="Z14" i="5"/>
  <c r="Y14" i="5"/>
  <c r="R14" i="5"/>
  <c r="AR14" i="5" s="1"/>
  <c r="Q14" i="5"/>
  <c r="AQ14" i="5" s="1"/>
  <c r="AS14" i="5" s="1"/>
  <c r="AP13" i="5"/>
  <c r="AO13" i="5"/>
  <c r="AH13" i="5"/>
  <c r="AG13" i="5"/>
  <c r="Z13" i="5"/>
  <c r="Y13" i="5"/>
  <c r="R13" i="5"/>
  <c r="AR13" i="5" s="1"/>
  <c r="Q13" i="5"/>
  <c r="AQ13" i="5" s="1"/>
  <c r="AS13" i="5" s="1"/>
  <c r="AS16" i="5" l="1"/>
  <c r="AS22" i="5" s="1"/>
  <c r="AS17" i="5"/>
  <c r="AS18" i="5"/>
  <c r="AP15" i="6" l="1"/>
  <c r="AO15" i="6"/>
  <c r="AH15" i="6"/>
  <c r="AG15" i="6"/>
  <c r="Z15" i="6"/>
  <c r="Y15" i="6"/>
  <c r="R15" i="6"/>
  <c r="AR15" i="6" s="1"/>
  <c r="Q15" i="6"/>
  <c r="AQ15" i="6" s="1"/>
  <c r="AS15" i="6" s="1"/>
  <c r="AP14" i="6"/>
  <c r="AO14" i="6"/>
  <c r="AH14" i="6"/>
  <c r="AG14" i="6"/>
  <c r="Z14" i="6"/>
  <c r="Y14" i="6"/>
  <c r="R14" i="6"/>
  <c r="AR14" i="6" s="1"/>
  <c r="Q14" i="6"/>
  <c r="AQ14" i="6" s="1"/>
  <c r="AS14" i="6" s="1"/>
  <c r="AP13" i="6"/>
  <c r="AO13" i="6"/>
  <c r="AH13" i="6"/>
  <c r="AG13" i="6"/>
  <c r="Z13" i="6"/>
  <c r="Y13" i="6"/>
  <c r="R13" i="6"/>
  <c r="AR13" i="6" s="1"/>
  <c r="Q13" i="6"/>
  <c r="AQ13" i="6" s="1"/>
  <c r="AS13" i="6" s="1"/>
  <c r="AS16" i="6" s="1"/>
  <c r="AP17" i="7" l="1"/>
  <c r="AO17" i="7"/>
  <c r="AH17" i="7"/>
  <c r="AG17" i="7"/>
  <c r="Z17" i="7"/>
  <c r="Y17" i="7"/>
  <c r="R17" i="7"/>
  <c r="AR17" i="7" s="1"/>
  <c r="Q17" i="7"/>
  <c r="AQ17" i="7" s="1"/>
  <c r="AS17" i="7" s="1"/>
  <c r="AP16" i="7"/>
  <c r="AO16" i="7"/>
  <c r="AH16" i="7"/>
  <c r="AG16" i="7"/>
  <c r="Z16" i="7"/>
  <c r="Y16" i="7"/>
  <c r="R16" i="7"/>
  <c r="AR16" i="7" s="1"/>
  <c r="Q16" i="7"/>
  <c r="AQ16" i="7" s="1"/>
  <c r="AS16" i="7" s="1"/>
  <c r="AP15" i="7"/>
  <c r="AO15" i="7"/>
  <c r="AH15" i="7"/>
  <c r="AG15" i="7"/>
  <c r="Z15" i="7"/>
  <c r="Y15" i="7"/>
  <c r="R15" i="7"/>
  <c r="AR15" i="7" s="1"/>
  <c r="Q15" i="7"/>
  <c r="AQ15" i="7" s="1"/>
  <c r="AS15" i="7" s="1"/>
  <c r="AP14" i="7"/>
  <c r="AO14" i="7"/>
  <c r="AH14" i="7"/>
  <c r="AG14" i="7"/>
  <c r="Z14" i="7"/>
  <c r="Y14" i="7"/>
  <c r="R14" i="7"/>
  <c r="AR14" i="7" s="1"/>
  <c r="Q14" i="7"/>
  <c r="AQ14" i="7" s="1"/>
  <c r="AS14" i="7" s="1"/>
  <c r="AP13" i="7"/>
  <c r="AO13" i="7"/>
  <c r="AH13" i="7"/>
  <c r="AG13" i="7"/>
  <c r="Z13" i="7"/>
  <c r="Y13" i="7"/>
  <c r="R13" i="7"/>
  <c r="AR13" i="7" s="1"/>
  <c r="Q13" i="7"/>
  <c r="AQ13" i="7" s="1"/>
  <c r="AS13" i="7" s="1"/>
  <c r="AS18" i="7" s="1"/>
  <c r="AV30" i="4" l="1"/>
  <c r="AU30" i="4"/>
  <c r="AT30" i="4"/>
  <c r="AS30" i="4"/>
  <c r="AR30" i="4"/>
  <c r="AX30" i="4" s="1"/>
  <c r="AQ30" i="4"/>
  <c r="AW30" i="4" s="1"/>
  <c r="AM30" i="4"/>
  <c r="AL30" i="4"/>
  <c r="AK30" i="4"/>
  <c r="AJ30" i="4"/>
  <c r="AI30" i="4"/>
  <c r="AH30" i="4"/>
  <c r="AN30" i="4" s="1"/>
  <c r="AG30" i="4"/>
  <c r="AB30" i="4"/>
  <c r="AA30" i="4"/>
  <c r="Z30" i="4"/>
  <c r="Y30" i="4"/>
  <c r="X30" i="4"/>
  <c r="AD30" i="4" s="1"/>
  <c r="W30" i="4"/>
  <c r="AC30" i="4" s="1"/>
  <c r="AE30" i="4" s="1"/>
  <c r="S30" i="4"/>
  <c r="AP30" i="4" s="1"/>
  <c r="R30" i="4"/>
  <c r="Q30" i="4"/>
  <c r="P30" i="4"/>
  <c r="O30" i="4"/>
  <c r="N30" i="4"/>
  <c r="T30" i="4" s="1"/>
  <c r="M30" i="4"/>
  <c r="H30" i="4"/>
  <c r="E30" i="4"/>
  <c r="AY29" i="4"/>
  <c r="AX29" i="4"/>
  <c r="AW29" i="4"/>
  <c r="AO29" i="4"/>
  <c r="AN29" i="4"/>
  <c r="AM29" i="4"/>
  <c r="AE29" i="4"/>
  <c r="AD29" i="4"/>
  <c r="AC29" i="4"/>
  <c r="U29" i="4"/>
  <c r="T29" i="4"/>
  <c r="BA29" i="4" s="1"/>
  <c r="S29" i="4"/>
  <c r="AZ29" i="4" s="1"/>
  <c r="BB29" i="4" s="1"/>
  <c r="BA28" i="4"/>
  <c r="AX28" i="4"/>
  <c r="AW28" i="4"/>
  <c r="AY28" i="4" s="1"/>
  <c r="AN28" i="4"/>
  <c r="AM28" i="4"/>
  <c r="AO28" i="4" s="1"/>
  <c r="AD28" i="4"/>
  <c r="AC28" i="4"/>
  <c r="AE28" i="4" s="1"/>
  <c r="T28" i="4"/>
  <c r="S28" i="4"/>
  <c r="AZ28" i="4" s="1"/>
  <c r="BB28" i="4" s="1"/>
  <c r="AY27" i="4"/>
  <c r="AX27" i="4"/>
  <c r="AW27" i="4"/>
  <c r="AN27" i="4"/>
  <c r="AK27" i="4"/>
  <c r="AI27" i="4"/>
  <c r="AG27" i="4"/>
  <c r="AM27" i="4" s="1"/>
  <c r="AO27" i="4" s="1"/>
  <c r="AD27" i="4"/>
  <c r="AC27" i="4"/>
  <c r="AE27" i="4" s="1"/>
  <c r="T27" i="4"/>
  <c r="BA27" i="4" s="1"/>
  <c r="S27" i="4"/>
  <c r="AF27" i="4" s="1"/>
  <c r="AV26" i="4"/>
  <c r="AU26" i="4"/>
  <c r="AT26" i="4"/>
  <c r="AS26" i="4"/>
  <c r="AR26" i="4"/>
  <c r="AX26" i="4" s="1"/>
  <c r="AQ26" i="4"/>
  <c r="AW26" i="4" s="1"/>
  <c r="AN26" i="4"/>
  <c r="AL26" i="4"/>
  <c r="AK26" i="4"/>
  <c r="AJ26" i="4"/>
  <c r="AI26" i="4"/>
  <c r="AM26" i="4" s="1"/>
  <c r="AO26" i="4" s="1"/>
  <c r="AH26" i="4"/>
  <c r="AG26" i="4"/>
  <c r="AB26" i="4"/>
  <c r="AA26" i="4"/>
  <c r="Z26" i="4"/>
  <c r="Y26" i="4"/>
  <c r="X26" i="4"/>
  <c r="AD26" i="4" s="1"/>
  <c r="W26" i="4"/>
  <c r="AC26" i="4" s="1"/>
  <c r="AE26" i="4" s="1"/>
  <c r="T26" i="4"/>
  <c r="BA26" i="4" s="1"/>
  <c r="R26" i="4"/>
  <c r="Q26" i="4"/>
  <c r="P26" i="4"/>
  <c r="O26" i="4"/>
  <c r="S26" i="4" s="1"/>
  <c r="N26" i="4"/>
  <c r="M26" i="4"/>
  <c r="H26" i="4"/>
  <c r="E26" i="4"/>
  <c r="BA25" i="4"/>
  <c r="AZ25" i="4"/>
  <c r="BB25" i="4" s="1"/>
  <c r="AX25" i="4"/>
  <c r="AW25" i="4"/>
  <c r="AY25" i="4" s="1"/>
  <c r="AP25" i="4"/>
  <c r="AN25" i="4"/>
  <c r="AM25" i="4"/>
  <c r="AO25" i="4" s="1"/>
  <c r="AF25" i="4"/>
  <c r="AD25" i="4"/>
  <c r="AC25" i="4"/>
  <c r="AE25" i="4" s="1"/>
  <c r="V25" i="4"/>
  <c r="T25" i="4"/>
  <c r="S25" i="4"/>
  <c r="U25" i="4" s="1"/>
  <c r="AX24" i="4"/>
  <c r="AY24" i="4" s="1"/>
  <c r="AW24" i="4"/>
  <c r="AN24" i="4"/>
  <c r="AO24" i="4" s="1"/>
  <c r="AM24" i="4"/>
  <c r="AD24" i="4"/>
  <c r="AE24" i="4" s="1"/>
  <c r="AC24" i="4"/>
  <c r="T24" i="4"/>
  <c r="BA24" i="4" s="1"/>
  <c r="S24" i="4"/>
  <c r="AZ24" i="4" s="1"/>
  <c r="AV23" i="4"/>
  <c r="AU23" i="4"/>
  <c r="AT23" i="4"/>
  <c r="AS23" i="4"/>
  <c r="AW23" i="4" s="1"/>
  <c r="AY23" i="4" s="1"/>
  <c r="AR23" i="4"/>
  <c r="AX23" i="4" s="1"/>
  <c r="AQ23" i="4"/>
  <c r="AN23" i="4"/>
  <c r="AL23" i="4"/>
  <c r="AK23" i="4"/>
  <c r="AJ23" i="4"/>
  <c r="AI23" i="4"/>
  <c r="AH23" i="4"/>
  <c r="AG23" i="4"/>
  <c r="AM23" i="4" s="1"/>
  <c r="AO23" i="4" s="1"/>
  <c r="AB23" i="4"/>
  <c r="AA23" i="4"/>
  <c r="Z23" i="4"/>
  <c r="Y23" i="4"/>
  <c r="AC23" i="4" s="1"/>
  <c r="X23" i="4"/>
  <c r="AD23" i="4" s="1"/>
  <c r="W23" i="4"/>
  <c r="T23" i="4"/>
  <c r="BA23" i="4" s="1"/>
  <c r="R23" i="4"/>
  <c r="Q23" i="4"/>
  <c r="P23" i="4"/>
  <c r="O23" i="4"/>
  <c r="N23" i="4"/>
  <c r="M23" i="4"/>
  <c r="S23" i="4" s="1"/>
  <c r="H23" i="4"/>
  <c r="E23" i="4"/>
  <c r="BA22" i="4"/>
  <c r="AZ22" i="4"/>
  <c r="BB22" i="4" s="1"/>
  <c r="AX22" i="4"/>
  <c r="AW22" i="4"/>
  <c r="AY22" i="4" s="1"/>
  <c r="AP22" i="4"/>
  <c r="AN22" i="4"/>
  <c r="AM22" i="4"/>
  <c r="AO22" i="4" s="1"/>
  <c r="AF22" i="4"/>
  <c r="AD22" i="4"/>
  <c r="AC22" i="4"/>
  <c r="AE22" i="4" s="1"/>
  <c r="V22" i="4"/>
  <c r="T22" i="4"/>
  <c r="S22" i="4"/>
  <c r="U22" i="4" s="1"/>
  <c r="AX21" i="4"/>
  <c r="AY21" i="4" s="1"/>
  <c r="AW21" i="4"/>
  <c r="AN21" i="4"/>
  <c r="AO21" i="4" s="1"/>
  <c r="AM21" i="4"/>
  <c r="AD21" i="4"/>
  <c r="AE21" i="4" s="1"/>
  <c r="AC21" i="4"/>
  <c r="T21" i="4"/>
  <c r="BA21" i="4" s="1"/>
  <c r="S21" i="4"/>
  <c r="AZ21" i="4" s="1"/>
  <c r="AV20" i="4"/>
  <c r="AU20" i="4"/>
  <c r="AT20" i="4"/>
  <c r="AS20" i="4"/>
  <c r="AW20" i="4" s="1"/>
  <c r="AR20" i="4"/>
  <c r="AX20" i="4" s="1"/>
  <c r="AQ20" i="4"/>
  <c r="AN20" i="4"/>
  <c r="AL20" i="4"/>
  <c r="AK20" i="4"/>
  <c r="AJ20" i="4"/>
  <c r="AI20" i="4"/>
  <c r="AH20" i="4"/>
  <c r="AG20" i="4"/>
  <c r="AM20" i="4" s="1"/>
  <c r="AO20" i="4" s="1"/>
  <c r="AB20" i="4"/>
  <c r="AA20" i="4"/>
  <c r="Z20" i="4"/>
  <c r="Y20" i="4"/>
  <c r="AC20" i="4" s="1"/>
  <c r="X20" i="4"/>
  <c r="AD20" i="4" s="1"/>
  <c r="W20" i="4"/>
  <c r="T20" i="4"/>
  <c r="R20" i="4"/>
  <c r="Q20" i="4"/>
  <c r="P20" i="4"/>
  <c r="O20" i="4"/>
  <c r="N20" i="4"/>
  <c r="M20" i="4"/>
  <c r="S20" i="4" s="1"/>
  <c r="H20" i="4"/>
  <c r="E20" i="4"/>
  <c r="BA19" i="4"/>
  <c r="AZ19" i="4"/>
  <c r="BB19" i="4" s="1"/>
  <c r="AX19" i="4"/>
  <c r="AW19" i="4"/>
  <c r="AY19" i="4" s="1"/>
  <c r="AP19" i="4"/>
  <c r="AN19" i="4"/>
  <c r="AM19" i="4"/>
  <c r="AO19" i="4" s="1"/>
  <c r="AF19" i="4"/>
  <c r="AD19" i="4"/>
  <c r="AC19" i="4"/>
  <c r="AE19" i="4" s="1"/>
  <c r="V19" i="4"/>
  <c r="T19" i="4"/>
  <c r="S19" i="4"/>
  <c r="U19" i="4" s="1"/>
  <c r="AX18" i="4"/>
  <c r="AY18" i="4" s="1"/>
  <c r="AW18" i="4"/>
  <c r="AN18" i="4"/>
  <c r="AO18" i="4" s="1"/>
  <c r="AM18" i="4"/>
  <c r="AD18" i="4"/>
  <c r="AE18" i="4" s="1"/>
  <c r="AC18" i="4"/>
  <c r="T18" i="4"/>
  <c r="BA18" i="4" s="1"/>
  <c r="S18" i="4"/>
  <c r="AZ18" i="4" s="1"/>
  <c r="BB18" i="4" s="1"/>
  <c r="AV17" i="4"/>
  <c r="AU17" i="4"/>
  <c r="AS17" i="4"/>
  <c r="AQ17" i="4"/>
  <c r="AW17" i="4" s="1"/>
  <c r="AM17" i="4"/>
  <c r="AO17" i="4" s="1"/>
  <c r="AL17" i="4"/>
  <c r="AK17" i="4"/>
  <c r="AJ17" i="4"/>
  <c r="AN17" i="4" s="1"/>
  <c r="AI17" i="4"/>
  <c r="AH17" i="4"/>
  <c r="AG17" i="4"/>
  <c r="AB17" i="4"/>
  <c r="AA17" i="4"/>
  <c r="Z17" i="4"/>
  <c r="Y17" i="4"/>
  <c r="X17" i="4"/>
  <c r="AD17" i="4" s="1"/>
  <c r="W17" i="4"/>
  <c r="AC17" i="4" s="1"/>
  <c r="AE17" i="4" s="1"/>
  <c r="S17" i="4"/>
  <c r="R17" i="4"/>
  <c r="Q17" i="4"/>
  <c r="P17" i="4"/>
  <c r="T17" i="4" s="1"/>
  <c r="O17" i="4"/>
  <c r="N17" i="4"/>
  <c r="M17" i="4"/>
  <c r="AZ16" i="4"/>
  <c r="BB16" i="4" s="1"/>
  <c r="AY16" i="4"/>
  <c r="AX16" i="4"/>
  <c r="AW16" i="4"/>
  <c r="AP16" i="4"/>
  <c r="AO16" i="4"/>
  <c r="AN16" i="4"/>
  <c r="AM16" i="4"/>
  <c r="AF16" i="4"/>
  <c r="AE16" i="4"/>
  <c r="AD16" i="4"/>
  <c r="AC16" i="4"/>
  <c r="V16" i="4"/>
  <c r="U16" i="4"/>
  <c r="T16" i="4"/>
  <c r="BA16" i="4" s="1"/>
  <c r="S16" i="4"/>
  <c r="BA15" i="4"/>
  <c r="AX15" i="4"/>
  <c r="AW15" i="4"/>
  <c r="AY15" i="4" s="1"/>
  <c r="AV15" i="4"/>
  <c r="AT15" i="4"/>
  <c r="AT17" i="4" s="1"/>
  <c r="AX17" i="4" s="1"/>
  <c r="AQ15" i="4"/>
  <c r="AP15" i="4"/>
  <c r="AN15" i="4"/>
  <c r="AM15" i="4"/>
  <c r="AO15" i="4" s="1"/>
  <c r="AF15" i="4"/>
  <c r="AD15" i="4"/>
  <c r="AC15" i="4"/>
  <c r="AE15" i="4" s="1"/>
  <c r="V15" i="4"/>
  <c r="T15" i="4"/>
  <c r="S15" i="4"/>
  <c r="AZ15" i="4" s="1"/>
  <c r="H15" i="4"/>
  <c r="H17" i="4" s="1"/>
  <c r="BB14" i="4"/>
  <c r="AP14" i="4"/>
  <c r="AO14" i="4"/>
  <c r="AF14" i="4"/>
  <c r="AE14" i="4"/>
  <c r="V14" i="4"/>
  <c r="U14" i="4"/>
  <c r="BB13" i="4"/>
  <c r="AY13" i="4"/>
  <c r="AP13" i="4"/>
  <c r="AO13" i="4"/>
  <c r="AF13" i="4"/>
  <c r="AE13" i="4"/>
  <c r="V13" i="4"/>
  <c r="U13" i="4"/>
  <c r="AP10" i="4"/>
  <c r="BB31" i="1"/>
  <c r="AP31" i="1"/>
  <c r="AO31" i="1"/>
  <c r="AF31" i="1"/>
  <c r="AE31" i="1"/>
  <c r="V31" i="1"/>
  <c r="U31" i="1"/>
  <c r="BB30" i="1"/>
  <c r="AY30" i="1"/>
  <c r="AP30" i="1"/>
  <c r="AO30" i="1"/>
  <c r="AF30" i="1"/>
  <c r="AE30" i="1"/>
  <c r="V30" i="1"/>
  <c r="U30" i="1"/>
  <c r="AX28" i="1"/>
  <c r="AW28" i="1"/>
  <c r="AY28" i="1" s="1"/>
  <c r="AN28" i="1"/>
  <c r="AM28" i="1"/>
  <c r="AO28" i="1" s="1"/>
  <c r="AD28" i="1"/>
  <c r="AC28" i="1"/>
  <c r="AE28" i="1" s="1"/>
  <c r="T28" i="1"/>
  <c r="BA28" i="1" s="1"/>
  <c r="S28" i="1"/>
  <c r="AZ28" i="1" s="1"/>
  <c r="BB28" i="1" s="1"/>
  <c r="AV27" i="1"/>
  <c r="AT27" i="1"/>
  <c r="AR27" i="1"/>
  <c r="AX27" i="1" s="1"/>
  <c r="AL27" i="1"/>
  <c r="AJ27" i="1"/>
  <c r="AH27" i="1"/>
  <c r="AN27" i="1" s="1"/>
  <c r="AA27" i="1"/>
  <c r="Y27" i="1"/>
  <c r="W27" i="1"/>
  <c r="AC27" i="1" s="1"/>
  <c r="Q27" i="1"/>
  <c r="O27" i="1"/>
  <c r="S27" i="1" s="1"/>
  <c r="M27" i="1"/>
  <c r="AX26" i="1"/>
  <c r="AU26" i="1"/>
  <c r="AS26" i="1"/>
  <c r="AQ26" i="1"/>
  <c r="AW26" i="1" s="1"/>
  <c r="AY26" i="1" s="1"/>
  <c r="AN26" i="1"/>
  <c r="AM26" i="1"/>
  <c r="AO26" i="1" s="1"/>
  <c r="AK26" i="1"/>
  <c r="AI26" i="1"/>
  <c r="AG26" i="1"/>
  <c r="AC26" i="1"/>
  <c r="AB26" i="1"/>
  <c r="AB27" i="1" s="1"/>
  <c r="Z26" i="1"/>
  <c r="Z27" i="1" s="1"/>
  <c r="X26" i="1"/>
  <c r="X27" i="1" s="1"/>
  <c r="S26" i="1"/>
  <c r="R26" i="1"/>
  <c r="R27" i="1" s="1"/>
  <c r="P26" i="1"/>
  <c r="P27" i="1" s="1"/>
  <c r="N26" i="1"/>
  <c r="T26" i="1" s="1"/>
  <c r="AX25" i="1"/>
  <c r="AU25" i="1"/>
  <c r="AU27" i="1" s="1"/>
  <c r="AS25" i="1"/>
  <c r="AS27" i="1" s="1"/>
  <c r="AQ25" i="1"/>
  <c r="AQ27" i="1" s="1"/>
  <c r="AN25" i="1"/>
  <c r="AM25" i="1"/>
  <c r="AO25" i="1" s="1"/>
  <c r="AK25" i="1"/>
  <c r="AK27" i="1" s="1"/>
  <c r="AI25" i="1"/>
  <c r="AI27" i="1" s="1"/>
  <c r="AG25" i="1"/>
  <c r="AG27" i="1" s="1"/>
  <c r="AD25" i="1"/>
  <c r="AC25" i="1"/>
  <c r="AE25" i="1" s="1"/>
  <c r="T25" i="1"/>
  <c r="BA25" i="1" s="1"/>
  <c r="S25" i="1"/>
  <c r="AX24" i="1"/>
  <c r="AU24" i="1"/>
  <c r="AS24" i="1"/>
  <c r="AQ24" i="1"/>
  <c r="AW24" i="1" s="1"/>
  <c r="AY24" i="1" s="1"/>
  <c r="AN24" i="1"/>
  <c r="AM24" i="1"/>
  <c r="AO24" i="1" s="1"/>
  <c r="AK24" i="1"/>
  <c r="AI24" i="1"/>
  <c r="AG24" i="1"/>
  <c r="AD24" i="1"/>
  <c r="AC24" i="1"/>
  <c r="AE24" i="1" s="1"/>
  <c r="T24" i="1"/>
  <c r="BA24" i="1" s="1"/>
  <c r="S24" i="1"/>
  <c r="AV23" i="1"/>
  <c r="AU23" i="1"/>
  <c r="AT23" i="1"/>
  <c r="AX23" i="1" s="1"/>
  <c r="AS23" i="1"/>
  <c r="AR23" i="1"/>
  <c r="AQ23" i="1"/>
  <c r="AW23" i="1" s="1"/>
  <c r="AL23" i="1"/>
  <c r="AK23" i="1"/>
  <c r="AJ23" i="1"/>
  <c r="AI23" i="1"/>
  <c r="AM23" i="1" s="1"/>
  <c r="AH23" i="1"/>
  <c r="AN23" i="1" s="1"/>
  <c r="AG23" i="1"/>
  <c r="AB23" i="1"/>
  <c r="AA23" i="1"/>
  <c r="Z23" i="1"/>
  <c r="AD23" i="1" s="1"/>
  <c r="Y23" i="1"/>
  <c r="X23" i="1"/>
  <c r="W23" i="1"/>
  <c r="AC23" i="1" s="1"/>
  <c r="R23" i="1"/>
  <c r="Q23" i="1"/>
  <c r="P23" i="1"/>
  <c r="O23" i="1"/>
  <c r="S23" i="1" s="1"/>
  <c r="N23" i="1"/>
  <c r="T23" i="1" s="1"/>
  <c r="BA23" i="1" s="1"/>
  <c r="M23" i="1"/>
  <c r="AX22" i="1"/>
  <c r="AW22" i="1"/>
  <c r="AY22" i="1" s="1"/>
  <c r="AN22" i="1"/>
  <c r="AM22" i="1"/>
  <c r="AO22" i="1" s="1"/>
  <c r="AD22" i="1"/>
  <c r="AC22" i="1"/>
  <c r="AE22" i="1" s="1"/>
  <c r="T22" i="1"/>
  <c r="BA22" i="1" s="1"/>
  <c r="S22" i="1"/>
  <c r="AZ22" i="1" s="1"/>
  <c r="AZ21" i="1"/>
  <c r="AX21" i="1"/>
  <c r="AY21" i="1" s="1"/>
  <c r="AW21" i="1"/>
  <c r="AN21" i="1"/>
  <c r="AO21" i="1" s="1"/>
  <c r="AM21" i="1"/>
  <c r="AD21" i="1"/>
  <c r="AE21" i="1" s="1"/>
  <c r="AC21" i="1"/>
  <c r="T21" i="1"/>
  <c r="AP21" i="1" s="1"/>
  <c r="S21" i="1"/>
  <c r="AX20" i="1"/>
  <c r="AU20" i="1"/>
  <c r="AS20" i="1"/>
  <c r="AQ20" i="1"/>
  <c r="AW20" i="1" s="1"/>
  <c r="AY20" i="1" s="1"/>
  <c r="AN20" i="1"/>
  <c r="AM20" i="1"/>
  <c r="AP20" i="1" s="1"/>
  <c r="AK20" i="1"/>
  <c r="AI20" i="1"/>
  <c r="AG20" i="1"/>
  <c r="AF20" i="1"/>
  <c r="AD20" i="1"/>
  <c r="AE20" i="1" s="1"/>
  <c r="AC20" i="1"/>
  <c r="V20" i="1"/>
  <c r="T20" i="1"/>
  <c r="BA20" i="1" s="1"/>
  <c r="S20" i="1"/>
  <c r="AW19" i="1"/>
  <c r="AY19" i="1" s="1"/>
  <c r="AV19" i="1"/>
  <c r="AT19" i="1"/>
  <c r="AR19" i="1"/>
  <c r="AX19" i="1" s="1"/>
  <c r="AM19" i="1"/>
  <c r="AO19" i="1" s="1"/>
  <c r="AL19" i="1"/>
  <c r="AJ19" i="1"/>
  <c r="AH19" i="1"/>
  <c r="AN19" i="1" s="1"/>
  <c r="AC19" i="1"/>
  <c r="AB19" i="1"/>
  <c r="Z19" i="1"/>
  <c r="X19" i="1"/>
  <c r="AD19" i="1" s="1"/>
  <c r="AE19" i="1" s="1"/>
  <c r="S19" i="1"/>
  <c r="R19" i="1"/>
  <c r="P19" i="1"/>
  <c r="N19" i="1"/>
  <c r="T19" i="1" s="1"/>
  <c r="AX18" i="1"/>
  <c r="AY18" i="1" s="1"/>
  <c r="AW18" i="1"/>
  <c r="AN18" i="1"/>
  <c r="AK18" i="1"/>
  <c r="AI18" i="1"/>
  <c r="AG18" i="1"/>
  <c r="AM18" i="1" s="1"/>
  <c r="AO18" i="1" s="1"/>
  <c r="AE18" i="1"/>
  <c r="AD18" i="1"/>
  <c r="AC18" i="1"/>
  <c r="T18" i="1"/>
  <c r="BA18" i="1" s="1"/>
  <c r="S18" i="1"/>
  <c r="AZ18" i="1" s="1"/>
  <c r="BB18" i="1" s="1"/>
  <c r="AX17" i="1"/>
  <c r="AW17" i="1"/>
  <c r="AY17" i="1" s="1"/>
  <c r="AU17" i="1"/>
  <c r="AS17" i="1"/>
  <c r="AQ17" i="1"/>
  <c r="AN17" i="1"/>
  <c r="AK17" i="1"/>
  <c r="AI17" i="1"/>
  <c r="AG17" i="1"/>
  <c r="AM17" i="1" s="1"/>
  <c r="AO17" i="1" s="1"/>
  <c r="AD17" i="1"/>
  <c r="AC17" i="1"/>
  <c r="AE17" i="1" s="1"/>
  <c r="T17" i="1"/>
  <c r="BA17" i="1" s="1"/>
  <c r="S17" i="1"/>
  <c r="AP17" i="1" s="1"/>
  <c r="BA16" i="1"/>
  <c r="AY16" i="1"/>
  <c r="AX16" i="1"/>
  <c r="AW16" i="1"/>
  <c r="AO16" i="1"/>
  <c r="AN16" i="1"/>
  <c r="AM16" i="1"/>
  <c r="AE16" i="1"/>
  <c r="AD16" i="1"/>
  <c r="AC16" i="1"/>
  <c r="U16" i="1"/>
  <c r="T16" i="1"/>
  <c r="S16" i="1"/>
  <c r="AZ16" i="1" s="1"/>
  <c r="BB16" i="1" s="1"/>
  <c r="BB15" i="1"/>
  <c r="AY15" i="1"/>
  <c r="AP15" i="1"/>
  <c r="AO15" i="1"/>
  <c r="AF15" i="1"/>
  <c r="AE15" i="1"/>
  <c r="V15" i="1"/>
  <c r="U15" i="1"/>
  <c r="BB14" i="1"/>
  <c r="BB32" i="1" s="1"/>
  <c r="AP14" i="1"/>
  <c r="AP32" i="1" s="1"/>
  <c r="AO14" i="1"/>
  <c r="AO32" i="1" s="1"/>
  <c r="AF14" i="1"/>
  <c r="AF32" i="1" s="1"/>
  <c r="AE14" i="1"/>
  <c r="AE32" i="1" s="1"/>
  <c r="V14" i="1"/>
  <c r="U14" i="1"/>
  <c r="BB13" i="1"/>
  <c r="AY13" i="1"/>
  <c r="AP13" i="1"/>
  <c r="AO13" i="1"/>
  <c r="AF13" i="1"/>
  <c r="AE13" i="1"/>
  <c r="V13" i="1"/>
  <c r="U13" i="1"/>
  <c r="AP10" i="1"/>
  <c r="BA17" i="4" l="1"/>
  <c r="AY17" i="4"/>
  <c r="AE20" i="4"/>
  <c r="AE31" i="4" s="1"/>
  <c r="AZ23" i="4"/>
  <c r="BB23" i="4" s="1"/>
  <c r="AF23" i="4"/>
  <c r="AP23" i="4"/>
  <c r="V23" i="4"/>
  <c r="U23" i="4"/>
  <c r="AO30" i="4"/>
  <c r="AO31" i="4" s="1"/>
  <c r="AP20" i="4"/>
  <c r="V20" i="4"/>
  <c r="U20" i="4"/>
  <c r="AZ20" i="4"/>
  <c r="AF20" i="4"/>
  <c r="AZ26" i="4"/>
  <c r="BB26" i="4" s="1"/>
  <c r="AP26" i="4"/>
  <c r="V26" i="4"/>
  <c r="AF26" i="4"/>
  <c r="U26" i="4"/>
  <c r="E15" i="4"/>
  <c r="E17" i="4" s="1"/>
  <c r="BB15" i="4"/>
  <c r="BA20" i="4"/>
  <c r="AY20" i="4"/>
  <c r="BB21" i="4"/>
  <c r="AE23" i="4"/>
  <c r="AY26" i="4"/>
  <c r="AY30" i="4"/>
  <c r="AP17" i="4"/>
  <c r="BB24" i="4"/>
  <c r="BA30" i="4"/>
  <c r="AF17" i="4"/>
  <c r="U18" i="4"/>
  <c r="U21" i="4"/>
  <c r="U24" i="4"/>
  <c r="U27" i="4"/>
  <c r="AP27" i="4"/>
  <c r="AZ27" i="4"/>
  <c r="BB27" i="4" s="1"/>
  <c r="V29" i="4"/>
  <c r="AF29" i="4"/>
  <c r="AP29" i="4"/>
  <c r="AF30" i="4"/>
  <c r="AZ30" i="4"/>
  <c r="BB30" i="4" s="1"/>
  <c r="U17" i="4"/>
  <c r="V18" i="4"/>
  <c r="AF18" i="4"/>
  <c r="AP18" i="4"/>
  <c r="V21" i="4"/>
  <c r="AF21" i="4"/>
  <c r="AP21" i="4"/>
  <c r="V24" i="4"/>
  <c r="AF24" i="4"/>
  <c r="AP24" i="4"/>
  <c r="V27" i="4"/>
  <c r="U28" i="4"/>
  <c r="U30" i="4"/>
  <c r="AZ17" i="4"/>
  <c r="BB17" i="4" s="1"/>
  <c r="U15" i="4"/>
  <c r="V17" i="4"/>
  <c r="V31" i="4" s="1"/>
  <c r="V28" i="4"/>
  <c r="AF28" i="4"/>
  <c r="AP28" i="4"/>
  <c r="V30" i="4"/>
  <c r="AZ23" i="1"/>
  <c r="BB23" i="1" s="1"/>
  <c r="AF23" i="1"/>
  <c r="AP23" i="1"/>
  <c r="V23" i="1"/>
  <c r="U23" i="1"/>
  <c r="AE23" i="1"/>
  <c r="AO23" i="1"/>
  <c r="AY23" i="1"/>
  <c r="AW27" i="1"/>
  <c r="AY27" i="1" s="1"/>
  <c r="U26" i="1"/>
  <c r="BA26" i="1"/>
  <c r="AD27" i="1"/>
  <c r="AE27" i="1" s="1"/>
  <c r="AE29" i="1" s="1"/>
  <c r="AP19" i="1"/>
  <c r="AF19" i="1"/>
  <c r="U19" i="1"/>
  <c r="BA19" i="1"/>
  <c r="BB22" i="1"/>
  <c r="AZ24" i="1"/>
  <c r="BB24" i="1" s="1"/>
  <c r="AZ25" i="1"/>
  <c r="BB25" i="1" s="1"/>
  <c r="AM27" i="1"/>
  <c r="AO27" i="1" s="1"/>
  <c r="AO29" i="1" s="1"/>
  <c r="AY29" i="1"/>
  <c r="U17" i="1"/>
  <c r="V17" i="1"/>
  <c r="AF17" i="1"/>
  <c r="V18" i="1"/>
  <c r="AF18" i="1"/>
  <c r="V19" i="1"/>
  <c r="BA21" i="1"/>
  <c r="BB21" i="1" s="1"/>
  <c r="U22" i="1"/>
  <c r="U24" i="1"/>
  <c r="AP24" i="1"/>
  <c r="U25" i="1"/>
  <c r="AP25" i="1"/>
  <c r="AW25" i="1"/>
  <c r="AY25" i="1" s="1"/>
  <c r="V26" i="1"/>
  <c r="U28" i="1"/>
  <c r="AZ19" i="1"/>
  <c r="BB19" i="1" s="1"/>
  <c r="AO20" i="1"/>
  <c r="AZ20" i="1"/>
  <c r="BB20" i="1" s="1"/>
  <c r="V22" i="1"/>
  <c r="AF22" i="1"/>
  <c r="AP22" i="1"/>
  <c r="V24" i="1"/>
  <c r="AF24" i="1"/>
  <c r="V25" i="1"/>
  <c r="AF25" i="1"/>
  <c r="AD26" i="1"/>
  <c r="AE26" i="1" s="1"/>
  <c r="AZ26" i="1"/>
  <c r="N27" i="1"/>
  <c r="T27" i="1" s="1"/>
  <c r="BA27" i="1" s="1"/>
  <c r="V28" i="1"/>
  <c r="AF28" i="1"/>
  <c r="AP28" i="1"/>
  <c r="V16" i="1"/>
  <c r="AF16" i="1"/>
  <c r="AP16" i="1"/>
  <c r="AZ17" i="1"/>
  <c r="BB17" i="1" s="1"/>
  <c r="U20" i="1"/>
  <c r="U21" i="1"/>
  <c r="U18" i="1"/>
  <c r="AP18" i="1"/>
  <c r="V21" i="1"/>
  <c r="AF21" i="1"/>
  <c r="BB20" i="4" l="1"/>
  <c r="BB31" i="4" s="1"/>
  <c r="AY31" i="4"/>
  <c r="AP31" i="4"/>
  <c r="U31" i="4"/>
  <c r="AF31" i="4"/>
  <c r="BB26" i="1"/>
  <c r="U27" i="1"/>
  <c r="U29" i="1" s="1"/>
  <c r="AZ27" i="1"/>
  <c r="BB27" i="1" s="1"/>
  <c r="BB29" i="1" s="1"/>
  <c r="AP26" i="1"/>
  <c r="V27" i="1"/>
  <c r="AF26" i="1"/>
  <c r="AF27" i="1"/>
  <c r="AF29" i="1" s="1"/>
  <c r="V29" i="1"/>
  <c r="AP27" i="1"/>
  <c r="AP29" i="1" s="1"/>
</calcChain>
</file>

<file path=xl/comments1.xml><?xml version="1.0" encoding="utf-8"?>
<comments xmlns="http://schemas.openxmlformats.org/spreadsheetml/2006/main">
  <authors>
    <author>Autor</author>
  </authors>
  <commentList>
    <comment ref="AS14" authorId="0">
      <text>
        <r>
          <rPr>
            <b/>
            <sz val="9"/>
            <color indexed="81"/>
            <rFont val="Tahoma"/>
            <charset val="1"/>
          </rPr>
          <t xml:space="preserve">faltaba comtrol disciplinario interno </t>
        </r>
        <r>
          <rPr>
            <sz val="9"/>
            <color indexed="81"/>
            <rFont val="Tahoma"/>
            <charset val="1"/>
          </rPr>
          <t xml:space="preserve">
</t>
        </r>
      </text>
    </comment>
  </commentList>
</comments>
</file>

<file path=xl/comments2.xml><?xml version="1.0" encoding="utf-8"?>
<comments xmlns="http://schemas.openxmlformats.org/spreadsheetml/2006/main">
  <authors>
    <author>Autor</author>
  </authors>
  <commentList>
    <comment ref="E16" authorId="0">
      <text>
        <r>
          <rPr>
            <b/>
            <sz val="9"/>
            <color indexed="81"/>
            <rFont val="Tahoma"/>
            <family val="2"/>
          </rPr>
          <t>Antes: 
Porcentaje de sedes normalizadas</t>
        </r>
      </text>
    </comment>
  </commentList>
</comments>
</file>

<file path=xl/comments3.xml><?xml version="1.0" encoding="utf-8"?>
<comments xmlns="http://schemas.openxmlformats.org/spreadsheetml/2006/main">
  <authors>
    <author>Autor</author>
  </authors>
  <commentList>
    <comment ref="A5" authorId="0">
      <text>
        <r>
          <rPr>
            <sz val="9"/>
            <color indexed="81"/>
            <rFont val="Tahoma"/>
            <family val="2"/>
          </rPr>
          <t xml:space="preserve">Señale el objetivo del proceso.
</t>
        </r>
      </text>
    </comment>
    <comment ref="B5" authorId="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C5" authorId="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D5" authorId="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E5" authorId="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F5" authorId="0">
      <text>
        <r>
          <rPr>
            <sz val="10"/>
            <color indexed="81"/>
            <rFont val="Arial"/>
            <family val="2"/>
          </rPr>
          <t xml:space="preserve">Indique el </t>
        </r>
        <r>
          <rPr>
            <b/>
            <sz val="10"/>
            <color indexed="81"/>
            <rFont val="Arial"/>
            <family val="2"/>
          </rPr>
          <t>valor histórico</t>
        </r>
        <r>
          <rPr>
            <sz val="10"/>
            <color indexed="81"/>
            <rFont val="Arial"/>
            <family val="2"/>
          </rPr>
          <t xml:space="preserve"> (cantidad) que se tiene del cumplimiento de la meta (porcentual o absoluto) .  En caso de no disponer de información ingrese S.I. (sin información) o N.A. (no aplica) cuando no se requiera de ésta.</t>
        </r>
      </text>
    </comment>
    <comment ref="G5" authorId="0">
      <text>
        <r>
          <rPr>
            <sz val="10"/>
            <color indexed="81"/>
            <rFont val="Arial"/>
            <family val="2"/>
          </rPr>
          <t xml:space="preserve">Señale cuáles son los Productos Finales (Bienes y
servicios que entrega) como resultado del cumplimiento de las metas estratégicas establecidas. </t>
        </r>
      </text>
    </comment>
    <comment ref="H5" authorId="0">
      <text>
        <r>
          <rPr>
            <sz val="10"/>
            <color indexed="81"/>
            <rFont val="Arial"/>
            <family val="2"/>
          </rPr>
          <t>Indique las actividades relevantes y necesarias para  el cumplimiento de las metas operativas establecidas.</t>
        </r>
      </text>
    </comment>
    <comment ref="I5" authorId="0">
      <text>
        <r>
          <rPr>
            <sz val="10"/>
            <color indexed="81"/>
            <rFont val="Arial"/>
            <family val="2"/>
          </rPr>
          <t>Señale la(s) dependencia(s) líder(es) y operativa(s) en la consecución de las metas establecidas.</t>
        </r>
      </text>
    </comment>
  </commentList>
</comments>
</file>

<file path=xl/comments4.xml><?xml version="1.0" encoding="utf-8"?>
<comments xmlns="http://schemas.openxmlformats.org/spreadsheetml/2006/main">
  <authors>
    <author>Autor</author>
  </authors>
  <commentList>
    <comment ref="AQ27" authorId="0">
      <text>
        <r>
          <rPr>
            <b/>
            <sz val="9"/>
            <color indexed="81"/>
            <rFont val="Tahoma"/>
            <family val="2"/>
          </rPr>
          <t>:</t>
        </r>
        <r>
          <rPr>
            <sz val="9"/>
            <color indexed="81"/>
            <rFont val="Tahoma"/>
            <family val="2"/>
          </rPr>
          <t xml:space="preserve">
</t>
        </r>
        <r>
          <rPr>
            <sz val="22"/>
            <color indexed="81"/>
            <rFont val="Tahoma"/>
            <family val="2"/>
          </rPr>
          <t>reporte iv trim de min 1300</t>
        </r>
      </text>
    </comment>
    <comment ref="AR27" authorId="0">
      <text>
        <r>
          <rPr>
            <sz val="22"/>
            <color indexed="81"/>
            <rFont val="Tahoma"/>
            <family val="2"/>
          </rPr>
          <t>reporte min publico iv trim 1830</t>
        </r>
        <r>
          <rPr>
            <sz val="9"/>
            <color indexed="81"/>
            <rFont val="Tahoma"/>
            <family val="2"/>
          </rPr>
          <t xml:space="preserve">
</t>
        </r>
      </text>
    </comment>
    <comment ref="AS27" authorId="0">
      <text>
        <r>
          <rPr>
            <sz val="24"/>
            <color indexed="81"/>
            <rFont val="Tahoma"/>
            <family val="2"/>
          </rPr>
          <t>reporte min publico iv 1300</t>
        </r>
        <r>
          <rPr>
            <sz val="9"/>
            <color indexed="81"/>
            <rFont val="Tahoma"/>
            <family val="2"/>
          </rPr>
          <t xml:space="preserve">
</t>
        </r>
      </text>
    </comment>
    <comment ref="AT27" authorId="0">
      <text>
        <r>
          <rPr>
            <b/>
            <sz val="9"/>
            <color indexed="81"/>
            <rFont val="Tahoma"/>
            <family val="2"/>
          </rPr>
          <t>:</t>
        </r>
        <r>
          <rPr>
            <sz val="9"/>
            <color indexed="81"/>
            <rFont val="Tahoma"/>
            <family val="2"/>
          </rPr>
          <t xml:space="preserve">
</t>
        </r>
        <r>
          <rPr>
            <sz val="24"/>
            <color indexed="81"/>
            <rFont val="Tahoma"/>
            <family val="2"/>
          </rPr>
          <t>reporte min publico 1729</t>
        </r>
      </text>
    </comment>
    <comment ref="AU27" authorId="0">
      <text>
        <r>
          <rPr>
            <sz val="24"/>
            <color indexed="81"/>
            <rFont val="Tahoma"/>
            <family val="2"/>
          </rPr>
          <t>reporte min público 
iv trim 1167</t>
        </r>
      </text>
    </comment>
    <comment ref="AV27" authorId="0">
      <text>
        <r>
          <rPr>
            <b/>
            <sz val="22"/>
            <color indexed="81"/>
            <rFont val="Tahoma"/>
            <family val="2"/>
          </rPr>
          <t>reporte iv tim min público 1229:</t>
        </r>
        <r>
          <rPr>
            <sz val="9"/>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E21" authorId="0">
      <text>
        <r>
          <rPr>
            <sz val="24"/>
            <color indexed="81"/>
            <rFont val="Tahoma"/>
            <family val="2"/>
          </rPr>
          <t xml:space="preserve">Ajustar al valor de la programación que es 177
</t>
        </r>
      </text>
    </comment>
  </commentList>
</comments>
</file>

<file path=xl/comments6.xml><?xml version="1.0" encoding="utf-8"?>
<comments xmlns="http://schemas.openxmlformats.org/spreadsheetml/2006/main">
  <authors>
    <author>Autor</author>
  </authors>
  <commentList>
    <comment ref="A5" authorId="0">
      <text>
        <r>
          <rPr>
            <sz val="10"/>
            <color rgb="FF000000"/>
            <rFont val="Arial"/>
            <family val="2"/>
          </rPr>
          <t xml:space="preserve">Señale el objetivo del proceso.
</t>
        </r>
      </text>
    </comment>
    <comment ref="B5" authorId="0">
      <text>
        <r>
          <rPr>
            <sz val="10"/>
            <color rgb="FF000000"/>
            <rFont val="Arial"/>
            <family val="2"/>
          </rPr>
          <t xml:space="preserve">Se entiende por Meta como el valor que se espera alcance el indicador (porcentual o absoluto) .  Se redacta con un verbo en infinito fuerte y realizable.
</t>
        </r>
      </text>
    </comment>
    <comment ref="C5" authorId="0">
      <text>
        <r>
          <rPr>
            <sz val="10"/>
            <color rgb="FF000000"/>
            <rFont val="Arial"/>
            <family val="2"/>
          </rPr>
          <t xml:space="preserve">Indique el valor (cantidad) que se espera alcance el indicador (porcentual o absoluto) .  </t>
        </r>
      </text>
    </comment>
    <comment ref="D5" authorId="0">
      <text>
        <r>
          <rPr>
            <sz val="10"/>
            <color rgb="FF000000"/>
            <rFont val="Arial"/>
            <family val="2"/>
          </rPr>
          <t>Señale el nombre del indicador de acuerdo con las variables de medición de la meta programada.</t>
        </r>
      </text>
    </comment>
    <comment ref="E5" authorId="0">
      <text>
        <r>
          <rPr>
            <sz val="10"/>
            <color rgb="FF000000"/>
            <rFont val="Arial"/>
            <family val="2"/>
          </rPr>
          <t>Señale las variables que entreguen información cuantitativa respecto del
desempeño (gestión o resultados) en el cumplimiento de la meta programada.</t>
        </r>
      </text>
    </comment>
    <comment ref="F5" authorId="0">
      <text>
        <r>
          <rPr>
            <sz val="10"/>
            <color rgb="FF000000"/>
            <rFont val="Arial"/>
            <family val="2"/>
          </rPr>
          <t>Indique el valor histórico (cantidad) que se tiene del cumplimiento de la meta (porcentual o absoluto) .  En caso de no disponer de información ingrese S.I. (sin información) o N.A. (no aplica) cuando no se requiera de ésta.</t>
        </r>
      </text>
    </comment>
    <comment ref="G5" authorId="0">
      <text>
        <r>
          <rPr>
            <sz val="10"/>
            <color rgb="FF000000"/>
            <rFont val="Arial"/>
            <family val="2"/>
          </rPr>
          <t xml:space="preserve">Señale cuáles son los Productos Finales (Bienes y
servicios que entrega) como resultado del cumplimiento de las metas estratégicas establecidas. </t>
        </r>
      </text>
    </comment>
    <comment ref="H5" authorId="0">
      <text>
        <r>
          <rPr>
            <sz val="10"/>
            <color rgb="FF000000"/>
            <rFont val="Arial"/>
            <family val="2"/>
          </rPr>
          <t>Indique las actividades relevantes y necesarias para  el cumplimiento de las metas estratégicas establecidas.</t>
        </r>
      </text>
    </comment>
    <comment ref="I5" authorId="0">
      <text>
        <r>
          <rPr>
            <sz val="10"/>
            <color rgb="FF000000"/>
            <rFont val="Arial"/>
            <family val="2"/>
          </rPr>
          <t>Señale la(s) dependencia(s) líder(es) y operativa(s) en la consecución de las metas estratégicas establecidas.</t>
        </r>
      </text>
    </comment>
  </commentList>
</comments>
</file>

<file path=xl/comments7.xml><?xml version="1.0" encoding="utf-8"?>
<comments xmlns="http://schemas.openxmlformats.org/spreadsheetml/2006/main">
  <authors>
    <author>Autor</author>
  </authors>
  <commentList>
    <comment ref="A6" authorId="0">
      <text>
        <r>
          <rPr>
            <sz val="9"/>
            <color indexed="81"/>
            <rFont val="Tahoma"/>
            <family val="2"/>
          </rPr>
          <t xml:space="preserve">Señale el objetivo del proceso.
</t>
        </r>
      </text>
    </comment>
    <comment ref="B6" authorId="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C6" authorId="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D6" authorId="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E6" authorId="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F6" authorId="0">
      <text>
        <r>
          <rPr>
            <sz val="10"/>
            <color indexed="81"/>
            <rFont val="Arial"/>
            <family val="2"/>
          </rPr>
          <t xml:space="preserve">Indique el </t>
        </r>
        <r>
          <rPr>
            <b/>
            <sz val="10"/>
            <color indexed="81"/>
            <rFont val="Arial"/>
            <family val="2"/>
          </rPr>
          <t>valor histórico</t>
        </r>
        <r>
          <rPr>
            <sz val="10"/>
            <color indexed="81"/>
            <rFont val="Arial"/>
            <family val="2"/>
          </rPr>
          <t xml:space="preserve"> (cantidad) que se tiene del cumplimiento de la meta (porcentual o absoluto) .  En caso de no disponer de información ingrese S.I. (sin información) o N.A. (no aplica) cuando no se requiera de ésta.</t>
        </r>
      </text>
    </comment>
    <comment ref="G6" authorId="0">
      <text>
        <r>
          <rPr>
            <sz val="10"/>
            <color indexed="81"/>
            <rFont val="Arial"/>
            <family val="2"/>
          </rPr>
          <t xml:space="preserve">Señale cuáles son los Productos Finales (Bienes y
servicios que entrega) como resultado del cumplimiento de las metas estratégicas establecidas. </t>
        </r>
      </text>
    </comment>
    <comment ref="H6" authorId="0">
      <text>
        <r>
          <rPr>
            <sz val="10"/>
            <color indexed="81"/>
            <rFont val="Arial"/>
            <family val="2"/>
          </rPr>
          <t>Indique las actividades relevantes y necesarias para  el cumplimiento de las metas operativas establecidas.</t>
        </r>
      </text>
    </comment>
    <comment ref="I6" authorId="0">
      <text>
        <r>
          <rPr>
            <sz val="10"/>
            <color indexed="81"/>
            <rFont val="Arial"/>
            <family val="2"/>
          </rPr>
          <t>Señale la(s) dependencia(s) líder(es) y operativa(s) en la consecución de las metas establecidas.</t>
        </r>
      </text>
    </comment>
  </commentList>
</comments>
</file>

<file path=xl/comments8.xml><?xml version="1.0" encoding="utf-8"?>
<comments xmlns="http://schemas.openxmlformats.org/spreadsheetml/2006/main">
  <authors>
    <author>Autor</author>
  </authors>
  <commentList>
    <comment ref="A5" authorId="0">
      <text>
        <r>
          <rPr>
            <sz val="9"/>
            <color indexed="81"/>
            <rFont val="Tahoma"/>
            <family val="2"/>
          </rPr>
          <t xml:space="preserve">Señale el objetivo del proceso.
</t>
        </r>
      </text>
    </comment>
    <comment ref="B5" authorId="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C5" authorId="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D5" authorId="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E5" authorId="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F5" authorId="0">
      <text>
        <r>
          <rPr>
            <sz val="10"/>
            <color indexed="81"/>
            <rFont val="Arial"/>
            <family val="2"/>
          </rPr>
          <t xml:space="preserve">Indique el </t>
        </r>
        <r>
          <rPr>
            <b/>
            <sz val="10"/>
            <color indexed="81"/>
            <rFont val="Arial"/>
            <family val="2"/>
          </rPr>
          <t>valor histórico</t>
        </r>
        <r>
          <rPr>
            <sz val="10"/>
            <color indexed="81"/>
            <rFont val="Arial"/>
            <family val="2"/>
          </rPr>
          <t xml:space="preserve"> (cantidad) que se tiene del cumplimiento de la meta (porcentual o absoluto) .  En caso de no disponer de información ingrese S.I. (sin información) o N.A. (no aplica) cuando no se requiera de ésta.</t>
        </r>
      </text>
    </comment>
    <comment ref="G5" authorId="0">
      <text>
        <r>
          <rPr>
            <sz val="10"/>
            <color indexed="81"/>
            <rFont val="Arial"/>
            <family val="2"/>
          </rPr>
          <t xml:space="preserve">Señale cuáles son los Productos Finales (Bienes y
servicios que entrega) como resultado del cumplimiento de las metas estratégicas establecidas. </t>
        </r>
      </text>
    </comment>
    <comment ref="H5" authorId="0">
      <text>
        <r>
          <rPr>
            <sz val="10"/>
            <color indexed="81"/>
            <rFont val="Arial"/>
            <family val="2"/>
          </rPr>
          <t>Indique las actividades relevantes y necesarias para  el cumplimiento de las metas estratégicas establecidas.</t>
        </r>
      </text>
    </comment>
    <comment ref="I5" authorId="0">
      <text>
        <r>
          <rPr>
            <sz val="10"/>
            <color indexed="81"/>
            <rFont val="Arial"/>
            <family val="2"/>
          </rPr>
          <t>Señale la(s) dependencia(s) líder(es) y operativa(s) en la consecución de las metas estratégicas establecidas.</t>
        </r>
      </text>
    </comment>
  </commentList>
</comments>
</file>

<file path=xl/comments9.xml><?xml version="1.0" encoding="utf-8"?>
<comments xmlns="http://schemas.openxmlformats.org/spreadsheetml/2006/main">
  <authors>
    <author>Autor</author>
  </authors>
  <commentList>
    <comment ref="D14" authorId="0">
      <text>
        <r>
          <rPr>
            <b/>
            <sz val="9"/>
            <color indexed="81"/>
            <rFont val="Tahoma"/>
            <family val="2"/>
          </rPr>
          <t>Antes:
100%</t>
        </r>
      </text>
    </comment>
    <comment ref="F14" authorId="0">
      <text>
        <r>
          <rPr>
            <b/>
            <sz val="9"/>
            <color indexed="81"/>
            <rFont val="Tahoma"/>
            <family val="2"/>
          </rPr>
          <t>Antes: 
Número de balances de prueba generados/Número de balances de prueba programados + 100</t>
        </r>
      </text>
    </comment>
  </commentList>
</comments>
</file>

<file path=xl/comments10.xml><?xml version="1.0" encoding="utf-8"?>
<comments xmlns="http://schemas.openxmlformats.org/spreadsheetml/2006/main">
  <authors>
    <author>Autor</author>
  </authors>
  <commentList>
    <comment ref="A5" authorId="0">
      <text>
        <r>
          <rPr>
            <sz val="9"/>
            <color indexed="81"/>
            <rFont val="Tahoma"/>
            <family val="2"/>
          </rPr>
          <t xml:space="preserve">Señale el objetivo del proceso.
</t>
        </r>
      </text>
    </comment>
    <comment ref="B5" authorId="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C5" authorId="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D5" authorId="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E5" authorId="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F5" authorId="0">
      <text>
        <r>
          <rPr>
            <sz val="10"/>
            <color indexed="81"/>
            <rFont val="Arial"/>
            <family val="2"/>
          </rPr>
          <t xml:space="preserve">Indique el </t>
        </r>
        <r>
          <rPr>
            <b/>
            <sz val="10"/>
            <color indexed="81"/>
            <rFont val="Arial"/>
            <family val="2"/>
          </rPr>
          <t>valor histórico</t>
        </r>
        <r>
          <rPr>
            <sz val="10"/>
            <color indexed="81"/>
            <rFont val="Arial"/>
            <family val="2"/>
          </rPr>
          <t xml:space="preserve"> (cantidad) que se tiene del cumplimiento de la meta (porcentual o absoluto) .  En caso de no disponer de información ingrese S.I. (sin información) o N.A. (no aplica) cuando no se requiera de ésta.</t>
        </r>
      </text>
    </comment>
    <comment ref="G5" authorId="0">
      <text>
        <r>
          <rPr>
            <sz val="10"/>
            <color indexed="81"/>
            <rFont val="Arial"/>
            <family val="2"/>
          </rPr>
          <t xml:space="preserve">Señale cuáles son los Productos Finales (Bienes y
servicios que entrega) como resultado del cumplimiento de las metas estratégicas establecidas. </t>
        </r>
      </text>
    </comment>
    <comment ref="H5" authorId="0">
      <text>
        <r>
          <rPr>
            <sz val="10"/>
            <color indexed="81"/>
            <rFont val="Arial"/>
            <family val="2"/>
          </rPr>
          <t>Indique las actividades relevantes y necesarias para  el cumplimiento de las metas operativas establecidas.</t>
        </r>
      </text>
    </comment>
    <comment ref="I5" authorId="0">
      <text>
        <r>
          <rPr>
            <sz val="10"/>
            <color indexed="81"/>
            <rFont val="Arial"/>
            <family val="2"/>
          </rPr>
          <t>Señale la(s) dependencia(s) líder(es) y operativa(s) en la consecución de las metas establecidas.</t>
        </r>
      </text>
    </comment>
  </commentList>
</comments>
</file>

<file path=xl/comments11.xml><?xml version="1.0" encoding="utf-8"?>
<comments xmlns="http://schemas.openxmlformats.org/spreadsheetml/2006/main">
  <authors>
    <author>Autor</author>
  </authors>
  <commentList>
    <comment ref="K13" authorId="0">
      <text>
        <r>
          <rPr>
            <b/>
            <sz val="9"/>
            <color indexed="81"/>
            <rFont val="Tahoma"/>
            <family val="2"/>
          </rPr>
          <t xml:space="preserve">Autor:
</t>
        </r>
      </text>
    </comment>
    <comment ref="S13" authorId="0">
      <text>
        <r>
          <rPr>
            <b/>
            <sz val="9"/>
            <color indexed="81"/>
            <rFont val="Tahoma"/>
            <family val="2"/>
          </rPr>
          <t>Autor:</t>
        </r>
        <r>
          <rPr>
            <sz val="9"/>
            <color indexed="81"/>
            <rFont val="Tahoma"/>
            <family val="2"/>
          </rPr>
          <t xml:space="preserve">
1- poa
2- proyectos
3- piga
4- plan mejoramiento </t>
        </r>
      </text>
    </comment>
    <comment ref="U13" authorId="0">
      <text>
        <r>
          <rPr>
            <b/>
            <sz val="9"/>
            <color indexed="81"/>
            <rFont val="Tahoma"/>
            <family val="2"/>
          </rPr>
          <t>Autor:</t>
        </r>
        <r>
          <rPr>
            <sz val="9"/>
            <color indexed="81"/>
            <rFont val="Tahoma"/>
            <family val="2"/>
          </rPr>
          <t xml:space="preserve">
pei </t>
        </r>
      </text>
    </comment>
    <comment ref="AA13" authorId="0">
      <text>
        <r>
          <rPr>
            <b/>
            <sz val="9"/>
            <color indexed="81"/>
            <rFont val="Tahoma"/>
            <family val="2"/>
          </rPr>
          <t>Autor:</t>
        </r>
        <r>
          <rPr>
            <sz val="9"/>
            <color indexed="81"/>
            <rFont val="Tahoma"/>
            <family val="2"/>
          </rPr>
          <t xml:space="preserve">
poa
inversión
piga
planes  mejora
riesgos 
pei</t>
        </r>
      </text>
    </comment>
    <comment ref="AE13" authorId="0">
      <text>
        <r>
          <rPr>
            <b/>
            <sz val="9"/>
            <color indexed="81"/>
            <rFont val="Tahoma"/>
            <family val="2"/>
          </rPr>
          <t>Autor:</t>
        </r>
        <r>
          <rPr>
            <sz val="9"/>
            <color indexed="81"/>
            <rFont val="Tahoma"/>
            <family val="2"/>
          </rPr>
          <t xml:space="preserve">
pei </t>
        </r>
      </text>
    </comment>
    <comment ref="AI13" authorId="0">
      <text>
        <r>
          <rPr>
            <b/>
            <sz val="9"/>
            <color indexed="81"/>
            <rFont val="Tahoma"/>
            <family val="2"/>
          </rPr>
          <t>Autor:</t>
        </r>
        <r>
          <rPr>
            <sz val="9"/>
            <color indexed="81"/>
            <rFont val="Tahoma"/>
            <family val="2"/>
          </rPr>
          <t xml:space="preserve">
1- poa
2- proyectos
3- piga
4- plan mejoramiento </t>
        </r>
      </text>
    </comment>
  </commentList>
</comments>
</file>

<file path=xl/comments12.xml><?xml version="1.0" encoding="utf-8"?>
<comments xmlns="http://schemas.openxmlformats.org/spreadsheetml/2006/main">
  <authors>
    <author>Autor</author>
  </authors>
  <commentList>
    <comment ref="F13" authorId="0">
      <text>
        <r>
          <rPr>
            <b/>
            <sz val="9"/>
            <color indexed="81"/>
            <rFont val="Tahoma"/>
            <family val="2"/>
          </rPr>
          <t>Se eliminó el numerador para que quede en valor absoluto</t>
        </r>
      </text>
    </comment>
  </commentList>
</comments>
</file>

<file path=xl/sharedStrings.xml><?xml version="1.0" encoding="utf-8"?>
<sst xmlns="http://schemas.openxmlformats.org/spreadsheetml/2006/main" count="1744" uniqueCount="512">
  <si>
    <t>FORMATO DE PLAN OPERATIVO ANUAL - CONSOLIDADO SEGUNDO TRIMESTRE 2017</t>
  </si>
  <si>
    <t>Versión:</t>
  </si>
  <si>
    <t>Página:</t>
  </si>
  <si>
    <t>2 de 3</t>
  </si>
  <si>
    <t>Vigente desde:</t>
  </si>
  <si>
    <t>05-07-2017</t>
  </si>
  <si>
    <t>PROCESO</t>
  </si>
  <si>
    <t>OBJETIVO DEL PROCESO</t>
  </si>
  <si>
    <t>META OPERATIVA</t>
  </si>
  <si>
    <t>MAGNITUD PROGRAMADA META OPERATIVA</t>
  </si>
  <si>
    <t>INDICADOR(ES) DE LA META OPERATIVA</t>
  </si>
  <si>
    <t>FÓRMULA DEL (LOS) INDICADOR(ES)</t>
  </si>
  <si>
    <t>LÍNEA BASE</t>
  </si>
  <si>
    <t>PRODUCTO</t>
  </si>
  <si>
    <t>ACCIONES OPERATIVAS</t>
  </si>
  <si>
    <t>RESPONSABLES</t>
  </si>
  <si>
    <t>CÁLCULO DE VALORES ACUMULADOS</t>
  </si>
  <si>
    <t>EJECUCIÓN PLANEADA</t>
  </si>
  <si>
    <t>TOTAL PROGRAMADO</t>
  </si>
  <si>
    <t>EJECUCIÓN ACUMULADA</t>
  </si>
  <si>
    <t xml:space="preserve">EJECUTADO Vs. PROGRAMADO  </t>
  </si>
  <si>
    <t>PRIMER TRIMESTRE</t>
  </si>
  <si>
    <t>SEGUNDO TRIMESTRE</t>
  </si>
  <si>
    <t>TERCER TRIMESTRE</t>
  </si>
  <si>
    <t>CUARTO TRIMESTRE</t>
  </si>
  <si>
    <t>ENERO</t>
  </si>
  <si>
    <t>FEBRERO</t>
  </si>
  <si>
    <t>MARZO</t>
  </si>
  <si>
    <t>TOTAL TRIMESTRE 1</t>
  </si>
  <si>
    <t>cumplimiento trimestral</t>
  </si>
  <si>
    <t>Cumplimiento acumulado</t>
  </si>
  <si>
    <t xml:space="preserve">ABRIL </t>
  </si>
  <si>
    <t>MAYO</t>
  </si>
  <si>
    <t>JUNIO</t>
  </si>
  <si>
    <t>TOTAL TRIMESTRE 2</t>
  </si>
  <si>
    <t>JULIO</t>
  </si>
  <si>
    <t>AGOSTO</t>
  </si>
  <si>
    <t>SEPTIEMBRE</t>
  </si>
  <si>
    <t>TOTAL TRIMESTRE 3</t>
  </si>
  <si>
    <t>OCTUBRE</t>
  </si>
  <si>
    <t>NOVIEMBRE</t>
  </si>
  <si>
    <t>DICIEMBRE</t>
  </si>
  <si>
    <t>TOTAL TRIMESTRE 4</t>
  </si>
  <si>
    <t>Programado</t>
  </si>
  <si>
    <t>Ejecutado</t>
  </si>
  <si>
    <t>04. Comunicación Estratégica - PROMEDIO</t>
  </si>
  <si>
    <t>Promedio 04</t>
  </si>
  <si>
    <t>PROMEDIO ESTRATÉGICOS</t>
  </si>
  <si>
    <t>05. Promoción y Defensa de Derechos - PROMEDIO</t>
  </si>
  <si>
    <t>Promedio 05</t>
  </si>
  <si>
    <t>06. Prevención y Control de la Función Pública</t>
  </si>
  <si>
    <t>06. Identificar y prevenir la ocurrencia de hechos o conductas que vulneren los derechos de las personas, el ordenamiento jurídico o menoscaben el patrimonio público, mediante la detección temprana de riesgos e irregularidades en la función pública.</t>
  </si>
  <si>
    <t>Crear una Guía Metodológica acorde a las directrices y políticas para el ejercicio de la acción de Prevención y Control de la Función Pública.</t>
  </si>
  <si>
    <t>Documento que permita establecer cómo ejercer la acción de prevención de la Personería de Bogotá elaborado.</t>
  </si>
  <si>
    <t xml:space="preserve">Numero de documentos elaborados </t>
  </si>
  <si>
    <t>Guía Metodológica para el ejercicio de la acción de Prevención y Control a la Función Pública.</t>
  </si>
  <si>
    <t>1. Reunión periódica de coordinación, planeación para presentar los avances del documento relacionado con la acción de prevención de la personeria.                                   2. Elaborar un documento que establezca criterios de trabajo y procedimientos para ejercer la acción de prevención.</t>
  </si>
  <si>
    <t>Eje de Veedurias</t>
  </si>
  <si>
    <t>Suma</t>
  </si>
  <si>
    <t>Atender y tramitar el 95% de las peticiones relacionadas con el Proceso de Prevención y Control a la Función Pública.</t>
  </si>
  <si>
    <t>Porcentaje de peticiones atendidas y tramitadas</t>
  </si>
  <si>
    <t>Número de peticiones atendidas y tramitadas / Número de peticiones recibidas*100</t>
  </si>
  <si>
    <t>N.A.</t>
  </si>
  <si>
    <t>Peticiones atendidas y tramitadas</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</si>
  <si>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</si>
  <si>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Promedio</t>
  </si>
  <si>
    <t>Locales</t>
  </si>
  <si>
    <t>Realizar el 95% de las Audiencias Públicas de Requerimientos Ciudadanos aprobadas.</t>
  </si>
  <si>
    <t>Porcentaje de Audiencias Públicas de Requerimientos Ciudadanos realizadas</t>
  </si>
  <si>
    <t>Número de audiencias realizadas / Número de audiencias aprobadas realizar*100</t>
  </si>
  <si>
    <t>Audiencias Públicas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</si>
  <si>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</si>
  <si>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Realizar las veedurías aprobadas dentro del Proceso de Prevención y Control a la Función Pública.</t>
  </si>
  <si>
    <t>Número de veedurías realizadas</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</si>
  <si>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</si>
  <si>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</si>
  <si>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Realizar seguimiento al 95% de las observaciones consignados en los informes de veedurias.</t>
  </si>
  <si>
    <t>Porcentaje de observaciones con seguimiento</t>
  </si>
  <si>
    <t>Número de observaciones a los cuales se les realiza seguimiento / Número total de observaciones consignados en los informes de veeduría*100</t>
  </si>
  <si>
    <t>Documento de seguimiento a los observaciones</t>
  </si>
  <si>
    <t xml:space="preserve">1. Verificacion de los avances logrados por parte de las entidades vigiladas para la solucion de los probelmas identificados en los informes de veedurias.                                                        </t>
  </si>
  <si>
    <t>Remitir el 95% de los observaciones con posible incidencia disciplinaria, penal o fiscal a la instancia competente.</t>
  </si>
  <si>
    <t>Porcentaje de observaciones con incidencia disciplinaria, penal o fiscal remitidos</t>
  </si>
  <si>
    <t>Número de observaciones con posible incidencia disciplinaria, penal o fiscal remitidos / Número total de observaciones con posible incidencia disciplinaria, penal o fiscal identificados*100</t>
  </si>
  <si>
    <t>Documento de remisión de los observaciones con posible incidencia disciplinaria, penal o fiscal remitidos</t>
  </si>
  <si>
    <t xml:space="preserve">1. Hacer un oficio donde consten los hechos presuntamente irregulares y una relación de los documentos que soportan el traslado. </t>
  </si>
  <si>
    <t>Un (1) documento de identificación de tipologías propias de la Función Preventiva.</t>
  </si>
  <si>
    <t>Documento de identificación de tipologías de a acción de prevención elaborado</t>
  </si>
  <si>
    <t>Documento de identificación de tipologías para la acción de prevención.</t>
  </si>
  <si>
    <t xml:space="preserve">1. Definir las tipologias que durante el año dieron orgen al ejercicio de la acción de prevención y clasificarlas en un documento. </t>
  </si>
  <si>
    <t>06. Prevención y Control de la Función Pública - PROMEDIO</t>
  </si>
  <si>
    <t>Promedio 06</t>
  </si>
  <si>
    <t>16. Evaluación y Seguimiento - PROMEDIO</t>
  </si>
  <si>
    <t>Promedio 16</t>
  </si>
  <si>
    <t>PROMEDIO EVALUACIÓN, SEGUIMIENTO Y CONTROL</t>
  </si>
  <si>
    <t>PROMEDIO GENERAL</t>
  </si>
  <si>
    <t>OBSERVACIONES:</t>
  </si>
  <si>
    <t>Se eliminaron tres indicadores del proceso Prevención y Control de la Función Pública: "Porcentaje de informes de veeduía elaborados y presentados acorde con la metodología establecida", "Porcentaje de advertencias y alertas dirigidas a las entidades vigiladas", y "Porcentaje de mesas de trabajo realizadas".</t>
  </si>
  <si>
    <t xml:space="preserve">FECHA DE ELABORACIÓN: </t>
  </si>
  <si>
    <t>RESPONSABLE:</t>
  </si>
  <si>
    <t>NOMBRES Y APELLIDOS / DENOMINACIÓN DEL EMPLEO</t>
  </si>
  <si>
    <r>
      <t xml:space="preserve">Código: </t>
    </r>
    <r>
      <rPr>
        <sz val="12"/>
        <color theme="1"/>
        <rFont val="Arial"/>
        <family val="2"/>
      </rPr>
      <t>01-FR-03</t>
    </r>
  </si>
  <si>
    <t>05. Promoción y Defensa de Derechos</t>
  </si>
  <si>
    <t>05. Promover y adelantar gestiones para la promoción y la defensa de los derechos de los habitantes del Distrito Capital.</t>
  </si>
  <si>
    <t>Realizar 120 acciones de promoción y apropiación de derechos y deberes con los potenciales agentes vulneradores o poblaciones vulnerables o personas en general en el Distrito Capital.</t>
  </si>
  <si>
    <t>Acciones de promoción y apropiación de derechos y deberes realizadas.</t>
  </si>
  <si>
    <t>Número de acciones de promoción  realizadas</t>
  </si>
  <si>
    <t>40 acciones de promoción</t>
  </si>
  <si>
    <t xml:space="preserve">Definir los temas para las acciones de promoción
Elaborar material de difusión
Realizar difusión del material temáticos que involucren potenciales agentes vulneradores o  población vulnerable o personas en general </t>
  </si>
  <si>
    <t>MPDH</t>
  </si>
  <si>
    <t>80 acciones de promoción</t>
  </si>
  <si>
    <t>120 acciones de promoción|</t>
  </si>
  <si>
    <t>Personería Delegada para la Coordinación del Ministerio Público y Derechos Humanos
Personerías Delegadas, Dirección centro de Conciliación y Grupos de Gestión adscritos a la instancia de coordinación</t>
  </si>
  <si>
    <t>Adelantar 327300 gestiones para la defensa de los derechos de las personas del Distrito Capital</t>
  </si>
  <si>
    <t>Intervenciones adelantadas en defensa de los derechos</t>
  </si>
  <si>
    <t>Número de Intervenciones de oficio adelantadas en defensa de los derechos + Número de Intervenciones a petición de parte adelantadas en defensa de los derechos</t>
  </si>
  <si>
    <t>164.000  intervenciones adelantadas en defensa de los derechos humanos</t>
  </si>
  <si>
    <t>Realizar intervenciones originadas de petición de parte y de oficio, en defensa de los derechos</t>
  </si>
  <si>
    <t>30000  intervenciones adelantadas en defensa de los derechos humanos</t>
  </si>
  <si>
    <t>186.000 intervenciones adelantadas en defensa de los derechos humanos</t>
  </si>
  <si>
    <t>Personería Delegada para Asuntos Penales I, Personería Delegada para Asuntos Penales II, Personería Delegada para Asuntos Policivos, Personería Delegada para la Defensa de los Derechos Humanos, Personería Delegada para la Seguridad y Convivencia Ciudadana Personería Delegada para la Protección de la Infancia, Adolescencia, Mujer, Adulto Mayor, Familia y Personas en Situación de Discapacidad</t>
  </si>
  <si>
    <t>Acciones adelantadas en favor de las víctimas del conflicto armado</t>
  </si>
  <si>
    <t>Número de acciones adelantadas en favor de la población víctima del conflicto armado</t>
  </si>
  <si>
    <t>12.600 acciones adelantadas en favor de las víctimas del conflicto armado</t>
  </si>
  <si>
    <t>Realizar Toma de declaraciones (RUPV y RUPTA)
Atención psicosocial, atención a niños en ludoteca, intervención para acceso a  derechos (gestión efectiva realizada por la entidad para conseguir albergue, priorización y acompañamiento directo), acciones en mesas de participación</t>
  </si>
  <si>
    <t>S/I</t>
  </si>
  <si>
    <t>Personería Delegada para la Protección de Víctimas</t>
  </si>
  <si>
    <t>Requerimientos atendidos en defensa de los derechos</t>
  </si>
  <si>
    <t>Número total de requerimientos ciudadanos atendidos y  finalizados</t>
  </si>
  <si>
    <t>128.700 requerimientos atendidos y finalizados en defensa de los derechos</t>
  </si>
  <si>
    <t xml:space="preserve">Orientar  o asistir de fondo a los ciudadanos en el ejercicio de sus derechos </t>
  </si>
  <si>
    <t>N/A</t>
  </si>
  <si>
    <t>Personería Delegada para la Coordinación del Ministerio Público y Derechos Humanos</t>
  </si>
  <si>
    <t xml:space="preserve">Prestar servicio a los habitantes del Distrito capital a través de medios alternativos de resolución de conflictos  a través de21000 solicitudes de Audiencias de Conciliación
</t>
  </si>
  <si>
    <t xml:space="preserve">Prestar servicio a los habitantes del Distrito capital a través de medios alternativos de resolución de conflictos  a través de 19600 solicitudes de Audiencias de Conciliación
</t>
  </si>
  <si>
    <t>Solicitudes de Audiencias de conciliación atendidas</t>
  </si>
  <si>
    <t>Número de solicitudes de audiencias de conciliación +  Número de declaraciones de unión marital de hecho atendidas</t>
  </si>
  <si>
    <t>19600 solicitudes de audiencias de conciliación atendidas</t>
  </si>
  <si>
    <t>Atender las solicitudes de audiencias de conciliación de competencia de la Personería de Bogotá</t>
  </si>
  <si>
    <t xml:space="preserve">Generar 20 espacios de intercambio y desarrollo de conocimientos y prácticas para que por medio del aprendizaje colaborativo, permitan unificar y difundir el "saber-hacer" de la atención a las personas, en la Personería de Bogotá D.C.   </t>
  </si>
  <si>
    <t>Jornadas de autocapacitación realizadas</t>
  </si>
  <si>
    <t>Número de jornadas  de autocapacitación  realizadas</t>
  </si>
  <si>
    <t>20 espacios de intercambio de aprendizaje colaborativo en la atención para la defensa de los derechos Humanos</t>
  </si>
  <si>
    <t>Definir los temas
Elaborar material de difusión
Realizar la difusión a través de los espacios de intercambio de aprendizaje colaborativo en la atención para la defensa de los derechos humanos</t>
  </si>
  <si>
    <t xml:space="preserve">PASA PORQUE  EN III TRIM LA MAGNITUD PROGRAMADA ERA 20 Y EN EL REPORTE D EL 4TO EL REPORTE ES 5 , Y SE DEJO EL DEL III TRIM </t>
  </si>
  <si>
    <t xml:space="preserve">Personería Delegada para la Coordinación del Ministerio Público y Derechos Humanos
</t>
  </si>
  <si>
    <t>depende  del la suma de los dos anteriores</t>
  </si>
  <si>
    <t>FORMATO DE PLAN OPERATIVO ANUAL PROCESO 01 - DIRECCIONAMIENTO ESTRATÉGICO</t>
  </si>
  <si>
    <t>TOTAL TRIMESTRE</t>
  </si>
  <si>
    <t>TOTAL AÑO</t>
  </si>
  <si>
    <t xml:space="preserve">01. Establecer el direccionamiento estratégico, los planes, los programas, los proyectos, las políticas y las directrices institucionales y de operación para dirigir la gestión de la Personería de Bogotá D.C. </t>
  </si>
  <si>
    <t xml:space="preserve">Formular una Plataforma Estratégica Institucional </t>
  </si>
  <si>
    <t>Plataformas Estratégicas formuladas</t>
  </si>
  <si>
    <t>Número de Plataformas Estratégicas formuladas</t>
  </si>
  <si>
    <t>Misión 
Visión
Objetivos Estratégicos
Un Plan Estratégico Institucional (PEI) formulado</t>
  </si>
  <si>
    <t>1. Elaborar el diagnóstico (matriz DOFA) de la Entidad.
2. Formular la Plataforma Estratégica.
3. Revisar y socializar la visión, los objetivos estratégicos y las metas estratégicas de la Administración.</t>
  </si>
  <si>
    <t>Dirección de Planeación - Alta Dirección</t>
  </si>
  <si>
    <t xml:space="preserve">Formular Planes Operativos Anuales (POA) por procesos </t>
  </si>
  <si>
    <t>Planes Operativos Anuales formulados</t>
  </si>
  <si>
    <t>Número de Planes Operativos Anuales formulados</t>
  </si>
  <si>
    <t>POA por proceso formulados</t>
  </si>
  <si>
    <t>1. Elaborar propuesta del POA para la vigencia.
2. Revisar e integrar el POA por proceso para la vigencia.</t>
  </si>
  <si>
    <t>Dirección de Planeación - Líderes de proceso</t>
  </si>
  <si>
    <t>Formular e inscribir el 100% de los proyectos de inversión requeridos para la Entidad</t>
  </si>
  <si>
    <t>Proyectos de Inversión formulados e inscritos</t>
  </si>
  <si>
    <t>Número de proyectos de inversión formulados e inscritos</t>
  </si>
  <si>
    <t>Proyectos de inversión formulados e inscritos</t>
  </si>
  <si>
    <t xml:space="preserve">1. Formular  los proyectos de inversión requeridos por la Entidad,de acuerdo a la metodología d el marco lógico.
2. inscribir los proyectos de inversión que cumplan con la metodología  y suplan las necesidades identificadas </t>
  </si>
  <si>
    <t>Articular los sistemas de gestión de la Entidad en un único Modelo Integrado de la Personería de Bogotá D. C.</t>
  </si>
  <si>
    <t>Modelo Integrado de Gestión</t>
  </si>
  <si>
    <t xml:space="preserve">Número de Modelos Integrados de Gestión </t>
  </si>
  <si>
    <t>Resolución que integra y articula los sistemas de gestión en un único Modelo Integrado de Gestión de la Personería de Bogotá D.C.</t>
  </si>
  <si>
    <t xml:space="preserve">1. Identificar los sistemas de gestión institucionales.
2. Determinar las normas que rigen la operación de los sistemas de gestión institucional.
3. Expedir acto administrativo para la integración y articulación de los sistemas de gestión institucional. </t>
  </si>
  <si>
    <t>Formular y remitir el Plan Institucional de Gestión Ambiental (PIGA).</t>
  </si>
  <si>
    <t>Plan Institucional de Gestión Ambiental PIGA formulado y remitido</t>
  </si>
  <si>
    <t>Número de planes de gestión ambiental  formulados y remitidos</t>
  </si>
  <si>
    <t>Plan Institucional de Gestión Ambiental PIGA 2016 - 2020 formulado y remitido</t>
  </si>
  <si>
    <t>1.Solicitar las contribuciones de los líderes de proceso relacionados con gestión ambiental institucional. 
2. Revisar y consolidar la información y contribuciones remitidas por los líderes de proceso.
3. Elaborar proyecto del Plan Institucional de Gestión Ambiental -PIGA-.
4. Presentar y aprobar en el Comité PIGA el Plan Institucional de Gestión Ambiental -PIGA-.
5. Realizar los ajustes al Plan Institucional de Gestión Ambiental -PIGA- ordenadas por el Comité PIGA.
6. Remitir el Plan Institucional de Gestión Ambiental -PIGA- a la Secretaría Distrital de Ambiente.</t>
  </si>
  <si>
    <t>PROMEDIO</t>
  </si>
  <si>
    <t xml:space="preserve">para el III trimetre se cumplio la meta de articular los sistemas de gestión, por medio d ela resolución 580 del 18 de agosto </t>
  </si>
  <si>
    <t>FORMATO DE PLAN OPERATIVO ANUAL PROCESO 02 - INVESTIGACIÓN Y DESARROLLO</t>
  </si>
  <si>
    <t>02. Realizar investigaciones académicas y fomentar el  conocimiento, la creatividad, la innovación, la apropiación y aplicación de tecnologías eficientes en la difusión, promoción y protección de los derechos de las personas, el cumplimiento de la Constitución y las normas, la defensa de los intereses de la sociedad, el examen del ejercicio diligente y eficiente de la Función Pública y la vigilancia de la conducta oficial de los servidores públicos.</t>
  </si>
  <si>
    <t>Elaborar un (1) diagnóstico sobre el estado de la investigación académica en la Entidad.</t>
  </si>
  <si>
    <t>Diagnóstico elaborado sobre el estado de la investigación académica en la Entidad</t>
  </si>
  <si>
    <t>Número de diagnósticos elaborados</t>
  </si>
  <si>
    <t>Documento diagnóstico sobre el estado de la investigación académica en la Entidad.</t>
  </si>
  <si>
    <t>1) Diseñar plan de trabajo.
2) Recolectar información secundaria.
3) Procesar y analizar información.
4) Elaborar documento diagnóstico.</t>
  </si>
  <si>
    <t>Dirección de Planeación</t>
  </si>
  <si>
    <t>Formular una (1) metodología que contribuya al diseño, adopción y ejecución de proyectos de investigación académica.</t>
  </si>
  <si>
    <t>Metodología de investigación académica elaborada</t>
  </si>
  <si>
    <t>Número de metodologías elaboradas</t>
  </si>
  <si>
    <t>Metodología para el diseño, adopción y ejecución de proyectos de investigación académica.</t>
  </si>
  <si>
    <t>1) Diseñar plan de trabajo.
2) Establecer los alcances de las investigaciones.
3) Proponer los criterios y líneas de investigación académica para el proceso de Investigación y Desarrollo.
4) Definir los criterios mínimos en el diseño y ejecución de proyectos de investigación. 
5) Elaborar el documento de metodología para la investigación académica.</t>
  </si>
  <si>
    <t>Formular un (1) proyecto de investigación académica piloto.</t>
  </si>
  <si>
    <t>Proyecto de investigación académica formulado</t>
  </si>
  <si>
    <t>Número de proyectos de investigación académica formulados</t>
  </si>
  <si>
    <t>1) Determinar la línea de investigación académica.
2) Revisar investigaciones relacionadas con la línea de investigación académica seleccionada.
2) Definir el objeto de investigación académica.
3) Formular el anteproyecto de investigación académica.
4) Socializar el anteproyecto de investigación académica.
5) Formular el proyecto de investigación académica.</t>
  </si>
  <si>
    <t>FORMATO DE PLAN OPERATIVO ANUAL PROCESO 03 - DIRECCIONAMIENTO TIC</t>
  </si>
  <si>
    <t>03. Formular lineamientos, políticas y directrices sobre el uso y la apropiación de las tecnologías de la información y las comunicaciones, así como la  disponibilidad, integridad y confidencialidad de la misma y, realizar la asistencia técnica del parque computacional, que contribuya al cumplimiento de los objetivos institucionales.</t>
  </si>
  <si>
    <t>Reestructurar el 100% de la administración de servicios y servidores</t>
  </si>
  <si>
    <t>Porcentaje de avance en la reestructuración de la administración de servicios y servidores</t>
  </si>
  <si>
    <t>Porcentaje de actividades de reestructuración de la administración de servicios y servidores realizadas</t>
  </si>
  <si>
    <r>
      <t>• Bitácoras de servicios y servidores actualizada
• Documento con el análisis y diseño de la arquitectura de tecnologica.
• Mapa de servicios y servidores de cada ambiente (pruebas, desarrollo y producción)
• Sistema de copias de respaldo</t>
    </r>
    <r>
      <rPr>
        <sz val="11"/>
        <color rgb="FFFF0000"/>
        <rFont val="Arial"/>
        <family val="2"/>
      </rPr>
      <t xml:space="preserve">
</t>
    </r>
    <r>
      <rPr>
        <sz val="11"/>
        <rFont val="Arial"/>
        <family val="2"/>
      </rPr>
      <t>• Plan de contingencias y continuidad del negocio actualizado
• Procedimiento copias de respaldo 
• Cronograma de mantenimiento preventivo ejecutado.</t>
    </r>
  </si>
  <si>
    <t>• Definición de la arquitectura tecnológica
• Realizar una óptima distribución de los servicios y servidores acorde con la infraestructura
• Puesta en marcha del sistema de copias de respaldo.
• Implementar ambiente de pruebas y desarrollo para servicios críticos.
• Actualizar el plan de contingencias y continuidad del negocio, de acuerdo a la nueva infraestructura y servicios tecnológicos actuales.
• Realizar mantenimiento preventivo de la insfraestructura y la seguridad perimetral</t>
  </si>
  <si>
    <t>Dirección de Tecnologías de Información y Comunicación - DTIC</t>
  </si>
  <si>
    <t>Implementar en un 100% la segunda fase de modernización y fortalecimiento  de los sistemas de información.</t>
  </si>
  <si>
    <t>Porcentaje de avance segunda fase de modernización y fortalecimiento de los sistemas de información</t>
  </si>
  <si>
    <t>Porcentaje de actividades de la implementación de la segunda fase de modernización y fortalecimiento realizadas</t>
  </si>
  <si>
    <t>• Documento con el análisis y diseño de la arquitectura de aplicaciones.
• Bitácora de solicitudes y entrega de los requerimientos 
• Implementación de requerimientos en los sistemas de información.
• Implementación de los sistemas de información de acuerdo al PETI.</t>
  </si>
  <si>
    <t>• Definición y diseño de la arquitectura de aplicaciones acorde a la arquitectura empresarial
• Análisis, diseño, implementación y mantenimiento de requerimientos funcionales alineados a la arquitectura definida a los sistemas de informacion.
• Implementar los sistemas de informacion definidos en el Plan Estratégico de Tecnologás de Información (PETI).</t>
  </si>
  <si>
    <t>Dirección de Tecnologías de Información y Comunicación - DTIC
Todas las dependencias</t>
  </si>
  <si>
    <t>Formular y ejecutar el 100% de las actividades contempladas en el plan de acción de la primera fase de normalización de la estructura de datos de la Entidad.</t>
  </si>
  <si>
    <t>Porcentaje de avance en la formulación y ejecutación de la primera fase de normalización de la estructura de los datos de la Entidad</t>
  </si>
  <si>
    <t>Porcentaje de actividades de la formulación y ejecución de la primera fase de normalización de la estructura de los datos de la Entidad realizadas</t>
  </si>
  <si>
    <t xml:space="preserve">• Un documento de arquitectura de datos definida.
• Modelo entidad-relacion de la base de datos normalizada. 
• Cronograma del plan de acción propuesto para la primera fase ejecutado.
</t>
  </si>
  <si>
    <t xml:space="preserve">• Definición y diseño de la arquitectura de datos definida.
• Formulación de un plan de acción de acuerdo a la nueva arquitectura de datos.
• Ejecución del plan de acción propuesto para la primera fase.
</t>
  </si>
  <si>
    <t xml:space="preserve">Dirección de Tecnologías de Información y Comunicación - DTIC
</t>
  </si>
  <si>
    <t>Normalizar la infraestructura de la red de datos de 23 sedes de la Personería de Bogotá D.C. (Sede Principal, CAC, y personerías locales)</t>
  </si>
  <si>
    <t>23 sedes de la Personería normalizadas</t>
  </si>
  <si>
    <t>Porcentaje de sedes con infraestructura de red de datos normalizada</t>
  </si>
  <si>
    <t>Porcentaje de actividades de la normalización de la red de datos de 23 sedes de la Personería</t>
  </si>
  <si>
    <t>• Un documento tecnico del cableado estruturado.
•   Infraestrutura de la red de datos de 23 sedes de la Personería normalizadas
•  Informe final que detalle el estado de las 23 sedes mejoradas en la red de datos.</t>
  </si>
  <si>
    <t>• Definición de la normalización de la red de datos.
• Diagnóstico del estado actual de la infraestructura de la red de datos de acuerdo a la normalización definida.
• Estudio de factibilidad de redes de comunicación en las sedes de la Personería.
• Puesta en marcha del plan de acción de acuerdo al diagnóstico realizado.</t>
  </si>
  <si>
    <t>Desarrollar la primera fase diseñada del Sistema de Seguridad y Privacidad de la Información SGSI</t>
  </si>
  <si>
    <t>Porcentaje de avance en el desarrollo de la primera fase del SGSI</t>
  </si>
  <si>
    <t>Porcentaje de actividades en el desarrollo de la primera fase del SGSI ejecutadas</t>
  </si>
  <si>
    <t>• Documento de diagnostico
• Documento con el resultado de la autoevaluación 
• Documento con la preparación para el análisis de vulnerabilidades y de riesgo.
• Documento con las políticas de seguridad de la información, aprobado y socializado.
• Documento con el plan de implementación revisado y aprobado por el comite de SGSI.
• Informe de la ejecución del plan de
tratamiento de riesgos aprobado por los responsables de los procesos.
• Documento con el plan de control
operacional revisado y aprobado por comite, incluyendo el cronograma de
actividades.</t>
  </si>
  <si>
    <t>• Realizar el diagnóstico de seguridad y privacidad e identificar y analizar los riesgos existentes.
• Identificar el nivel de madurez
• Levantamiento de información
• Actualización de las politicas de seguridad
• Elaboración y/o actualizacion de los procesos y procedimientos definidos
• Actualización del inventario de activos de
información
•  Definir la integración del MSPI con el
Sistema de Gestión documental
• Determinar las acciones para tratar riesgos y
oportunidades de seguridad de la información.
• Definición del plan de implentacion del SGSI
• Implementación del plan del SGSI.</t>
  </si>
  <si>
    <t>Definir y construir el 100% de los documentos requeridos para el proceso de Direccionamiento TIC</t>
  </si>
  <si>
    <t>Porcentaje de avance de la elaboración de los documentos del proceso</t>
  </si>
  <si>
    <t>Número de documentos del proceso elaborados / Número de documentos del proceso requeridos *100</t>
  </si>
  <si>
    <r>
      <rPr>
        <sz val="11"/>
        <rFont val="Arial"/>
        <family val="2"/>
      </rPr>
      <t>N.A</t>
    </r>
    <r>
      <rPr>
        <sz val="11"/>
        <color rgb="FFFF0000"/>
        <rFont val="Arial"/>
        <family val="2"/>
      </rPr>
      <t>.</t>
    </r>
  </si>
  <si>
    <t xml:space="preserve">
•  Documentos (Procedimientos, guías, manuales, formatos) del proceso Direccionamiento TIC.
•  Plan de implementación de los procedimientos</t>
  </si>
  <si>
    <t>• Inventario de documentos proceso de DTIC.
• Definición de los documentos de acuerdo al proceso de DTIC.
• Construcción de los documentos de acuerdo a la proceso de DTIC</t>
  </si>
  <si>
    <t>Efectuar, de acuerdo con los tiempos de servicio establecidos, el mantenimiento preventivo y/o correctivo al 90% de equipos (computadores, impresoras, scanners, fotocopiadoras, CCTV, servidores, appliance, UPS) de la Entidad.</t>
  </si>
  <si>
    <t>Porcentaje de mantenimientos y/o soportes efectuados</t>
  </si>
  <si>
    <t>Número de mantenimientos y/o soportes realizados en el tiempo de servicio establecido/Número de requerimientos de mantenimientos y/o soportes recibidos * 100</t>
  </si>
  <si>
    <t>S.I.</t>
  </si>
  <si>
    <t>• Hojas de vida actualizadas de los equipos de cómputo de la Entidad
• Soportes de los mantemientos realizados</t>
  </si>
  <si>
    <t>• Brindar apoyo técnico a los casos de soporte registrados en la mesa de servicios.
• Realizar un mantenimiento preventivo y/o correctivo de plotter
• Realizar el mantenimiento preventivo y/o correctivo de computadores
• Realizar el mantenimiento preventivo y/o correctivo de impresoras
• Realizar el mantenimiento preventivo y/o correctivo de scaners
• Realizar el mantenimiento preventivo y/o correctivo de fotocopiadoras
• Realizar el mantenimiento preventivo y/o correctivo de servidores y appliance
• Realizar el mantenimiento preventivo y/o correctivo de UPS.</t>
  </si>
  <si>
    <t>Obtener un nivel de satisfacción mínimo del 80% de los usuarios frente a los servicios de TI recibidos.</t>
  </si>
  <si>
    <t>Porcentaje de usuarios satisfechos</t>
  </si>
  <si>
    <t>Número de usuarios satisfechos con los servicios recibidos / Número de usuarios encuestados *100</t>
  </si>
  <si>
    <t>Satisfacción de usuarios</t>
  </si>
  <si>
    <t>•  Actualización e implementación indicadores de calidad de servicios de TI.
•  Aplicación de la encuesta de satisfacción a usuarios de servicios de TI</t>
  </si>
  <si>
    <t>Implementar el 100% de las actividades del plan de acción de la Estrategia de Gobierno en Línea GEL conforme al Decreto 2573 de 2014.</t>
  </si>
  <si>
    <t xml:space="preserve">Porcentaje de avance en la implementación del plan de acción GEL </t>
  </si>
  <si>
    <t>Porcentaje de actividades del plan de acción GEL implementadas</t>
  </si>
  <si>
    <t xml:space="preserve">
• Acta del plan de acción formalizado
• Plan de acción
• Matriz de cumplimiento implementación de los 4 componentes de GEL.
• Plan de acción para la certificación sello de excelencia</t>
  </si>
  <si>
    <t xml:space="preserve">• Socialización del diagnostico frente al cumplimiento de la estrategia GEL
• Presentación y aprobación del plan de acción.
• Implementación del plan de acción GEL formulado.
• Iniciar el proceso de certificación sello de excelencia en el componente de servicios (MINTIC), para la Personería de Bogotá.
</t>
  </si>
  <si>
    <t xml:space="preserve">La ejecución de las meta s 1  y 3  fue mayor de lo programado ya que no se habia logrado lo planeado y la meta 4  se ejecutó menos de lo programado ya que se encontraba sobreejecutada   </t>
  </si>
  <si>
    <t>EDGAR MARTIN CUBIDES ROJAS / DIRECTOR DE TIC</t>
  </si>
  <si>
    <t>PLAN OPERATIVO ANUAL 2017</t>
  </si>
  <si>
    <r>
      <rPr>
        <b/>
        <sz val="12"/>
        <rFont val="Arial"/>
        <family val="2"/>
      </rPr>
      <t>Código:</t>
    </r>
    <r>
      <rPr>
        <sz val="12"/>
        <rFont val="Arial"/>
        <family val="2"/>
      </rPr>
      <t xml:space="preserve"> 01-RE-15</t>
    </r>
  </si>
  <si>
    <t>PROCESO:  COMUNICACIÓN ESTRATÉGICA</t>
  </si>
  <si>
    <r>
      <rPr>
        <b/>
        <sz val="12"/>
        <rFont val="Arial"/>
        <family val="2"/>
      </rPr>
      <t>Versión:</t>
    </r>
    <r>
      <rPr>
        <sz val="12"/>
        <rFont val="Arial"/>
        <family val="2"/>
      </rPr>
      <t xml:space="preserve"> 2.0</t>
    </r>
  </si>
  <si>
    <r>
      <rPr>
        <b/>
        <sz val="12"/>
        <color theme="1"/>
        <rFont val="Arial"/>
        <family val="2"/>
      </rPr>
      <t>Página:</t>
    </r>
    <r>
      <rPr>
        <sz val="12"/>
        <color theme="1"/>
        <rFont val="Arial"/>
        <family val="2"/>
      </rPr>
      <t xml:space="preserve"> 1</t>
    </r>
  </si>
  <si>
    <r>
      <rPr>
        <b/>
        <sz val="12"/>
        <rFont val="Arial"/>
        <family val="2"/>
      </rPr>
      <t>Vigente desde:</t>
    </r>
    <r>
      <rPr>
        <sz val="12"/>
        <rFont val="Arial"/>
        <family val="2"/>
      </rPr>
      <t xml:space="preserve"> 01/12/2016</t>
    </r>
  </si>
  <si>
    <t>MAGNITUD PROGRAMADA META</t>
  </si>
  <si>
    <t>INDICADORES DE LA META</t>
  </si>
  <si>
    <t>FÓRMULA DEL INDICADOR</t>
  </si>
  <si>
    <t>ACTIVIDADES OPERATIVAS</t>
  </si>
  <si>
    <t>Comunicar y divulgar interna y externamente, de manera oportuna y efectiva, la gestión de la Personería de Bogotá, D.C., para generar compromiso, posicionamiento y legitimidad ante la comunidad.</t>
  </si>
  <si>
    <t>Diseñar e implementar una estrategia de comunicación para la socialización de los servicios que brindan las personerias locales y la linea 143</t>
  </si>
  <si>
    <t>Porcentaje de avance en el diseño e implementación de la estrategia de comunicaciòn para la socializaciòn de los servicios que brindan las personerìa locales y la linea 143</t>
  </si>
  <si>
    <t>Número de actividades realizadas / Número de actividades programadas *100</t>
  </si>
  <si>
    <t>Estrategia de Comunicación.</t>
  </si>
  <si>
    <t>1) Elaborar (1) comercial promocional, que será divulgado en los canales público - privados, sin costo, gracias a la alianza con la ANTV.
2) Diseñar dos (2) piezas gráficas promocionales de los servicios que prestan las personerías locales y/o la linea 143.
3) Diseñar dos (2) banner publicitarios en la página web institucional, promocionando los servicios de las personerias locales y/o la linea 143.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</si>
  <si>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</si>
  <si>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t>
  </si>
  <si>
    <t>Porcentaje de avance en el diseño y ejecución de la campaña de sensibilización para prevenir toda forma de violencia contra la mujer.</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</si>
  <si>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</si>
  <si>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3) Producir cuatro (4) cuñas de radio, para ser divulgadas a traves del programa de radio insititucional "Radio al día".                                                                                                                                                                                                      4) Elaborar (4) comunicados de prensa                                                                                                                                                                                                                         </t>
  </si>
  <si>
    <t>Diseñar y ejecutar una campaña de divulgación para la promoción de los derechos de los ciudadanos en el distrito.</t>
  </si>
  <si>
    <t>Porcentaje de avance en el diseño y ejecución de la campaña de divulgación para la promoción de los derechos de los ciudadanos en el distrito.</t>
  </si>
  <si>
    <t>Campaña de divulgación.</t>
  </si>
  <si>
    <t xml:space="preserve">1) Diseñar tres (3) piezas gráficas promocionales; Codigo de Policía, Codigo único disciplinario, Atención a Victimas.
2) Producir tres  (3) cuñas de radio, para ser divulgadas a traves del programa de radio insititucional "Radio al día".                                                                                                                                                                                                          3) Elaborar (4) comunicados de prensa </t>
  </si>
  <si>
    <t>CARMEN TERESA CASTAÑEDA VILLAMIZAR</t>
  </si>
  <si>
    <t>PERSONERA DE BOGOTÁ D.C.</t>
  </si>
  <si>
    <r>
      <t xml:space="preserve">Versión:
</t>
    </r>
    <r>
      <rPr>
        <sz val="12"/>
        <color theme="1"/>
        <rFont val="Arial"/>
        <family val="2"/>
      </rPr>
      <t>3</t>
    </r>
  </si>
  <si>
    <r>
      <t xml:space="preserve">Página: 
</t>
    </r>
    <r>
      <rPr>
        <sz val="12"/>
        <color theme="1"/>
        <rFont val="Arial"/>
        <family val="2"/>
      </rPr>
      <t>2 de 3</t>
    </r>
  </si>
  <si>
    <t>PROCESO: GESTIÓN DEL TALENTO HUMANO</t>
  </si>
  <si>
    <r>
      <t xml:space="preserve">Vigente desde:
</t>
    </r>
    <r>
      <rPr>
        <sz val="12"/>
        <color theme="1"/>
        <rFont val="Arial"/>
        <family val="2"/>
      </rPr>
      <t>05/07/2017</t>
    </r>
  </si>
  <si>
    <t>Administrar y gestionar el Talento Humano con el fin de atender las necesidades de los procesos institucionales y, promover y facilitar el desarrollo integral de los servidores públicos de la Personería de Bogotá D.C.</t>
  </si>
  <si>
    <t>1. Gestionar el 100% de las novedades y situaciones administrativas¹ de los servidores públicos de la Entidad.</t>
  </si>
  <si>
    <t>Porcentaje de novedades y situaciones administrativas gestionadas</t>
  </si>
  <si>
    <r>
      <t>N° de solicitudes y requerimientos de gestión sobre novedades y situaciones administrativas</t>
    </r>
    <r>
      <rPr>
        <sz val="12"/>
        <rFont val="Segoe UI Symbol"/>
        <family val="2"/>
      </rPr>
      <t>¹</t>
    </r>
    <r>
      <rPr>
        <sz val="12"/>
        <rFont val="Arial"/>
        <family val="2"/>
      </rPr>
      <t xml:space="preserve"> con trámite /  N° de solicitudes y/o requerimientos presentados * 100</t>
    </r>
  </si>
  <si>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</si>
  <si>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</si>
  <si>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</si>
  <si>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2. Liquidar y pagar oportunamente el 100% de las nóminas de la vigencia.</t>
  </si>
  <si>
    <t xml:space="preserve">Nóminas liquidadas y pagadas oportunamente </t>
  </si>
  <si>
    <t>N° de nóminas liquidadas y pagadas oportunamente / N° de nóminas a liquidar y pagar * 100</t>
  </si>
  <si>
    <t>Pago de la nómina de manera oportuna y cumpliendo las obligaciones legales de la Entidad y de la Subdirección de Gestión delTalento Humano, en materia salarial, prestacional, de aportes sociales y parafiscales y demás pagos o aportes a terceros que afecten la nómina.</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</si>
  <si>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</si>
  <si>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</si>
  <si>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</si>
  <si>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</si>
  <si>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</si>
  <si>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</si>
  <si>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</si>
  <si>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4. Atender el 100% de las solicitudes de certificaciones laborales y de bono pensional, dentro de los tiempos previstos.</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</si>
  <si>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</si>
  <si>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</si>
  <si>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</si>
  <si>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</si>
  <si>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5. Formular e implementar el Plan Anual de Vacantes de la vigencia 2017.</t>
  </si>
  <si>
    <t>Información sobre las vacantes de la planta de personal de la entidad actualizada</t>
  </si>
  <si>
    <t>Plan Anual de Vacantes formulado e implementado</t>
  </si>
  <si>
    <t>Provisión de empleos vacantes, planificada oportunamente de acuerdo a las necesidades institucionales y la normativa vigente.</t>
  </si>
  <si>
    <t>1. Elaborar el Plan Anual de Vacantes de la Personería de Bogotá, D.C.
2. Remitir el Plan Anual de Vacantes de la Personería de Bogotá, D.C. al Departamento Administrativo de la Función Pública.</t>
  </si>
  <si>
    <t>6. Formular e implementar el Plan Institucional de Capacitación de la vigencia 2017.</t>
  </si>
  <si>
    <t>Plan Institucional de Capacitación formulado y ejecutado</t>
  </si>
  <si>
    <t>No de actividades realizadas para la formulación y ejecución del Plan Institucional de Capacitación/ Total de actividades para la formulación y ejecución del Plan Institucional de Capacitación</t>
  </si>
  <si>
    <t>Talento humano cualificado y competente para cumplir los objetivos estratégicos de la Entidad.
Mejoramiento continuo en el formtalecimiento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</si>
  <si>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2017. (20%)
4. Implementar el Plan Institucional de Capacitación - PIC 2017. (30%)
5. Hacer seguimiento y evaluación al Plan Institucional de Capacitación - PIC 2017.(30%)</t>
  </si>
  <si>
    <t>Dependencia Líder: 
Dirección de Talento Humano
Dependencia Operativa:
Subdirección de Desarrollo del Talento Humano</t>
  </si>
  <si>
    <t>7. Formular e implementar el Plan Institucional de Bienestar e Incentivos de la vigencia 2017.</t>
  </si>
  <si>
    <t>Plan Institucional de Bienestar e Incentivos formulado y ejecutado</t>
  </si>
  <si>
    <t xml:space="preserve">No de actividades realizadas para la formulación y ejecución del Plan Institucional de Bienestar e Incentivos/ Total de actividades para la formulación y ejecución del Plan de Bienestar e Incentivos </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</si>
  <si>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</si>
  <si>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e Incentivos 2017. (20%)
4. Implementar el Plan Institucional de Bienestar e Incentivos 2017. (30%)
5. Hacer seguimiento y evaluación al Plan Institucional de Bienestar e Incentivos 2017. (30%)</t>
  </si>
  <si>
    <t>8. Formular e implementar el Plan Anual de Trabajo del Sistema de Gestión de Seguridad y Salud en el Trabajo SG-SST de la vigencia 2017.</t>
  </si>
  <si>
    <t>Plan Anual de Trabajo del Sistema de Gestión de Seguridad y Salud en el Trabajo SG-SST formulado y ejecutado</t>
  </si>
  <si>
    <t>No de actividades realizadas para la formulación y ejecución del Plan Anual de Trabajo del SG-SST/ Total de actividades para la formulación y ejecución Plan Anual de Trabajo del SG-SST</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</si>
  <si>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</si>
  <si>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2017. (10%)
5. Implementar el Plan Anual de Trabajo del SG-SST 2017. (30%)
6. Hacer seguimiento y evaluación al Plan Anual de Trabajo del SG-SST 2017. (30%)</t>
  </si>
  <si>
    <t>9. Realizar seguimiento a la ejecución del Sistema de Evaluación del Desempeño Laboral en todas las dependencias de la Entidad.</t>
  </si>
  <si>
    <t xml:space="preserve">Dependencias con seguimiento al sistema de Evaluación del Desempeño Laboral de la Personería de Bogotá, D.C. </t>
  </si>
  <si>
    <t>N° de dependencias con seguimiento al cumplimiento del Sistema de Evaluación del Desempeño Laboral / N° total de dependencias de la Personería de Bogotá, D.C. * 100</t>
  </si>
  <si>
    <t xml:space="preserve">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t>
  </si>
  <si>
    <t>1. Elaborar el diagnóstico del estado actual del Sistema de Evaluación del Desempeño Laboral de la Personería de Bogotá, D.C.
2. Realizar el seguimiento al cumplimiento de las evaluaciones del desempeño laboral según las fechas y situaciones establecidas en la normativa vigente.
3. Diseñar e implementar un plan de intervención a los aspectos que resultaron deficientes en el diagnóstico.
4. Hacer seguimiento y evaluación a la implementación del plan de intervención.</t>
  </si>
  <si>
    <t>Yuri Milena Rámirez Suárez/ Director Operativo 009-02</t>
  </si>
  <si>
    <t>PROCESO: GESTIÓN ADMINISTRATIVA</t>
  </si>
  <si>
    <t>Gestionar de manera oportuna las necesidades de recursos físicos, servicios administrativos y de mantenimiento de la Personería de Bogotá, D.C.</t>
  </si>
  <si>
    <t>Realizar oportunamente los mantenimientos preventivos y correctivos del parque automotor de la entidad, dentro del marco del Plan Estratégico de Seguridad Vial Institucional.</t>
  </si>
  <si>
    <t xml:space="preserve">Oportunidad en mantenimientos del parque automotor </t>
  </si>
  <si>
    <t>No. Mantenimietos realizados  oportunamente /
No. Mantenimientos programados*100</t>
  </si>
  <si>
    <t xml:space="preserve">Efectividad en la programación y ejecución de mantenimientos del parque automotor </t>
  </si>
  <si>
    <t>1.  Realizar cronograma de mantenimientos preventivos del parque automotor
2.  Capacitar a los conductores de la entidad en la realización de la inspección diaria vehicular
3.  Verificar semanalmente los reportes de inspección diaria vehicular de cada vehículo y programar los mantenimientos correctivos
4.  Informar periodicamente el estado del parque automotor para verificar viabilidad de renovación del mismo</t>
  </si>
  <si>
    <t>Subdireccion de Gestion Documental y Recursos Fisicos</t>
  </si>
  <si>
    <t>Suministrar oportuna y eficientemente los servicios de transporte a los funcionarios de la entidad, satisfaciendo las necesidades de las diferentes dependencias.</t>
  </si>
  <si>
    <t xml:space="preserve">Oportunidad en la prestación de servicios de transporte </t>
  </si>
  <si>
    <t>No. Servicios de transporte cumplidos/
No. Requerimientos de transporte de las dependencias*100</t>
  </si>
  <si>
    <t>Eficacia y control en la prestacion del servicio de transporte con los vehiculos de la entidad</t>
  </si>
  <si>
    <t>1.  Elaborar rutogramas de desplazamiento para las 20 localidades, que permitan definir rutas seguras y óptimas
2.  Programar los servicios atendiendo con prioridad las solicitudes realizadas a través del aplicativo de Vehículos.
3.  Realizar campañas de sensibilización para el uso del aplicativo de vehículos
4.  Realizar una propuesta para recepcionar los diferentes requerimientos de las dependencias de la entidad, que tienen relación con el envio de materiales, pedidos y otros, para organizar rutas de entrega y optimizar el servicio.</t>
  </si>
  <si>
    <t>Gestionar de manera oportuna las necesidades de recursos físicos, servicios administrativos y de mantenimiento de la Personería de Bogotá D.C.</t>
  </si>
  <si>
    <t>Mantener actualizada la base de datos de la propiedad, planta y equipo de la entidad, con observancia a los procedimientos para el control de inventarios y la baja de bienes respectivamente.</t>
  </si>
  <si>
    <t>Actualización del inventario de Propiedad Planta y Equipo</t>
  </si>
  <si>
    <t>Número de novedades de inventarios ingresados en el aplicativo SICAPITAL  / total de reportes de novedades generadas durante el mes*100</t>
  </si>
  <si>
    <t>Efectividad en el control de Inventarios de Propiedad Planta y Equipo</t>
  </si>
  <si>
    <t>Realizar los movimientos de inventario que deriven de los cambios que sufre por cuenta de novedades en la planta de personal y el talento humano que presta sus servicios a traves de contrato. 
Efectuar entregas de elementos usados y el recibo de bienes en la bodega de reintegros.
Realizar el tramite cuando se registren siniestros si los hubiere y efectuar los egresos por baja de los elementos que ya no sean utiles para la entidad.
Realizar las verificaciones físicas planteadas en el procedimiento para el control de inventarios que permitan tener de manera detallada y pormenorizada los inventarios individuales tanto de funcionarios como contratistas.
Realizar reuniones trimestrales con la Subdireccion de Presupuesto Contabilidad y Tesorería donde se concilien los saldos contables.
Generar propuestas de desarrollo ofimatico en el aplicativo SICAPITAL modulo SAI y en la intranet</t>
  </si>
  <si>
    <t>Tramitar oportunamente las solicitudes para el suministro de elementos de consumo.</t>
  </si>
  <si>
    <r>
      <rPr>
        <sz val="12"/>
        <rFont val="Arial"/>
        <family val="2"/>
      </rPr>
      <t>Nivel de cumplimiento</t>
    </r>
    <r>
      <rPr>
        <sz val="12"/>
        <color rgb="FFFF0000"/>
        <rFont val="Arial"/>
        <family val="2"/>
      </rPr>
      <t xml:space="preserve"> </t>
    </r>
    <r>
      <rPr>
        <sz val="12"/>
        <rFont val="Arial"/>
        <family val="2"/>
      </rPr>
      <t>en el suministro de elementos de consumo</t>
    </r>
  </si>
  <si>
    <t xml:space="preserve">Pedidos entregados oportunamente  los siguientes diez dias habiles posteriores a la solicitud /
Total de solicitudes de pedidos de almacén aprobados por la intranet </t>
  </si>
  <si>
    <t>Eficacia en el suministro de elementos de consumo</t>
  </si>
  <si>
    <t>Mantener los stock necesarios de los diferentes elementos de consumo (toner, aseo, cafeteria, papeleria).           Recibo de mercancia en las cantidades, calidad y tiempos establecidos en los respectivos contratos de suministro.                                 Realizar el alistamiento de los pedidos aprobados por la intranet para su oportuna entrega en coordinación con el grupo de vehiculos y mantenimiento de la Entidad</t>
  </si>
  <si>
    <t>Tramitar los servicios de mantenimiento preventivo y correctivo de acuerdo a los requerimientos efectuados por las diferentes dependencias de la entidad</t>
  </si>
  <si>
    <t>Oportunidad en la provisión de servicios de mantenimiento preventivo y correctivo</t>
  </si>
  <si>
    <t>Atención de los servicios de mantenimiento en un tiempo igual o menor a 10 días/ Total servicios requeridos*100</t>
  </si>
  <si>
    <t>Eficacia y seguimiento en servicios de mantenimiento de la entidad</t>
  </si>
  <si>
    <t xml:space="preserve">Visitas de inspección (mantenimiento preventivo)                                                                   Atención a solicitudes de mantenimiento correctivo ( Encuestas de satisfacción del servicio) </t>
  </si>
  <si>
    <t>WILLIAM FUENTES CABALLERO</t>
  </si>
  <si>
    <t>SUBDIRECTOR DE GESTIÓN DOCUMENTAL Y RECURSOS FÍSICOS</t>
  </si>
  <si>
    <t>PROCESO:  POTESTAD DISCIPLINARIA</t>
  </si>
  <si>
    <t>Investigar y juzgar oportuna y consistentemente las conductas de los servidores públicos distritales, bajo criterios de calidad y efectividad.</t>
  </si>
  <si>
    <t xml:space="preserve">Adelantar 36  citaciones a audiencia por asuntos disciplinarios que legalmente puedan tramitarse bajo la modalidad de procedimiento verbal. </t>
  </si>
  <si>
    <t>Procesos Verbales</t>
  </si>
  <si>
    <t xml:space="preserve">Procesos verbales iniciados </t>
  </si>
  <si>
    <t>Citaciones a audiencia a proceso verbal
Celeridad procesal</t>
  </si>
  <si>
    <t>1. Identificar los asuntos disciplinarios que legalmente puedan tramitarse bajo la modalidad de procedimiento verbal</t>
  </si>
  <si>
    <t xml:space="preserve">Personería Delegada para la Coordinación de Asuntos Disciplinarios, personerías delegadas y la Dirección de Investigaciones Especiales y Apoyo Técnico
</t>
  </si>
  <si>
    <t>Proferir 60 fallos.</t>
  </si>
  <si>
    <t>Fallos proferidos</t>
  </si>
  <si>
    <t>fallos proferidos</t>
  </si>
  <si>
    <t>Fallos proferidos en primera instancia</t>
  </si>
  <si>
    <t xml:space="preserve">1. Identificar los procesos iniciados por procedimiento verbal y proceso ordinario que puedan ser fallados en la vigencia.
</t>
  </si>
  <si>
    <t>Decidir de fondo 1.800 procesos disciplinarios.</t>
  </si>
  <si>
    <t>Decisiones de fondo</t>
  </si>
  <si>
    <t xml:space="preserve">Decisiones de fondo proferidas </t>
  </si>
  <si>
    <t>procesos con decisión de fondo</t>
  </si>
  <si>
    <t>1. Evaluar y dar el impulso procesal correspondiente al 100% a las quejas recibidas a 15 de diciembre de 2017.
2. Decidir las Indagaciones Preliminares que se encuentren con el término para su evaluación.
3. Decidir de fondo Investigaciones disciplinarias  que se encuentren en  término.
4. Disminuir el número de prescripciones, moras e inactividades en las etapas procesales .</t>
  </si>
  <si>
    <t>OBSERVACIONES: Para el tercer trimestre se modifica la meta de los fallos que se habian programado para el año siendo 38 se incrementa a 60 fallos para el año vigencia 2017.</t>
  </si>
  <si>
    <t>FORMATO DE PLAN OPERATIVO ANUAL</t>
  </si>
  <si>
    <t>Garantizar la provisión de bienes y servicios a todos los procesos de la Personería de Bogotá D.C.</t>
  </si>
  <si>
    <t xml:space="preserve">Adjudicar por lo menos el 90% de los procesos publicados </t>
  </si>
  <si>
    <t>Porcentaje de adjudicación de procesos publicados</t>
  </si>
  <si>
    <t>Número de procesos adjudicados/Número de procesos publicados que no quedan desiertos y que cumplen los requisitos de documentación *100</t>
  </si>
  <si>
    <t xml:space="preserve">Porcentaje de procesos adjudicados </t>
  </si>
  <si>
    <t xml:space="preserve">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
</t>
  </si>
  <si>
    <t>Dirección Administrativa y Financiera / Subdirección de Contratación</t>
  </si>
  <si>
    <t xml:space="preserve">Garantizar la eficiente contratación  del recurso humano requerido por las diferentes dependencias por inexistencia o insuficiencia de perfiles en la planta de personal
</t>
  </si>
  <si>
    <t xml:space="preserve">Porcentaje de contratación de servicios personales autorizados
</t>
  </si>
  <si>
    <t>No de contratos de prestación de servicios personales celebrados / No de solicitudes de necesidad recibidas que cumplen todos los requisitos de documentación *100</t>
  </si>
  <si>
    <t xml:space="preserve">SI </t>
  </si>
  <si>
    <t>Porcentaje de contratos de prestación de servicios celebrados</t>
  </si>
  <si>
    <t xml:space="preserve">1. Recepción de necesidad de contratación y hoja de vida de futuros contratistas 
2.Solicitar aprobación del Despacho o de Secretaría General
3. Hacer reparto a abogados
4. Elaborar  estudios y documentos previos.
5. Verifica la idoneidad del futuro contratista 
6.Solicitud y expedición de CDP Y DTH
7.Elaborar minuta del contrato 
8.Celebrar y legalizar contrato 
</t>
  </si>
  <si>
    <t>Subdirección de Contratación</t>
  </si>
  <si>
    <t xml:space="preserve">El presente formato se encuentra con celdas protegidas por lo cual no muestra el avance porcentual ni la programación expresada en porcentaje. </t>
  </si>
  <si>
    <t>Rubby Cecilia Durán Maldonado /Subdirectora de Contratación</t>
  </si>
  <si>
    <t>Formular y ejecutar adecuadamente los recursos presupuestales para el funcionamiento de la Entidad, con el reconocimiento de la totalidad de los hechos económicos que afectan la situación financiera y cumpliendo los compromisos de pagos adquiridos, garantizando el manejo eficiente de los recursos de la Personería de Bogotá D.C, todo de acuerdo con la normatividad vigente.</t>
  </si>
  <si>
    <t>Cumplir con las actividades programadas en el plan de trabajo para la implementación del del Nuevo Marco Normativo de Contabilidad Pública - NMNCP de la Personería de Bogotá D.C</t>
  </si>
  <si>
    <t>Número de actividades realizadas según plan de trabajo</t>
  </si>
  <si>
    <t>NA</t>
  </si>
  <si>
    <t>Estados Financieros de la Personería de Bogotá bajo del Nuevo Marco Normativo de Contabilidad Pública - NMNCP</t>
  </si>
  <si>
    <t>Adecuar los sistemas de información para implementar el Nuevo Marco Normativo de Contabilidad Pública - NMNCP.
Actualizar y socializar las políticas, procedimientos y manuales contables bajo el Nuevo Marco Normativo de Contabilidad Pública - NMNCP
Determinar los saldos iniciales para el 2017 bajo el Nuevo Marco Normativo de Contabilidad Pública - NMNCP y analizar los impactos financieros 
Preparar y presentar los estados contables de la Personería de Bogotá bajo el Nuevo Marco Normativo de Contabilidad Pública - NMNCP</t>
  </si>
  <si>
    <t>Subdireccion de Presupuesto, Contabilidad y Tesoreria</t>
  </si>
  <si>
    <t>Realizar todos los registros contables  (causación y pagos)  en el aplicativo LIMAY.</t>
  </si>
  <si>
    <t>Número de balances de prueba generados</t>
  </si>
  <si>
    <t xml:space="preserve">Número de balances de prueba generados </t>
  </si>
  <si>
    <t>Estados Financieros  Contables</t>
  </si>
  <si>
    <t>Contabilizar :Provisiones, Amortizaciones, depreciaciones, RA nómina, RA aportes, Ordenes de pago, Entradas y salidas de almacén (SAE), caja menor, viaticos, FONCEP, incapacidades,Inventarios (SAI), legalización de viáticos, Conciliar las cuentas del balance de prueba,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</si>
  <si>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</si>
  <si>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</si>
  <si>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</si>
  <si>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</si>
  <si>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Elaboracion y publicacion de circular fijando directrices de radicacion de cuentas (fechas de cierre de radicacion, horarios, organizacion, requisitos.                                              Recepción, verificación, y análisis de  los soportes de cada cuenta.                                                                    Revisión, Control aprobacion y pago de Órdenes de Pago</t>
  </si>
  <si>
    <t>Efectuar la programación y ejecución presupuestal de la vigencia conforme a los lineamientos de la Secretaria de Hacienda</t>
  </si>
  <si>
    <t>Porcentaje de ejecución Presupuestal</t>
  </si>
  <si>
    <t>Ejecución presupuestal  /  presupuesto asignado *100</t>
  </si>
  <si>
    <t>Ejecucion Presupuestal</t>
  </si>
  <si>
    <t xml:space="preserve">Expedir los certificados de disponibilidad presupuestal según solicitudes
Expedir los registros presupuestales de conformidad con los actos administrativos                                                                    
Efectuar las modificaciones presupuestales a que haya lugar    </t>
  </si>
  <si>
    <t>RODRIGO TOVAR GARCÉS /SUBDIRECTOR DE PRESUPUESTO, CONTABILIDAD Y TESORERIA</t>
  </si>
  <si>
    <t>Garantizar la preservación de la documentación que produce la Personería de Bogotá D.C. en desarrollo de sus funciones, durante todas las etapas del Ciclo de Vida documental.</t>
  </si>
  <si>
    <t xml:space="preserve">Atender las solicitudes documentales de transferencia y/o consulta realizadas al archivo central </t>
  </si>
  <si>
    <t xml:space="preserve">Porcentaje de solicitudes de transferencia documental y consultas atendidas  </t>
  </si>
  <si>
    <t>Solicitudes atendidas / Solicitudes recibidas*100</t>
  </si>
  <si>
    <t>SI</t>
  </si>
  <si>
    <t xml:space="preserve">Transferencias documentales y consultas atendidas eficazmente desde el archivo central </t>
  </si>
  <si>
    <t xml:space="preserve">Recibir las transferencias
Atender las solicitudes de consulta de información </t>
  </si>
  <si>
    <t>Subdirección de Gestión Documental y Recursos Físicos</t>
  </si>
  <si>
    <t>Diseñar los instrumentos técnicos archivisticos establecidos por la ley.</t>
  </si>
  <si>
    <t>Avance en el diseño los instrumentos técnicos archivisticos establecidos por la ley.</t>
  </si>
  <si>
    <t>Numero de actividades de diseño de instrumentos archivísticos ejecutadas / Número de actividades programadas *100</t>
  </si>
  <si>
    <t xml:space="preserve">Instrumentos archivísticos diseñados </t>
  </si>
  <si>
    <t>Diseño PINAR
Reformulación PGD
Diseño programas PGD
Ajuste e implementación TRD 
Implementación TVD</t>
  </si>
  <si>
    <t xml:space="preserve">Gestionar las comunicaciones oficiales internas y externas recibidas en el área de Correspondencia </t>
  </si>
  <si>
    <t>Oportunidad en la gestión de comunicaciones oficiales recibidas</t>
  </si>
  <si>
    <t>Comunicaciones entregadas a sus destinatarios en un tiempo igual o menor a 3 días/ Total de comunicaciones recibidas *100</t>
  </si>
  <si>
    <t>Comunicaciones oficiales entregadas a sus destinatarios</t>
  </si>
  <si>
    <t>Recibir la documentación
Radicar las comunicaciones 
Trasladar a quien corresponde la correspondencia</t>
  </si>
  <si>
    <t>PROCESO: GESTIÓN JURÍDICA</t>
  </si>
  <si>
    <t>Orientar, asistir, asesorar y defender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</si>
  <si>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Actuar en el 100% de los procesos judiciales y acciones de tutela donde sea vinculada la Entidad.</t>
  </si>
  <si>
    <t>Porcentaje de intervención oportuna en defensa judicial de la Entidad</t>
  </si>
  <si>
    <t>Número de procesos y acciones de tutela en los que se interviene oportunamente, de acuerdo a los términos fijados por los despachos judiciales /
Número total de procesos y acciones de tutela en los que se vincula la Entidad *100</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</si>
  <si>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</si>
  <si>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t>
  </si>
  <si>
    <t>Oficina Asesora de Jurídica</t>
  </si>
  <si>
    <t>Mantener actualizada la base de datos de sanciones disciplinarias de los servidores públicos distritales.</t>
  </si>
  <si>
    <t>Porcentaje de actualización de base de datos de sanciones displinarias</t>
  </si>
  <si>
    <t>Número de actualización de registros de realizados / Número de solicitudes de actualización de registros recibidas *100</t>
  </si>
  <si>
    <t>Una base de datos actualizada permanentemente</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</si>
  <si>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</si>
  <si>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El 100% de los  conceptos jurídicos solicitados por el Despacho de la Personera de Bogotá D.C. o sus delegados han sido emitidos oportunamente.</t>
  </si>
  <si>
    <t xml:space="preserve">Porcentaje de emisión oportuna de conceptos jurídicos </t>
  </si>
  <si>
    <t>Número de conceptos emitidos oportunamente / Número de solicitudes de conceptos jurídicos recibidas</t>
  </si>
  <si>
    <t>Conceptos emitidos oportunamente</t>
  </si>
  <si>
    <t xml:space="preserve">1) Recibir las solicitudes de concepto jurídico
2) Acopiar las normas pertinentes
3) Verificar vigencia y jerarquia normativa                       4) Conforntar estado del arte en doctrina y jurisprudencia                                                                    5) Emitir el concepto                                                                 </t>
  </si>
  <si>
    <t>MANUEL DABOGERTO CARO ROJAS</t>
  </si>
  <si>
    <t>Jefe Oficina Asesora de Jurídica</t>
  </si>
  <si>
    <t>FORMATO DE PLAN OPERATIVO ANUAL PROCESO 14 - CONTROL A LA GESTIÓN</t>
  </si>
  <si>
    <t>14. Realizar el control a la gestión con el fin de evaluar el cumplimiento de los planes, los programas, los proyectos, las políticas y las directrices institucionales.</t>
  </si>
  <si>
    <t xml:space="preserve">Realizar control a la gestión al 90% de los planes, programas y proyectos institucionales. </t>
  </si>
  <si>
    <t>Número de planes, programas y proyectos institucionales con control a la gestión</t>
  </si>
  <si>
    <t>Número de planes, programas y proyectos institucionales a los cuales se les realiza control a la gestión</t>
  </si>
  <si>
    <t>Control a la gestión a la ejecución del PEI.
Control a la gestión de los Planes Operativos Anuales por Proceso.
Control a la gestión a los proyectos de inversión.
Control a la gestión al PIGA.
Control a la gestión al Plan de Mejoramiento por Procesos.
Control a la gestión al Mapa de Riesgos de gestión.</t>
  </si>
  <si>
    <t>1. Diseñar y adoptar mecanismos de solicitud de información para el proceso.
2. Procesar información y solicitar explicaciones a inconsistencias encontradas en la información recibida.
3. Consolidar información.
4. Realizar análisis y evaluación de los resultados presentados.
5. Elaborar y presentar informes de control a la gestión.</t>
  </si>
  <si>
    <t xml:space="preserve">Desarrollar y aplicar los instrumentos de evaluación y seguimiento que permitan realizar un examen sistemático, objetivo e independiente de los procesos, actividades, operaciones y resultados del Sistema Integrado de Gestión de la Entidad, con el fin de contribuir al Mejoramiento Continuo de los Procesos de Administraciòn del Riesgo, Control y en la Eficiencia y Efectividad de la Gestión Institucional.
</t>
  </si>
  <si>
    <t xml:space="preserve">Realizar 13 auditorías Integrales a los procesos  de la Entidad y Planes de Mejoramiento establecidos </t>
  </si>
  <si>
    <t xml:space="preserve">Auditorias realizadas a los procesos de la Entidad </t>
  </si>
  <si>
    <t>No. de Auditorias realizadas a los procesos</t>
  </si>
  <si>
    <t>Informes de Auditoria</t>
  </si>
  <si>
    <t xml:space="preserve">Realizar auditorías generales y de seguimiento a los procesos
Elaborar informes producto de las auditorias </t>
  </si>
  <si>
    <t>Jefe de la Oficina de Control Interno y Funcionarios Asignados</t>
  </si>
  <si>
    <t xml:space="preserve">Evaluar 7  Sistemas de Gestión que operan en el Modelo Integrado de la Personería de Bogota -MIPER </t>
  </si>
  <si>
    <t>Sistemas de Gestión MIPER evaluados en la Personería de Bogotá</t>
  </si>
  <si>
    <t>No. de Evaluaciones  realizada a los sistemas</t>
  </si>
  <si>
    <t xml:space="preserve">Informes de Evaluación a los Sistemas de Gestión MIPER </t>
  </si>
  <si>
    <t xml:space="preserve">Revisar el Plan  de Acción de cada uno de los sistemas 
Efectuar la evaluación 
Elaboración del informe </t>
  </si>
  <si>
    <t xml:space="preserve">Realizar la evaluación de gestión a las 59 dependencias  de la Entidad en cumplimiento de la Ley 909 de 2004, artículo 39 </t>
  </si>
  <si>
    <t>Dependencias de la Entidad evaluadas en su gestión</t>
  </si>
  <si>
    <t>No. De dependecias evaluadas</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</si>
  <si>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</si>
  <si>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</si>
  <si>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Realizar semestralmente la evaluacion sobre la efectividad del manejo de los Riesgos  Institucionales</t>
  </si>
  <si>
    <t>Evaluaciones semestrales realizadas sobre la efectividad del manejo de los Riesgos  Institucionales</t>
  </si>
  <si>
    <t>Seguimientos semestrales</t>
  </si>
  <si>
    <t xml:space="preserve">Informe del seguimiento </t>
  </si>
  <si>
    <t xml:space="preserve">Realizar seguimiento al Mapa de Riesgos Institucional y elaborar el resepctivo informe </t>
  </si>
  <si>
    <t xml:space="preserve">
Realizar semestralmente el seguimiento al Plan de Mejoramiento suscrito con la Contraloría de Bogotá D.C. 
</t>
  </si>
  <si>
    <t xml:space="preserve">Seguimientos semestrales realizados al Plan de Mejoramiento suscrito con la Contraloría de Bogotá </t>
  </si>
  <si>
    <t xml:space="preserve">Actas de seguimientos </t>
  </si>
  <si>
    <t xml:space="preserve">Revisión de los avances a las acciones correctivas suscritas en el Plan de Mejoramiento  de la Contraloría de Bogotá D.C., con  los  responsables de realizarlas. </t>
  </si>
  <si>
    <t xml:space="preserve">Elaborar 18 informes  a entes externos y los requeridos por Ley.  </t>
  </si>
  <si>
    <t xml:space="preserve">Informes  a entes externos y los requeridos por Ley elaborados  </t>
  </si>
  <si>
    <t>No. De informes realizados</t>
  </si>
  <si>
    <t xml:space="preserve">Informes reaizados y presentados </t>
  </si>
  <si>
    <t xml:space="preserve">Preparar  y presentar los informes  solicitados por los Entes Externos, Alta Dirección (auditoria especial ) y  los requeridos por Ley. </t>
  </si>
  <si>
    <t xml:space="preserve">Divulgar 11 piezas comunicativas dentro de la campaña de la Cultura del Autocontrol  </t>
  </si>
  <si>
    <t xml:space="preserve">Piezas comunicativas divulgadas dentro de la campaña de la Cultura del Autocontrol  </t>
  </si>
  <si>
    <t xml:space="preserve">No. De  piezas comunicativas divulgadas </t>
  </si>
  <si>
    <t xml:space="preserve">Piezas Comunicativas  
Mensajes remitidos a los correos institucionales </t>
  </si>
  <si>
    <t xml:space="preserve">Fomentar la cultura del autocontrol atraves de mensajes alusivos al tema, mediante papel tapiz de los equipos de computo,  correos institucionales, carteleras, entre otros.  </t>
  </si>
  <si>
    <t>Realizar 26 capacitaciones sobre la implementación de las Normas Internacionales de Contabilidad para el Sector Público -NICSP-.y MECI entre otros, a los siguientes procesos: Promoción y Defensa de Derechos, Prevención y Control a la Función Pública, Gestión Contractual, así mismo, a las Personerias Locales de la entidad.</t>
  </si>
  <si>
    <t>Capacitaciones realizadas en el marco de las Normas Internacionales de Contabilidad para el Sector Público -NICSP-.y MECI</t>
  </si>
  <si>
    <t>No. De Capacitaciones realizadas a los procesos definidos en la meta</t>
  </si>
  <si>
    <t xml:space="preserve">Listado de las capacitaciones realizadas 
Material didáctico sobre el tema </t>
  </si>
  <si>
    <t xml:space="preserve">Prestar Asesoria y Acompañamiento a los procesos: Promoción y Defensa de Derechos, Función Preventiva, Gestión Contractual, Gestión Juridica, así mismo,  a las Personerias Locales, Dirección de Investigacciones Especiales y Apoyo Técnico  de la entidad en el  tema de la implementación del Nuevo Marco Normativo Contable Público -NICSP.
Diseñar  material didactico  sobre el tema. </t>
  </si>
  <si>
    <t>OBSERVACIONES:  En la meta operativa No. 1 "Realizar 13 auditorías Integrales a los procesos  de la Entidad y Planes de Mejoramiento establecidos " la OCI realizo un total de 12 auditorías quedando pendiente la auditoría del proceso CONTROL INTERNO DISCIPLINARIO. Situación que se presento en razón a la solicitud de aplazamiento de dicha auditoría presentada por el Personero Delegado para la Coordinación de Asuntos Disciplinarios con oficio 2017IE24903 del 30 de octubre de 2017 en la cual argumenta las razones para el aplazamiento. Así mismo la jefa de OCI le comunica con oficio 2017IE240973 del 31 de octubre del 2017 que dichos argumentos seran llevados al Comité Institucional de Coordinación del Sistema de Control Interno. A la fecha esta auditoría esta aprobada en programa anual de auditoría de la vigencia del 2018.</t>
  </si>
  <si>
    <t>10 DE ENERO DE 2018</t>
  </si>
  <si>
    <t xml:space="preserve">KARIME CHAVEZ NIÑO
Jefe Oficina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</si>
</sst>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0\ ;\-#,##0.00\ ;&quot; -&quot;#\ ;@\ "/>
  </numFmts>
  <fonts count="55">
    <font>
      <sz val="11"/>
      <color theme="1"/>
      <name val="Calibri"/>
      <family val="2"/>
      <scheme val="minor"/>
    </font>
    <font>
      <sz val="11"/>
      <color theme="1"/>
      <name val="Calibri"/>
      <family val="2"/>
      <scheme val="minor"/>
    </font>
    <font>
      <sz val="10"/>
      <name val="Century Gothic"/>
      <family val="2"/>
    </font>
    <font>
      <sz val="12"/>
      <name val="Century Gothic"/>
      <family val="2"/>
    </font>
    <font>
      <b/>
      <sz val="12"/>
      <name val="Arial"/>
      <family val="2"/>
    </font>
    <font>
      <b/>
      <sz val="22"/>
      <name val="Arial"/>
      <family val="2"/>
    </font>
    <font>
      <b/>
      <sz val="12"/>
      <color theme="1"/>
      <name val="Arial"/>
      <family val="2"/>
    </font>
    <font>
      <sz val="12"/>
      <color theme="1"/>
      <name val="Arial"/>
      <family val="2"/>
    </font>
    <font>
      <sz val="10"/>
      <name val="Arial"/>
      <family val="2"/>
    </font>
    <font>
      <sz val="12"/>
      <name val="Arial"/>
      <family val="2"/>
    </font>
    <font>
      <b/>
      <sz val="10"/>
      <color rgb="FFFFFFFF"/>
      <name val="Century Gothic"/>
      <family val="2"/>
    </font>
    <font>
      <b/>
      <sz val="12"/>
      <color indexed="8"/>
      <name val="Arial"/>
      <family val="2"/>
    </font>
    <font>
      <b/>
      <sz val="10"/>
      <color theme="3" tint="-0.499984740745262"/>
      <name val="Arial"/>
      <family val="2"/>
    </font>
    <font>
      <b/>
      <sz val="10"/>
      <name val="Arial"/>
      <family val="2"/>
    </font>
    <font>
      <b/>
      <sz val="10"/>
      <color indexed="8"/>
      <name val="Arial"/>
      <family val="2"/>
    </font>
    <font>
      <b/>
      <sz val="16"/>
      <name val="Arial"/>
      <family val="2"/>
    </font>
    <font>
      <sz val="16"/>
      <name val="Arial"/>
      <family val="2"/>
    </font>
    <font>
      <sz val="18"/>
      <name val="Arial"/>
      <family val="2"/>
    </font>
    <font>
      <b/>
      <sz val="18"/>
      <name val="Arial"/>
      <family val="2"/>
    </font>
    <font>
      <sz val="16"/>
      <name val="Century Gothic"/>
      <family val="2"/>
    </font>
    <font>
      <b/>
      <sz val="14"/>
      <name val="Arial"/>
      <family val="2"/>
    </font>
    <font>
      <b/>
      <i/>
      <sz val="18"/>
      <color theme="0"/>
      <name val="Arial"/>
      <family val="2"/>
    </font>
    <font>
      <sz val="11"/>
      <color theme="1"/>
      <name val="Century Gothic"/>
      <family val="2"/>
    </font>
    <font>
      <sz val="10"/>
      <color rgb="FF000000"/>
      <name val="Arial"/>
      <family val="2"/>
    </font>
    <font>
      <sz val="24"/>
      <color indexed="81"/>
      <name val="Tahoma"/>
      <family val="2"/>
    </font>
    <font>
      <b/>
      <sz val="9"/>
      <color indexed="81"/>
      <name val="Tahoma"/>
      <family val="2"/>
    </font>
    <font>
      <sz val="9"/>
      <color indexed="81"/>
      <name val="Tahoma"/>
      <family val="2"/>
    </font>
    <font>
      <sz val="22"/>
      <color indexed="81"/>
      <name val="Tahoma"/>
      <family val="2"/>
    </font>
    <font>
      <b/>
      <sz val="22"/>
      <color indexed="81"/>
      <name val="Tahoma"/>
      <family val="2"/>
    </font>
    <font>
      <b/>
      <sz val="9"/>
      <color indexed="81"/>
      <name val="Tahoma"/>
      <charset val="1"/>
    </font>
    <font>
      <sz val="9"/>
      <color indexed="81"/>
      <name val="Tahoma"/>
      <charset val="1"/>
    </font>
    <font>
      <b/>
      <sz val="11"/>
      <name val="Arial"/>
      <family val="2"/>
    </font>
    <font>
      <sz val="11"/>
      <color rgb="FFFF0000"/>
      <name val="Arial"/>
      <family val="2"/>
    </font>
    <font>
      <sz val="11"/>
      <name val="Arial"/>
      <family val="2"/>
    </font>
    <font>
      <b/>
      <sz val="22"/>
      <name val="Century Gothic"/>
      <family val="2"/>
    </font>
    <font>
      <b/>
      <sz val="12"/>
      <color theme="3" tint="-0.499984740745262"/>
      <name val="Arial"/>
      <family val="2"/>
    </font>
    <font>
      <sz val="9"/>
      <name val="Arial"/>
      <family val="2"/>
    </font>
    <font>
      <sz val="10"/>
      <color indexed="81"/>
      <name val="Arial"/>
      <family val="2"/>
    </font>
    <font>
      <b/>
      <sz val="10"/>
      <color indexed="81"/>
      <name val="Arial"/>
      <family val="2"/>
    </font>
    <font>
      <sz val="16"/>
      <color theme="1"/>
      <name val="Arial"/>
      <family val="2"/>
    </font>
    <font>
      <b/>
      <sz val="20"/>
      <color theme="0"/>
      <name val="Century Gothic"/>
      <family val="2"/>
    </font>
    <font>
      <b/>
      <sz val="22"/>
      <color theme="0"/>
      <name val="Century Gothic"/>
      <family val="2"/>
    </font>
    <font>
      <sz val="12"/>
      <name val="Segoe UI Symbol"/>
      <family val="2"/>
    </font>
    <font>
      <sz val="18"/>
      <color rgb="FF00B0F0"/>
      <name val="Arial"/>
      <family val="2"/>
    </font>
    <font>
      <sz val="18"/>
      <color rgb="FFFF0000"/>
      <name val="Arial"/>
      <family val="2"/>
    </font>
    <font>
      <sz val="12"/>
      <color rgb="FFFF0000"/>
      <name val="Arial"/>
      <family val="2"/>
    </font>
    <font>
      <b/>
      <sz val="12"/>
      <color rgb="FF000000"/>
      <name val="Arial"/>
      <family val="2"/>
    </font>
    <font>
      <b/>
      <sz val="12"/>
      <color rgb="FF0F243E"/>
      <name val="Arial"/>
      <family val="2"/>
    </font>
    <font>
      <sz val="10"/>
      <name val="Arial"/>
    </font>
    <font>
      <sz val="22"/>
      <name val="Arial"/>
      <family val="2"/>
    </font>
    <font>
      <sz val="10"/>
      <color rgb="FF000000"/>
      <name val="Arial1"/>
    </font>
    <font>
      <sz val="11"/>
      <color rgb="FF000000"/>
      <name val="Calibri"/>
      <family val="2"/>
    </font>
    <font>
      <sz val="11"/>
      <color indexed="8"/>
      <name val="Calibri"/>
      <family val="2"/>
    </font>
    <font>
      <b/>
      <sz val="12"/>
      <color indexed="63"/>
      <name val="Arial"/>
      <family val="2"/>
    </font>
    <font>
      <b/>
      <sz val="18"/>
      <color rgb="FFC00000"/>
      <name val="Arial"/>
      <family val="2"/>
    </font>
  </fonts>
  <fills count="29">
    <fill>
      <patternFill patternType="none"/>
    </fill>
    <fill>
      <patternFill patternType="gray125"/>
    </fill>
    <fill>
      <patternFill patternType="solid">
        <fgColor theme="0"/>
        <bgColor indexed="64"/>
      </patternFill>
    </fill>
    <fill>
      <patternFill patternType="solid">
        <fgColor rgb="FF002060"/>
        <bgColor rgb="FFFF6600"/>
      </patternFill>
    </fill>
    <fill>
      <patternFill patternType="solid">
        <fgColor theme="3" tint="0.59996337778862885"/>
        <bgColor rgb="FFFBD4B4"/>
      </patternFill>
    </fill>
    <fill>
      <patternFill patternType="solid">
        <fgColor theme="7" tint="0.39997558519241921"/>
        <bgColor rgb="FFFBD4B4"/>
      </patternFill>
    </fill>
    <fill>
      <patternFill patternType="solid">
        <fgColor theme="3" tint="0.59999389629810485"/>
        <bgColor indexed="64"/>
      </patternFill>
    </fill>
    <fill>
      <patternFill patternType="solid">
        <fgColor theme="3" tint="0.59999389629810485"/>
        <bgColor indexed="58"/>
      </patternFill>
    </fill>
    <fill>
      <patternFill patternType="solid">
        <fgColor theme="3" tint="0.79998168889431442"/>
        <bgColor indexed="64"/>
      </patternFill>
    </fill>
    <fill>
      <patternFill patternType="solid">
        <fgColor rgb="FF66FFFF"/>
        <bgColor indexed="64"/>
      </patternFill>
    </fill>
    <fill>
      <patternFill patternType="solid">
        <fgColor rgb="FFFFFFFF"/>
        <bgColor rgb="FFFFFFFF"/>
      </patternFill>
    </fill>
    <fill>
      <patternFill patternType="solid">
        <fgColor theme="3" tint="0.39997558519241921"/>
        <bgColor indexed="51"/>
      </patternFill>
    </fill>
    <fill>
      <patternFill patternType="solid">
        <fgColor theme="3" tint="0.39997558519241921"/>
        <bgColor indexed="64"/>
      </patternFill>
    </fill>
    <fill>
      <patternFill patternType="solid">
        <fgColor indexed="22"/>
        <bgColor indexed="31"/>
      </patternFill>
    </fill>
    <fill>
      <patternFill patternType="solid">
        <fgColor theme="4" tint="0.39997558519241921"/>
        <bgColor indexed="64"/>
      </patternFill>
    </fill>
    <fill>
      <patternFill patternType="solid">
        <fgColor theme="4" tint="0.39997558519241921"/>
        <bgColor rgb="FFFFFFFF"/>
      </patternFill>
    </fill>
    <fill>
      <patternFill patternType="solid">
        <fgColor rgb="FFFFFF0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002060"/>
        <bgColor rgb="FF002060"/>
      </patternFill>
    </fill>
    <fill>
      <patternFill patternType="solid">
        <fgColor rgb="FF8DB3E2"/>
        <bgColor rgb="FF8DB3E2"/>
      </patternFill>
    </fill>
    <fill>
      <patternFill patternType="solid">
        <fgColor rgb="FFC6D9F0"/>
        <bgColor rgb="FFC6D9F0"/>
      </patternFill>
    </fill>
    <fill>
      <patternFill patternType="solid">
        <fgColor rgb="FF548DD4"/>
        <bgColor rgb="FF548DD4"/>
      </patternFill>
    </fill>
    <fill>
      <patternFill patternType="solid">
        <fgColor rgb="FFC0C0C0"/>
        <bgColor rgb="FFC0C0C0"/>
      </patternFill>
    </fill>
    <fill>
      <patternFill patternType="solid">
        <fgColor indexed="24"/>
        <bgColor indexed="44"/>
      </patternFill>
    </fill>
    <fill>
      <patternFill patternType="solid">
        <fgColor indexed="31"/>
        <bgColor indexed="27"/>
      </patternFill>
    </fill>
    <fill>
      <patternFill patternType="solid">
        <fgColor indexed="9"/>
        <bgColor indexed="26"/>
      </patternFill>
    </fill>
    <fill>
      <patternFill patternType="solid">
        <fgColor indexed="54"/>
        <bgColor indexed="23"/>
      </patternFill>
    </fill>
  </fills>
  <borders count="10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3" tint="0.39997558519241921"/>
      </left>
      <right style="thin">
        <color theme="3" tint="0.39997558519241921"/>
      </right>
      <top/>
      <bottom style="thin">
        <color theme="3" tint="0.39997558519241921"/>
      </bottom>
      <diagonal/>
    </border>
    <border>
      <left/>
      <right style="thin">
        <color theme="0"/>
      </right>
      <top style="medium">
        <color indexed="64"/>
      </top>
      <bottom style="medium">
        <color indexed="64"/>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auto="1"/>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8"/>
      </right>
      <top style="thin">
        <color indexed="8"/>
      </top>
      <bottom style="thin">
        <color indexed="8"/>
      </bottom>
      <diagonal/>
    </border>
  </borders>
  <cellStyleXfs count="39">
    <xf numFmtId="0" fontId="0" fillId="0" borderId="0"/>
    <xf numFmtId="9" fontId="1" fillId="0" borderId="0" applyFont="0" applyFill="0" applyBorder="0" applyAlignment="0" applyProtection="0"/>
    <xf numFmtId="0" fontId="8" fillId="0" borderId="0"/>
    <xf numFmtId="0" fontId="8" fillId="0" borderId="0"/>
    <xf numFmtId="0" fontId="8" fillId="0" borderId="0"/>
    <xf numFmtId="164" fontId="1" fillId="0" borderId="0" applyFont="0" applyFill="0" applyBorder="0" applyAlignment="0" applyProtection="0"/>
    <xf numFmtId="9" fontId="1"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8" fillId="0" borderId="0"/>
    <xf numFmtId="0" fontId="22" fillId="0" borderId="0"/>
    <xf numFmtId="0" fontId="23" fillId="0" borderId="0"/>
    <xf numFmtId="0" fontId="8" fillId="0" borderId="0"/>
    <xf numFmtId="9" fontId="8" fillId="0" borderId="0" applyFill="0" applyBorder="0" applyAlignment="0" applyProtection="0"/>
    <xf numFmtId="0" fontId="8" fillId="0" borderId="0"/>
    <xf numFmtId="0" fontId="8" fillId="0" borderId="0"/>
    <xf numFmtId="0" fontId="8" fillId="0" borderId="0"/>
    <xf numFmtId="0" fontId="48" fillId="0" borderId="0"/>
    <xf numFmtId="9" fontId="50" fillId="0" borderId="0" applyBorder="0" applyProtection="0"/>
    <xf numFmtId="164" fontId="1" fillId="0" borderId="0" applyFont="0" applyFill="0" applyBorder="0" applyAlignment="0" applyProtection="0"/>
    <xf numFmtId="0" fontId="1" fillId="0" borderId="0"/>
    <xf numFmtId="0" fontId="8" fillId="0" borderId="0"/>
    <xf numFmtId="0" fontId="1" fillId="0" borderId="0"/>
    <xf numFmtId="0" fontId="51" fillId="0" borderId="0" applyNumberFormat="0" applyBorder="0" applyProtection="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8" fillId="0" borderId="0"/>
    <xf numFmtId="164" fontId="8" fillId="0" borderId="0" applyFont="0" applyFill="0" applyBorder="0" applyAlignment="0" applyProtection="0"/>
    <xf numFmtId="9" fontId="8" fillId="0" borderId="0"/>
    <xf numFmtId="9" fontId="52" fillId="0" borderId="0"/>
    <xf numFmtId="166" fontId="52" fillId="0" borderId="0"/>
    <xf numFmtId="0" fontId="52" fillId="0" borderId="0"/>
  </cellStyleXfs>
  <cellXfs count="96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2" borderId="10" xfId="0" applyFont="1" applyFill="1" applyBorder="1" applyAlignment="1">
      <alignment horizontal="left"/>
    </xf>
    <xf numFmtId="0" fontId="6"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xf>
    <xf numFmtId="0" fontId="10" fillId="3" borderId="22" xfId="0" applyFont="1" applyFill="1" applyBorder="1" applyAlignment="1">
      <alignment vertical="center"/>
    </xf>
    <xf numFmtId="0" fontId="10" fillId="3" borderId="23" xfId="0" applyFont="1" applyFill="1" applyBorder="1" applyAlignment="1">
      <alignment vertical="center"/>
    </xf>
    <xf numFmtId="0" fontId="10" fillId="3" borderId="24" xfId="0" applyFont="1" applyFill="1" applyBorder="1" applyAlignment="1">
      <alignment vertical="center"/>
    </xf>
    <xf numFmtId="0" fontId="11" fillId="6" borderId="28" xfId="2" applyFont="1" applyFill="1" applyBorder="1" applyAlignment="1" applyProtection="1">
      <alignment horizontal="center" vertical="center" wrapText="1"/>
    </xf>
    <xf numFmtId="0" fontId="11" fillId="0" borderId="28" xfId="2" applyFont="1" applyFill="1" applyBorder="1" applyAlignment="1" applyProtection="1">
      <alignment horizontal="center" vertical="center" wrapText="1"/>
    </xf>
    <xf numFmtId="9" fontId="11" fillId="0" borderId="28" xfId="2" applyNumberFormat="1" applyFont="1" applyFill="1" applyBorder="1" applyAlignment="1" applyProtection="1">
      <alignment horizontal="center" vertical="center" wrapText="1"/>
    </xf>
    <xf numFmtId="0" fontId="12" fillId="0" borderId="28" xfId="2" applyFont="1" applyFill="1" applyBorder="1" applyAlignment="1" applyProtection="1">
      <alignment horizontal="center" vertical="top" wrapText="1"/>
    </xf>
    <xf numFmtId="0" fontId="14" fillId="0" borderId="28" xfId="2" applyFont="1" applyFill="1" applyBorder="1" applyAlignment="1" applyProtection="1">
      <alignment horizontal="center" vertical="top" wrapText="1"/>
    </xf>
    <xf numFmtId="0" fontId="12" fillId="8" borderId="28" xfId="2" applyFont="1" applyFill="1" applyBorder="1" applyAlignment="1" applyProtection="1">
      <alignment horizontal="center" vertical="top" wrapText="1"/>
    </xf>
    <xf numFmtId="0" fontId="14" fillId="8" borderId="28" xfId="2" applyFont="1" applyFill="1" applyBorder="1" applyAlignment="1" applyProtection="1">
      <alignment horizontal="center" vertical="top" wrapText="1"/>
    </xf>
    <xf numFmtId="0" fontId="2" fillId="0" borderId="31" xfId="3" applyFont="1" applyBorder="1" applyAlignment="1">
      <alignment horizontal="center" vertical="center" wrapText="1"/>
    </xf>
    <xf numFmtId="0" fontId="15" fillId="0" borderId="16" xfId="4" applyFont="1" applyBorder="1" applyAlignment="1" applyProtection="1">
      <alignment horizontal="left" vertical="center" wrapText="1"/>
      <protection locked="0"/>
    </xf>
    <xf numFmtId="0" fontId="15" fillId="0" borderId="32" xfId="3" applyFont="1" applyBorder="1" applyAlignment="1" applyProtection="1">
      <alignment vertical="center" wrapText="1"/>
      <protection locked="0"/>
    </xf>
    <xf numFmtId="3" fontId="16" fillId="0" borderId="32" xfId="3" applyNumberFormat="1" applyFont="1" applyFill="1" applyBorder="1" applyAlignment="1" applyProtection="1">
      <alignment horizontal="center" vertical="center" wrapText="1"/>
      <protection locked="0"/>
    </xf>
    <xf numFmtId="0" fontId="16" fillId="0" borderId="32" xfId="3" applyFont="1" applyFill="1" applyBorder="1" applyAlignment="1" applyProtection="1">
      <alignment horizontal="left" vertical="center" wrapText="1"/>
      <protection locked="0"/>
    </xf>
    <xf numFmtId="3" fontId="16" fillId="0" borderId="32" xfId="4" applyNumberFormat="1" applyFont="1" applyBorder="1" applyAlignment="1" applyProtection="1">
      <alignment horizontal="center" vertical="center" wrapText="1"/>
      <protection locked="0"/>
    </xf>
    <xf numFmtId="0" fontId="16" fillId="0" borderId="32" xfId="4" applyFont="1" applyBorder="1" applyAlignment="1" applyProtection="1">
      <alignment horizontal="left" vertical="center" wrapText="1"/>
      <protection locked="0"/>
    </xf>
    <xf numFmtId="0" fontId="16" fillId="0" borderId="32" xfId="5" applyNumberFormat="1" applyFont="1" applyBorder="1" applyAlignment="1" applyProtection="1">
      <alignment horizontal="center" vertical="center" wrapText="1"/>
      <protection locked="0"/>
    </xf>
    <xf numFmtId="0" fontId="16" fillId="8" borderId="32" xfId="5" applyNumberFormat="1" applyFont="1" applyFill="1" applyBorder="1" applyAlignment="1" applyProtection="1">
      <alignment horizontal="center" vertical="center" wrapText="1"/>
    </xf>
    <xf numFmtId="9" fontId="17" fillId="8" borderId="33" xfId="1" applyFont="1" applyFill="1" applyBorder="1" applyAlignment="1" applyProtection="1">
      <alignment horizontal="center" vertical="center" wrapText="1"/>
    </xf>
    <xf numFmtId="0" fontId="16" fillId="0" borderId="32" xfId="6" applyNumberFormat="1" applyFont="1" applyBorder="1" applyAlignment="1" applyProtection="1">
      <alignment horizontal="center" vertical="center" wrapText="1"/>
      <protection locked="0"/>
    </xf>
    <xf numFmtId="0" fontId="16" fillId="8" borderId="32" xfId="6" applyNumberFormat="1" applyFont="1" applyFill="1" applyBorder="1" applyAlignment="1" applyProtection="1">
      <alignment horizontal="center" vertical="center" wrapText="1"/>
    </xf>
    <xf numFmtId="0" fontId="16" fillId="0" borderId="32" xfId="6" applyNumberFormat="1" applyFont="1" applyFill="1" applyBorder="1" applyAlignment="1" applyProtection="1">
      <alignment horizontal="center" vertical="center" wrapText="1"/>
      <protection locked="0"/>
    </xf>
    <xf numFmtId="3" fontId="16" fillId="8" borderId="32" xfId="7" applyNumberFormat="1" applyFont="1" applyFill="1" applyBorder="1" applyAlignment="1" applyProtection="1">
      <alignment horizontal="center" vertical="center" wrapText="1"/>
    </xf>
    <xf numFmtId="9" fontId="17" fillId="8" borderId="33" xfId="1" applyNumberFormat="1" applyFont="1" applyFill="1" applyBorder="1" applyAlignment="1" applyProtection="1">
      <alignment horizontal="center" vertical="center" wrapText="1"/>
    </xf>
    <xf numFmtId="9" fontId="17" fillId="8" borderId="32" xfId="1" applyNumberFormat="1" applyFont="1" applyFill="1" applyBorder="1" applyAlignment="1" applyProtection="1">
      <alignment horizontal="center" vertical="center" wrapText="1"/>
    </xf>
    <xf numFmtId="9" fontId="16" fillId="0" borderId="32" xfId="6" applyNumberFormat="1" applyFont="1" applyBorder="1" applyAlignment="1" applyProtection="1">
      <alignment horizontal="center" vertical="center" wrapText="1"/>
      <protection locked="0"/>
    </xf>
    <xf numFmtId="9" fontId="16" fillId="8" borderId="32" xfId="6" applyNumberFormat="1" applyFont="1" applyFill="1" applyBorder="1" applyAlignment="1" applyProtection="1">
      <alignment horizontal="center" vertical="center" wrapText="1"/>
    </xf>
    <xf numFmtId="9" fontId="16" fillId="8" borderId="32" xfId="3" applyNumberFormat="1" applyFont="1" applyFill="1" applyBorder="1" applyAlignment="1" applyProtection="1">
      <alignment horizontal="center" vertical="center" wrapText="1"/>
    </xf>
    <xf numFmtId="0" fontId="2" fillId="0" borderId="0" xfId="3" applyFont="1" applyAlignment="1">
      <alignment vertical="center" wrapText="1"/>
    </xf>
    <xf numFmtId="0" fontId="2" fillId="0" borderId="34" xfId="3" applyFont="1" applyBorder="1" applyAlignment="1">
      <alignment horizontal="center" vertical="center" wrapText="1"/>
    </xf>
    <xf numFmtId="0" fontId="15" fillId="0" borderId="35" xfId="4" applyFont="1" applyBorder="1" applyAlignment="1" applyProtection="1">
      <alignment horizontal="left" vertical="center" wrapText="1"/>
      <protection locked="0"/>
    </xf>
    <xf numFmtId="0" fontId="15" fillId="0" borderId="36" xfId="3" applyFont="1" applyBorder="1" applyAlignment="1" applyProtection="1">
      <alignment vertical="center" wrapText="1"/>
      <protection locked="0"/>
    </xf>
    <xf numFmtId="3" fontId="15" fillId="0" borderId="36" xfId="3" applyNumberFormat="1" applyFont="1" applyFill="1" applyBorder="1" applyAlignment="1" applyProtection="1">
      <alignment horizontal="center" vertical="center" wrapText="1"/>
      <protection locked="0"/>
    </xf>
    <xf numFmtId="0" fontId="15" fillId="0" borderId="36" xfId="3" applyFont="1" applyFill="1" applyBorder="1" applyAlignment="1" applyProtection="1">
      <alignment horizontal="left" vertical="center" wrapText="1"/>
      <protection locked="0"/>
    </xf>
    <xf numFmtId="3" fontId="15" fillId="0" borderId="36" xfId="4" applyNumberFormat="1" applyFont="1" applyBorder="1" applyAlignment="1" applyProtection="1">
      <alignment horizontal="center" vertical="center" wrapText="1"/>
      <protection locked="0"/>
    </xf>
    <xf numFmtId="0" fontId="15" fillId="0" borderId="36" xfId="4" applyFont="1" applyBorder="1" applyAlignment="1" applyProtection="1">
      <alignment horizontal="left" vertical="center" wrapText="1"/>
      <protection locked="0"/>
    </xf>
    <xf numFmtId="0" fontId="15" fillId="0" borderId="36" xfId="5" applyNumberFormat="1" applyFont="1" applyBorder="1" applyAlignment="1" applyProtection="1">
      <alignment horizontal="center" vertical="center" wrapText="1"/>
      <protection locked="0"/>
    </xf>
    <xf numFmtId="0" fontId="15" fillId="8" borderId="36" xfId="5" applyNumberFormat="1" applyFont="1" applyFill="1" applyBorder="1" applyAlignment="1" applyProtection="1">
      <alignment horizontal="center" vertical="center" wrapText="1"/>
    </xf>
    <xf numFmtId="9" fontId="18" fillId="8" borderId="37" xfId="1" applyFont="1" applyFill="1" applyBorder="1" applyAlignment="1" applyProtection="1">
      <alignment horizontal="center" vertical="center" wrapText="1"/>
    </xf>
    <xf numFmtId="0" fontId="15" fillId="0" borderId="36" xfId="6" applyNumberFormat="1" applyFont="1" applyBorder="1" applyAlignment="1" applyProtection="1">
      <alignment horizontal="center" vertical="center" wrapText="1"/>
      <protection locked="0"/>
    </xf>
    <xf numFmtId="0" fontId="15" fillId="8" borderId="36" xfId="6" applyNumberFormat="1" applyFont="1" applyFill="1" applyBorder="1" applyAlignment="1" applyProtection="1">
      <alignment horizontal="center" vertical="center" wrapText="1"/>
    </xf>
    <xf numFmtId="0" fontId="15" fillId="0" borderId="36" xfId="6" applyNumberFormat="1" applyFont="1" applyFill="1" applyBorder="1" applyAlignment="1" applyProtection="1">
      <alignment horizontal="center" vertical="center" wrapText="1"/>
      <protection locked="0"/>
    </xf>
    <xf numFmtId="3" fontId="15" fillId="8" borderId="36" xfId="7" applyNumberFormat="1" applyFont="1" applyFill="1" applyBorder="1" applyAlignment="1" applyProtection="1">
      <alignment horizontal="center" vertical="center" wrapText="1"/>
    </xf>
    <xf numFmtId="9" fontId="18" fillId="8" borderId="37" xfId="1" applyNumberFormat="1" applyFont="1" applyFill="1" applyBorder="1" applyAlignment="1" applyProtection="1">
      <alignment horizontal="center" vertical="center" wrapText="1"/>
    </xf>
    <xf numFmtId="9" fontId="15" fillId="0" borderId="36" xfId="6" applyNumberFormat="1" applyFont="1" applyBorder="1" applyAlignment="1" applyProtection="1">
      <alignment horizontal="center" vertical="center" wrapText="1"/>
      <protection locked="0"/>
    </xf>
    <xf numFmtId="9" fontId="15" fillId="8" borderId="36" xfId="6" applyNumberFormat="1" applyFont="1" applyFill="1" applyBorder="1" applyAlignment="1" applyProtection="1">
      <alignment horizontal="center" vertical="center" wrapText="1"/>
    </xf>
    <xf numFmtId="9" fontId="15" fillId="8" borderId="36" xfId="3" applyNumberFormat="1" applyFont="1" applyFill="1" applyBorder="1" applyAlignment="1" applyProtection="1">
      <alignment horizontal="center" vertical="center" wrapText="1"/>
    </xf>
    <xf numFmtId="9" fontId="18" fillId="8" borderId="38" xfId="1" applyNumberFormat="1" applyFont="1" applyFill="1" applyBorder="1" applyAlignment="1" applyProtection="1">
      <alignment horizontal="center" vertical="center" wrapText="1"/>
    </xf>
    <xf numFmtId="0" fontId="15" fillId="0" borderId="32" xfId="3" applyFont="1" applyBorder="1" applyAlignment="1" applyProtection="1">
      <alignment horizontal="center" vertical="center" wrapText="1"/>
      <protection locked="0"/>
    </xf>
    <xf numFmtId="0" fontId="16" fillId="0" borderId="32" xfId="3" applyFont="1" applyBorder="1" applyAlignment="1" applyProtection="1">
      <alignment horizontal="center" vertical="center" wrapText="1"/>
      <protection locked="0"/>
    </xf>
    <xf numFmtId="0" fontId="16" fillId="0" borderId="32" xfId="4" applyFont="1" applyBorder="1" applyAlignment="1" applyProtection="1">
      <alignment horizontal="center" vertical="center" wrapText="1"/>
      <protection locked="0"/>
    </xf>
    <xf numFmtId="1" fontId="16" fillId="0" borderId="32" xfId="5" applyNumberFormat="1" applyFont="1" applyBorder="1" applyAlignment="1" applyProtection="1">
      <alignment horizontal="center" vertical="center" wrapText="1"/>
      <protection locked="0"/>
    </xf>
    <xf numFmtId="9" fontId="17" fillId="8" borderId="32" xfId="1" applyFont="1" applyFill="1" applyBorder="1" applyAlignment="1" applyProtection="1">
      <alignment horizontal="center" vertical="center" wrapText="1"/>
    </xf>
    <xf numFmtId="1" fontId="16" fillId="0" borderId="32" xfId="5" applyNumberFormat="1" applyFont="1" applyFill="1" applyBorder="1" applyAlignment="1" applyProtection="1">
      <alignment horizontal="center" vertical="center" wrapText="1"/>
      <protection locked="0"/>
    </xf>
    <xf numFmtId="9" fontId="16" fillId="0" borderId="32" xfId="5" applyNumberFormat="1" applyFont="1" applyBorder="1" applyAlignment="1" applyProtection="1">
      <alignment horizontal="center" vertical="center" wrapText="1"/>
      <protection locked="0"/>
    </xf>
    <xf numFmtId="0" fontId="15" fillId="0" borderId="35" xfId="3" applyFont="1" applyFill="1" applyBorder="1" applyAlignment="1" applyProtection="1">
      <alignment vertical="center" wrapText="1"/>
      <protection locked="0"/>
    </xf>
    <xf numFmtId="3" fontId="16" fillId="0" borderId="36" xfId="3" applyNumberFormat="1" applyFont="1" applyFill="1" applyBorder="1" applyAlignment="1" applyProtection="1">
      <alignment horizontal="center" vertical="center" wrapText="1"/>
      <protection locked="0"/>
    </xf>
    <xf numFmtId="0" fontId="16" fillId="0" borderId="36" xfId="3" applyFont="1" applyFill="1" applyBorder="1" applyAlignment="1" applyProtection="1">
      <alignment horizontal="left" vertical="center" wrapText="1"/>
      <protection locked="0"/>
    </xf>
    <xf numFmtId="3" fontId="16" fillId="0" borderId="36" xfId="4" applyNumberFormat="1" applyFont="1" applyFill="1" applyBorder="1" applyAlignment="1" applyProtection="1">
      <alignment horizontal="center" vertical="center" wrapText="1"/>
      <protection locked="0"/>
    </xf>
    <xf numFmtId="0" fontId="16" fillId="0" borderId="36" xfId="4" applyFont="1" applyFill="1" applyBorder="1" applyAlignment="1" applyProtection="1">
      <alignment horizontal="left" vertical="center" wrapText="1"/>
      <protection locked="0"/>
    </xf>
    <xf numFmtId="0" fontId="16" fillId="0" borderId="38" xfId="4" applyFont="1" applyFill="1" applyBorder="1" applyAlignment="1" applyProtection="1">
      <alignment horizontal="left" vertical="center" wrapText="1"/>
      <protection locked="0"/>
    </xf>
    <xf numFmtId="0" fontId="16" fillId="0" borderId="41" xfId="4" applyFont="1" applyBorder="1" applyAlignment="1" applyProtection="1">
      <alignment horizontal="left" vertical="center" wrapText="1"/>
      <protection locked="0"/>
    </xf>
    <xf numFmtId="0" fontId="16" fillId="0" borderId="12" xfId="5" applyNumberFormat="1" applyFont="1" applyBorder="1" applyAlignment="1" applyProtection="1">
      <alignment horizontal="center" vertical="center" wrapText="1"/>
      <protection locked="0"/>
    </xf>
    <xf numFmtId="0" fontId="16" fillId="8" borderId="28" xfId="7" applyNumberFormat="1" applyFont="1" applyFill="1" applyBorder="1" applyAlignment="1" applyProtection="1">
      <alignment horizontal="center" vertical="center" wrapText="1"/>
    </xf>
    <xf numFmtId="9" fontId="17" fillId="8" borderId="28" xfId="1" applyFont="1" applyFill="1" applyBorder="1" applyAlignment="1" applyProtection="1">
      <alignment horizontal="center" vertical="center" wrapText="1"/>
    </xf>
    <xf numFmtId="0" fontId="16" fillId="0" borderId="12" xfId="6" applyNumberFormat="1" applyFont="1" applyBorder="1" applyAlignment="1" applyProtection="1">
      <alignment horizontal="center" vertical="center" wrapText="1"/>
      <protection locked="0"/>
    </xf>
    <xf numFmtId="9" fontId="17" fillId="8" borderId="12" xfId="1" applyFont="1" applyFill="1" applyBorder="1" applyAlignment="1" applyProtection="1">
      <alignment horizontal="center" vertical="center" wrapText="1"/>
    </xf>
    <xf numFmtId="0" fontId="16" fillId="0" borderId="12" xfId="6" applyNumberFormat="1" applyFont="1" applyFill="1" applyBorder="1" applyAlignment="1" applyProtection="1">
      <alignment horizontal="center" vertical="center" wrapText="1"/>
      <protection locked="0"/>
    </xf>
    <xf numFmtId="9" fontId="17" fillId="8" borderId="12" xfId="1" applyNumberFormat="1" applyFont="1" applyFill="1" applyBorder="1" applyAlignment="1" applyProtection="1">
      <alignment horizontal="center" vertical="center" wrapText="1"/>
    </xf>
    <xf numFmtId="9" fontId="17" fillId="8" borderId="28" xfId="1" applyNumberFormat="1" applyFont="1" applyFill="1" applyBorder="1" applyAlignment="1" applyProtection="1">
      <alignment horizontal="center" vertical="center" wrapText="1"/>
    </xf>
    <xf numFmtId="0" fontId="16" fillId="8" borderId="28" xfId="1" applyNumberFormat="1" applyFont="1" applyFill="1" applyBorder="1" applyAlignment="1" applyProtection="1">
      <alignment horizontal="center" vertical="center" wrapText="1"/>
    </xf>
    <xf numFmtId="9" fontId="17" fillId="8" borderId="13" xfId="6" applyNumberFormat="1" applyFont="1" applyFill="1" applyBorder="1" applyAlignment="1" applyProtection="1">
      <alignment horizontal="center" vertical="center" wrapText="1"/>
    </xf>
    <xf numFmtId="0" fontId="16" fillId="0" borderId="25" xfId="4" applyFont="1" applyFill="1" applyBorder="1" applyAlignment="1" applyProtection="1">
      <alignment horizontal="left" vertical="center" wrapText="1"/>
      <protection locked="0"/>
    </xf>
    <xf numFmtId="0" fontId="16" fillId="0" borderId="43" xfId="4" applyFont="1" applyBorder="1" applyAlignment="1" applyProtection="1">
      <alignment horizontal="left" vertical="center" wrapText="1"/>
      <protection locked="0"/>
    </xf>
    <xf numFmtId="9" fontId="16" fillId="0" borderId="28" xfId="6" applyFont="1" applyBorder="1" applyAlignment="1" applyProtection="1">
      <alignment horizontal="center" vertical="center" wrapText="1"/>
      <protection locked="0"/>
    </xf>
    <xf numFmtId="9" fontId="16" fillId="8" borderId="28" xfId="1" applyFont="1" applyFill="1" applyBorder="1" applyAlignment="1" applyProtection="1">
      <alignment horizontal="center" vertical="center" wrapText="1"/>
    </xf>
    <xf numFmtId="9" fontId="16" fillId="0" borderId="28" xfId="6" applyFont="1" applyFill="1" applyBorder="1" applyAlignment="1" applyProtection="1">
      <alignment horizontal="center" vertical="center" wrapText="1"/>
      <protection locked="0"/>
    </xf>
    <xf numFmtId="9" fontId="16" fillId="0" borderId="28" xfId="6" applyNumberFormat="1" applyFont="1" applyBorder="1" applyAlignment="1" applyProtection="1">
      <alignment horizontal="center" vertical="center" wrapText="1"/>
      <protection locked="0"/>
    </xf>
    <xf numFmtId="9" fontId="16" fillId="8" borderId="28" xfId="1" applyNumberFormat="1" applyFont="1" applyFill="1" applyBorder="1" applyAlignment="1" applyProtection="1">
      <alignment horizontal="center" vertical="center" wrapText="1"/>
    </xf>
    <xf numFmtId="9" fontId="15" fillId="8" borderId="28" xfId="1" applyNumberFormat="1" applyFont="1" applyFill="1" applyBorder="1" applyAlignment="1" applyProtection="1">
      <alignment horizontal="center" vertical="center" wrapText="1"/>
    </xf>
    <xf numFmtId="9" fontId="17" fillId="8" borderId="29" xfId="6" applyNumberFormat="1" applyFont="1" applyFill="1" applyBorder="1" applyAlignment="1" applyProtection="1">
      <alignment horizontal="center" vertical="center" wrapText="1"/>
    </xf>
    <xf numFmtId="0" fontId="16" fillId="0" borderId="29" xfId="4" applyFont="1" applyFill="1" applyBorder="1" applyAlignment="1" applyProtection="1">
      <alignment horizontal="left" vertical="center" wrapText="1"/>
      <protection locked="0"/>
    </xf>
    <xf numFmtId="0" fontId="16" fillId="0" borderId="43" xfId="4" applyFont="1" applyFill="1" applyBorder="1" applyAlignment="1" applyProtection="1">
      <alignment horizontal="left" vertical="center" wrapText="1"/>
      <protection locked="0"/>
    </xf>
    <xf numFmtId="9" fontId="16" fillId="0" borderId="28" xfId="1" applyFont="1" applyFill="1" applyBorder="1" applyAlignment="1" applyProtection="1">
      <alignment horizontal="center" vertical="center" wrapText="1"/>
      <protection locked="0"/>
    </xf>
    <xf numFmtId="9" fontId="17" fillId="0" borderId="28" xfId="1" applyFont="1" applyFill="1" applyBorder="1" applyAlignment="1" applyProtection="1">
      <alignment horizontal="center" vertical="center" wrapText="1"/>
    </xf>
    <xf numFmtId="9" fontId="17" fillId="0" borderId="28" xfId="1" applyNumberFormat="1" applyFont="1" applyFill="1" applyBorder="1" applyAlignment="1" applyProtection="1">
      <alignment horizontal="center" vertical="center" wrapText="1"/>
    </xf>
    <xf numFmtId="9" fontId="16" fillId="0" borderId="28" xfId="1" applyNumberFormat="1" applyFont="1" applyFill="1" applyBorder="1" applyAlignment="1" applyProtection="1">
      <alignment horizontal="center" vertical="center" wrapText="1"/>
      <protection locked="0"/>
    </xf>
    <xf numFmtId="9" fontId="17" fillId="0" borderId="29" xfId="6" applyNumberFormat="1" applyFont="1" applyFill="1" applyBorder="1" applyAlignment="1" applyProtection="1">
      <alignment horizontal="center" vertical="center" wrapText="1"/>
    </xf>
    <xf numFmtId="0" fontId="2" fillId="0" borderId="0" xfId="3" applyFont="1" applyFill="1" applyAlignment="1">
      <alignment vertical="center" wrapText="1"/>
    </xf>
    <xf numFmtId="0" fontId="16" fillId="0" borderId="44" xfId="4" applyFont="1" applyFill="1" applyBorder="1" applyAlignment="1" applyProtection="1">
      <alignment horizontal="left" vertical="center" wrapText="1"/>
      <protection locked="0"/>
    </xf>
    <xf numFmtId="9" fontId="16" fillId="0" borderId="36" xfId="1" applyFont="1" applyFill="1" applyBorder="1" applyAlignment="1" applyProtection="1">
      <alignment horizontal="center" vertical="center" wrapText="1"/>
      <protection locked="0"/>
    </xf>
    <xf numFmtId="9" fontId="17" fillId="8" borderId="29" xfId="1" applyNumberFormat="1" applyFont="1" applyFill="1" applyBorder="1" applyAlignment="1" applyProtection="1">
      <alignment horizontal="center" vertical="center" wrapText="1"/>
    </xf>
    <xf numFmtId="165" fontId="16" fillId="0" borderId="28" xfId="7" applyNumberFormat="1" applyFont="1" applyFill="1" applyBorder="1" applyAlignment="1" applyProtection="1">
      <alignment horizontal="center" vertical="center" wrapText="1"/>
      <protection locked="0"/>
    </xf>
    <xf numFmtId="0" fontId="16" fillId="0" borderId="28" xfId="7" applyNumberFormat="1" applyFont="1" applyFill="1" applyBorder="1" applyAlignment="1" applyProtection="1">
      <alignment horizontal="center" vertical="center" wrapText="1"/>
      <protection locked="0"/>
    </xf>
    <xf numFmtId="1" fontId="16" fillId="0" borderId="28" xfId="7" applyNumberFormat="1" applyFont="1" applyFill="1" applyBorder="1" applyAlignment="1" applyProtection="1">
      <alignment horizontal="center" vertical="center" wrapText="1"/>
      <protection locked="0"/>
    </xf>
    <xf numFmtId="1" fontId="16" fillId="8" borderId="28" xfId="1" applyNumberFormat="1" applyFont="1" applyFill="1" applyBorder="1" applyAlignment="1" applyProtection="1">
      <alignment horizontal="center" vertical="center" wrapText="1"/>
    </xf>
    <xf numFmtId="1" fontId="16" fillId="8" borderId="28" xfId="7" applyNumberFormat="1" applyFont="1" applyFill="1" applyBorder="1" applyAlignment="1" applyProtection="1">
      <alignment horizontal="center" vertical="center" wrapText="1"/>
    </xf>
    <xf numFmtId="0" fontId="19" fillId="0" borderId="0" xfId="3" applyFont="1" applyFill="1" applyAlignment="1">
      <alignment vertical="center" wrapText="1"/>
    </xf>
    <xf numFmtId="3" fontId="17" fillId="0" borderId="10" xfId="9" applyNumberFormat="1" applyFont="1" applyFill="1" applyBorder="1" applyAlignment="1" applyProtection="1">
      <alignment horizontal="center" vertical="center" wrapText="1"/>
      <protection locked="0"/>
    </xf>
    <xf numFmtId="0" fontId="16" fillId="0" borderId="28" xfId="7" applyNumberFormat="1" applyFont="1" applyFill="1" applyBorder="1" applyAlignment="1" applyProtection="1">
      <alignment horizontal="center" vertical="center" wrapText="1"/>
    </xf>
    <xf numFmtId="0" fontId="17" fillId="0" borderId="10" xfId="9" applyNumberFormat="1" applyFont="1" applyFill="1" applyBorder="1" applyAlignment="1" applyProtection="1">
      <alignment horizontal="center" vertical="center" wrapText="1"/>
      <protection locked="0"/>
    </xf>
    <xf numFmtId="0" fontId="16" fillId="0" borderId="28" xfId="1" applyNumberFormat="1" applyFont="1" applyFill="1" applyBorder="1" applyAlignment="1" applyProtection="1">
      <alignment horizontal="center" vertical="center" wrapText="1"/>
    </xf>
    <xf numFmtId="0" fontId="16" fillId="0" borderId="36" xfId="3" applyFont="1" applyFill="1" applyBorder="1" applyAlignment="1" applyProtection="1">
      <alignment vertical="center" wrapText="1"/>
      <protection locked="0"/>
    </xf>
    <xf numFmtId="0" fontId="16" fillId="0" borderId="11" xfId="4" applyFont="1" applyFill="1" applyBorder="1" applyAlignment="1" applyProtection="1">
      <alignment horizontal="left" vertical="center" wrapText="1"/>
      <protection locked="0"/>
    </xf>
    <xf numFmtId="9" fontId="16" fillId="0" borderId="28" xfId="8" applyFont="1" applyFill="1" applyBorder="1" applyAlignment="1" applyProtection="1">
      <alignment horizontal="center" vertical="center" wrapText="1"/>
      <protection locked="0"/>
    </xf>
    <xf numFmtId="9" fontId="16" fillId="0" borderId="10" xfId="1" applyFont="1" applyFill="1" applyBorder="1" applyAlignment="1" applyProtection="1">
      <alignment horizontal="center" vertical="center" wrapText="1"/>
      <protection locked="0"/>
    </xf>
    <xf numFmtId="9" fontId="16" fillId="0" borderId="28" xfId="6" applyNumberFormat="1" applyFont="1" applyFill="1" applyBorder="1" applyAlignment="1" applyProtection="1">
      <alignment horizontal="center" vertical="center" wrapText="1"/>
      <protection locked="0"/>
    </xf>
    <xf numFmtId="9" fontId="16" fillId="0" borderId="28" xfId="5" applyNumberFormat="1" applyFont="1" applyBorder="1" applyAlignment="1" applyProtection="1">
      <alignment horizontal="center" vertical="center" wrapText="1"/>
      <protection locked="0"/>
    </xf>
    <xf numFmtId="9" fontId="16" fillId="0" borderId="28" xfId="5" applyNumberFormat="1" applyFont="1" applyFill="1" applyBorder="1" applyAlignment="1" applyProtection="1">
      <alignment horizontal="center" vertical="center" wrapText="1"/>
      <protection locked="0"/>
    </xf>
    <xf numFmtId="0" fontId="16" fillId="0" borderId="47" xfId="4" applyFont="1" applyBorder="1" applyAlignment="1" applyProtection="1">
      <alignment horizontal="left" vertical="center" wrapText="1"/>
      <protection locked="0"/>
    </xf>
    <xf numFmtId="0" fontId="16" fillId="0" borderId="48" xfId="5" applyNumberFormat="1" applyFont="1" applyBorder="1" applyAlignment="1" applyProtection="1">
      <alignment horizontal="center" vertical="center" wrapText="1"/>
      <protection locked="0"/>
    </xf>
    <xf numFmtId="0" fontId="16" fillId="8" borderId="48" xfId="7" applyNumberFormat="1" applyFont="1" applyFill="1" applyBorder="1" applyAlignment="1" applyProtection="1">
      <alignment horizontal="center" vertical="center" wrapText="1"/>
    </xf>
    <xf numFmtId="9" fontId="17" fillId="8" borderId="48" xfId="1" applyFont="1" applyFill="1" applyBorder="1" applyAlignment="1" applyProtection="1">
      <alignment horizontal="center" vertical="center" wrapText="1"/>
    </xf>
    <xf numFmtId="0" fontId="16" fillId="0" borderId="48" xfId="6" applyNumberFormat="1" applyFont="1" applyBorder="1" applyAlignment="1" applyProtection="1">
      <alignment horizontal="center" vertical="center" wrapText="1"/>
      <protection locked="0"/>
    </xf>
    <xf numFmtId="0" fontId="16" fillId="0" borderId="48" xfId="6" applyNumberFormat="1" applyFont="1" applyFill="1" applyBorder="1" applyAlignment="1" applyProtection="1">
      <alignment horizontal="center" vertical="center" wrapText="1"/>
      <protection locked="0"/>
    </xf>
    <xf numFmtId="9" fontId="17" fillId="8" borderId="48" xfId="1" applyNumberFormat="1" applyFont="1" applyFill="1" applyBorder="1" applyAlignment="1" applyProtection="1">
      <alignment horizontal="center" vertical="center" wrapText="1"/>
    </xf>
    <xf numFmtId="0" fontId="16" fillId="8" borderId="48" xfId="1" applyNumberFormat="1" applyFont="1" applyFill="1" applyBorder="1" applyAlignment="1" applyProtection="1">
      <alignment horizontal="center" vertical="center" wrapText="1"/>
    </xf>
    <xf numFmtId="9" fontId="17" fillId="8" borderId="44" xfId="6" applyNumberFormat="1" applyFont="1" applyFill="1" applyBorder="1" applyAlignment="1" applyProtection="1">
      <alignment horizontal="center" vertical="center" wrapText="1"/>
    </xf>
    <xf numFmtId="0" fontId="15" fillId="0" borderId="16" xfId="3" applyFont="1" applyBorder="1" applyAlignment="1" applyProtection="1">
      <alignment horizontal="left" vertical="center" wrapText="1"/>
      <protection locked="0"/>
    </xf>
    <xf numFmtId="3" fontId="16" fillId="0" borderId="32" xfId="3" applyNumberFormat="1" applyFont="1" applyBorder="1" applyAlignment="1" applyProtection="1">
      <alignment horizontal="center" vertical="center" wrapText="1"/>
      <protection locked="0"/>
    </xf>
    <xf numFmtId="0" fontId="16" fillId="0" borderId="32" xfId="3" applyFont="1" applyBorder="1" applyAlignment="1" applyProtection="1">
      <alignment horizontal="left" vertical="center" wrapText="1"/>
      <protection locked="0"/>
    </xf>
    <xf numFmtId="0" fontId="2" fillId="0" borderId="49" xfId="3" applyFont="1" applyBorder="1" applyAlignment="1">
      <alignment horizontal="center" vertical="center" wrapText="1"/>
    </xf>
    <xf numFmtId="0" fontId="15" fillId="0" borderId="49" xfId="10" applyFont="1" applyBorder="1" applyAlignment="1" applyProtection="1">
      <alignment horizontal="left" vertical="center" wrapText="1"/>
      <protection locked="0"/>
    </xf>
    <xf numFmtId="0" fontId="15" fillId="0" borderId="50" xfId="10" applyFont="1" applyBorder="1" applyAlignment="1" applyProtection="1">
      <alignment vertical="center" wrapText="1"/>
      <protection locked="0"/>
    </xf>
    <xf numFmtId="1" fontId="16" fillId="0" borderId="50" xfId="10" applyNumberFormat="1" applyFont="1" applyBorder="1" applyAlignment="1" applyProtection="1">
      <alignment horizontal="center" vertical="center" wrapText="1"/>
      <protection locked="0"/>
    </xf>
    <xf numFmtId="0" fontId="16" fillId="0" borderId="50" xfId="10" applyFont="1" applyBorder="1" applyAlignment="1" applyProtection="1">
      <alignment horizontal="left" vertical="center" wrapText="1"/>
      <protection locked="0"/>
    </xf>
    <xf numFmtId="0" fontId="16" fillId="10" borderId="50" xfId="2" applyFont="1" applyFill="1" applyBorder="1" applyAlignment="1" applyProtection="1">
      <alignment horizontal="center" vertical="center" wrapText="1"/>
      <protection locked="0"/>
    </xf>
    <xf numFmtId="0" fontId="16" fillId="0" borderId="50" xfId="10" applyFont="1" applyBorder="1" applyAlignment="1">
      <alignment horizontal="center" vertical="center" wrapText="1"/>
    </xf>
    <xf numFmtId="0" fontId="16" fillId="0" borderId="50" xfId="4" applyFont="1" applyBorder="1" applyAlignment="1" applyProtection="1">
      <alignment horizontal="left" vertical="center" wrapText="1"/>
      <protection locked="0"/>
    </xf>
    <xf numFmtId="0" fontId="16" fillId="0" borderId="50" xfId="4" applyFont="1" applyBorder="1" applyAlignment="1" applyProtection="1">
      <alignment horizontal="center" vertical="center" wrapText="1"/>
      <protection locked="0"/>
    </xf>
    <xf numFmtId="1" fontId="16" fillId="0" borderId="50" xfId="7" applyNumberFormat="1" applyFont="1" applyBorder="1" applyAlignment="1" applyProtection="1">
      <alignment horizontal="center" vertical="center" wrapText="1"/>
      <protection locked="0"/>
    </xf>
    <xf numFmtId="1" fontId="16" fillId="8" borderId="50" xfId="7" applyNumberFormat="1" applyFont="1" applyFill="1" applyBorder="1" applyAlignment="1" applyProtection="1">
      <alignment horizontal="center" vertical="center" wrapText="1"/>
    </xf>
    <xf numFmtId="9" fontId="17" fillId="8" borderId="50" xfId="1" applyFont="1" applyFill="1" applyBorder="1" applyAlignment="1" applyProtection="1">
      <alignment horizontal="center" vertical="center" wrapText="1"/>
    </xf>
    <xf numFmtId="1" fontId="16" fillId="0" borderId="50" xfId="7" applyNumberFormat="1" applyFont="1" applyFill="1" applyBorder="1" applyAlignment="1" applyProtection="1">
      <alignment horizontal="center" vertical="center" wrapText="1"/>
      <protection locked="0"/>
    </xf>
    <xf numFmtId="3" fontId="16" fillId="8" borderId="50" xfId="7" applyNumberFormat="1" applyFont="1" applyFill="1" applyBorder="1" applyAlignment="1" applyProtection="1">
      <alignment horizontal="center" vertical="center" wrapText="1"/>
    </xf>
    <xf numFmtId="9" fontId="17" fillId="8" borderId="50" xfId="1" applyNumberFormat="1" applyFont="1" applyFill="1" applyBorder="1" applyAlignment="1" applyProtection="1">
      <alignment horizontal="center" vertical="center" wrapText="1"/>
    </xf>
    <xf numFmtId="9" fontId="16" fillId="0" borderId="50" xfId="7" applyNumberFormat="1" applyFont="1" applyBorder="1" applyAlignment="1" applyProtection="1">
      <alignment horizontal="center" vertical="center" wrapText="1"/>
      <protection locked="0"/>
    </xf>
    <xf numFmtId="9" fontId="16" fillId="8" borderId="50" xfId="7" applyNumberFormat="1" applyFont="1" applyFill="1" applyBorder="1" applyAlignment="1" applyProtection="1">
      <alignment horizontal="center" vertical="center" wrapText="1"/>
    </xf>
    <xf numFmtId="9" fontId="16" fillId="8" borderId="50" xfId="3" applyNumberFormat="1" applyFont="1" applyFill="1" applyBorder="1" applyAlignment="1" applyProtection="1">
      <alignment horizontal="center" vertical="center" wrapText="1"/>
    </xf>
    <xf numFmtId="9" fontId="16" fillId="8" borderId="51" xfId="3" applyNumberFormat="1" applyFont="1" applyFill="1" applyBorder="1" applyAlignment="1" applyProtection="1">
      <alignment horizontal="center" vertical="center" wrapText="1"/>
    </xf>
    <xf numFmtId="9" fontId="17" fillId="8" borderId="52" xfId="1" applyNumberFormat="1" applyFont="1" applyFill="1" applyBorder="1" applyAlignment="1" applyProtection="1">
      <alignment horizontal="center" vertical="center" wrapText="1"/>
    </xf>
    <xf numFmtId="0" fontId="15" fillId="0" borderId="31" xfId="10" applyFont="1" applyBorder="1" applyAlignment="1" applyProtection="1">
      <alignment horizontal="left" vertical="center" wrapText="1"/>
      <protection locked="0"/>
    </xf>
    <xf numFmtId="0" fontId="15" fillId="0" borderId="18" xfId="10" applyFont="1" applyBorder="1" applyAlignment="1" applyProtection="1">
      <alignment vertical="center" wrapText="1"/>
      <protection locked="0"/>
    </xf>
    <xf numFmtId="1" fontId="16" fillId="0" borderId="18" xfId="10" applyNumberFormat="1" applyFont="1" applyBorder="1" applyAlignment="1" applyProtection="1">
      <alignment horizontal="center" vertical="center" wrapText="1"/>
      <protection locked="0"/>
    </xf>
    <xf numFmtId="0" fontId="16" fillId="0" borderId="18" xfId="10" applyFont="1" applyBorder="1" applyAlignment="1" applyProtection="1">
      <alignment horizontal="left" vertical="center" wrapText="1"/>
      <protection locked="0"/>
    </xf>
    <xf numFmtId="0" fontId="16" fillId="10" borderId="18" xfId="2" applyFont="1" applyFill="1" applyBorder="1" applyAlignment="1" applyProtection="1">
      <alignment horizontal="center" vertical="center" wrapText="1"/>
      <protection locked="0"/>
    </xf>
    <xf numFmtId="0" fontId="16" fillId="0" borderId="18" xfId="10" applyFont="1" applyBorder="1" applyAlignment="1">
      <alignment horizontal="center" vertical="center" wrapText="1"/>
    </xf>
    <xf numFmtId="0" fontId="16" fillId="0" borderId="18" xfId="4" applyFont="1" applyBorder="1" applyAlignment="1" applyProtection="1">
      <alignment horizontal="left" vertical="center" wrapText="1"/>
      <protection locked="0"/>
    </xf>
    <xf numFmtId="0" fontId="16" fillId="0" borderId="18" xfId="4" applyFont="1" applyBorder="1" applyAlignment="1" applyProtection="1">
      <alignment horizontal="center" vertical="center" wrapText="1"/>
      <protection locked="0"/>
    </xf>
    <xf numFmtId="1" fontId="16" fillId="0" borderId="18" xfId="7" applyNumberFormat="1" applyFont="1" applyBorder="1" applyAlignment="1" applyProtection="1">
      <alignment horizontal="center" vertical="center" wrapText="1"/>
      <protection locked="0"/>
    </xf>
    <xf numFmtId="1" fontId="16" fillId="8" borderId="18" xfId="7" applyNumberFormat="1" applyFont="1" applyFill="1" applyBorder="1" applyAlignment="1" applyProtection="1">
      <alignment horizontal="center" vertical="center" wrapText="1"/>
    </xf>
    <xf numFmtId="9" fontId="17" fillId="8" borderId="18" xfId="1" applyFont="1" applyFill="1" applyBorder="1" applyAlignment="1" applyProtection="1">
      <alignment horizontal="center" vertical="center" wrapText="1"/>
    </xf>
    <xf numFmtId="1" fontId="16" fillId="0" borderId="18" xfId="7" applyNumberFormat="1" applyFont="1" applyFill="1" applyBorder="1" applyAlignment="1" applyProtection="1">
      <alignment horizontal="center" vertical="center" wrapText="1"/>
      <protection locked="0"/>
    </xf>
    <xf numFmtId="3" fontId="16" fillId="8" borderId="18" xfId="7" applyNumberFormat="1" applyFont="1" applyFill="1" applyBorder="1" applyAlignment="1" applyProtection="1">
      <alignment horizontal="center" vertical="center" wrapText="1"/>
    </xf>
    <xf numFmtId="9" fontId="17" fillId="8" borderId="18" xfId="1" applyNumberFormat="1" applyFont="1" applyFill="1" applyBorder="1" applyAlignment="1" applyProtection="1">
      <alignment horizontal="center" vertical="center" wrapText="1"/>
    </xf>
    <xf numFmtId="9" fontId="16" fillId="0" borderId="18" xfId="7" applyNumberFormat="1" applyFont="1" applyBorder="1" applyAlignment="1" applyProtection="1">
      <alignment horizontal="center" vertical="center" wrapText="1"/>
      <protection locked="0"/>
    </xf>
    <xf numFmtId="9" fontId="16" fillId="8" borderId="18" xfId="7" applyNumberFormat="1" applyFont="1" applyFill="1" applyBorder="1" applyAlignment="1" applyProtection="1">
      <alignment horizontal="center" vertical="center" wrapText="1"/>
    </xf>
    <xf numFmtId="9" fontId="16" fillId="8" borderId="18" xfId="3" applyNumberFormat="1" applyFont="1" applyFill="1" applyBorder="1" applyAlignment="1" applyProtection="1">
      <alignment horizontal="center" vertical="center" wrapText="1"/>
    </xf>
    <xf numFmtId="9" fontId="16" fillId="8" borderId="19" xfId="3" applyNumberFormat="1" applyFont="1" applyFill="1" applyBorder="1" applyAlignment="1" applyProtection="1">
      <alignment horizontal="center" vertical="center" wrapText="1"/>
    </xf>
    <xf numFmtId="9" fontId="17" fillId="8" borderId="20" xfId="1" applyNumberFormat="1" applyFont="1" applyFill="1" applyBorder="1" applyAlignment="1" applyProtection="1">
      <alignment horizontal="center" vertical="center" wrapText="1"/>
    </xf>
    <xf numFmtId="0" fontId="2" fillId="0" borderId="31" xfId="0" applyFont="1" applyBorder="1" applyAlignment="1">
      <alignment vertical="center"/>
    </xf>
    <xf numFmtId="0" fontId="15" fillId="11" borderId="31" xfId="2" applyFont="1" applyFill="1" applyBorder="1" applyAlignment="1" applyProtection="1">
      <alignment vertical="center"/>
    </xf>
    <xf numFmtId="0" fontId="20" fillId="11" borderId="18" xfId="2" applyFont="1" applyFill="1" applyBorder="1" applyAlignment="1" applyProtection="1">
      <alignment vertical="center"/>
    </xf>
    <xf numFmtId="9" fontId="20" fillId="11" borderId="18" xfId="1" applyNumberFormat="1" applyFont="1" applyFill="1" applyBorder="1" applyAlignment="1" applyProtection="1">
      <alignment vertical="center"/>
    </xf>
    <xf numFmtId="9" fontId="20" fillId="11" borderId="18" xfId="2" applyNumberFormat="1" applyFont="1" applyFill="1" applyBorder="1" applyAlignment="1" applyProtection="1">
      <alignment vertical="center"/>
    </xf>
    <xf numFmtId="9" fontId="20" fillId="11" borderId="19" xfId="2" applyNumberFormat="1" applyFont="1" applyFill="1" applyBorder="1" applyAlignment="1" applyProtection="1">
      <alignment vertical="center"/>
    </xf>
    <xf numFmtId="9" fontId="21" fillId="11" borderId="20" xfId="1" applyNumberFormat="1" applyFont="1" applyFill="1" applyBorder="1" applyAlignment="1" applyProtection="1">
      <alignment horizontal="center" vertical="center"/>
    </xf>
    <xf numFmtId="0" fontId="3" fillId="0" borderId="0"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vertical="center" wrapText="1"/>
    </xf>
    <xf numFmtId="0" fontId="4" fillId="12" borderId="28" xfId="2" applyFont="1" applyFill="1" applyBorder="1" applyAlignment="1" applyProtection="1">
      <alignment vertical="center"/>
    </xf>
    <xf numFmtId="0" fontId="8" fillId="0" borderId="0" xfId="2" applyFont="1" applyBorder="1" applyAlignment="1" applyProtection="1">
      <alignment horizontal="left" vertical="top"/>
      <protection locked="0"/>
    </xf>
    <xf numFmtId="0" fontId="2" fillId="0" borderId="0" xfId="2" applyFont="1" applyAlignment="1">
      <alignment vertical="center"/>
    </xf>
    <xf numFmtId="0" fontId="4" fillId="12" borderId="28" xfId="2" applyFont="1" applyFill="1" applyBorder="1" applyAlignment="1" applyProtection="1">
      <alignment vertical="center" wrapText="1"/>
    </xf>
    <xf numFmtId="0" fontId="4" fillId="12" borderId="28" xfId="2" applyFont="1" applyFill="1" applyBorder="1" applyAlignment="1">
      <alignment horizontal="center" vertical="center"/>
    </xf>
    <xf numFmtId="0" fontId="4" fillId="0" borderId="0" xfId="2" applyFont="1" applyBorder="1" applyAlignment="1" applyProtection="1">
      <alignment horizontal="left" vertical="center"/>
      <protection locked="0"/>
    </xf>
    <xf numFmtId="0" fontId="3" fillId="0" borderId="0" xfId="10" applyFont="1" applyAlignment="1">
      <alignment vertical="center" wrapText="1"/>
    </xf>
    <xf numFmtId="0" fontId="3" fillId="0" borderId="0" xfId="10" applyFont="1" applyAlignment="1">
      <alignment horizontal="center" vertical="center" wrapText="1"/>
    </xf>
    <xf numFmtId="0" fontId="2" fillId="0" borderId="0" xfId="10" applyFont="1" applyAlignment="1">
      <alignment vertical="center" wrapText="1"/>
    </xf>
    <xf numFmtId="0" fontId="22" fillId="0" borderId="0" xfId="11" applyAlignment="1">
      <alignment wrapText="1"/>
    </xf>
    <xf numFmtId="0" fontId="3" fillId="0" borderId="0" xfId="4" applyFont="1" applyBorder="1" applyAlignment="1">
      <alignment vertical="center" wrapText="1"/>
    </xf>
    <xf numFmtId="0" fontId="3" fillId="0" borderId="0" xfId="4" applyFont="1" applyBorder="1" applyAlignment="1">
      <alignment horizontal="center" vertical="center" wrapText="1"/>
    </xf>
    <xf numFmtId="0" fontId="3" fillId="0" borderId="0" xfId="4" applyFont="1" applyAlignment="1">
      <alignment vertical="center" wrapText="1"/>
    </xf>
    <xf numFmtId="0" fontId="2" fillId="0" borderId="0" xfId="4" applyFont="1" applyAlignment="1">
      <alignment vertical="center" wrapText="1"/>
    </xf>
    <xf numFmtId="0" fontId="23" fillId="0" borderId="0" xfId="12" applyFont="1" applyAlignment="1">
      <alignment wrapText="1"/>
    </xf>
    <xf numFmtId="0" fontId="3" fillId="0" borderId="0" xfId="3" applyFont="1" applyAlignment="1">
      <alignment vertical="center" wrapText="1"/>
    </xf>
    <xf numFmtId="0" fontId="3" fillId="0" borderId="0" xfId="3" applyFont="1" applyAlignment="1">
      <alignment horizontal="center" vertical="center" wrapText="1"/>
    </xf>
    <xf numFmtId="0" fontId="3" fillId="0" borderId="0" xfId="4" applyFont="1" applyAlignment="1">
      <alignment horizontal="center" vertical="center" wrapText="1"/>
    </xf>
    <xf numFmtId="0" fontId="2" fillId="0" borderId="0" xfId="3" applyFont="1" applyAlignment="1">
      <alignment vertical="center"/>
    </xf>
    <xf numFmtId="0" fontId="3" fillId="0" borderId="0" xfId="3" applyFont="1" applyAlignment="1">
      <alignment vertical="center"/>
    </xf>
    <xf numFmtId="0" fontId="3" fillId="0" borderId="0" xfId="3" applyFont="1" applyAlignment="1">
      <alignment horizontal="center" vertical="center"/>
    </xf>
    <xf numFmtId="9" fontId="17" fillId="8" borderId="33" xfId="8" applyFont="1" applyFill="1" applyBorder="1" applyAlignment="1" applyProtection="1">
      <alignment horizontal="center" vertical="center" wrapText="1"/>
    </xf>
    <xf numFmtId="9" fontId="17" fillId="8" borderId="33" xfId="8" applyNumberFormat="1" applyFont="1" applyFill="1" applyBorder="1" applyAlignment="1" applyProtection="1">
      <alignment horizontal="center" vertical="center" wrapText="1"/>
    </xf>
    <xf numFmtId="9" fontId="17" fillId="8" borderId="32" xfId="8" applyNumberFormat="1" applyFont="1" applyFill="1" applyBorder="1" applyAlignment="1" applyProtection="1">
      <alignment horizontal="center" vertical="center" wrapText="1"/>
    </xf>
    <xf numFmtId="9" fontId="18" fillId="8" borderId="37" xfId="8" applyFont="1" applyFill="1" applyBorder="1" applyAlignment="1" applyProtection="1">
      <alignment horizontal="center" vertical="center" wrapText="1"/>
    </xf>
    <xf numFmtId="9" fontId="18" fillId="8" borderId="37" xfId="8" applyNumberFormat="1" applyFont="1" applyFill="1" applyBorder="1" applyAlignment="1" applyProtection="1">
      <alignment horizontal="center" vertical="center" wrapText="1"/>
    </xf>
    <xf numFmtId="9" fontId="18" fillId="8" borderId="38" xfId="8" applyNumberFormat="1" applyFont="1" applyFill="1" applyBorder="1" applyAlignment="1" applyProtection="1">
      <alignment horizontal="center" vertical="center" wrapText="1"/>
    </xf>
    <xf numFmtId="3" fontId="16" fillId="0" borderId="24" xfId="3" applyNumberFormat="1" applyFont="1" applyFill="1" applyBorder="1" applyAlignment="1" applyProtection="1">
      <alignment horizontal="center" vertical="center" wrapText="1"/>
      <protection locked="0"/>
    </xf>
    <xf numFmtId="3" fontId="16" fillId="0" borderId="24" xfId="4" applyNumberFormat="1" applyFont="1" applyFill="1" applyBorder="1" applyAlignment="1" applyProtection="1">
      <alignment horizontal="center" vertical="center" wrapText="1"/>
      <protection locked="0"/>
    </xf>
    <xf numFmtId="0" fontId="16" fillId="0" borderId="24" xfId="4" applyFont="1" applyFill="1" applyBorder="1" applyAlignment="1" applyProtection="1">
      <alignment horizontal="left" vertical="center" wrapText="1"/>
      <protection locked="0"/>
    </xf>
    <xf numFmtId="0" fontId="16" fillId="0" borderId="24" xfId="4" applyFont="1" applyBorder="1" applyAlignment="1" applyProtection="1">
      <alignment horizontal="left" vertical="center" wrapText="1"/>
      <protection locked="0"/>
    </xf>
    <xf numFmtId="3" fontId="17" fillId="0" borderId="42" xfId="7" applyNumberFormat="1" applyFont="1" applyBorder="1" applyAlignment="1" applyProtection="1">
      <alignment horizontal="center" vertical="center" wrapText="1"/>
      <protection locked="0"/>
    </xf>
    <xf numFmtId="0" fontId="16" fillId="8" borderId="28" xfId="8" applyNumberFormat="1" applyFont="1" applyFill="1" applyBorder="1" applyAlignment="1" applyProtection="1">
      <alignment horizontal="center" vertical="center" wrapText="1"/>
    </xf>
    <xf numFmtId="9" fontId="17" fillId="8" borderId="28" xfId="8" applyFont="1" applyFill="1" applyBorder="1" applyAlignment="1" applyProtection="1">
      <alignment horizontal="center" vertical="center" wrapText="1"/>
    </xf>
    <xf numFmtId="9" fontId="17" fillId="8" borderId="24" xfId="8" applyFont="1" applyFill="1" applyBorder="1" applyAlignment="1" applyProtection="1">
      <alignment horizontal="center" vertical="center" wrapText="1"/>
    </xf>
    <xf numFmtId="3" fontId="17" fillId="0" borderId="42" xfId="7" applyNumberFormat="1" applyFont="1" applyFill="1" applyBorder="1" applyAlignment="1" applyProtection="1">
      <alignment horizontal="center" vertical="center" wrapText="1"/>
      <protection locked="0"/>
    </xf>
    <xf numFmtId="9" fontId="17" fillId="8" borderId="24" xfId="8" applyNumberFormat="1" applyFont="1" applyFill="1" applyBorder="1" applyAlignment="1" applyProtection="1">
      <alignment horizontal="center" vertical="center" wrapText="1"/>
    </xf>
    <xf numFmtId="9" fontId="17" fillId="8" borderId="28" xfId="8" applyNumberFormat="1" applyFont="1" applyFill="1" applyBorder="1" applyAlignment="1" applyProtection="1">
      <alignment horizontal="center" vertical="center" wrapText="1"/>
    </xf>
    <xf numFmtId="0" fontId="16" fillId="0" borderId="24" xfId="5" applyNumberFormat="1" applyFont="1" applyBorder="1" applyAlignment="1" applyProtection="1">
      <alignment horizontal="center" vertical="center" wrapText="1"/>
      <protection locked="0"/>
    </xf>
    <xf numFmtId="9" fontId="17" fillId="8" borderId="25" xfId="6" applyNumberFormat="1" applyFont="1" applyFill="1" applyBorder="1" applyAlignment="1" applyProtection="1">
      <alignment horizontal="center" vertical="center" wrapText="1"/>
    </xf>
    <xf numFmtId="0" fontId="16" fillId="0" borderId="28" xfId="13" applyNumberFormat="1" applyFont="1" applyFill="1" applyBorder="1" applyAlignment="1" applyProtection="1">
      <alignment horizontal="center" vertical="center" wrapText="1"/>
      <protection locked="0"/>
    </xf>
    <xf numFmtId="0" fontId="16" fillId="0" borderId="28" xfId="4" applyNumberFormat="1" applyFont="1" applyFill="1" applyBorder="1" applyAlignment="1" applyProtection="1">
      <alignment horizontal="center" vertical="center" wrapText="1"/>
      <protection locked="0"/>
    </xf>
    <xf numFmtId="0" fontId="16" fillId="0" borderId="28" xfId="4" applyFont="1" applyFill="1" applyBorder="1" applyAlignment="1" applyProtection="1">
      <alignment horizontal="justify" vertical="center" wrapText="1"/>
      <protection locked="0"/>
    </xf>
    <xf numFmtId="0" fontId="16" fillId="0" borderId="12" xfId="4" applyFont="1" applyFill="1" applyBorder="1" applyAlignment="1" applyProtection="1">
      <alignment horizontal="left" vertical="center" wrapText="1"/>
      <protection locked="0"/>
    </xf>
    <xf numFmtId="9" fontId="17" fillId="0" borderId="28" xfId="8" applyFont="1" applyFill="1" applyBorder="1" applyAlignment="1" applyProtection="1">
      <alignment horizontal="center" vertical="center" wrapText="1"/>
    </xf>
    <xf numFmtId="3" fontId="17" fillId="0" borderId="28" xfId="9" applyNumberFormat="1" applyFont="1" applyFill="1" applyBorder="1" applyAlignment="1" applyProtection="1">
      <alignment horizontal="center" vertical="center" wrapText="1"/>
      <protection locked="0"/>
    </xf>
    <xf numFmtId="9" fontId="17" fillId="0" borderId="28" xfId="8" applyNumberFormat="1" applyFont="1" applyFill="1" applyBorder="1" applyAlignment="1" applyProtection="1">
      <alignment horizontal="center" vertical="center" wrapText="1"/>
    </xf>
    <xf numFmtId="0" fontId="16" fillId="0" borderId="12" xfId="5" applyNumberFormat="1" applyFont="1" applyFill="1" applyBorder="1" applyAlignment="1" applyProtection="1">
      <alignment horizontal="center" vertical="center" wrapText="1"/>
      <protection locked="0"/>
    </xf>
    <xf numFmtId="9" fontId="17" fillId="8" borderId="12" xfId="8" applyNumberFormat="1" applyFont="1" applyFill="1" applyBorder="1" applyAlignment="1" applyProtection="1">
      <alignment horizontal="center" vertical="center" wrapText="1"/>
    </xf>
    <xf numFmtId="3" fontId="16" fillId="0" borderId="28" xfId="13" applyNumberFormat="1" applyFont="1" applyFill="1" applyBorder="1" applyAlignment="1" applyProtection="1">
      <alignment horizontal="center" vertical="center" wrapText="1"/>
      <protection locked="0"/>
    </xf>
    <xf numFmtId="3" fontId="16" fillId="0" borderId="28" xfId="5" applyNumberFormat="1" applyFont="1" applyFill="1" applyBorder="1" applyAlignment="1" applyProtection="1">
      <alignment horizontal="center" vertical="center" wrapText="1"/>
      <protection locked="0"/>
    </xf>
    <xf numFmtId="3" fontId="16" fillId="0" borderId="28" xfId="3" applyNumberFormat="1" applyFont="1" applyFill="1" applyBorder="1" applyAlignment="1" applyProtection="1">
      <alignment horizontal="center" vertical="center" wrapText="1"/>
      <protection locked="0"/>
    </xf>
    <xf numFmtId="3" fontId="16" fillId="0" borderId="28" xfId="4" applyNumberFormat="1" applyFont="1" applyFill="1" applyBorder="1" applyAlignment="1" applyProtection="1">
      <alignment horizontal="center" vertical="center" wrapText="1"/>
      <protection locked="0"/>
    </xf>
    <xf numFmtId="0" fontId="16" fillId="0" borderId="28" xfId="4" applyFont="1" applyFill="1" applyBorder="1" applyAlignment="1" applyProtection="1">
      <alignment horizontal="left" vertical="center" wrapText="1"/>
      <protection locked="0"/>
    </xf>
    <xf numFmtId="0" fontId="16" fillId="0" borderId="28" xfId="4" applyFont="1" applyBorder="1" applyAlignment="1" applyProtection="1">
      <alignment horizontal="left" vertical="center" wrapText="1"/>
      <protection locked="0"/>
    </xf>
    <xf numFmtId="3" fontId="17" fillId="0" borderId="10" xfId="7" applyNumberFormat="1" applyFont="1" applyBorder="1" applyAlignment="1" applyProtection="1">
      <alignment horizontal="center" vertical="center" wrapText="1"/>
      <protection locked="0"/>
    </xf>
    <xf numFmtId="165" fontId="16" fillId="8" borderId="28" xfId="7" applyNumberFormat="1" applyFont="1" applyFill="1" applyBorder="1" applyAlignment="1" applyProtection="1">
      <alignment horizontal="center" vertical="center" wrapText="1"/>
    </xf>
    <xf numFmtId="3" fontId="17" fillId="0" borderId="10" xfId="7" applyNumberFormat="1" applyFont="1" applyFill="1" applyBorder="1" applyAlignment="1" applyProtection="1">
      <alignment horizontal="center" vertical="center" wrapText="1"/>
      <protection locked="0"/>
    </xf>
    <xf numFmtId="0" fontId="17" fillId="0" borderId="10" xfId="7" applyNumberFormat="1" applyFont="1" applyBorder="1" applyAlignment="1" applyProtection="1">
      <alignment horizontal="center" vertical="center" wrapText="1"/>
      <protection locked="0"/>
    </xf>
    <xf numFmtId="0" fontId="16" fillId="0" borderId="28" xfId="5" applyNumberFormat="1" applyFont="1" applyFill="1" applyBorder="1" applyAlignment="1" applyProtection="1">
      <alignment horizontal="center" vertical="center" wrapText="1"/>
      <protection locked="0"/>
    </xf>
    <xf numFmtId="0" fontId="16" fillId="0" borderId="28" xfId="5" applyNumberFormat="1" applyFont="1" applyBorder="1" applyAlignment="1" applyProtection="1">
      <alignment horizontal="center" vertical="center" wrapText="1"/>
      <protection locked="0"/>
    </xf>
    <xf numFmtId="1" fontId="17" fillId="0" borderId="10" xfId="7" applyNumberFormat="1" applyFont="1" applyBorder="1" applyAlignment="1" applyProtection="1">
      <alignment horizontal="center" vertical="center" wrapText="1"/>
      <protection locked="0"/>
    </xf>
    <xf numFmtId="1" fontId="17" fillId="0" borderId="10" xfId="7" applyNumberFormat="1" applyFont="1" applyFill="1" applyBorder="1" applyAlignment="1" applyProtection="1">
      <alignment horizontal="center" vertical="center" wrapText="1"/>
      <protection locked="0"/>
    </xf>
    <xf numFmtId="0" fontId="15" fillId="0" borderId="28" xfId="3" applyFont="1" applyFill="1" applyBorder="1" applyAlignment="1" applyProtection="1">
      <alignment vertical="center" wrapText="1"/>
      <protection locked="0"/>
    </xf>
    <xf numFmtId="0" fontId="16" fillId="0" borderId="28" xfId="0" applyFont="1" applyBorder="1" applyAlignment="1" applyProtection="1">
      <alignment vertical="center" wrapText="1"/>
      <protection locked="0"/>
    </xf>
    <xf numFmtId="0" fontId="16" fillId="0" borderId="28" xfId="0" applyNumberFormat="1" applyFont="1" applyBorder="1" applyAlignment="1" applyProtection="1">
      <alignment horizontal="center" vertical="center" wrapText="1"/>
      <protection locked="0"/>
    </xf>
    <xf numFmtId="0" fontId="16" fillId="0" borderId="10" xfId="0" applyFont="1" applyBorder="1" applyAlignment="1" applyProtection="1">
      <alignment horizontal="justify" vertical="center" wrapText="1"/>
      <protection locked="0"/>
    </xf>
    <xf numFmtId="0" fontId="16" fillId="0" borderId="28" xfId="2" applyFont="1" applyFill="1" applyBorder="1" applyAlignment="1" applyProtection="1">
      <alignment horizontal="left" vertical="center" wrapText="1"/>
      <protection locked="0"/>
    </xf>
    <xf numFmtId="0" fontId="16" fillId="0" borderId="28" xfId="4" applyNumberFormat="1" applyFont="1" applyBorder="1" applyAlignment="1" applyProtection="1">
      <alignment horizontal="center" vertical="center" wrapText="1"/>
      <protection locked="0"/>
    </xf>
    <xf numFmtId="0" fontId="17" fillId="0" borderId="28" xfId="9" applyNumberFormat="1" applyFont="1" applyFill="1" applyBorder="1" applyAlignment="1" applyProtection="1">
      <alignment horizontal="center" vertical="center" wrapText="1"/>
      <protection locked="0"/>
    </xf>
    <xf numFmtId="3" fontId="16" fillId="0" borderId="32" xfId="4" applyNumberFormat="1" applyFont="1" applyFill="1" applyBorder="1" applyAlignment="1" applyProtection="1">
      <alignment horizontal="center" vertical="center" wrapText="1"/>
      <protection locked="0"/>
    </xf>
    <xf numFmtId="0" fontId="16" fillId="0" borderId="48" xfId="4" applyFont="1" applyFill="1" applyBorder="1" applyAlignment="1" applyProtection="1">
      <alignment horizontal="left" vertical="center" wrapText="1"/>
      <protection locked="0"/>
    </xf>
    <xf numFmtId="9" fontId="17" fillId="0" borderId="48" xfId="8" applyFont="1" applyFill="1" applyBorder="1" applyAlignment="1" applyProtection="1">
      <alignment horizontal="center" vertical="center" wrapText="1"/>
    </xf>
    <xf numFmtId="9" fontId="17" fillId="0" borderId="48" xfId="8" applyNumberFormat="1" applyFont="1" applyFill="1" applyBorder="1" applyAlignment="1" applyProtection="1">
      <alignment horizontal="center" vertical="center" wrapText="1"/>
    </xf>
    <xf numFmtId="0" fontId="16" fillId="0" borderId="32" xfId="5" applyNumberFormat="1" applyFont="1" applyFill="1" applyBorder="1" applyAlignment="1" applyProtection="1">
      <alignment horizontal="center" vertical="center" wrapText="1"/>
      <protection locked="0"/>
    </xf>
    <xf numFmtId="9" fontId="17" fillId="8" borderId="48" xfId="8" applyNumberFormat="1" applyFont="1" applyFill="1" applyBorder="1" applyAlignment="1" applyProtection="1">
      <alignment horizontal="center" vertical="center" wrapText="1"/>
    </xf>
    <xf numFmtId="9" fontId="17" fillId="0" borderId="44" xfId="6" applyNumberFormat="1" applyFont="1" applyFill="1" applyBorder="1" applyAlignment="1" applyProtection="1">
      <alignment horizontal="center" vertical="center" wrapText="1"/>
    </xf>
    <xf numFmtId="9" fontId="17" fillId="8" borderId="32" xfId="8" applyFont="1" applyFill="1" applyBorder="1" applyAlignment="1" applyProtection="1">
      <alignment horizontal="center" vertical="center" wrapText="1"/>
    </xf>
    <xf numFmtId="0" fontId="10" fillId="3" borderId="28" xfId="0" applyFont="1" applyFill="1" applyBorder="1" applyAlignment="1">
      <alignment vertical="center"/>
    </xf>
    <xf numFmtId="0" fontId="15" fillId="0" borderId="28" xfId="3" applyFont="1" applyBorder="1" applyAlignment="1" applyProtection="1">
      <alignment vertical="center" wrapText="1"/>
      <protection locked="0"/>
    </xf>
    <xf numFmtId="3" fontId="16" fillId="0" borderId="28" xfId="3" applyNumberFormat="1" applyFont="1" applyBorder="1" applyAlignment="1" applyProtection="1">
      <alignment horizontal="center" vertical="center" wrapText="1"/>
      <protection locked="0"/>
    </xf>
    <xf numFmtId="0" fontId="16" fillId="0" borderId="28" xfId="3" applyFont="1" applyBorder="1" applyAlignment="1" applyProtection="1">
      <alignment horizontal="left" vertical="center" wrapText="1"/>
      <protection locked="0"/>
    </xf>
    <xf numFmtId="3" fontId="16" fillId="0" borderId="28" xfId="4" applyNumberFormat="1" applyFont="1" applyBorder="1" applyAlignment="1" applyProtection="1">
      <alignment horizontal="center" vertical="center" wrapText="1"/>
      <protection locked="0"/>
    </xf>
    <xf numFmtId="3" fontId="16" fillId="0" borderId="28" xfId="7" applyNumberFormat="1" applyFont="1" applyBorder="1" applyAlignment="1" applyProtection="1">
      <alignment horizontal="center" vertical="center" wrapText="1"/>
      <protection locked="0"/>
    </xf>
    <xf numFmtId="3" fontId="16" fillId="8" borderId="28" xfId="7" applyNumberFormat="1" applyFont="1" applyFill="1" applyBorder="1" applyAlignment="1" applyProtection="1">
      <alignment horizontal="center" vertical="center" wrapText="1"/>
    </xf>
    <xf numFmtId="3" fontId="16" fillId="0" borderId="28" xfId="7" applyNumberFormat="1" applyFont="1" applyFill="1" applyBorder="1" applyAlignment="1" applyProtection="1">
      <alignment horizontal="center" vertical="center" wrapText="1"/>
      <protection locked="0"/>
    </xf>
    <xf numFmtId="3" fontId="16" fillId="8" borderId="28" xfId="3" applyNumberFormat="1" applyFont="1" applyFill="1" applyBorder="1" applyAlignment="1" applyProtection="1">
      <alignment horizontal="center" vertical="center" wrapText="1"/>
    </xf>
    <xf numFmtId="3" fontId="16" fillId="8" borderId="28" xfId="8" applyNumberFormat="1" applyFont="1" applyFill="1" applyBorder="1" applyAlignment="1" applyProtection="1">
      <alignment horizontal="center" vertical="center" wrapText="1"/>
    </xf>
    <xf numFmtId="9" fontId="17" fillId="8" borderId="28" xfId="6" applyFont="1" applyFill="1" applyBorder="1" applyAlignment="1" applyProtection="1">
      <alignment horizontal="center" vertical="center" wrapText="1"/>
    </xf>
    <xf numFmtId="0" fontId="16" fillId="0" borderId="28" xfId="7" applyNumberFormat="1" applyFont="1" applyBorder="1" applyAlignment="1" applyProtection="1">
      <alignment horizontal="center" vertical="center" wrapText="1"/>
      <protection locked="0"/>
    </xf>
    <xf numFmtId="0" fontId="16" fillId="10" borderId="28" xfId="2" applyFont="1" applyFill="1" applyBorder="1" applyAlignment="1" applyProtection="1">
      <alignment horizontal="left" vertical="center" wrapText="1"/>
      <protection locked="0"/>
    </xf>
    <xf numFmtId="0" fontId="9" fillId="0" borderId="28" xfId="4" applyFont="1" applyBorder="1" applyAlignment="1" applyProtection="1">
      <alignment horizontal="left" vertical="center" wrapText="1"/>
      <protection locked="0"/>
    </xf>
    <xf numFmtId="1" fontId="16" fillId="0" borderId="28" xfId="7" applyNumberFormat="1" applyFont="1" applyBorder="1" applyAlignment="1" applyProtection="1">
      <alignment horizontal="center" vertical="center" wrapText="1"/>
      <protection locked="0"/>
    </xf>
    <xf numFmtId="1" fontId="16" fillId="8" borderId="28" xfId="3" applyNumberFormat="1" applyFont="1" applyFill="1" applyBorder="1" applyAlignment="1" applyProtection="1">
      <alignment horizontal="center" vertical="center" wrapText="1"/>
    </xf>
    <xf numFmtId="1" fontId="16" fillId="8" borderId="28" xfId="8" applyNumberFormat="1" applyFont="1" applyFill="1" applyBorder="1" applyAlignment="1" applyProtection="1">
      <alignment horizontal="center" vertical="center" wrapText="1"/>
    </xf>
    <xf numFmtId="0" fontId="16" fillId="0" borderId="28" xfId="3" applyFont="1" applyBorder="1" applyAlignment="1" applyProtection="1">
      <alignment horizontal="center" vertical="center" wrapText="1"/>
      <protection locked="0"/>
    </xf>
    <xf numFmtId="0" fontId="16" fillId="0" borderId="28" xfId="4" applyFont="1" applyBorder="1" applyAlignment="1" applyProtection="1">
      <alignment horizontal="center" vertical="center" wrapText="1"/>
      <protection locked="0"/>
    </xf>
    <xf numFmtId="9" fontId="18" fillId="13" borderId="55" xfId="14" applyFont="1" applyFill="1" applyBorder="1" applyAlignment="1" applyProtection="1">
      <alignment horizontal="center" vertical="center"/>
    </xf>
    <xf numFmtId="0" fontId="10" fillId="3" borderId="56" xfId="0" applyFont="1" applyFill="1" applyBorder="1" applyAlignment="1">
      <alignment vertical="center"/>
    </xf>
    <xf numFmtId="0" fontId="12" fillId="0" borderId="56" xfId="2" applyFont="1" applyFill="1" applyBorder="1" applyAlignment="1" applyProtection="1">
      <alignment horizontal="center" vertical="top" wrapText="1"/>
    </xf>
    <xf numFmtId="0" fontId="14" fillId="0" borderId="56" xfId="2" applyFont="1" applyFill="1" applyBorder="1" applyAlignment="1" applyProtection="1">
      <alignment horizontal="center" vertical="top" wrapText="1"/>
    </xf>
    <xf numFmtId="0" fontId="12" fillId="8" borderId="56" xfId="2" applyFont="1" applyFill="1" applyBorder="1" applyAlignment="1" applyProtection="1">
      <alignment horizontal="center" vertical="top" wrapText="1"/>
    </xf>
    <xf numFmtId="0" fontId="14" fillId="8" borderId="56" xfId="2" applyFont="1" applyFill="1" applyBorder="1" applyAlignment="1" applyProtection="1">
      <alignment horizontal="center" vertical="top" wrapText="1"/>
    </xf>
    <xf numFmtId="0" fontId="15" fillId="0" borderId="56" xfId="3" applyFont="1" applyBorder="1" applyAlignment="1" applyProtection="1">
      <alignment vertical="center" wrapText="1"/>
      <protection locked="0"/>
    </xf>
    <xf numFmtId="3" fontId="16" fillId="0" borderId="56" xfId="3" applyNumberFormat="1" applyFont="1" applyBorder="1" applyAlignment="1" applyProtection="1">
      <alignment horizontal="center" vertical="center" wrapText="1"/>
      <protection locked="0"/>
    </xf>
    <xf numFmtId="0" fontId="16" fillId="0" borderId="56" xfId="3" applyFont="1" applyBorder="1" applyAlignment="1" applyProtection="1">
      <alignment horizontal="left" vertical="center" wrapText="1"/>
      <protection locked="0"/>
    </xf>
    <xf numFmtId="3" fontId="16" fillId="0" borderId="56" xfId="4" applyNumberFormat="1" applyFont="1" applyBorder="1" applyAlignment="1" applyProtection="1">
      <alignment horizontal="center" vertical="center" wrapText="1"/>
      <protection locked="0"/>
    </xf>
    <xf numFmtId="0" fontId="16" fillId="0" borderId="56" xfId="4" applyFont="1" applyBorder="1" applyAlignment="1" applyProtection="1">
      <alignment horizontal="left" vertical="center" wrapText="1"/>
      <protection locked="0"/>
    </xf>
    <xf numFmtId="3" fontId="16" fillId="0" borderId="56" xfId="7" applyNumberFormat="1" applyFont="1" applyBorder="1" applyAlignment="1" applyProtection="1">
      <alignment horizontal="center" vertical="center" wrapText="1"/>
      <protection locked="0"/>
    </xf>
    <xf numFmtId="3" fontId="16" fillId="8" borderId="56" xfId="7" applyNumberFormat="1" applyFont="1" applyFill="1" applyBorder="1" applyAlignment="1" applyProtection="1">
      <alignment horizontal="center" vertical="center" wrapText="1"/>
    </xf>
    <xf numFmtId="3" fontId="16" fillId="0" borderId="56" xfId="7" applyNumberFormat="1" applyFont="1" applyFill="1" applyBorder="1" applyAlignment="1" applyProtection="1">
      <alignment horizontal="center" vertical="center" wrapText="1"/>
      <protection locked="0"/>
    </xf>
    <xf numFmtId="3" fontId="16" fillId="8" borderId="56" xfId="3" applyNumberFormat="1" applyFont="1" applyFill="1" applyBorder="1" applyAlignment="1" applyProtection="1">
      <alignment horizontal="center" vertical="center" wrapText="1"/>
    </xf>
    <xf numFmtId="3" fontId="16" fillId="8" borderId="56" xfId="8" applyNumberFormat="1" applyFont="1" applyFill="1" applyBorder="1" applyAlignment="1" applyProtection="1">
      <alignment horizontal="center" vertical="center" wrapText="1"/>
    </xf>
    <xf numFmtId="9" fontId="17" fillId="8" borderId="56" xfId="6" applyFont="1" applyFill="1" applyBorder="1" applyAlignment="1" applyProtection="1">
      <alignment horizontal="center" vertical="center" wrapText="1"/>
    </xf>
    <xf numFmtId="3" fontId="16" fillId="0" borderId="56" xfId="3" applyNumberFormat="1" applyFont="1" applyFill="1" applyBorder="1" applyAlignment="1" applyProtection="1">
      <alignment horizontal="center" vertical="center" wrapText="1"/>
      <protection locked="0"/>
    </xf>
    <xf numFmtId="0" fontId="16" fillId="0" borderId="56" xfId="7" applyNumberFormat="1" applyFont="1" applyBorder="1" applyAlignment="1" applyProtection="1">
      <alignment horizontal="center" vertical="center" wrapText="1"/>
      <protection locked="0"/>
    </xf>
    <xf numFmtId="0" fontId="16" fillId="10" borderId="56" xfId="2" applyFont="1" applyFill="1" applyBorder="1" applyAlignment="1" applyProtection="1">
      <alignment horizontal="left" vertical="center" wrapText="1"/>
      <protection locked="0"/>
    </xf>
    <xf numFmtId="9" fontId="18" fillId="13" borderId="60" xfId="14" applyFont="1" applyFill="1" applyBorder="1" applyAlignment="1" applyProtection="1">
      <alignment horizontal="center" vertical="center"/>
    </xf>
    <xf numFmtId="0" fontId="4" fillId="12" borderId="56" xfId="2" applyFont="1" applyFill="1" applyBorder="1" applyAlignment="1" applyProtection="1">
      <alignment vertical="center"/>
    </xf>
    <xf numFmtId="0" fontId="4" fillId="12" borderId="56" xfId="2" applyFont="1" applyFill="1" applyBorder="1" applyAlignment="1" applyProtection="1">
      <alignment vertical="center" wrapText="1"/>
    </xf>
    <xf numFmtId="0" fontId="4" fillId="12" borderId="56" xfId="2" applyFont="1" applyFill="1" applyBorder="1" applyAlignment="1">
      <alignment horizontal="center" vertical="center"/>
    </xf>
    <xf numFmtId="9" fontId="16" fillId="0" borderId="56" xfId="6" applyFont="1" applyBorder="1" applyAlignment="1" applyProtection="1">
      <alignment horizontal="center" vertical="center" wrapText="1"/>
      <protection locked="0"/>
    </xf>
    <xf numFmtId="9" fontId="16" fillId="8" borderId="56" xfId="6" applyFont="1" applyFill="1" applyBorder="1" applyAlignment="1" applyProtection="1">
      <alignment horizontal="center" vertical="center" wrapText="1"/>
    </xf>
    <xf numFmtId="9" fontId="16" fillId="0" borderId="56" xfId="6" applyFont="1" applyFill="1" applyBorder="1" applyAlignment="1" applyProtection="1">
      <alignment horizontal="center" vertical="center" wrapText="1"/>
      <protection locked="0"/>
    </xf>
    <xf numFmtId="0" fontId="16" fillId="0" borderId="56" xfId="3" applyFont="1" applyFill="1" applyBorder="1" applyAlignment="1" applyProtection="1">
      <alignment horizontal="left" vertical="center" wrapText="1"/>
      <protection locked="0"/>
    </xf>
    <xf numFmtId="0" fontId="9" fillId="0" borderId="56" xfId="2" applyFont="1" applyBorder="1" applyAlignment="1" applyProtection="1">
      <alignment horizontal="left" vertical="center"/>
    </xf>
    <xf numFmtId="0" fontId="7" fillId="0" borderId="56" xfId="0" applyFont="1" applyBorder="1" applyAlignment="1">
      <alignment horizontal="left" vertical="center"/>
    </xf>
    <xf numFmtId="0" fontId="10" fillId="3" borderId="61" xfId="0" applyFont="1" applyFill="1" applyBorder="1" applyAlignment="1">
      <alignment vertical="center"/>
    </xf>
    <xf numFmtId="0" fontId="10" fillId="3" borderId="62" xfId="0" applyFont="1" applyFill="1" applyBorder="1" applyAlignment="1">
      <alignment vertical="center"/>
    </xf>
    <xf numFmtId="0" fontId="35" fillId="0" borderId="10" xfId="2" applyFont="1" applyFill="1" applyBorder="1" applyAlignment="1" applyProtection="1">
      <alignment horizontal="center" vertical="top" wrapText="1"/>
    </xf>
    <xf numFmtId="0" fontId="11" fillId="0" borderId="10" xfId="2" applyFont="1" applyFill="1" applyBorder="1" applyAlignment="1" applyProtection="1">
      <alignment horizontal="center" vertical="top" wrapText="1"/>
    </xf>
    <xf numFmtId="0" fontId="35" fillId="8" borderId="10" xfId="2" applyFont="1" applyFill="1" applyBorder="1" applyAlignment="1" applyProtection="1">
      <alignment horizontal="center" vertical="top" wrapText="1"/>
    </xf>
    <xf numFmtId="0" fontId="11" fillId="8" borderId="10" xfId="2" applyFont="1" applyFill="1" applyBorder="1" applyAlignment="1" applyProtection="1">
      <alignment horizontal="center" vertical="top" wrapText="1"/>
    </xf>
    <xf numFmtId="0" fontId="4" fillId="0" borderId="56" xfId="0" applyFont="1" applyBorder="1" applyAlignment="1" applyProtection="1">
      <alignment vertical="center" wrapText="1"/>
      <protection locked="0"/>
    </xf>
    <xf numFmtId="9" fontId="9" fillId="0" borderId="56"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justify" vertical="center" wrapText="1"/>
      <protection locked="0"/>
    </xf>
    <xf numFmtId="0" fontId="9" fillId="10" borderId="56" xfId="2" applyFont="1" applyFill="1" applyBorder="1" applyAlignment="1" applyProtection="1">
      <alignment horizontal="left" vertical="center" wrapText="1"/>
      <protection locked="0"/>
    </xf>
    <xf numFmtId="0" fontId="9" fillId="0" borderId="56" xfId="4" applyNumberFormat="1" applyFont="1" applyBorder="1" applyAlignment="1" applyProtection="1">
      <alignment horizontal="center" vertical="center" wrapText="1"/>
      <protection locked="0"/>
    </xf>
    <xf numFmtId="0" fontId="9" fillId="0" borderId="59" xfId="4" applyFont="1" applyBorder="1" applyAlignment="1" applyProtection="1">
      <alignment horizontal="left" vertical="center" wrapText="1"/>
      <protection locked="0"/>
    </xf>
    <xf numFmtId="0" fontId="36" fillId="0" borderId="59" xfId="4" applyFont="1" applyBorder="1" applyAlignment="1" applyProtection="1">
      <alignment horizontal="left" vertical="center" wrapText="1"/>
      <protection locked="0"/>
    </xf>
    <xf numFmtId="0" fontId="9" fillId="0" borderId="56" xfId="4" applyFont="1" applyBorder="1" applyAlignment="1" applyProtection="1">
      <alignment horizontal="left" vertical="center" wrapText="1"/>
      <protection locked="0"/>
    </xf>
    <xf numFmtId="3" fontId="17" fillId="8" borderId="10" xfId="7" applyNumberFormat="1" applyFont="1" applyFill="1" applyBorder="1" applyAlignment="1" applyProtection="1">
      <alignment horizontal="center" vertical="center"/>
    </xf>
    <xf numFmtId="0" fontId="17" fillId="0" borderId="10" xfId="7" applyNumberFormat="1" applyFont="1" applyFill="1" applyBorder="1" applyAlignment="1" applyProtection="1">
      <alignment horizontal="center" vertical="center" wrapText="1"/>
      <protection locked="0"/>
    </xf>
    <xf numFmtId="3" fontId="17" fillId="8" borderId="10" xfId="0" applyNumberFormat="1" applyFont="1" applyFill="1" applyBorder="1" applyAlignment="1" applyProtection="1">
      <alignment horizontal="center" vertical="center"/>
    </xf>
    <xf numFmtId="3" fontId="17" fillId="8" borderId="10" xfId="8" applyNumberFormat="1" applyFont="1" applyFill="1" applyBorder="1" applyAlignment="1" applyProtection="1">
      <alignment horizontal="center" vertical="center"/>
    </xf>
    <xf numFmtId="9" fontId="17" fillId="8" borderId="10" xfId="8" applyNumberFormat="1" applyFont="1" applyFill="1" applyBorder="1" applyAlignment="1" applyProtection="1">
      <alignment horizontal="center" vertical="center"/>
    </xf>
    <xf numFmtId="0" fontId="33" fillId="0" borderId="59" xfId="4" applyFont="1" applyBorder="1" applyAlignment="1" applyProtection="1">
      <alignment horizontal="left" vertical="center" wrapText="1"/>
      <protection locked="0"/>
    </xf>
    <xf numFmtId="0" fontId="20" fillId="0" borderId="0" xfId="2" applyFont="1" applyFill="1" applyBorder="1" applyAlignment="1" applyProtection="1">
      <alignment horizontal="right" vertical="center"/>
    </xf>
    <xf numFmtId="9" fontId="18" fillId="0" borderId="0" xfId="14" applyFont="1" applyFill="1" applyBorder="1" applyAlignment="1" applyProtection="1">
      <alignment horizontal="center" vertical="center"/>
    </xf>
    <xf numFmtId="0" fontId="2" fillId="0" borderId="0" xfId="0" applyFont="1" applyFill="1" applyAlignment="1">
      <alignment vertical="center"/>
    </xf>
    <xf numFmtId="0" fontId="2" fillId="0" borderId="0" xfId="2" applyFont="1" applyBorder="1" applyAlignment="1">
      <alignment horizontal="left" vertical="center"/>
    </xf>
    <xf numFmtId="0" fontId="2" fillId="0" borderId="0" xfId="15" applyFont="1" applyAlignment="1">
      <alignment vertical="center"/>
    </xf>
    <xf numFmtId="0" fontId="6" fillId="2" borderId="10" xfId="16" applyFont="1" applyFill="1" applyBorder="1" applyAlignment="1">
      <alignment horizontal="left" vertical="top" wrapText="1"/>
    </xf>
    <xf numFmtId="0" fontId="6" fillId="2" borderId="11" xfId="16" applyFont="1" applyFill="1" applyBorder="1" applyAlignment="1">
      <alignment horizontal="left" vertical="top" wrapText="1"/>
    </xf>
    <xf numFmtId="0" fontId="3" fillId="0" borderId="0" xfId="15" applyFont="1" applyBorder="1" applyAlignment="1">
      <alignment vertical="center"/>
    </xf>
    <xf numFmtId="0" fontId="3" fillId="0" borderId="0" xfId="15" applyFont="1" applyBorder="1" applyAlignment="1">
      <alignment horizontal="center" vertical="center"/>
    </xf>
    <xf numFmtId="0" fontId="3" fillId="0" borderId="0" xfId="15" applyFont="1" applyBorder="1" applyAlignment="1">
      <alignment vertical="center" wrapText="1"/>
    </xf>
    <xf numFmtId="0" fontId="39" fillId="0" borderId="69" xfId="0" applyFont="1" applyFill="1" applyBorder="1" applyAlignment="1"/>
    <xf numFmtId="0" fontId="35" fillId="0" borderId="21" xfId="2" applyFont="1" applyFill="1" applyBorder="1" applyAlignment="1" applyProtection="1">
      <alignment horizontal="center" vertical="top" wrapText="1"/>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vertical="center" wrapText="1"/>
      <protection locked="0"/>
    </xf>
    <xf numFmtId="9" fontId="9" fillId="0" borderId="24" xfId="0" applyNumberFormat="1"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9" fontId="9" fillId="0" borderId="24" xfId="4" applyNumberFormat="1" applyFont="1" applyBorder="1" applyAlignment="1" applyProtection="1">
      <alignment horizontal="center" vertical="center" wrapText="1"/>
      <protection locked="0"/>
    </xf>
    <xf numFmtId="0" fontId="9" fillId="0" borderId="24" xfId="4" applyFont="1" applyBorder="1" applyAlignment="1" applyProtection="1">
      <alignment horizontal="left" vertical="center" wrapText="1"/>
      <protection locked="0"/>
    </xf>
    <xf numFmtId="0" fontId="33" fillId="0" borderId="24" xfId="4" applyFont="1" applyBorder="1" applyAlignment="1" applyProtection="1">
      <alignment horizontal="left" vertical="center" wrapText="1"/>
      <protection locked="0"/>
    </xf>
    <xf numFmtId="9" fontId="43" fillId="0" borderId="24" xfId="8" applyFont="1" applyBorder="1" applyAlignment="1" applyProtection="1">
      <alignment horizontal="center" vertical="center" wrapText="1"/>
      <protection locked="0"/>
    </xf>
    <xf numFmtId="9" fontId="17" fillId="0" borderId="24" xfId="8" applyFont="1" applyBorder="1" applyAlignment="1" applyProtection="1">
      <alignment horizontal="center" vertical="center" wrapText="1"/>
      <protection locked="0"/>
    </xf>
    <xf numFmtId="9" fontId="17" fillId="8" borderId="24" xfId="8" applyFont="1" applyFill="1" applyBorder="1" applyAlignment="1" applyProtection="1">
      <alignment horizontal="center" vertical="center"/>
    </xf>
    <xf numFmtId="9" fontId="17" fillId="8" borderId="25" xfId="8" applyNumberFormat="1" applyFont="1" applyFill="1" applyBorder="1" applyAlignment="1" applyProtection="1">
      <alignment horizontal="center" vertical="center"/>
    </xf>
    <xf numFmtId="0" fontId="9" fillId="0" borderId="27" xfId="0" applyFont="1" applyBorder="1" applyAlignment="1" applyProtection="1">
      <alignment horizontal="left" vertical="center" wrapText="1"/>
      <protection locked="0"/>
    </xf>
    <xf numFmtId="0" fontId="9" fillId="0" borderId="56" xfId="0" applyFont="1" applyBorder="1" applyAlignment="1" applyProtection="1">
      <alignment vertical="center" wrapText="1"/>
      <protection locked="0"/>
    </xf>
    <xf numFmtId="1" fontId="9" fillId="0" borderId="56" xfId="8" applyNumberFormat="1"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9" fillId="10" borderId="56" xfId="2" applyFont="1" applyFill="1" applyBorder="1" applyAlignment="1" applyProtection="1">
      <alignment horizontal="center" vertical="center" wrapText="1"/>
      <protection locked="0"/>
    </xf>
    <xf numFmtId="9" fontId="9" fillId="0" borderId="56" xfId="4" applyNumberFormat="1" applyFont="1" applyBorder="1" applyAlignment="1" applyProtection="1">
      <alignment horizontal="center" vertical="center" wrapText="1"/>
      <protection locked="0"/>
    </xf>
    <xf numFmtId="0" fontId="33" fillId="0" borderId="56" xfId="4" applyFont="1" applyBorder="1" applyAlignment="1" applyProtection="1">
      <alignment horizontal="left" vertical="center" wrapText="1"/>
      <protection locked="0"/>
    </xf>
    <xf numFmtId="3" fontId="17" fillId="0" borderId="56" xfId="7" applyNumberFormat="1" applyFont="1" applyBorder="1" applyAlignment="1" applyProtection="1">
      <alignment horizontal="center" vertical="center" wrapText="1"/>
      <protection locked="0"/>
    </xf>
    <xf numFmtId="3" fontId="17" fillId="8" borderId="56" xfId="7" applyNumberFormat="1" applyFont="1" applyFill="1" applyBorder="1" applyAlignment="1" applyProtection="1">
      <alignment horizontal="center" vertical="center"/>
    </xf>
    <xf numFmtId="3" fontId="17" fillId="0" borderId="56" xfId="7" applyNumberFormat="1" applyFont="1" applyFill="1" applyBorder="1" applyAlignment="1" applyProtection="1">
      <alignment horizontal="center" vertical="center" wrapText="1"/>
      <protection locked="0"/>
    </xf>
    <xf numFmtId="3" fontId="17" fillId="8" borderId="56" xfId="0" applyNumberFormat="1" applyFont="1" applyFill="1" applyBorder="1" applyAlignment="1" applyProtection="1">
      <alignment horizontal="center" vertical="center"/>
    </xf>
    <xf numFmtId="3" fontId="17" fillId="8" borderId="56" xfId="8" applyNumberFormat="1" applyFont="1" applyFill="1" applyBorder="1" applyAlignment="1" applyProtection="1">
      <alignment horizontal="center" vertical="center"/>
    </xf>
    <xf numFmtId="9" fontId="17" fillId="8" borderId="29" xfId="8" applyNumberFormat="1" applyFont="1" applyFill="1" applyBorder="1" applyAlignment="1" applyProtection="1">
      <alignment horizontal="center" vertical="center"/>
    </xf>
    <xf numFmtId="0" fontId="9" fillId="2" borderId="56" xfId="17" applyFont="1" applyFill="1" applyBorder="1" applyAlignment="1">
      <alignment horizontal="center" vertical="center" wrapText="1"/>
    </xf>
    <xf numFmtId="9" fontId="43" fillId="0" borderId="56" xfId="8" applyFont="1" applyBorder="1" applyAlignment="1" applyProtection="1">
      <alignment horizontal="center" vertical="center" wrapText="1"/>
      <protection locked="0"/>
    </xf>
    <xf numFmtId="9" fontId="17" fillId="0" borderId="56" xfId="8" applyFont="1" applyBorder="1" applyAlignment="1" applyProtection="1">
      <alignment horizontal="center" vertical="center" wrapText="1"/>
      <protection locked="0"/>
    </xf>
    <xf numFmtId="9" fontId="17" fillId="8" borderId="56" xfId="8" applyFont="1" applyFill="1" applyBorder="1" applyAlignment="1" applyProtection="1">
      <alignment horizontal="center" vertical="center"/>
    </xf>
    <xf numFmtId="0" fontId="9" fillId="0" borderId="56" xfId="0" applyFont="1" applyBorder="1" applyAlignment="1" applyProtection="1">
      <alignment horizontal="center" vertical="center" wrapText="1"/>
      <protection locked="0"/>
    </xf>
    <xf numFmtId="0" fontId="9" fillId="0" borderId="56" xfId="0" applyNumberFormat="1" applyFont="1" applyBorder="1" applyAlignment="1" applyProtection="1">
      <alignment horizontal="center" vertical="center" wrapText="1"/>
      <protection locked="0"/>
    </xf>
    <xf numFmtId="9" fontId="17" fillId="8" borderId="29" xfId="8" applyFont="1" applyFill="1" applyBorder="1" applyAlignment="1" applyProtection="1">
      <alignment horizontal="center" vertical="center"/>
    </xf>
    <xf numFmtId="9" fontId="9" fillId="0" borderId="56" xfId="8" applyFont="1" applyBorder="1" applyAlignment="1" applyProtection="1">
      <alignment horizontal="center" vertical="center" wrapText="1"/>
      <protection locked="0"/>
    </xf>
    <xf numFmtId="9" fontId="17" fillId="0" borderId="56" xfId="8" applyFont="1" applyFill="1" applyBorder="1" applyAlignment="1" applyProtection="1">
      <alignment horizontal="center" vertical="center" wrapText="1"/>
      <protection locked="0"/>
    </xf>
    <xf numFmtId="0" fontId="9" fillId="0" borderId="74" xfId="0" applyFont="1" applyBorder="1" applyAlignment="1" applyProtection="1">
      <alignment horizontal="left" vertical="center" wrapText="1"/>
      <protection locked="0"/>
    </xf>
    <xf numFmtId="0" fontId="9" fillId="0" borderId="48" xfId="0" applyFont="1" applyBorder="1" applyAlignment="1" applyProtection="1">
      <alignment vertical="center" wrapText="1"/>
      <protection locked="0"/>
    </xf>
    <xf numFmtId="9" fontId="9" fillId="0" borderId="48" xfId="0" applyNumberFormat="1"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9" fillId="10" borderId="48" xfId="2" applyFont="1" applyFill="1" applyBorder="1" applyAlignment="1" applyProtection="1">
      <alignment horizontal="center" vertical="center" wrapText="1"/>
      <protection locked="0"/>
    </xf>
    <xf numFmtId="9" fontId="9" fillId="0" borderId="48" xfId="4" applyNumberFormat="1" applyFont="1" applyBorder="1" applyAlignment="1" applyProtection="1">
      <alignment horizontal="center" vertical="center" wrapText="1"/>
      <protection locked="0"/>
    </xf>
    <xf numFmtId="0" fontId="9" fillId="0" borderId="48" xfId="4" applyFont="1" applyBorder="1" applyAlignment="1" applyProtection="1">
      <alignment horizontal="left" vertical="center" wrapText="1"/>
      <protection locked="0"/>
    </xf>
    <xf numFmtId="0" fontId="33" fillId="0" borderId="48" xfId="4" applyFont="1" applyBorder="1" applyAlignment="1" applyProtection="1">
      <alignment horizontal="left" vertical="center" wrapText="1"/>
      <protection locked="0"/>
    </xf>
    <xf numFmtId="3" fontId="17" fillId="0" borderId="48" xfId="7" applyNumberFormat="1" applyFont="1" applyBorder="1" applyAlignment="1" applyProtection="1">
      <alignment horizontal="center" vertical="center" wrapText="1"/>
      <protection locked="0"/>
    </xf>
    <xf numFmtId="3" fontId="44" fillId="0" borderId="48" xfId="7" applyNumberFormat="1" applyFont="1" applyBorder="1" applyAlignment="1" applyProtection="1">
      <alignment horizontal="center" vertical="center" wrapText="1"/>
      <protection locked="0"/>
    </xf>
    <xf numFmtId="3" fontId="17" fillId="8" borderId="48" xfId="7" applyNumberFormat="1" applyFont="1" applyFill="1" applyBorder="1" applyAlignment="1" applyProtection="1">
      <alignment horizontal="center" vertical="center"/>
    </xf>
    <xf numFmtId="3" fontId="17" fillId="0" borderId="48" xfId="7" applyNumberFormat="1" applyFont="1" applyFill="1" applyBorder="1" applyAlignment="1" applyProtection="1">
      <alignment horizontal="center" vertical="center" wrapText="1"/>
      <protection locked="0"/>
    </xf>
    <xf numFmtId="3" fontId="17" fillId="8" borderId="48" xfId="0" applyNumberFormat="1" applyFont="1" applyFill="1" applyBorder="1" applyAlignment="1" applyProtection="1">
      <alignment horizontal="center" vertical="center"/>
    </xf>
    <xf numFmtId="3" fontId="17" fillId="8" borderId="48" xfId="8" applyNumberFormat="1" applyFont="1" applyFill="1" applyBorder="1" applyAlignment="1" applyProtection="1">
      <alignment horizontal="center" vertical="center"/>
    </xf>
    <xf numFmtId="9" fontId="17" fillId="8" borderId="44" xfId="8" applyNumberFormat="1" applyFont="1" applyFill="1" applyBorder="1" applyAlignment="1" applyProtection="1">
      <alignment horizontal="center" vertical="center"/>
    </xf>
    <xf numFmtId="0" fontId="4" fillId="14" borderId="19" xfId="0" applyFont="1" applyFill="1" applyBorder="1" applyAlignment="1" applyProtection="1">
      <alignment horizontal="left" vertical="center" wrapText="1"/>
      <protection locked="0"/>
    </xf>
    <xf numFmtId="0" fontId="4" fillId="14" borderId="32" xfId="0" applyFont="1" applyFill="1" applyBorder="1" applyAlignment="1" applyProtection="1">
      <alignment vertical="center" wrapText="1"/>
      <protection locked="0"/>
    </xf>
    <xf numFmtId="0" fontId="9" fillId="14" borderId="32" xfId="0" applyFont="1" applyFill="1" applyBorder="1" applyAlignment="1" applyProtection="1">
      <alignment horizontal="center" vertical="center" wrapText="1"/>
      <protection locked="0"/>
    </xf>
    <xf numFmtId="0" fontId="9" fillId="14" borderId="32" xfId="0" applyFont="1" applyFill="1" applyBorder="1" applyAlignment="1" applyProtection="1">
      <alignment horizontal="justify" vertical="center" wrapText="1"/>
      <protection locked="0"/>
    </xf>
    <xf numFmtId="0" fontId="45" fillId="15" borderId="32" xfId="2" applyFont="1" applyFill="1" applyBorder="1" applyAlignment="1" applyProtection="1">
      <alignment horizontal="left" vertical="center" wrapText="1"/>
      <protection locked="0"/>
    </xf>
    <xf numFmtId="0" fontId="9" fillId="14" borderId="32" xfId="4" applyFont="1" applyFill="1" applyBorder="1" applyAlignment="1" applyProtection="1">
      <alignment horizontal="center" vertical="center" wrapText="1"/>
      <protection locked="0"/>
    </xf>
    <xf numFmtId="0" fontId="9" fillId="14" borderId="19" xfId="4" applyFont="1" applyFill="1" applyBorder="1" applyAlignment="1" applyProtection="1">
      <alignment horizontal="left" vertical="center" wrapText="1"/>
      <protection locked="0"/>
    </xf>
    <xf numFmtId="0" fontId="33" fillId="14" borderId="19" xfId="4" applyFont="1" applyFill="1" applyBorder="1" applyAlignment="1" applyProtection="1">
      <alignment horizontal="left" vertical="center" wrapText="1"/>
      <protection locked="0"/>
    </xf>
    <xf numFmtId="0" fontId="9" fillId="14" borderId="32" xfId="4" applyFont="1" applyFill="1" applyBorder="1" applyAlignment="1" applyProtection="1">
      <alignment horizontal="left" vertical="center" wrapText="1"/>
      <protection locked="0"/>
    </xf>
    <xf numFmtId="0" fontId="2" fillId="0" borderId="0" xfId="2" applyFont="1" applyBorder="1" applyAlignment="1">
      <alignment horizontal="left" vertical="center"/>
    </xf>
    <xf numFmtId="0" fontId="14" fillId="8" borderId="10" xfId="2" applyFont="1" applyFill="1" applyBorder="1" applyAlignment="1" applyProtection="1">
      <alignment horizontal="center" vertical="top" wrapText="1"/>
    </xf>
    <xf numFmtId="0" fontId="10" fillId="3" borderId="61" xfId="15" applyFont="1" applyFill="1" applyBorder="1" applyAlignment="1">
      <alignment vertical="center"/>
    </xf>
    <xf numFmtId="0" fontId="10" fillId="3" borderId="62" xfId="15" applyFont="1" applyFill="1" applyBorder="1" applyAlignment="1">
      <alignment vertical="center"/>
    </xf>
    <xf numFmtId="0" fontId="9" fillId="0" borderId="78" xfId="15" applyFont="1" applyBorder="1" applyAlignment="1" applyProtection="1">
      <alignment vertical="center" wrapText="1"/>
      <protection locked="0"/>
    </xf>
    <xf numFmtId="9" fontId="9" fillId="0" borderId="78" xfId="15" applyNumberFormat="1" applyFont="1" applyFill="1" applyBorder="1" applyAlignment="1" applyProtection="1">
      <alignment horizontal="center" vertical="center" wrapText="1"/>
      <protection locked="0"/>
    </xf>
    <xf numFmtId="0" fontId="9" fillId="0" borderId="10" xfId="15" applyFont="1" applyBorder="1" applyAlignment="1" applyProtection="1">
      <alignment horizontal="justify" vertical="center" wrapText="1"/>
      <protection locked="0"/>
    </xf>
    <xf numFmtId="0" fontId="9" fillId="10" borderId="78" xfId="2" applyFont="1" applyFill="1" applyBorder="1" applyAlignment="1" applyProtection="1">
      <alignment horizontal="left" vertical="center" wrapText="1"/>
      <protection locked="0"/>
    </xf>
    <xf numFmtId="3" fontId="9" fillId="0" borderId="78" xfId="4" applyNumberFormat="1" applyFont="1" applyBorder="1" applyAlignment="1" applyProtection="1">
      <alignment horizontal="center" vertical="center" wrapText="1"/>
      <protection locked="0"/>
    </xf>
    <xf numFmtId="0" fontId="9" fillId="0" borderId="77" xfId="4" applyFont="1" applyBorder="1" applyAlignment="1" applyProtection="1">
      <alignment horizontal="left" vertical="center" wrapText="1"/>
      <protection locked="0"/>
    </xf>
    <xf numFmtId="0" fontId="33" fillId="0" borderId="77" xfId="4" applyFont="1" applyBorder="1" applyAlignment="1" applyProtection="1">
      <alignment horizontal="left" vertical="center" wrapText="1"/>
      <protection locked="0"/>
    </xf>
    <xf numFmtId="0" fontId="9" fillId="0" borderId="78" xfId="4" applyFont="1" applyBorder="1" applyAlignment="1" applyProtection="1">
      <alignment horizontal="left" vertical="center" wrapText="1"/>
      <protection locked="0"/>
    </xf>
    <xf numFmtId="9" fontId="17" fillId="0" borderId="10" xfId="7" applyNumberFormat="1" applyFont="1" applyBorder="1" applyAlignment="1" applyProtection="1">
      <alignment horizontal="center" vertical="center" wrapText="1"/>
      <protection locked="0"/>
    </xf>
    <xf numFmtId="9" fontId="17" fillId="8" borderId="10" xfId="7" applyNumberFormat="1" applyFont="1" applyFill="1" applyBorder="1" applyAlignment="1" applyProtection="1">
      <alignment horizontal="center" vertical="center"/>
    </xf>
    <xf numFmtId="9" fontId="17" fillId="8" borderId="10" xfId="8" applyFont="1" applyFill="1" applyBorder="1" applyAlignment="1" applyProtection="1">
      <alignment horizontal="center" vertical="center"/>
    </xf>
    <xf numFmtId="9" fontId="17" fillId="0" borderId="10" xfId="7" applyNumberFormat="1" applyFont="1" applyFill="1" applyBorder="1" applyAlignment="1" applyProtection="1">
      <alignment horizontal="center" vertical="center" wrapText="1"/>
      <protection locked="0"/>
    </xf>
    <xf numFmtId="9" fontId="17" fillId="16" borderId="10" xfId="7" applyNumberFormat="1" applyFont="1" applyFill="1" applyBorder="1" applyAlignment="1" applyProtection="1">
      <alignment horizontal="center" vertical="center"/>
    </xf>
    <xf numFmtId="9" fontId="17" fillId="16" borderId="10" xfId="8" applyFont="1" applyFill="1" applyBorder="1" applyAlignment="1" applyProtection="1">
      <alignment horizontal="center" vertical="center"/>
    </xf>
    <xf numFmtId="9" fontId="17" fillId="8" borderId="10" xfId="15" applyNumberFormat="1" applyFont="1" applyFill="1" applyBorder="1" applyAlignment="1" applyProtection="1">
      <alignment horizontal="center" vertical="center"/>
    </xf>
    <xf numFmtId="9" fontId="9" fillId="0" borderId="78" xfId="15" applyNumberFormat="1" applyFont="1" applyBorder="1" applyAlignment="1" applyProtection="1">
      <alignment horizontal="center" vertical="center" wrapText="1"/>
      <protection locked="0"/>
    </xf>
    <xf numFmtId="9" fontId="17" fillId="0" borderId="10" xfId="8" applyFont="1" applyBorder="1" applyAlignment="1" applyProtection="1">
      <alignment horizontal="center" vertical="center" wrapText="1"/>
      <protection locked="0"/>
    </xf>
    <xf numFmtId="9" fontId="17" fillId="17" borderId="10" xfId="8" applyFont="1" applyFill="1" applyBorder="1" applyAlignment="1" applyProtection="1">
      <alignment horizontal="center" vertical="center" wrapText="1"/>
      <protection locked="0"/>
    </xf>
    <xf numFmtId="9" fontId="17" fillId="16" borderId="10" xfId="8" applyFont="1" applyFill="1" applyBorder="1" applyAlignment="1" applyProtection="1">
      <alignment horizontal="center" vertical="center" wrapText="1"/>
      <protection locked="0"/>
    </xf>
    <xf numFmtId="9" fontId="17" fillId="18" borderId="10" xfId="8" applyNumberFormat="1" applyFont="1" applyFill="1" applyBorder="1" applyAlignment="1" applyProtection="1">
      <alignment horizontal="center" vertical="center"/>
    </xf>
    <xf numFmtId="0" fontId="9" fillId="0" borderId="78" xfId="4" applyFont="1" applyBorder="1" applyAlignment="1" applyProtection="1">
      <alignment horizontal="center" vertical="center" wrapText="1"/>
      <protection locked="0"/>
    </xf>
    <xf numFmtId="9" fontId="17" fillId="19" borderId="10" xfId="7" applyNumberFormat="1" applyFont="1" applyFill="1" applyBorder="1" applyAlignment="1" applyProtection="1">
      <alignment horizontal="center" vertical="center"/>
    </xf>
    <xf numFmtId="9" fontId="17" fillId="19" borderId="10" xfId="8" applyFont="1" applyFill="1" applyBorder="1" applyAlignment="1" applyProtection="1">
      <alignment horizontal="center" vertical="center"/>
    </xf>
    <xf numFmtId="9" fontId="17" fillId="19" borderId="10" xfId="15" applyNumberFormat="1" applyFont="1" applyFill="1" applyBorder="1" applyAlignment="1" applyProtection="1">
      <alignment horizontal="center" vertical="center"/>
    </xf>
    <xf numFmtId="9" fontId="17" fillId="19" borderId="10" xfId="8" applyNumberFormat="1" applyFont="1" applyFill="1" applyBorder="1" applyAlignment="1" applyProtection="1">
      <alignment horizontal="center" vertical="center"/>
    </xf>
    <xf numFmtId="0" fontId="45" fillId="0" borderId="10" xfId="15" applyFont="1" applyBorder="1" applyAlignment="1" applyProtection="1">
      <alignment horizontal="justify" vertical="center" wrapText="1"/>
      <protection locked="0"/>
    </xf>
    <xf numFmtId="0" fontId="9" fillId="0" borderId="78" xfId="15" applyFont="1" applyFill="1" applyBorder="1" applyAlignment="1" applyProtection="1">
      <alignment vertical="center" wrapText="1"/>
      <protection locked="0"/>
    </xf>
    <xf numFmtId="0" fontId="9" fillId="0" borderId="10" xfId="15" applyFont="1" applyFill="1" applyBorder="1" applyAlignment="1" applyProtection="1">
      <alignment horizontal="justify" vertical="center" wrapText="1"/>
      <protection locked="0"/>
    </xf>
    <xf numFmtId="0" fontId="9" fillId="0" borderId="78" xfId="2" applyFont="1" applyFill="1" applyBorder="1" applyAlignment="1" applyProtection="1">
      <alignment horizontal="left" vertical="center" wrapText="1"/>
      <protection locked="0"/>
    </xf>
    <xf numFmtId="0" fontId="2" fillId="0" borderId="0" xfId="15" applyFont="1" applyFill="1" applyAlignment="1">
      <alignment vertical="center"/>
    </xf>
    <xf numFmtId="0" fontId="3" fillId="0" borderId="0" xfId="15" applyFont="1" applyAlignment="1">
      <alignment vertical="center"/>
    </xf>
    <xf numFmtId="0" fontId="3" fillId="0" borderId="0" xfId="15" applyFont="1" applyAlignment="1">
      <alignment horizontal="center" vertical="center"/>
    </xf>
    <xf numFmtId="0" fontId="3" fillId="0" borderId="0" xfId="15" applyFont="1" applyAlignment="1">
      <alignment vertical="center" wrapText="1"/>
    </xf>
    <xf numFmtId="0" fontId="0" fillId="0" borderId="0" xfId="0" applyFont="1" applyAlignment="1"/>
    <xf numFmtId="0" fontId="10" fillId="20" borderId="61" xfId="0" applyFont="1" applyFill="1" applyBorder="1" applyAlignment="1">
      <alignment vertical="center"/>
    </xf>
    <xf numFmtId="0" fontId="10" fillId="20" borderId="62" xfId="0" applyFont="1" applyFill="1" applyBorder="1" applyAlignment="1">
      <alignment vertical="center"/>
    </xf>
    <xf numFmtId="0" fontId="47" fillId="0" borderId="89" xfId="0" applyFont="1" applyBorder="1" applyAlignment="1">
      <alignment horizontal="center" vertical="top" wrapText="1"/>
    </xf>
    <xf numFmtId="0" fontId="46" fillId="0" borderId="89" xfId="0" applyFont="1" applyBorder="1" applyAlignment="1">
      <alignment horizontal="center" vertical="top" wrapText="1"/>
    </xf>
    <xf numFmtId="0" fontId="47" fillId="22" borderId="89" xfId="0" applyFont="1" applyFill="1" applyBorder="1" applyAlignment="1">
      <alignment horizontal="center" vertical="top" wrapText="1"/>
    </xf>
    <xf numFmtId="0" fontId="46" fillId="22" borderId="89" xfId="0" applyFont="1" applyFill="1" applyBorder="1" applyAlignment="1">
      <alignment horizontal="center" vertical="top" wrapText="1"/>
    </xf>
    <xf numFmtId="0" fontId="4" fillId="0" borderId="90" xfId="0" applyFont="1" applyBorder="1" applyAlignment="1">
      <alignment vertical="center" wrapText="1"/>
    </xf>
    <xf numFmtId="3" fontId="9" fillId="0" borderId="90" xfId="0" applyNumberFormat="1" applyFont="1" applyBorder="1" applyAlignment="1">
      <alignment horizontal="center" vertical="center" wrapText="1"/>
    </xf>
    <xf numFmtId="0" fontId="9" fillId="0" borderId="89" xfId="0" applyFont="1" applyBorder="1" applyAlignment="1">
      <alignment horizontal="left" vertical="center" wrapText="1"/>
    </xf>
    <xf numFmtId="0" fontId="9" fillId="10" borderId="90" xfId="0" applyFont="1" applyFill="1" applyBorder="1" applyAlignment="1">
      <alignment horizontal="left" vertical="center" wrapText="1"/>
    </xf>
    <xf numFmtId="0" fontId="9" fillId="0" borderId="63" xfId="0" applyFont="1" applyBorder="1" applyAlignment="1">
      <alignment horizontal="left" vertical="center" wrapText="1"/>
    </xf>
    <xf numFmtId="0" fontId="33" fillId="0" borderId="63" xfId="0" applyFont="1" applyBorder="1" applyAlignment="1">
      <alignment horizontal="left" vertical="center" wrapText="1"/>
    </xf>
    <xf numFmtId="0" fontId="9" fillId="0" borderId="90" xfId="0" applyFont="1" applyBorder="1" applyAlignment="1">
      <alignment horizontal="left" vertical="center" wrapText="1"/>
    </xf>
    <xf numFmtId="3" fontId="17" fillId="0" borderId="89" xfId="0" applyNumberFormat="1" applyFont="1" applyBorder="1" applyAlignment="1">
      <alignment horizontal="center" vertical="center" wrapText="1"/>
    </xf>
    <xf numFmtId="3" fontId="17" fillId="22" borderId="89" xfId="0" applyNumberFormat="1" applyFont="1" applyFill="1" applyBorder="1" applyAlignment="1">
      <alignment horizontal="center" vertical="center"/>
    </xf>
    <xf numFmtId="9" fontId="17" fillId="22" borderId="89" xfId="0" applyNumberFormat="1" applyFont="1" applyFill="1" applyBorder="1" applyAlignment="1">
      <alignment horizontal="center" vertical="center"/>
    </xf>
    <xf numFmtId="3" fontId="9" fillId="2" borderId="90" xfId="0" applyNumberFormat="1" applyFont="1" applyFill="1" applyBorder="1" applyAlignment="1">
      <alignment horizontal="center" vertical="center" wrapText="1"/>
    </xf>
    <xf numFmtId="9" fontId="9" fillId="0" borderId="90" xfId="0" applyNumberFormat="1" applyFont="1" applyBorder="1" applyAlignment="1">
      <alignment horizontal="center" vertical="center" wrapText="1"/>
    </xf>
    <xf numFmtId="0" fontId="9" fillId="0" borderId="90" xfId="0" applyFont="1" applyBorder="1" applyAlignment="1">
      <alignment horizontal="center" vertical="center" wrapText="1"/>
    </xf>
    <xf numFmtId="1" fontId="17" fillId="0" borderId="89" xfId="0" applyNumberFormat="1" applyFont="1" applyBorder="1" applyAlignment="1">
      <alignment horizontal="center" vertical="center" wrapText="1"/>
    </xf>
    <xf numFmtId="1" fontId="17" fillId="22" borderId="89" xfId="0" applyNumberFormat="1" applyFont="1" applyFill="1" applyBorder="1" applyAlignment="1">
      <alignment horizontal="center" vertical="center"/>
    </xf>
    <xf numFmtId="0" fontId="9" fillId="0" borderId="90" xfId="0" applyFont="1" applyBorder="1" applyAlignment="1">
      <alignment vertical="center" wrapText="1"/>
    </xf>
    <xf numFmtId="0" fontId="8" fillId="0" borderId="89" xfId="0" applyFont="1" applyBorder="1" applyAlignment="1">
      <alignment horizontal="left" vertical="center" wrapText="1"/>
    </xf>
    <xf numFmtId="0" fontId="8" fillId="10" borderId="90" xfId="0" applyFont="1" applyFill="1" applyBorder="1" applyAlignment="1">
      <alignment horizontal="center" vertical="center" wrapText="1"/>
    </xf>
    <xf numFmtId="9" fontId="18" fillId="24" borderId="63" xfId="0" applyNumberFormat="1" applyFont="1" applyFill="1" applyBorder="1" applyAlignment="1">
      <alignment horizontal="center" vertical="center"/>
    </xf>
    <xf numFmtId="0" fontId="2" fillId="0" borderId="0" xfId="0" applyFont="1" applyAlignment="1">
      <alignment horizontal="left" vertical="center"/>
    </xf>
    <xf numFmtId="0" fontId="0" fillId="0" borderId="0" xfId="0" applyFont="1"/>
    <xf numFmtId="0" fontId="2" fillId="0" borderId="0" xfId="18" applyFont="1" applyAlignment="1">
      <alignment vertical="center"/>
    </xf>
    <xf numFmtId="0" fontId="3" fillId="0" borderId="0" xfId="18" applyFont="1" applyAlignment="1">
      <alignment vertical="center"/>
    </xf>
    <xf numFmtId="0" fontId="3" fillId="0" borderId="0" xfId="18" applyFont="1" applyAlignment="1">
      <alignment horizontal="center" vertical="center"/>
    </xf>
    <xf numFmtId="0" fontId="3" fillId="0" borderId="0" xfId="18" applyFont="1" applyAlignment="1">
      <alignment vertical="center" wrapText="1"/>
    </xf>
    <xf numFmtId="0" fontId="6" fillId="2" borderId="10" xfId="18" applyFont="1" applyFill="1" applyBorder="1" applyAlignment="1">
      <alignment horizontal="left"/>
    </xf>
    <xf numFmtId="0" fontId="6" fillId="2" borderId="11" xfId="18" applyFont="1" applyFill="1" applyBorder="1" applyAlignment="1">
      <alignment horizontal="left"/>
    </xf>
    <xf numFmtId="0" fontId="7" fillId="2" borderId="12" xfId="18" applyFont="1" applyFill="1" applyBorder="1" applyAlignment="1">
      <alignment horizontal="left"/>
    </xf>
    <xf numFmtId="0" fontId="7" fillId="2" borderId="13" xfId="18" applyFont="1" applyFill="1" applyBorder="1" applyAlignment="1">
      <alignment horizontal="center"/>
    </xf>
    <xf numFmtId="0" fontId="3" fillId="0" borderId="0" xfId="18" applyFont="1" applyBorder="1" applyAlignment="1">
      <alignment vertical="center"/>
    </xf>
    <xf numFmtId="0" fontId="3" fillId="0" borderId="0" xfId="18" applyFont="1" applyBorder="1" applyAlignment="1">
      <alignment horizontal="center" vertical="center"/>
    </xf>
    <xf numFmtId="0" fontId="3" fillId="0" borderId="0" xfId="18" applyFont="1" applyBorder="1" applyAlignment="1">
      <alignment vertical="center" wrapText="1"/>
    </xf>
    <xf numFmtId="0" fontId="10" fillId="3" borderId="61" xfId="18" applyFont="1" applyFill="1" applyBorder="1" applyAlignment="1">
      <alignment vertical="center"/>
    </xf>
    <xf numFmtId="0" fontId="10" fillId="3" borderId="62" xfId="18" applyFont="1" applyFill="1" applyBorder="1" applyAlignment="1">
      <alignment vertical="center"/>
    </xf>
    <xf numFmtId="0" fontId="12" fillId="0" borderId="10" xfId="2" applyFont="1" applyFill="1" applyBorder="1" applyAlignment="1" applyProtection="1">
      <alignment horizontal="center" vertical="top" wrapText="1"/>
    </xf>
    <xf numFmtId="0" fontId="14" fillId="0" borderId="10" xfId="2" applyFont="1" applyFill="1" applyBorder="1" applyAlignment="1" applyProtection="1">
      <alignment horizontal="center" vertical="top" wrapText="1"/>
    </xf>
    <xf numFmtId="0" fontId="12" fillId="8" borderId="10" xfId="2" applyFont="1" applyFill="1" applyBorder="1" applyAlignment="1" applyProtection="1">
      <alignment horizontal="center" vertical="top" wrapText="1"/>
    </xf>
    <xf numFmtId="0" fontId="4" fillId="0" borderId="66" xfId="15" applyFont="1" applyBorder="1" applyAlignment="1" applyProtection="1">
      <alignment horizontal="left" vertical="center" wrapText="1"/>
      <protection locked="0"/>
    </xf>
    <xf numFmtId="0" fontId="17" fillId="0" borderId="56" xfId="18" applyFont="1" applyBorder="1" applyAlignment="1" applyProtection="1">
      <alignment vertical="center" wrapText="1"/>
      <protection locked="0"/>
    </xf>
    <xf numFmtId="9" fontId="17" fillId="0" borderId="56" xfId="7" applyNumberFormat="1" applyFont="1" applyBorder="1" applyAlignment="1" applyProtection="1">
      <alignment horizontal="center" vertical="center" wrapText="1"/>
      <protection locked="0"/>
    </xf>
    <xf numFmtId="0" fontId="17" fillId="0" borderId="10" xfId="18" applyFont="1" applyBorder="1" applyAlignment="1" applyProtection="1">
      <alignment horizontal="left" vertical="center" wrapText="1"/>
      <protection locked="0"/>
    </xf>
    <xf numFmtId="0" fontId="17" fillId="10" borderId="56" xfId="2" applyFont="1" applyFill="1" applyBorder="1" applyAlignment="1" applyProtection="1">
      <alignment horizontal="left" vertical="center" wrapText="1"/>
      <protection locked="0"/>
    </xf>
    <xf numFmtId="9" fontId="17" fillId="2" borderId="56" xfId="4" applyNumberFormat="1" applyFont="1" applyFill="1" applyBorder="1" applyAlignment="1" applyProtection="1">
      <alignment horizontal="center" vertical="center" wrapText="1"/>
      <protection locked="0"/>
    </xf>
    <xf numFmtId="0" fontId="17" fillId="0" borderId="59" xfId="4" applyFont="1" applyBorder="1" applyAlignment="1" applyProtection="1">
      <alignment horizontal="left" vertical="center" wrapText="1"/>
      <protection locked="0"/>
    </xf>
    <xf numFmtId="0" fontId="8" fillId="0" borderId="59" xfId="4" applyFont="1" applyBorder="1" applyAlignment="1" applyProtection="1">
      <alignment horizontal="left" vertical="center" wrapText="1"/>
      <protection locked="0"/>
    </xf>
    <xf numFmtId="0" fontId="17" fillId="0" borderId="56" xfId="4" applyFont="1" applyBorder="1" applyAlignment="1" applyProtection="1">
      <alignment horizontal="left" vertical="center" wrapText="1"/>
      <protection locked="0"/>
    </xf>
    <xf numFmtId="9" fontId="49" fillId="0" borderId="10" xfId="8" applyFont="1" applyBorder="1" applyAlignment="1" applyProtection="1">
      <alignment horizontal="center" vertical="center" wrapText="1"/>
      <protection locked="0"/>
    </xf>
    <xf numFmtId="3" fontId="17" fillId="8" borderId="10" xfId="18" applyNumberFormat="1" applyFont="1" applyFill="1" applyBorder="1" applyAlignment="1" applyProtection="1">
      <alignment horizontal="center" vertical="center"/>
    </xf>
    <xf numFmtId="0" fontId="17" fillId="0" borderId="48" xfId="18" applyFont="1" applyBorder="1" applyAlignment="1" applyProtection="1">
      <alignment vertical="center" wrapText="1"/>
      <protection locked="0"/>
    </xf>
    <xf numFmtId="9" fontId="17" fillId="0" borderId="48" xfId="7" applyNumberFormat="1" applyFont="1" applyBorder="1" applyAlignment="1" applyProtection="1">
      <alignment horizontal="center" vertical="center" wrapText="1"/>
      <protection locked="0"/>
    </xf>
    <xf numFmtId="0" fontId="17" fillId="0" borderId="48" xfId="18" applyFont="1" applyBorder="1" applyAlignment="1" applyProtection="1">
      <alignment horizontal="justify" vertical="center" wrapText="1"/>
      <protection locked="0"/>
    </xf>
    <xf numFmtId="0" fontId="17" fillId="10" borderId="48" xfId="2" applyFont="1" applyFill="1" applyBorder="1" applyAlignment="1" applyProtection="1">
      <alignment horizontal="left" vertical="center" wrapText="1"/>
      <protection locked="0"/>
    </xf>
    <xf numFmtId="9" fontId="17" fillId="2" borderId="48" xfId="4" applyNumberFormat="1" applyFont="1" applyFill="1" applyBorder="1" applyAlignment="1" applyProtection="1">
      <alignment horizontal="center" vertical="center" wrapText="1"/>
      <protection locked="0"/>
    </xf>
    <xf numFmtId="0" fontId="17" fillId="0" borderId="47"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17" fillId="0" borderId="48" xfId="4" applyFont="1" applyBorder="1" applyAlignment="1" applyProtection="1">
      <alignment horizontal="left" vertical="center" wrapText="1"/>
      <protection locked="0"/>
    </xf>
    <xf numFmtId="9" fontId="18" fillId="13" borderId="94" xfId="14" applyFont="1" applyFill="1" applyBorder="1" applyAlignment="1" applyProtection="1">
      <alignment horizontal="center" vertical="center"/>
    </xf>
    <xf numFmtId="0" fontId="2" fillId="0" borderId="0" xfId="2" applyFont="1" applyBorder="1" applyAlignment="1">
      <alignment horizontal="left" vertical="center"/>
    </xf>
    <xf numFmtId="0" fontId="14" fillId="8" borderId="10" xfId="2" applyFont="1" applyFill="1" applyBorder="1" applyAlignment="1" applyProtection="1">
      <alignment horizontal="center" vertical="top" wrapText="1"/>
    </xf>
    <xf numFmtId="0" fontId="3" fillId="0" borderId="0" xfId="33" applyFont="1" applyAlignment="1">
      <alignment vertical="center"/>
    </xf>
    <xf numFmtId="0" fontId="3" fillId="0" borderId="0" xfId="33" applyFont="1" applyAlignment="1">
      <alignment horizontal="center" vertical="center"/>
    </xf>
    <xf numFmtId="0" fontId="3" fillId="0" borderId="0" xfId="33" applyFont="1" applyAlignment="1">
      <alignment vertical="center" wrapText="1"/>
    </xf>
    <xf numFmtId="0" fontId="2" fillId="0" borderId="0" xfId="33" applyFont="1" applyAlignment="1">
      <alignment vertical="center"/>
    </xf>
    <xf numFmtId="0" fontId="6" fillId="2" borderId="10" xfId="33" applyFont="1" applyFill="1" applyBorder="1" applyAlignment="1">
      <alignment horizontal="left"/>
    </xf>
    <xf numFmtId="0" fontId="6" fillId="2" borderId="11" xfId="33" applyFont="1" applyFill="1" applyBorder="1" applyAlignment="1">
      <alignment horizontal="left"/>
    </xf>
    <xf numFmtId="0" fontId="7" fillId="2" borderId="12" xfId="33" applyFont="1" applyFill="1" applyBorder="1" applyAlignment="1">
      <alignment horizontal="left"/>
    </xf>
    <xf numFmtId="0" fontId="7" fillId="2" borderId="13" xfId="33" applyFont="1" applyFill="1" applyBorder="1" applyAlignment="1">
      <alignment horizontal="center"/>
    </xf>
    <xf numFmtId="0" fontId="3" fillId="0" borderId="0" xfId="33" applyFont="1" applyBorder="1" applyAlignment="1">
      <alignment vertical="center"/>
    </xf>
    <xf numFmtId="0" fontId="3" fillId="0" borderId="0" xfId="33" applyFont="1" applyBorder="1" applyAlignment="1">
      <alignment horizontal="center" vertical="center"/>
    </xf>
    <xf numFmtId="0" fontId="3" fillId="0" borderId="0" xfId="33" applyFont="1" applyBorder="1" applyAlignment="1">
      <alignment vertical="center" wrapText="1"/>
    </xf>
    <xf numFmtId="0" fontId="10" fillId="3" borderId="61" xfId="33" applyFont="1" applyFill="1" applyBorder="1" applyAlignment="1">
      <alignment vertical="center"/>
    </xf>
    <xf numFmtId="0" fontId="10" fillId="3" borderId="62" xfId="33" applyFont="1" applyFill="1" applyBorder="1" applyAlignment="1">
      <alignment vertical="center"/>
    </xf>
    <xf numFmtId="0" fontId="9" fillId="0" borderId="56" xfId="7" applyNumberFormat="1" applyFont="1" applyBorder="1" applyAlignment="1" applyProtection="1">
      <alignment horizontal="center" vertical="center" wrapText="1"/>
      <protection locked="0"/>
    </xf>
    <xf numFmtId="3" fontId="9" fillId="0" borderId="56" xfId="4" applyNumberFormat="1" applyFont="1" applyBorder="1" applyAlignment="1" applyProtection="1">
      <alignment horizontal="center" vertical="center" wrapText="1"/>
      <protection locked="0"/>
    </xf>
    <xf numFmtId="3" fontId="17" fillId="8" borderId="10" xfId="33" applyNumberFormat="1" applyFont="1" applyFill="1" applyBorder="1" applyAlignment="1" applyProtection="1">
      <alignment horizontal="center" vertical="center"/>
    </xf>
    <xf numFmtId="9" fontId="9" fillId="0" borderId="56" xfId="15" applyNumberFormat="1" applyFont="1" applyBorder="1" applyAlignment="1" applyProtection="1">
      <alignment horizontal="center" vertical="center" wrapText="1"/>
      <protection locked="0"/>
    </xf>
    <xf numFmtId="0" fontId="9" fillId="0" borderId="10" xfId="15" applyFont="1" applyBorder="1" applyAlignment="1" applyProtection="1">
      <alignment horizontal="left" vertical="center" wrapText="1"/>
      <protection locked="0"/>
    </xf>
    <xf numFmtId="0" fontId="9" fillId="0" borderId="56" xfId="4" applyFont="1" applyBorder="1" applyAlignment="1" applyProtection="1">
      <alignment horizontal="center" vertical="center" wrapText="1"/>
      <protection locked="0"/>
    </xf>
    <xf numFmtId="10" fontId="17" fillId="0" borderId="10" xfId="7" applyNumberFormat="1" applyFont="1" applyBorder="1" applyAlignment="1" applyProtection="1">
      <alignment horizontal="center" vertical="center" wrapText="1"/>
      <protection locked="0"/>
    </xf>
    <xf numFmtId="10" fontId="17" fillId="8" borderId="10" xfId="7" applyNumberFormat="1" applyFont="1" applyFill="1" applyBorder="1" applyAlignment="1" applyProtection="1">
      <alignment horizontal="center" vertical="center"/>
    </xf>
    <xf numFmtId="10" fontId="17" fillId="0" borderId="10" xfId="8" applyNumberFormat="1" applyFont="1" applyBorder="1" applyAlignment="1" applyProtection="1">
      <alignment horizontal="center" vertical="center" wrapText="1"/>
      <protection locked="0"/>
    </xf>
    <xf numFmtId="10" fontId="17" fillId="8" borderId="10" xfId="33" applyNumberFormat="1" applyFont="1" applyFill="1" applyBorder="1" applyAlignment="1" applyProtection="1">
      <alignment horizontal="center" vertical="center"/>
    </xf>
    <xf numFmtId="10" fontId="17" fillId="8" borderId="10" xfId="8" applyNumberFormat="1" applyFont="1" applyFill="1" applyBorder="1" applyAlignment="1" applyProtection="1">
      <alignment horizontal="center" vertical="center"/>
    </xf>
    <xf numFmtId="9" fontId="17" fillId="0" borderId="10" xfId="8" applyNumberFormat="1" applyFont="1" applyBorder="1" applyAlignment="1" applyProtection="1">
      <alignment horizontal="center" vertical="center" wrapText="1"/>
      <protection locked="0"/>
    </xf>
    <xf numFmtId="9" fontId="18" fillId="13" borderId="95" xfId="14" applyFont="1" applyFill="1" applyBorder="1" applyAlignment="1" applyProtection="1">
      <alignment horizontal="center" vertical="center"/>
    </xf>
    <xf numFmtId="0" fontId="2" fillId="0" borderId="0" xfId="2" applyFont="1" applyBorder="1" applyAlignment="1">
      <alignment horizontal="left" vertical="center"/>
    </xf>
    <xf numFmtId="0" fontId="8" fillId="0" borderId="0" xfId="15"/>
    <xf numFmtId="0" fontId="53" fillId="0" borderId="98" xfId="2" applyFont="1" applyFill="1" applyBorder="1" applyAlignment="1" applyProtection="1">
      <alignment horizontal="center" vertical="top" textRotation="90" wrapText="1"/>
    </xf>
    <xf numFmtId="0" fontId="11" fillId="0" borderId="98" xfId="2" applyFont="1" applyFill="1" applyBorder="1" applyAlignment="1" applyProtection="1">
      <alignment horizontal="center" vertical="top" textRotation="90" wrapText="1"/>
    </xf>
    <xf numFmtId="0" fontId="53" fillId="26" borderId="98" xfId="2" applyFont="1" applyFill="1" applyBorder="1" applyAlignment="1" applyProtection="1">
      <alignment horizontal="center" vertical="top" textRotation="90" wrapText="1"/>
    </xf>
    <xf numFmtId="0" fontId="11" fillId="26" borderId="98" xfId="2" applyFont="1" applyFill="1" applyBorder="1" applyAlignment="1" applyProtection="1">
      <alignment horizontal="center" vertical="top" textRotation="90" wrapText="1"/>
    </xf>
    <xf numFmtId="0" fontId="9" fillId="0" borderId="97" xfId="15" applyFont="1" applyBorder="1" applyAlignment="1" applyProtection="1">
      <alignment vertical="center" wrapText="1"/>
      <protection locked="0"/>
    </xf>
    <xf numFmtId="9" fontId="9" fillId="0" borderId="97" xfId="15" applyNumberFormat="1" applyFont="1" applyBorder="1" applyAlignment="1" applyProtection="1">
      <alignment horizontal="center" vertical="center" wrapText="1"/>
      <protection locked="0"/>
    </xf>
    <xf numFmtId="0" fontId="9" fillId="0" borderId="98" xfId="15" applyFont="1" applyBorder="1" applyAlignment="1" applyProtection="1">
      <alignment horizontal="justify" vertical="center" wrapText="1"/>
      <protection locked="0"/>
    </xf>
    <xf numFmtId="0" fontId="9" fillId="27" borderId="97" xfId="2" applyFont="1" applyFill="1" applyBorder="1" applyAlignment="1" applyProtection="1">
      <alignment horizontal="left" vertical="center" wrapText="1"/>
      <protection locked="0"/>
    </xf>
    <xf numFmtId="3" fontId="9" fillId="0" borderId="97" xfId="4" applyNumberFormat="1" applyFont="1" applyBorder="1" applyAlignment="1" applyProtection="1">
      <alignment horizontal="center" vertical="center" wrapText="1"/>
      <protection locked="0"/>
    </xf>
    <xf numFmtId="0" fontId="9" fillId="0" borderId="99" xfId="4" applyFont="1" applyBorder="1" applyAlignment="1" applyProtection="1">
      <alignment horizontal="left" vertical="center" wrapText="1"/>
      <protection locked="0"/>
    </xf>
    <xf numFmtId="0" fontId="33" fillId="27" borderId="99" xfId="4" applyFont="1" applyFill="1" applyBorder="1" applyAlignment="1" applyProtection="1">
      <alignment horizontal="left" vertical="center" wrapText="1"/>
      <protection locked="0"/>
    </xf>
    <xf numFmtId="0" fontId="9" fillId="0" borderId="97" xfId="4" applyFont="1" applyBorder="1" applyAlignment="1" applyProtection="1">
      <alignment horizontal="left" vertical="center" wrapText="1"/>
      <protection locked="0"/>
    </xf>
    <xf numFmtId="3" fontId="17" fillId="0" borderId="98" xfId="37" applyNumberFormat="1" applyFont="1" applyFill="1" applyBorder="1" applyAlignment="1" applyProtection="1">
      <alignment horizontal="center" vertical="center" wrapText="1"/>
      <protection locked="0"/>
    </xf>
    <xf numFmtId="3" fontId="17" fillId="26" borderId="98" xfId="37" applyNumberFormat="1" applyFont="1" applyFill="1" applyBorder="1" applyAlignment="1" applyProtection="1">
      <alignment horizontal="center" vertical="center"/>
    </xf>
    <xf numFmtId="1" fontId="17" fillId="26" borderId="98" xfId="15" applyNumberFormat="1" applyFont="1" applyFill="1" applyBorder="1" applyAlignment="1" applyProtection="1">
      <alignment horizontal="center" vertical="center"/>
    </xf>
    <xf numFmtId="3" fontId="17" fillId="26" borderId="98" xfId="36" applyNumberFormat="1" applyFont="1" applyFill="1" applyBorder="1" applyAlignment="1" applyProtection="1">
      <alignment horizontal="center" vertical="center"/>
    </xf>
    <xf numFmtId="9" fontId="17" fillId="26" borderId="97" xfId="36" applyNumberFormat="1" applyFont="1" applyFill="1" applyBorder="1" applyAlignment="1" applyProtection="1">
      <alignment horizontal="center" vertical="center"/>
    </xf>
    <xf numFmtId="0" fontId="9" fillId="0" borderId="99" xfId="4" applyFont="1" applyFill="1" applyBorder="1" applyAlignment="1" applyProtection="1">
      <alignment horizontal="left" vertical="center" wrapText="1"/>
      <protection locked="0"/>
    </xf>
    <xf numFmtId="0" fontId="33" fillId="0" borderId="99" xfId="4" applyFont="1" applyFill="1" applyBorder="1" applyAlignment="1" applyProtection="1">
      <alignment horizontal="left" vertical="center" wrapText="1"/>
      <protection locked="0"/>
    </xf>
    <xf numFmtId="9" fontId="18" fillId="0" borderId="98" xfId="37" applyNumberFormat="1" applyFont="1" applyFill="1" applyBorder="1" applyAlignment="1" applyProtection="1">
      <alignment horizontal="center" vertical="center" wrapText="1"/>
      <protection locked="0"/>
    </xf>
    <xf numFmtId="9" fontId="18" fillId="26" borderId="98" xfId="37" applyNumberFormat="1" applyFont="1" applyFill="1" applyBorder="1" applyAlignment="1" applyProtection="1">
      <alignment horizontal="center" vertical="center"/>
    </xf>
    <xf numFmtId="9" fontId="54" fillId="26" borderId="98" xfId="37" applyNumberFormat="1" applyFont="1" applyFill="1" applyBorder="1" applyAlignment="1" applyProtection="1">
      <alignment horizontal="center" vertical="center"/>
    </xf>
    <xf numFmtId="9" fontId="17" fillId="0" borderId="98" xfId="37" applyNumberFormat="1" applyFont="1" applyFill="1" applyBorder="1" applyAlignment="1" applyProtection="1">
      <alignment horizontal="center" vertical="center" wrapText="1"/>
      <protection locked="0"/>
    </xf>
    <xf numFmtId="9" fontId="17" fillId="26" borderId="98" xfId="37" applyNumberFormat="1" applyFont="1" applyFill="1" applyBorder="1" applyAlignment="1" applyProtection="1">
      <alignment horizontal="center" vertical="center"/>
    </xf>
    <xf numFmtId="9" fontId="17" fillId="26" borderId="98" xfId="15" applyNumberFormat="1" applyFont="1" applyFill="1" applyBorder="1" applyAlignment="1" applyProtection="1">
      <alignment horizontal="center" vertical="center"/>
    </xf>
    <xf numFmtId="9" fontId="54" fillId="26" borderId="98" xfId="36" applyNumberFormat="1" applyFont="1" applyFill="1" applyBorder="1" applyAlignment="1" applyProtection="1">
      <alignment horizontal="center" vertical="center"/>
    </xf>
    <xf numFmtId="0" fontId="9" fillId="0" borderId="97" xfId="4" applyFont="1" applyBorder="1" applyAlignment="1" applyProtection="1">
      <alignment horizontal="center" vertical="center" wrapText="1"/>
      <protection locked="0"/>
    </xf>
    <xf numFmtId="3" fontId="17" fillId="26" borderId="98" xfId="15" applyNumberFormat="1" applyFont="1" applyFill="1" applyBorder="1" applyAlignment="1" applyProtection="1">
      <alignment horizontal="center" vertical="center"/>
    </xf>
    <xf numFmtId="0" fontId="4" fillId="0" borderId="97" xfId="15" applyFont="1" applyBorder="1" applyAlignment="1" applyProtection="1">
      <alignment vertical="center" wrapText="1"/>
      <protection locked="0"/>
    </xf>
    <xf numFmtId="0" fontId="0" fillId="0" borderId="98" xfId="15" applyFont="1" applyBorder="1" applyAlignment="1" applyProtection="1">
      <alignment horizontal="justify" vertical="center" wrapText="1"/>
      <protection locked="0"/>
    </xf>
    <xf numFmtId="0" fontId="0" fillId="27" borderId="97" xfId="2" applyFont="1" applyFill="1" applyBorder="1" applyAlignment="1" applyProtection="1">
      <alignment horizontal="center" vertical="center" wrapText="1"/>
      <protection locked="0"/>
    </xf>
    <xf numFmtId="1" fontId="17" fillId="0" borderId="98" xfId="37" applyNumberFormat="1" applyFont="1" applyFill="1" applyBorder="1" applyAlignment="1" applyProtection="1">
      <alignment horizontal="center" vertical="center" wrapText="1"/>
      <protection locked="0"/>
    </xf>
    <xf numFmtId="1" fontId="17" fillId="26" borderId="98" xfId="37" applyNumberFormat="1" applyFont="1" applyFill="1" applyBorder="1" applyAlignment="1" applyProtection="1">
      <alignment horizontal="center" vertical="center"/>
    </xf>
    <xf numFmtId="1" fontId="17" fillId="26" borderId="98" xfId="36" applyNumberFormat="1" applyFont="1" applyFill="1" applyBorder="1" applyAlignment="1" applyProtection="1">
      <alignment horizontal="center" vertical="center"/>
    </xf>
    <xf numFmtId="9" fontId="17" fillId="26" borderId="98" xfId="36" applyNumberFormat="1" applyFont="1" applyFill="1" applyBorder="1" applyAlignment="1" applyProtection="1">
      <alignment horizontal="center" vertical="center"/>
    </xf>
    <xf numFmtId="9" fontId="18" fillId="13" borderId="99" xfId="35" applyFont="1" applyFill="1" applyBorder="1" applyAlignment="1" applyProtection="1">
      <alignment horizontal="center" vertical="center"/>
    </xf>
    <xf numFmtId="0" fontId="9" fillId="0" borderId="28" xfId="2" applyFont="1" applyBorder="1" applyAlignment="1" applyProtection="1">
      <alignment horizontal="left" vertical="center"/>
    </xf>
    <xf numFmtId="0" fontId="7" fillId="0" borderId="28" xfId="33" applyFont="1" applyBorder="1" applyAlignment="1">
      <alignment horizontal="left" vertical="center"/>
    </xf>
    <xf numFmtId="0" fontId="35" fillId="0" borderId="100" xfId="2" applyFont="1" applyFill="1" applyBorder="1" applyAlignment="1" applyProtection="1">
      <alignment horizontal="center" vertical="top" wrapText="1"/>
    </xf>
    <xf numFmtId="0" fontId="11" fillId="0" borderId="100" xfId="2" applyFont="1" applyFill="1" applyBorder="1" applyAlignment="1" applyProtection="1">
      <alignment horizontal="center" vertical="top" wrapText="1"/>
    </xf>
    <xf numFmtId="0" fontId="35" fillId="8" borderId="100" xfId="2" applyFont="1" applyFill="1" applyBorder="1" applyAlignment="1" applyProtection="1">
      <alignment horizontal="center" vertical="top" wrapText="1"/>
    </xf>
    <xf numFmtId="0" fontId="11" fillId="8" borderId="100" xfId="2" applyFont="1" applyFill="1" applyBorder="1" applyAlignment="1" applyProtection="1">
      <alignment horizontal="center" vertical="top" wrapText="1"/>
    </xf>
    <xf numFmtId="0" fontId="4" fillId="0" borderId="28" xfId="33" applyFont="1" applyBorder="1" applyAlignment="1" applyProtection="1">
      <alignment vertical="center" wrapText="1"/>
      <protection locked="0"/>
    </xf>
    <xf numFmtId="9" fontId="9" fillId="0" borderId="28" xfId="33" applyNumberFormat="1" applyFont="1" applyBorder="1" applyAlignment="1" applyProtection="1">
      <alignment horizontal="center" vertical="center" wrapText="1"/>
      <protection locked="0"/>
    </xf>
    <xf numFmtId="0" fontId="9" fillId="0" borderId="100" xfId="33" applyFont="1" applyBorder="1" applyAlignment="1" applyProtection="1">
      <alignment horizontal="justify" vertical="center" wrapText="1"/>
      <protection locked="0"/>
    </xf>
    <xf numFmtId="0" fontId="9" fillId="10" borderId="28" xfId="2" applyFont="1" applyFill="1" applyBorder="1" applyAlignment="1" applyProtection="1">
      <alignment horizontal="left" vertical="center" wrapText="1"/>
      <protection locked="0"/>
    </xf>
    <xf numFmtId="0" fontId="9" fillId="0" borderId="28" xfId="22" applyNumberFormat="1" applyFont="1" applyBorder="1" applyAlignment="1" applyProtection="1">
      <alignment horizontal="center" vertical="center" wrapText="1"/>
      <protection locked="0"/>
    </xf>
    <xf numFmtId="0" fontId="9" fillId="0" borderId="43" xfId="22" applyFont="1" applyBorder="1" applyAlignment="1" applyProtection="1">
      <alignment horizontal="left" vertical="center" wrapText="1"/>
      <protection locked="0"/>
    </xf>
    <xf numFmtId="0" fontId="33" fillId="0" borderId="43" xfId="22" applyFont="1" applyBorder="1" applyAlignment="1" applyProtection="1">
      <alignment horizontal="left" vertical="center" wrapText="1"/>
      <protection locked="0"/>
    </xf>
    <xf numFmtId="0" fontId="9" fillId="0" borderId="28" xfId="22" applyFont="1" applyBorder="1" applyAlignment="1" applyProtection="1">
      <alignment horizontal="center" vertical="center" wrapText="1"/>
      <protection locked="0"/>
    </xf>
    <xf numFmtId="0" fontId="17" fillId="0" borderId="100" xfId="7" applyNumberFormat="1" applyFont="1" applyBorder="1" applyAlignment="1" applyProtection="1">
      <alignment horizontal="center" vertical="center" wrapText="1"/>
      <protection locked="0"/>
    </xf>
    <xf numFmtId="3" fontId="17" fillId="8" borderId="100" xfId="7" applyNumberFormat="1" applyFont="1" applyFill="1" applyBorder="1" applyAlignment="1" applyProtection="1">
      <alignment horizontal="center" vertical="center"/>
    </xf>
    <xf numFmtId="0" fontId="17" fillId="0" borderId="100" xfId="7" applyNumberFormat="1" applyFont="1" applyFill="1" applyBorder="1" applyAlignment="1" applyProtection="1">
      <alignment horizontal="center" vertical="center" wrapText="1"/>
      <protection locked="0"/>
    </xf>
    <xf numFmtId="3" fontId="17" fillId="8" borderId="100" xfId="33" applyNumberFormat="1" applyFont="1" applyFill="1" applyBorder="1" applyAlignment="1" applyProtection="1">
      <alignment horizontal="center" vertical="center"/>
    </xf>
    <xf numFmtId="3" fontId="17" fillId="8" borderId="100" xfId="8" applyNumberFormat="1" applyFont="1" applyFill="1" applyBorder="1" applyAlignment="1" applyProtection="1">
      <alignment horizontal="center" vertical="center"/>
    </xf>
    <xf numFmtId="9" fontId="17" fillId="8" borderId="100" xfId="8" applyNumberFormat="1" applyFont="1" applyFill="1" applyBorder="1" applyAlignment="1" applyProtection="1">
      <alignment horizontal="center" vertical="center"/>
    </xf>
    <xf numFmtId="9" fontId="18" fillId="13" borderId="101" xfId="14" applyFont="1" applyFill="1" applyBorder="1" applyAlignment="1" applyProtection="1">
      <alignment horizontal="center" vertical="center"/>
    </xf>
    <xf numFmtId="0" fontId="2" fillId="0" borderId="0" xfId="2" applyFont="1" applyBorder="1" applyAlignment="1">
      <alignment horizontal="left" vertical="center"/>
    </xf>
    <xf numFmtId="0" fontId="2" fillId="0" borderId="0" xfId="33" applyFont="1" applyBorder="1" applyAlignment="1">
      <alignment vertical="center"/>
    </xf>
    <xf numFmtId="0" fontId="10" fillId="3" borderId="78" xfId="33" applyFont="1" applyFill="1" applyBorder="1" applyAlignment="1">
      <alignment vertical="center"/>
    </xf>
    <xf numFmtId="0" fontId="12" fillId="0" borderId="78" xfId="2" applyFont="1" applyFill="1" applyBorder="1" applyAlignment="1" applyProtection="1">
      <alignment horizontal="center" vertical="top" wrapText="1"/>
    </xf>
    <xf numFmtId="0" fontId="14" fillId="0" borderId="78" xfId="2" applyFont="1" applyFill="1" applyBorder="1" applyAlignment="1" applyProtection="1">
      <alignment horizontal="center" vertical="top" wrapText="1"/>
    </xf>
    <xf numFmtId="0" fontId="12" fillId="8" borderId="78" xfId="2" applyFont="1" applyFill="1" applyBorder="1" applyAlignment="1" applyProtection="1">
      <alignment horizontal="center" vertical="top" wrapText="1"/>
    </xf>
    <xf numFmtId="0" fontId="14" fillId="8" borderId="78" xfId="2" applyFont="1" applyFill="1" applyBorder="1" applyAlignment="1" applyProtection="1">
      <alignment horizontal="center" vertical="top" wrapText="1"/>
    </xf>
    <xf numFmtId="0" fontId="4" fillId="0" borderId="78" xfId="3" applyFont="1" applyBorder="1" applyAlignment="1" applyProtection="1">
      <alignment horizontal="left" vertical="center" wrapText="1"/>
      <protection locked="0"/>
    </xf>
    <xf numFmtId="0" fontId="15" fillId="0" borderId="78" xfId="3" applyFont="1" applyBorder="1" applyAlignment="1" applyProtection="1">
      <alignment vertical="center" wrapText="1"/>
      <protection locked="0"/>
    </xf>
    <xf numFmtId="3" fontId="16" fillId="0" borderId="78" xfId="3" applyNumberFormat="1" applyFont="1" applyBorder="1" applyAlignment="1" applyProtection="1">
      <alignment horizontal="center" vertical="center" wrapText="1"/>
      <protection locked="0"/>
    </xf>
    <xf numFmtId="0" fontId="16" fillId="0" borderId="78" xfId="3" applyFont="1" applyBorder="1" applyAlignment="1" applyProtection="1">
      <alignment horizontal="left" vertical="center" wrapText="1"/>
      <protection locked="0"/>
    </xf>
    <xf numFmtId="3" fontId="16" fillId="0" borderId="78" xfId="4" applyNumberFormat="1" applyFont="1" applyBorder="1" applyAlignment="1" applyProtection="1">
      <alignment horizontal="center" vertical="center" wrapText="1"/>
      <protection locked="0"/>
    </xf>
    <xf numFmtId="0" fontId="16" fillId="0" borderId="78" xfId="4" applyFont="1" applyBorder="1" applyAlignment="1" applyProtection="1">
      <alignment horizontal="left" vertical="center" wrapText="1"/>
      <protection locked="0"/>
    </xf>
    <xf numFmtId="0" fontId="16" fillId="0" borderId="78" xfId="5" applyNumberFormat="1" applyFont="1" applyBorder="1" applyAlignment="1" applyProtection="1">
      <alignment horizontal="center" vertical="center" wrapText="1"/>
      <protection locked="0"/>
    </xf>
    <xf numFmtId="0" fontId="16" fillId="8" borderId="78" xfId="5" applyNumberFormat="1" applyFont="1" applyFill="1" applyBorder="1" applyAlignment="1" applyProtection="1">
      <alignment horizontal="center" vertical="center" wrapText="1"/>
    </xf>
    <xf numFmtId="0" fontId="16" fillId="0" borderId="78" xfId="6" applyNumberFormat="1" applyFont="1" applyBorder="1" applyAlignment="1" applyProtection="1">
      <alignment horizontal="center" vertical="center" wrapText="1"/>
      <protection locked="0"/>
    </xf>
    <xf numFmtId="0" fontId="16" fillId="0" borderId="78" xfId="6" applyNumberFormat="1" applyFont="1" applyFill="1" applyBorder="1" applyAlignment="1" applyProtection="1">
      <alignment horizontal="center" vertical="center" wrapText="1"/>
      <protection locked="0"/>
    </xf>
    <xf numFmtId="0" fontId="16" fillId="8" borderId="78" xfId="6" applyNumberFormat="1" applyFont="1" applyFill="1" applyBorder="1" applyAlignment="1" applyProtection="1">
      <alignment horizontal="center" vertical="center" wrapText="1"/>
    </xf>
    <xf numFmtId="9" fontId="17" fillId="8" borderId="78" xfId="6" applyFont="1" applyFill="1" applyBorder="1" applyAlignment="1" applyProtection="1">
      <alignment horizontal="center" vertical="center" wrapText="1"/>
    </xf>
    <xf numFmtId="0" fontId="6" fillId="2" borderId="100" xfId="33" applyFont="1" applyFill="1" applyBorder="1" applyAlignment="1">
      <alignment horizontal="left"/>
    </xf>
    <xf numFmtId="0" fontId="6" fillId="2" borderId="102" xfId="33" applyFont="1" applyFill="1" applyBorder="1" applyAlignment="1">
      <alignment horizontal="left"/>
    </xf>
    <xf numFmtId="0" fontId="12" fillId="0" borderId="100" xfId="2" applyFont="1" applyFill="1" applyBorder="1" applyAlignment="1" applyProtection="1">
      <alignment horizontal="center" vertical="top" wrapText="1"/>
    </xf>
    <xf numFmtId="0" fontId="14" fillId="0" borderId="100" xfId="2" applyFont="1" applyFill="1" applyBorder="1" applyAlignment="1" applyProtection="1">
      <alignment horizontal="center" vertical="top" wrapText="1"/>
    </xf>
    <xf numFmtId="0" fontId="12" fillId="8" borderId="100" xfId="2" applyFont="1" applyFill="1" applyBorder="1" applyAlignment="1" applyProtection="1">
      <alignment horizontal="center" vertical="top" wrapText="1"/>
    </xf>
    <xf numFmtId="0" fontId="14" fillId="8" borderId="100" xfId="2" applyFont="1" applyFill="1" applyBorder="1" applyAlignment="1" applyProtection="1">
      <alignment horizontal="center" vertical="top" wrapText="1"/>
    </xf>
    <xf numFmtId="0" fontId="4" fillId="0" borderId="28" xfId="33" applyFont="1" applyBorder="1" applyAlignment="1" applyProtection="1">
      <alignment horizontal="left" vertical="center" wrapText="1"/>
      <protection locked="0"/>
    </xf>
    <xf numFmtId="0" fontId="4" fillId="0" borderId="28" xfId="33" applyFont="1" applyBorder="1" applyAlignment="1" applyProtection="1">
      <alignment vertical="top" wrapText="1"/>
      <protection locked="0"/>
    </xf>
    <xf numFmtId="1" fontId="9" fillId="0" borderId="28" xfId="33" applyNumberFormat="1" applyFont="1" applyBorder="1" applyAlignment="1" applyProtection="1">
      <alignment horizontal="center" vertical="center" wrapText="1"/>
      <protection locked="0"/>
    </xf>
    <xf numFmtId="3" fontId="17" fillId="0" borderId="100" xfId="7" applyNumberFormat="1" applyFont="1" applyBorder="1" applyAlignment="1" applyProtection="1">
      <alignment horizontal="center" vertical="center" wrapText="1"/>
      <protection locked="0"/>
    </xf>
    <xf numFmtId="3" fontId="17" fillId="8" borderId="100" xfId="7" applyNumberFormat="1" applyFont="1" applyFill="1" applyBorder="1" applyAlignment="1" applyProtection="1">
      <alignment horizontal="center" vertical="center"/>
      <protection locked="0"/>
    </xf>
    <xf numFmtId="3" fontId="17" fillId="0" borderId="100" xfId="7" applyNumberFormat="1" applyFont="1" applyFill="1" applyBorder="1" applyAlignment="1" applyProtection="1">
      <alignment horizontal="center" vertical="center" wrapText="1"/>
      <protection locked="0"/>
    </xf>
    <xf numFmtId="3" fontId="17" fillId="8" borderId="100" xfId="33" applyNumberFormat="1" applyFont="1" applyFill="1" applyBorder="1" applyAlignment="1" applyProtection="1">
      <alignment horizontal="center" vertical="center"/>
      <protection locked="0"/>
    </xf>
    <xf numFmtId="3" fontId="17" fillId="8" borderId="100" xfId="8" applyNumberFormat="1" applyFont="1" applyFill="1" applyBorder="1" applyAlignment="1" applyProtection="1">
      <alignment horizontal="center" vertical="center"/>
      <protection locked="0"/>
    </xf>
    <xf numFmtId="9" fontId="17" fillId="8" borderId="100" xfId="8" applyNumberFormat="1" applyFont="1" applyFill="1" applyBorder="1" applyAlignment="1" applyProtection="1">
      <alignment horizontal="center" vertical="center"/>
      <protection locked="0"/>
    </xf>
    <xf numFmtId="0" fontId="4" fillId="0" borderId="28" xfId="33" applyFont="1" applyBorder="1" applyAlignment="1" applyProtection="1">
      <alignment wrapText="1"/>
      <protection locked="0"/>
    </xf>
    <xf numFmtId="1" fontId="17" fillId="0" borderId="100" xfId="7" applyNumberFormat="1" applyFont="1" applyBorder="1" applyAlignment="1" applyProtection="1">
      <alignment horizontal="center" vertical="center" wrapText="1"/>
      <protection locked="0"/>
    </xf>
    <xf numFmtId="1" fontId="17" fillId="0" borderId="100" xfId="7" applyNumberFormat="1" applyFont="1" applyFill="1" applyBorder="1" applyAlignment="1" applyProtection="1">
      <alignment horizontal="center" vertical="center" wrapText="1"/>
      <protection locked="0"/>
    </xf>
    <xf numFmtId="1" fontId="9" fillId="0" borderId="100" xfId="33" applyNumberFormat="1" applyFont="1" applyBorder="1" applyAlignment="1" applyProtection="1">
      <alignment horizontal="center" vertical="center" wrapText="1"/>
      <protection locked="0"/>
    </xf>
    <xf numFmtId="0" fontId="9" fillId="0" borderId="100" xfId="22" applyNumberFormat="1" applyFont="1" applyBorder="1" applyAlignment="1" applyProtection="1">
      <alignment horizontal="center" vertical="center"/>
      <protection locked="0"/>
    </xf>
    <xf numFmtId="1" fontId="17" fillId="8" borderId="100" xfId="7" applyNumberFormat="1" applyFont="1" applyFill="1" applyBorder="1" applyAlignment="1" applyProtection="1">
      <alignment horizontal="center" vertical="center"/>
      <protection locked="0"/>
    </xf>
    <xf numFmtId="1" fontId="17" fillId="8" borderId="100" xfId="33" applyNumberFormat="1" applyFont="1" applyFill="1" applyBorder="1" applyAlignment="1" applyProtection="1">
      <alignment horizontal="center" vertical="center"/>
      <protection locked="0"/>
    </xf>
    <xf numFmtId="1" fontId="17" fillId="8" borderId="100" xfId="8" applyNumberFormat="1" applyFont="1" applyFill="1" applyBorder="1" applyAlignment="1" applyProtection="1">
      <alignment horizontal="center" vertical="center"/>
      <protection locked="0"/>
    </xf>
    <xf numFmtId="0" fontId="9" fillId="0" borderId="100" xfId="33" applyFont="1" applyBorder="1" applyAlignment="1" applyProtection="1">
      <alignment horizontal="left" vertical="center" wrapText="1"/>
      <protection locked="0"/>
    </xf>
    <xf numFmtId="0" fontId="9" fillId="10" borderId="28" xfId="2" applyFont="1" applyFill="1" applyBorder="1" applyAlignment="1" applyProtection="1">
      <alignment horizontal="center" vertical="center" wrapText="1"/>
      <protection locked="0"/>
    </xf>
    <xf numFmtId="0" fontId="48" fillId="0" borderId="28" xfId="33" applyBorder="1" applyAlignment="1" applyProtection="1">
      <alignment horizontal="center" vertical="center"/>
      <protection locked="0"/>
    </xf>
    <xf numFmtId="9" fontId="18" fillId="13" borderId="105" xfId="14" applyFont="1" applyFill="1" applyBorder="1" applyAlignment="1" applyProtection="1">
      <alignment horizontal="center" vertical="center"/>
    </xf>
    <xf numFmtId="0" fontId="9" fillId="0" borderId="21" xfId="2" applyFont="1" applyBorder="1" applyAlignment="1" applyProtection="1">
      <alignment horizontal="left" vertical="center"/>
    </xf>
    <xf numFmtId="0" fontId="9" fillId="0" borderId="14" xfId="2" applyFont="1" applyBorder="1" applyAlignment="1" applyProtection="1">
      <alignment horizontal="left"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2" borderId="5" xfId="0" applyFont="1" applyFill="1" applyBorder="1" applyAlignment="1">
      <alignment horizontal="left"/>
    </xf>
    <xf numFmtId="0" fontId="7" fillId="2" borderId="6" xfId="0" applyFont="1" applyFill="1" applyBorder="1" applyAlignment="1">
      <alignment horizontal="left"/>
    </xf>
    <xf numFmtId="0" fontId="6" fillId="2" borderId="14" xfId="0" applyFont="1" applyFill="1" applyBorder="1" applyAlignment="1">
      <alignment horizontal="left"/>
    </xf>
    <xf numFmtId="0" fontId="7" fillId="2" borderId="15" xfId="0" applyFont="1" applyFill="1" applyBorder="1" applyAlignment="1">
      <alignment horizontal="left"/>
    </xf>
    <xf numFmtId="15" fontId="7" fillId="2" borderId="17" xfId="0" quotePrefix="1" applyNumberFormat="1" applyFont="1" applyFill="1" applyBorder="1" applyAlignment="1">
      <alignment horizontal="left"/>
    </xf>
    <xf numFmtId="0" fontId="7" fillId="2" borderId="20" xfId="0" applyFont="1" applyFill="1" applyBorder="1" applyAlignment="1">
      <alignment horizontal="left"/>
    </xf>
    <xf numFmtId="0" fontId="10" fillId="3" borderId="28" xfId="0" applyFont="1" applyFill="1" applyBorder="1" applyAlignment="1">
      <alignment horizontal="center" vertical="center"/>
    </xf>
    <xf numFmtId="0" fontId="4" fillId="4" borderId="28" xfId="0" applyFont="1" applyFill="1" applyBorder="1" applyAlignment="1" applyProtection="1">
      <alignment horizontal="center" vertical="center" wrapText="1"/>
    </xf>
    <xf numFmtId="0" fontId="4" fillId="4" borderId="28" xfId="0" applyFont="1" applyFill="1" applyBorder="1" applyAlignment="1">
      <alignment horizontal="center" vertical="center" wrapText="1"/>
    </xf>
    <xf numFmtId="0" fontId="12" fillId="7" borderId="28" xfId="2" applyFont="1" applyFill="1" applyBorder="1" applyAlignment="1" applyProtection="1">
      <alignment horizontal="center" vertical="center" wrapText="1"/>
    </xf>
    <xf numFmtId="0" fontId="13" fillId="7" borderId="28" xfId="2" applyFont="1" applyFill="1" applyBorder="1" applyAlignment="1" applyProtection="1">
      <alignment horizontal="center" vertical="center" wrapText="1"/>
    </xf>
    <xf numFmtId="0" fontId="11" fillId="0" borderId="28" xfId="2" applyFont="1" applyFill="1" applyBorder="1" applyAlignment="1" applyProtection="1">
      <alignment horizontal="center" vertical="center" wrapText="1"/>
    </xf>
    <xf numFmtId="0" fontId="11" fillId="6" borderId="28" xfId="2" applyFont="1" applyFill="1" applyBorder="1" applyAlignment="1" applyProtection="1">
      <alignment horizontal="center" vertical="center" wrapText="1"/>
    </xf>
    <xf numFmtId="14" fontId="9" fillId="0" borderId="53" xfId="2" applyNumberFormat="1" applyFont="1" applyBorder="1" applyAlignment="1" applyProtection="1">
      <alignment horizontal="center" vertical="center"/>
      <protection locked="0"/>
    </xf>
    <xf numFmtId="14" fontId="9" fillId="0" borderId="43" xfId="2" applyNumberFormat="1" applyFont="1" applyBorder="1" applyAlignment="1" applyProtection="1">
      <alignment horizontal="center" vertical="center"/>
      <protection locked="0"/>
    </xf>
    <xf numFmtId="0" fontId="9" fillId="0" borderId="28" xfId="2" applyFont="1" applyBorder="1" applyAlignment="1" applyProtection="1">
      <alignment horizontal="left" vertical="center"/>
      <protection locked="0"/>
    </xf>
    <xf numFmtId="0" fontId="4" fillId="0" borderId="28" xfId="2" applyFont="1" applyBorder="1" applyAlignment="1" applyProtection="1">
      <alignment horizontal="left" vertical="center"/>
      <protection locked="0"/>
    </xf>
    <xf numFmtId="0" fontId="15" fillId="0" borderId="28" xfId="3" applyFont="1" applyBorder="1" applyAlignment="1" applyProtection="1">
      <alignment horizontal="left" vertical="top" wrapText="1"/>
      <protection locked="0"/>
    </xf>
    <xf numFmtId="0" fontId="20" fillId="11" borderId="53" xfId="2" applyFont="1" applyFill="1" applyBorder="1" applyAlignment="1" applyProtection="1">
      <alignment horizontal="right" vertical="center"/>
    </xf>
    <xf numFmtId="0" fontId="20" fillId="11" borderId="54" xfId="2" applyFont="1" applyFill="1" applyBorder="1" applyAlignment="1" applyProtection="1">
      <alignment horizontal="right" vertical="center"/>
    </xf>
    <xf numFmtId="0" fontId="20" fillId="11" borderId="43" xfId="2" applyFont="1" applyFill="1" applyBorder="1" applyAlignment="1" applyProtection="1">
      <alignment horizontal="right" vertical="center"/>
    </xf>
    <xf numFmtId="0" fontId="8" fillId="0" borderId="53" xfId="2" applyFont="1" applyBorder="1" applyAlignment="1" applyProtection="1">
      <alignment horizontal="left" vertical="top"/>
      <protection locked="0"/>
    </xf>
    <xf numFmtId="0" fontId="8" fillId="0" borderId="54" xfId="2" applyFont="1" applyBorder="1" applyAlignment="1" applyProtection="1">
      <alignment horizontal="left" vertical="top"/>
      <protection locked="0"/>
    </xf>
    <xf numFmtId="0" fontId="8" fillId="0" borderId="43" xfId="2" applyFont="1" applyBorder="1" applyAlignment="1" applyProtection="1">
      <alignment horizontal="left" vertical="top"/>
      <protection locked="0"/>
    </xf>
    <xf numFmtId="0" fontId="2" fillId="0" borderId="0" xfId="2" applyFont="1" applyAlignment="1">
      <alignment vertical="center"/>
    </xf>
    <xf numFmtId="0" fontId="4" fillId="0" borderId="56" xfId="4" applyFont="1" applyBorder="1" applyAlignment="1" applyProtection="1">
      <alignment horizontal="left" vertical="center" wrapText="1"/>
      <protection locked="0"/>
    </xf>
    <xf numFmtId="0" fontId="20" fillId="11" borderId="57" xfId="2" applyFont="1" applyFill="1" applyBorder="1" applyAlignment="1" applyProtection="1">
      <alignment horizontal="right" vertical="center"/>
    </xf>
    <xf numFmtId="0" fontId="20" fillId="11" borderId="58" xfId="2" applyFont="1" applyFill="1" applyBorder="1" applyAlignment="1" applyProtection="1">
      <alignment horizontal="right" vertical="center"/>
    </xf>
    <xf numFmtId="0" fontId="20" fillId="11" borderId="59" xfId="2" applyFont="1" applyFill="1" applyBorder="1" applyAlignment="1" applyProtection="1">
      <alignment horizontal="right" vertical="center"/>
    </xf>
    <xf numFmtId="0" fontId="8" fillId="0" borderId="57" xfId="2" applyFont="1" applyBorder="1" applyAlignment="1" applyProtection="1">
      <alignment horizontal="left" vertical="top"/>
      <protection locked="0"/>
    </xf>
    <xf numFmtId="0" fontId="8" fillId="0" borderId="58" xfId="2" applyFont="1" applyBorder="1" applyAlignment="1" applyProtection="1">
      <alignment horizontal="left" vertical="top"/>
      <protection locked="0"/>
    </xf>
    <xf numFmtId="0" fontId="8" fillId="0" borderId="59" xfId="2" applyFont="1" applyBorder="1" applyAlignment="1" applyProtection="1">
      <alignment horizontal="left" vertical="top"/>
      <protection locked="0"/>
    </xf>
    <xf numFmtId="0" fontId="11" fillId="0" borderId="56" xfId="2" applyFont="1" applyFill="1" applyBorder="1" applyAlignment="1" applyProtection="1">
      <alignment horizontal="center" vertical="center" wrapText="1"/>
    </xf>
    <xf numFmtId="0" fontId="11" fillId="6" borderId="56" xfId="2" applyFont="1" applyFill="1" applyBorder="1" applyAlignment="1" applyProtection="1">
      <alignment horizontal="center" vertical="center" wrapText="1"/>
    </xf>
    <xf numFmtId="14" fontId="9" fillId="0" borderId="57" xfId="2" applyNumberFormat="1" applyFont="1" applyBorder="1" applyAlignment="1" applyProtection="1">
      <alignment horizontal="center" vertical="center"/>
      <protection locked="0"/>
    </xf>
    <xf numFmtId="14" fontId="9" fillId="0" borderId="59" xfId="2" applyNumberFormat="1" applyFont="1" applyBorder="1" applyAlignment="1" applyProtection="1">
      <alignment horizontal="center" vertical="center"/>
      <protection locked="0"/>
    </xf>
    <xf numFmtId="0" fontId="9" fillId="0" borderId="56" xfId="2" applyFont="1" applyBorder="1" applyAlignment="1" applyProtection="1">
      <alignment horizontal="left" vertical="center"/>
      <protection locked="0"/>
    </xf>
    <xf numFmtId="0" fontId="4" fillId="0" borderId="56" xfId="2" applyFont="1" applyBorder="1" applyAlignment="1" applyProtection="1">
      <alignment horizontal="left" vertical="center"/>
      <protection locked="0"/>
    </xf>
    <xf numFmtId="0" fontId="10" fillId="3" borderId="56" xfId="0" applyFont="1" applyFill="1" applyBorder="1" applyAlignment="1">
      <alignment horizontal="center" vertical="center"/>
    </xf>
    <xf numFmtId="0" fontId="4" fillId="4" borderId="56" xfId="0" applyFont="1" applyFill="1" applyBorder="1" applyAlignment="1" applyProtection="1">
      <alignment horizontal="center" vertical="center" wrapText="1"/>
    </xf>
    <xf numFmtId="0" fontId="4" fillId="4" borderId="56" xfId="0" applyFont="1" applyFill="1" applyBorder="1" applyAlignment="1">
      <alignment horizontal="center" vertical="center" wrapText="1"/>
    </xf>
    <xf numFmtId="0" fontId="12" fillId="7" borderId="56" xfId="2" applyFont="1" applyFill="1" applyBorder="1" applyAlignment="1" applyProtection="1">
      <alignment horizontal="center" vertical="center" wrapText="1"/>
    </xf>
    <xf numFmtId="0" fontId="13" fillId="7" borderId="56" xfId="2" applyFont="1" applyFill="1" applyBorder="1" applyAlignment="1" applyProtection="1">
      <alignment horizontal="center" vertical="center" wrapText="1"/>
    </xf>
    <xf numFmtId="0" fontId="31" fillId="0" borderId="56" xfId="3" applyFont="1" applyBorder="1" applyAlignment="1" applyProtection="1">
      <alignment horizontal="left" vertical="center" wrapText="1"/>
      <protection locked="0"/>
    </xf>
    <xf numFmtId="0" fontId="2" fillId="0" borderId="0" xfId="2" applyFont="1" applyBorder="1" applyAlignment="1">
      <alignment horizontal="left" vertical="center"/>
    </xf>
    <xf numFmtId="0" fontId="3" fillId="0" borderId="56"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Border="1" applyAlignment="1">
      <alignment horizontal="center" vertical="center"/>
    </xf>
    <xf numFmtId="0" fontId="34" fillId="0" borderId="9" xfId="0" applyFont="1" applyBorder="1" applyAlignment="1">
      <alignment horizontal="center" vertical="center"/>
    </xf>
    <xf numFmtId="0" fontId="11" fillId="6" borderId="57" xfId="2" applyFont="1" applyFill="1" applyBorder="1" applyAlignment="1" applyProtection="1">
      <alignment horizontal="center" vertical="center" wrapText="1"/>
    </xf>
    <xf numFmtId="0" fontId="11" fillId="6" borderId="59" xfId="2" applyFont="1" applyFill="1" applyBorder="1" applyAlignment="1" applyProtection="1">
      <alignment horizontal="center" vertical="center" wrapText="1"/>
    </xf>
    <xf numFmtId="0" fontId="4" fillId="0" borderId="1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0" fillId="0" borderId="56" xfId="2" applyFont="1" applyBorder="1" applyAlignment="1" applyProtection="1">
      <alignment horizontal="left" vertical="center"/>
      <protection locked="0"/>
    </xf>
    <xf numFmtId="0" fontId="8" fillId="0" borderId="56" xfId="2" applyFont="1" applyBorder="1" applyAlignment="1" applyProtection="1">
      <alignment vertical="center"/>
      <protection locked="0"/>
    </xf>
    <xf numFmtId="0" fontId="4" fillId="0" borderId="57" xfId="2" applyFont="1" applyBorder="1" applyAlignment="1" applyProtection="1">
      <alignment horizontal="left" vertical="center"/>
      <protection locked="0"/>
    </xf>
    <xf numFmtId="0" fontId="4" fillId="0" borderId="58" xfId="2" applyFont="1" applyBorder="1" applyAlignment="1" applyProtection="1">
      <alignment horizontal="left" vertical="center"/>
      <protection locked="0"/>
    </xf>
    <xf numFmtId="0" fontId="4" fillId="0" borderId="59" xfId="2" applyFont="1" applyBorder="1" applyAlignment="1" applyProtection="1">
      <alignment horizontal="left" vertical="center"/>
      <protection locked="0"/>
    </xf>
    <xf numFmtId="0" fontId="9" fillId="0" borderId="56" xfId="2" applyFont="1" applyBorder="1" applyAlignment="1" applyProtection="1">
      <alignment horizontal="left" vertical="center" wrapText="1"/>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4" fillId="7" borderId="65" xfId="2" applyFont="1" applyFill="1" applyBorder="1" applyAlignment="1" applyProtection="1">
      <alignment horizontal="center" vertical="center" wrapText="1"/>
    </xf>
    <xf numFmtId="0" fontId="35" fillId="7" borderId="64" xfId="2" applyFont="1" applyFill="1" applyBorder="1" applyAlignment="1" applyProtection="1">
      <alignment horizontal="center" vertical="center" wrapText="1"/>
    </xf>
    <xf numFmtId="0" fontId="4" fillId="0" borderId="10" xfId="2" applyFont="1" applyBorder="1" applyAlignment="1" applyProtection="1">
      <alignment horizontal="left" vertical="center"/>
      <protection locked="0"/>
    </xf>
    <xf numFmtId="0" fontId="8" fillId="0" borderId="67" xfId="2" applyFont="1" applyBorder="1" applyAlignment="1" applyProtection="1">
      <alignment horizontal="left" vertical="center"/>
      <protection locked="0"/>
    </xf>
    <xf numFmtId="0" fontId="8" fillId="0" borderId="68" xfId="2" applyFont="1" applyBorder="1" applyAlignment="1" applyProtection="1">
      <alignment horizontal="left" vertical="center"/>
      <protection locked="0"/>
    </xf>
    <xf numFmtId="0" fontId="8" fillId="0" borderId="41" xfId="2" applyFont="1" applyBorder="1" applyAlignment="1" applyProtection="1">
      <alignment horizontal="left" vertical="center"/>
      <protection locked="0"/>
    </xf>
    <xf numFmtId="0" fontId="11" fillId="0" borderId="57" xfId="2" applyFont="1" applyFill="1" applyBorder="1" applyAlignment="1" applyProtection="1">
      <alignment horizontal="center" vertical="center" wrapText="1"/>
    </xf>
    <xf numFmtId="0" fontId="11" fillId="0" borderId="59" xfId="2" applyFont="1" applyFill="1" applyBorder="1" applyAlignment="1" applyProtection="1">
      <alignment horizontal="center" vertical="center" wrapText="1"/>
    </xf>
    <xf numFmtId="0" fontId="34" fillId="0" borderId="8"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9" fillId="0" borderId="56" xfId="2" applyFont="1" applyBorder="1" applyAlignment="1" applyProtection="1">
      <alignment horizontal="left"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3" xfId="0" applyFont="1" applyFill="1" applyBorder="1" applyAlignment="1">
      <alignment horizontal="center" vertical="center"/>
    </xf>
    <xf numFmtId="0" fontId="4" fillId="4" borderId="30"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6" borderId="12" xfId="2" applyFont="1" applyFill="1" applyBorder="1" applyAlignment="1" applyProtection="1">
      <alignment horizontal="center" vertical="center" wrapText="1"/>
    </xf>
    <xf numFmtId="0" fontId="16" fillId="0" borderId="10" xfId="3" applyFont="1" applyFill="1" applyBorder="1" applyAlignment="1" applyProtection="1">
      <alignment horizontal="center" vertical="center" wrapText="1"/>
      <protection locked="0"/>
    </xf>
    <xf numFmtId="0" fontId="16" fillId="0" borderId="30" xfId="3" applyFont="1" applyFill="1" applyBorder="1" applyAlignment="1" applyProtection="1">
      <alignment horizontal="center" vertical="center" wrapText="1"/>
      <protection locked="0"/>
    </xf>
    <xf numFmtId="0" fontId="16" fillId="0" borderId="12" xfId="3" applyFont="1" applyFill="1" applyBorder="1" applyAlignment="1" applyProtection="1">
      <alignment horizontal="center" vertical="center" wrapText="1"/>
      <protection locked="0"/>
    </xf>
    <xf numFmtId="0" fontId="16" fillId="0" borderId="10" xfId="4" applyFont="1" applyFill="1" applyBorder="1" applyAlignment="1" applyProtection="1">
      <alignment horizontal="center" vertical="center" wrapText="1"/>
      <protection locked="0"/>
    </xf>
    <xf numFmtId="0" fontId="16" fillId="0" borderId="30" xfId="4" applyFont="1" applyFill="1" applyBorder="1" applyAlignment="1" applyProtection="1">
      <alignment horizontal="center" vertical="center" wrapText="1"/>
      <protection locked="0"/>
    </xf>
    <xf numFmtId="0" fontId="16" fillId="0" borderId="12" xfId="4" applyFont="1" applyFill="1" applyBorder="1" applyAlignment="1" applyProtection="1">
      <alignment horizontal="center" vertical="center" wrapText="1"/>
      <protection locked="0"/>
    </xf>
    <xf numFmtId="0" fontId="15" fillId="0" borderId="10" xfId="3" applyFont="1" applyFill="1" applyBorder="1" applyAlignment="1" applyProtection="1">
      <alignment horizontal="center" vertical="center" wrapText="1"/>
      <protection locked="0"/>
    </xf>
    <xf numFmtId="0" fontId="15" fillId="0" borderId="30" xfId="3" applyFont="1" applyFill="1" applyBorder="1" applyAlignment="1" applyProtection="1">
      <alignment horizontal="center" vertical="center" wrapText="1"/>
      <protection locked="0"/>
    </xf>
    <xf numFmtId="0" fontId="15" fillId="0" borderId="32" xfId="3" applyFont="1" applyFill="1" applyBorder="1" applyAlignment="1" applyProtection="1">
      <alignment horizontal="center" vertical="center" wrapText="1"/>
      <protection locked="0"/>
    </xf>
    <xf numFmtId="0" fontId="16" fillId="0" borderId="32" xfId="3" applyFont="1" applyFill="1" applyBorder="1" applyAlignment="1" applyProtection="1">
      <alignment horizontal="center" vertical="center" wrapText="1"/>
      <protection locked="0"/>
    </xf>
    <xf numFmtId="0" fontId="16" fillId="0" borderId="32" xfId="4" applyFont="1" applyFill="1" applyBorder="1" applyAlignment="1" applyProtection="1">
      <alignment horizontal="center" vertical="center" wrapText="1"/>
      <protection locked="0"/>
    </xf>
    <xf numFmtId="0" fontId="14" fillId="8" borderId="10" xfId="2" applyFont="1" applyFill="1" applyBorder="1" applyAlignment="1" applyProtection="1">
      <alignment horizontal="center" vertical="top" wrapText="1"/>
    </xf>
    <xf numFmtId="0" fontId="14" fillId="8" borderId="12" xfId="2" applyFont="1" applyFill="1" applyBorder="1" applyAlignment="1" applyProtection="1">
      <alignment horizontal="center" vertical="top" wrapText="1"/>
    </xf>
    <xf numFmtId="0" fontId="2" fillId="0" borderId="39" xfId="3" applyFont="1" applyBorder="1" applyAlignment="1">
      <alignment horizontal="center" vertical="center" wrapText="1"/>
    </xf>
    <xf numFmtId="0" fontId="2" fillId="0" borderId="34" xfId="3" applyFont="1" applyBorder="1" applyAlignment="1">
      <alignment horizontal="center" vertical="center" wrapText="1"/>
    </xf>
    <xf numFmtId="0" fontId="2" fillId="0" borderId="31" xfId="3" applyFont="1" applyBorder="1" applyAlignment="1">
      <alignment horizontal="center" vertical="center" wrapText="1"/>
    </xf>
    <xf numFmtId="0" fontId="15" fillId="9" borderId="1" xfId="4" applyFont="1" applyFill="1" applyBorder="1" applyAlignment="1" applyProtection="1">
      <alignment horizontal="center" vertical="center" wrapText="1"/>
      <protection locked="0"/>
    </xf>
    <xf numFmtId="0" fontId="15" fillId="9" borderId="7" xfId="4" applyFont="1" applyFill="1" applyBorder="1" applyAlignment="1" applyProtection="1">
      <alignment horizontal="center" vertical="center" wrapText="1"/>
      <protection locked="0"/>
    </xf>
    <xf numFmtId="0" fontId="15" fillId="9" borderId="16" xfId="4" applyFont="1" applyFill="1" applyBorder="1" applyAlignment="1" applyProtection="1">
      <alignment horizontal="center" vertical="center" wrapText="1"/>
      <protection locked="0"/>
    </xf>
    <xf numFmtId="0" fontId="16" fillId="0" borderId="42" xfId="13" applyFont="1" applyFill="1" applyBorder="1" applyAlignment="1" applyProtection="1">
      <alignment horizontal="center" vertical="center" wrapText="1"/>
      <protection locked="0"/>
    </xf>
    <xf numFmtId="0" fontId="16" fillId="0" borderId="30" xfId="13" applyFont="1" applyFill="1" applyBorder="1" applyAlignment="1" applyProtection="1">
      <alignment horizontal="center" vertical="center" wrapText="1"/>
      <protection locked="0"/>
    </xf>
    <xf numFmtId="0" fontId="16" fillId="0" borderId="12" xfId="13" applyFont="1" applyFill="1" applyBorder="1" applyAlignment="1" applyProtection="1">
      <alignment horizontal="center" vertical="center" wrapText="1"/>
      <protection locked="0"/>
    </xf>
    <xf numFmtId="0" fontId="16" fillId="0" borderId="42" xfId="3" applyFont="1" applyFill="1" applyBorder="1" applyAlignment="1" applyProtection="1">
      <alignment horizontal="center" vertical="center" wrapText="1"/>
      <protection locked="0"/>
    </xf>
    <xf numFmtId="0" fontId="16" fillId="0" borderId="42" xfId="4" applyFont="1" applyFill="1" applyBorder="1" applyAlignment="1" applyProtection="1">
      <alignment horizontal="center" vertical="center" wrapText="1"/>
      <protection locked="0"/>
    </xf>
    <xf numFmtId="0" fontId="15" fillId="0" borderId="12" xfId="3" applyFont="1" applyFill="1" applyBorder="1" applyAlignment="1" applyProtection="1">
      <alignment horizontal="center" vertical="center" wrapText="1"/>
      <protection locked="0"/>
    </xf>
    <xf numFmtId="0" fontId="11" fillId="6" borderId="10" xfId="2" applyFont="1" applyFill="1" applyBorder="1" applyAlignment="1" applyProtection="1">
      <alignment horizontal="center" vertical="center" wrapText="1"/>
    </xf>
    <xf numFmtId="0" fontId="4" fillId="5" borderId="10"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4" fillId="4" borderId="26"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13" fillId="7" borderId="29" xfId="2" applyFont="1" applyFill="1" applyBorder="1" applyAlignment="1" applyProtection="1">
      <alignment horizontal="center" vertical="center" wrapText="1"/>
    </xf>
    <xf numFmtId="0" fontId="15" fillId="0" borderId="1" xfId="3" applyFont="1" applyFill="1" applyBorder="1" applyAlignment="1" applyProtection="1">
      <alignment horizontal="left" vertical="center" wrapText="1"/>
      <protection locked="0"/>
    </xf>
    <xf numFmtId="0" fontId="15" fillId="0" borderId="7" xfId="3" applyFont="1" applyFill="1" applyBorder="1" applyAlignment="1" applyProtection="1">
      <alignment horizontal="left" vertical="center" wrapText="1"/>
      <protection locked="0"/>
    </xf>
    <xf numFmtId="0" fontId="15" fillId="0" borderId="16" xfId="3" applyFont="1" applyFill="1" applyBorder="1" applyAlignment="1" applyProtection="1">
      <alignment horizontal="left" vertical="center" wrapText="1"/>
      <protection locked="0"/>
    </xf>
    <xf numFmtId="9" fontId="16" fillId="0" borderId="42" xfId="1" applyFont="1" applyFill="1" applyBorder="1" applyAlignment="1" applyProtection="1">
      <alignment horizontal="center" vertical="center" wrapText="1"/>
      <protection locked="0"/>
    </xf>
    <xf numFmtId="9" fontId="16" fillId="0" borderId="30" xfId="1" applyFont="1" applyFill="1" applyBorder="1" applyAlignment="1" applyProtection="1">
      <alignment horizontal="center" vertical="center" wrapText="1"/>
      <protection locked="0"/>
    </xf>
    <xf numFmtId="9" fontId="16" fillId="0" borderId="32" xfId="1" applyFont="1" applyFill="1" applyBorder="1" applyAlignment="1" applyProtection="1">
      <alignment horizontal="center" vertical="center" wrapText="1"/>
      <protection locked="0"/>
    </xf>
    <xf numFmtId="0" fontId="16" fillId="0" borderId="42" xfId="3" applyFont="1" applyFill="1" applyBorder="1" applyAlignment="1" applyProtection="1">
      <alignment horizontal="left" vertical="center" wrapText="1"/>
      <protection locked="0"/>
    </xf>
    <xf numFmtId="0" fontId="16" fillId="0" borderId="30" xfId="3" applyFont="1" applyFill="1" applyBorder="1" applyAlignment="1" applyProtection="1">
      <alignment horizontal="left" vertical="center" wrapText="1"/>
      <protection locked="0"/>
    </xf>
    <xf numFmtId="0" fontId="16" fillId="0" borderId="32" xfId="3" applyFont="1" applyFill="1" applyBorder="1" applyAlignment="1" applyProtection="1">
      <alignment horizontal="left" vertical="center" wrapText="1"/>
      <protection locked="0"/>
    </xf>
    <xf numFmtId="3" fontId="16" fillId="0" borderId="42" xfId="4" applyNumberFormat="1" applyFont="1" applyFill="1" applyBorder="1" applyAlignment="1" applyProtection="1">
      <alignment horizontal="center" vertical="center" wrapText="1"/>
      <protection locked="0"/>
    </xf>
    <xf numFmtId="3" fontId="16" fillId="0" borderId="30" xfId="4" applyNumberFormat="1" applyFont="1" applyFill="1" applyBorder="1" applyAlignment="1" applyProtection="1">
      <alignment horizontal="center" vertical="center" wrapText="1"/>
      <protection locked="0"/>
    </xf>
    <xf numFmtId="3" fontId="16" fillId="0" borderId="32" xfId="4" applyNumberFormat="1" applyFont="1" applyFill="1" applyBorder="1" applyAlignment="1" applyProtection="1">
      <alignment horizontal="center" vertical="center" wrapText="1"/>
      <protection locked="0"/>
    </xf>
    <xf numFmtId="0" fontId="15" fillId="9" borderId="40" xfId="3" applyFont="1" applyFill="1" applyBorder="1" applyAlignment="1" applyProtection="1">
      <alignment horizontal="left" vertical="center" wrapText="1"/>
      <protection locked="0"/>
    </xf>
    <xf numFmtId="0" fontId="15" fillId="9" borderId="26" xfId="3" applyFont="1" applyFill="1" applyBorder="1" applyAlignment="1" applyProtection="1">
      <alignment horizontal="left" vertical="center" wrapText="1"/>
      <protection locked="0"/>
    </xf>
    <xf numFmtId="0" fontId="15" fillId="9" borderId="45" xfId="3" applyFont="1" applyFill="1" applyBorder="1" applyAlignment="1" applyProtection="1">
      <alignment horizontal="left" vertical="center" wrapText="1"/>
      <protection locked="0"/>
    </xf>
    <xf numFmtId="0" fontId="15" fillId="9" borderId="46" xfId="3" applyFont="1" applyFill="1" applyBorder="1" applyAlignment="1" applyProtection="1">
      <alignment horizontal="left" vertical="center" wrapText="1"/>
      <protection locked="0"/>
    </xf>
    <xf numFmtId="0" fontId="15" fillId="0" borderId="1" xfId="3" applyFont="1" applyFill="1" applyBorder="1" applyAlignment="1" applyProtection="1">
      <alignment horizontal="center" vertical="center" wrapText="1"/>
      <protection locked="0"/>
    </xf>
    <xf numFmtId="0" fontId="15" fillId="0" borderId="7" xfId="3" applyFont="1" applyFill="1" applyBorder="1" applyAlignment="1" applyProtection="1">
      <alignment horizontal="center" vertical="center" wrapText="1"/>
      <protection locked="0"/>
    </xf>
    <xf numFmtId="0" fontId="15" fillId="0" borderId="16" xfId="3" applyFont="1" applyFill="1" applyBorder="1" applyAlignment="1" applyProtection="1">
      <alignment horizontal="center" vertical="center" wrapText="1"/>
      <protection locked="0"/>
    </xf>
    <xf numFmtId="0" fontId="16" fillId="0" borderId="42" xfId="8" applyNumberFormat="1" applyFont="1" applyFill="1" applyBorder="1" applyAlignment="1" applyProtection="1">
      <alignment horizontal="center" vertical="center" wrapText="1"/>
      <protection locked="0"/>
    </xf>
    <xf numFmtId="0" fontId="16" fillId="0" borderId="30" xfId="8" applyNumberFormat="1" applyFont="1" applyFill="1" applyBorder="1" applyAlignment="1" applyProtection="1">
      <alignment horizontal="center" vertical="center" wrapText="1"/>
      <protection locked="0"/>
    </xf>
    <xf numFmtId="0" fontId="16" fillId="0" borderId="32" xfId="8" applyNumberFormat="1" applyFont="1" applyFill="1" applyBorder="1" applyAlignment="1" applyProtection="1">
      <alignment horizontal="center" vertical="center" wrapText="1"/>
      <protection locked="0"/>
    </xf>
    <xf numFmtId="0" fontId="16" fillId="0" borderId="42" xfId="3" applyFont="1" applyFill="1" applyBorder="1" applyAlignment="1" applyProtection="1">
      <alignment vertical="center" wrapText="1"/>
      <protection locked="0"/>
    </xf>
    <xf numFmtId="0" fontId="16" fillId="0" borderId="30" xfId="3" applyFont="1" applyFill="1" applyBorder="1" applyAlignment="1" applyProtection="1">
      <alignment vertical="center" wrapText="1"/>
      <protection locked="0"/>
    </xf>
    <xf numFmtId="0" fontId="16" fillId="0" borderId="32" xfId="3" applyFont="1" applyFill="1" applyBorder="1" applyAlignment="1" applyProtection="1">
      <alignment vertical="center" wrapText="1"/>
      <protection locked="0"/>
    </xf>
    <xf numFmtId="0" fontId="47" fillId="21" borderId="87" xfId="0" applyFont="1" applyFill="1" applyBorder="1" applyAlignment="1">
      <alignment horizontal="center" vertical="center" wrapText="1"/>
    </xf>
    <xf numFmtId="0" fontId="8" fillId="0" borderId="87" xfId="0" applyFont="1" applyBorder="1" applyAlignment="1"/>
    <xf numFmtId="0" fontId="46" fillId="0" borderId="61" xfId="0" applyFont="1" applyBorder="1" applyAlignment="1">
      <alignment horizontal="center" vertical="center" wrapText="1"/>
    </xf>
    <xf numFmtId="0" fontId="8" fillId="0" borderId="63" xfId="0" applyFont="1" applyBorder="1" applyAlignment="1"/>
    <xf numFmtId="0" fontId="4" fillId="21" borderId="87" xfId="0" applyFont="1" applyFill="1" applyBorder="1" applyAlignment="1">
      <alignment horizontal="center" vertical="center" wrapText="1"/>
    </xf>
    <xf numFmtId="0" fontId="3" fillId="0" borderId="80" xfId="0" applyFont="1" applyBorder="1" applyAlignment="1">
      <alignment horizontal="center" vertical="center"/>
    </xf>
    <xf numFmtId="0" fontId="8" fillId="0" borderId="81" xfId="0" applyFont="1" applyBorder="1" applyAlignment="1"/>
    <xf numFmtId="0" fontId="8" fillId="0" borderId="82" xfId="0" applyFont="1" applyBorder="1" applyAlignment="1"/>
    <xf numFmtId="0" fontId="8" fillId="0" borderId="84" xfId="0" applyFont="1" applyBorder="1" applyAlignment="1"/>
    <xf numFmtId="0" fontId="8" fillId="0" borderId="85" xfId="0" applyFont="1" applyBorder="1" applyAlignment="1"/>
    <xf numFmtId="0" fontId="8" fillId="0" borderId="86" xfId="0" applyFont="1" applyBorder="1" applyAlignment="1"/>
    <xf numFmtId="0" fontId="34" fillId="0" borderId="83" xfId="0" applyFont="1" applyBorder="1" applyAlignment="1">
      <alignment horizontal="center" vertical="center"/>
    </xf>
    <xf numFmtId="0" fontId="0" fillId="0" borderId="0" xfId="0" applyFont="1" applyAlignment="1"/>
    <xf numFmtId="0" fontId="10" fillId="20" borderId="61" xfId="0" applyFont="1" applyFill="1" applyBorder="1" applyAlignment="1">
      <alignment horizontal="center" vertical="center"/>
    </xf>
    <xf numFmtId="0" fontId="8" fillId="0" borderId="62" xfId="0" applyFont="1" applyBorder="1" applyAlignment="1"/>
    <xf numFmtId="0" fontId="8" fillId="0" borderId="88" xfId="0" applyFont="1" applyBorder="1" applyAlignment="1"/>
    <xf numFmtId="0" fontId="46" fillId="21" borderId="84" xfId="0" applyFont="1" applyFill="1" applyBorder="1" applyAlignment="1">
      <alignment horizontal="center" vertical="center" wrapText="1"/>
    </xf>
    <xf numFmtId="0" fontId="46" fillId="21" borderId="61" xfId="0" applyFont="1" applyFill="1" applyBorder="1" applyAlignment="1">
      <alignment horizontal="center" vertical="center" wrapText="1"/>
    </xf>
    <xf numFmtId="0" fontId="2" fillId="0" borderId="0" xfId="0" applyFont="1" applyAlignment="1">
      <alignment horizontal="left" vertical="center"/>
    </xf>
    <xf numFmtId="0" fontId="20" fillId="23" borderId="61" xfId="0" applyFont="1" applyFill="1" applyBorder="1" applyAlignment="1">
      <alignment horizontal="right" vertical="center"/>
    </xf>
    <xf numFmtId="0" fontId="20" fillId="16" borderId="83" xfId="0" applyFont="1" applyFill="1" applyBorder="1" applyAlignment="1">
      <alignment horizontal="center" vertical="center"/>
    </xf>
    <xf numFmtId="0" fontId="20" fillId="16" borderId="0" xfId="0" applyFont="1" applyFill="1" applyBorder="1" applyAlignment="1">
      <alignment horizontal="center" vertical="center"/>
    </xf>
    <xf numFmtId="0" fontId="2" fillId="0" borderId="0" xfId="0" applyFont="1" applyAlignment="1">
      <alignment vertical="center"/>
    </xf>
    <xf numFmtId="0" fontId="4" fillId="0" borderId="61" xfId="0" applyFont="1" applyBorder="1" applyAlignment="1">
      <alignment horizontal="left" vertical="center"/>
    </xf>
    <xf numFmtId="0" fontId="9" fillId="0" borderId="89" xfId="0" applyFont="1" applyBorder="1" applyAlignment="1">
      <alignment horizontal="center" vertical="center"/>
    </xf>
    <xf numFmtId="0" fontId="4" fillId="0" borderId="80" xfId="0" applyFont="1" applyBorder="1" applyAlignment="1">
      <alignment horizontal="left" vertical="center"/>
    </xf>
    <xf numFmtId="0" fontId="8" fillId="0" borderId="84"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14" fontId="3" fillId="0" borderId="8" xfId="0" applyNumberFormat="1"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4" fillId="4" borderId="9" xfId="0" applyFont="1" applyFill="1" applyBorder="1" applyAlignment="1">
      <alignment horizontal="center" vertical="center" wrapText="1"/>
    </xf>
    <xf numFmtId="0" fontId="4" fillId="7" borderId="73" xfId="2" applyFont="1" applyFill="1" applyBorder="1" applyAlignment="1" applyProtection="1">
      <alignment horizontal="center" vertical="center" wrapText="1"/>
    </xf>
    <xf numFmtId="0" fontId="11" fillId="6" borderId="41" xfId="2" applyFont="1" applyFill="1" applyBorder="1" applyAlignment="1" applyProtection="1">
      <alignment horizontal="center" vertical="center" wrapText="1"/>
    </xf>
    <xf numFmtId="0" fontId="40" fillId="3" borderId="50" xfId="0" applyFont="1" applyFill="1" applyBorder="1" applyAlignment="1">
      <alignment horizontal="center" vertical="center"/>
    </xf>
    <xf numFmtId="0" fontId="40" fillId="3" borderId="70" xfId="0" applyFont="1" applyFill="1" applyBorder="1" applyAlignment="1">
      <alignment horizontal="center" vertical="center"/>
    </xf>
    <xf numFmtId="0" fontId="41" fillId="3" borderId="71" xfId="0" applyFont="1" applyFill="1" applyBorder="1" applyAlignment="1">
      <alignment horizontal="center" vertical="center"/>
    </xf>
    <xf numFmtId="0" fontId="41" fillId="3" borderId="62" xfId="0" applyFont="1" applyFill="1" applyBorder="1" applyAlignment="1">
      <alignment horizontal="center" vertical="center"/>
    </xf>
    <xf numFmtId="0" fontId="41" fillId="3" borderId="72" xfId="0" applyFont="1" applyFill="1" applyBorder="1" applyAlignment="1">
      <alignment horizontal="center" vertical="center"/>
    </xf>
    <xf numFmtId="0" fontId="3" fillId="0" borderId="56" xfId="15" applyFont="1" applyBorder="1" applyAlignment="1">
      <alignment horizontal="center" vertical="center"/>
    </xf>
    <xf numFmtId="0" fontId="34" fillId="0" borderId="56" xfId="15" applyFont="1" applyBorder="1" applyAlignment="1">
      <alignment horizontal="center" vertical="center"/>
    </xf>
    <xf numFmtId="0" fontId="6" fillId="2" borderId="5" xfId="16" applyFont="1" applyFill="1" applyBorder="1" applyAlignment="1">
      <alignment horizontal="left" vertical="top"/>
    </xf>
    <xf numFmtId="0" fontId="7" fillId="2" borderId="6" xfId="16" applyFont="1" applyFill="1" applyBorder="1" applyAlignment="1">
      <alignment horizontal="left" vertical="top"/>
    </xf>
    <xf numFmtId="0" fontId="34" fillId="0" borderId="56" xfId="15" applyFont="1" applyBorder="1" applyAlignment="1" applyProtection="1">
      <alignment horizontal="center" vertical="center"/>
      <protection locked="0"/>
    </xf>
    <xf numFmtId="0" fontId="6" fillId="2" borderId="56" xfId="16" applyFont="1" applyFill="1" applyBorder="1" applyAlignment="1">
      <alignment horizontal="left" vertical="top" wrapText="1"/>
    </xf>
    <xf numFmtId="0" fontId="7" fillId="2" borderId="56" xfId="16" applyFont="1" applyFill="1" applyBorder="1" applyAlignment="1">
      <alignment horizontal="left" vertical="top"/>
    </xf>
    <xf numFmtId="0" fontId="35" fillId="7" borderId="75" xfId="2" applyFont="1" applyFill="1" applyBorder="1" applyAlignment="1" applyProtection="1">
      <alignment horizontal="center" vertical="center" wrapText="1"/>
    </xf>
    <xf numFmtId="0" fontId="11" fillId="0" borderId="78" xfId="2" applyFont="1" applyFill="1" applyBorder="1" applyAlignment="1" applyProtection="1">
      <alignment horizontal="center" vertical="center" wrapText="1"/>
    </xf>
    <xf numFmtId="0" fontId="34" fillId="0" borderId="8" xfId="15" applyFont="1" applyBorder="1" applyAlignment="1">
      <alignment horizontal="center" vertical="center"/>
    </xf>
    <xf numFmtId="0" fontId="34" fillId="0" borderId="0" xfId="15" applyFont="1" applyBorder="1" applyAlignment="1">
      <alignment horizontal="center" vertical="center"/>
    </xf>
    <xf numFmtId="0" fontId="34" fillId="0" borderId="8" xfId="15" applyFont="1" applyBorder="1" applyAlignment="1" applyProtection="1">
      <alignment horizontal="center" vertical="center"/>
      <protection locked="0"/>
    </xf>
    <xf numFmtId="0" fontId="34" fillId="0" borderId="0" xfId="15" applyFont="1" applyBorder="1" applyAlignment="1" applyProtection="1">
      <alignment horizontal="center" vertical="center"/>
      <protection locked="0"/>
    </xf>
    <xf numFmtId="0" fontId="10" fillId="3" borderId="61" xfId="15" applyFont="1" applyFill="1" applyBorder="1" applyAlignment="1">
      <alignment horizontal="center" vertical="center"/>
    </xf>
    <xf numFmtId="0" fontId="10" fillId="3" borderId="62" xfId="15" applyFont="1" applyFill="1" applyBorder="1" applyAlignment="1">
      <alignment horizontal="center" vertical="center"/>
    </xf>
    <xf numFmtId="0" fontId="10" fillId="3" borderId="63" xfId="15" applyFont="1" applyFill="1" applyBorder="1" applyAlignment="1">
      <alignment horizontal="center" vertical="center"/>
    </xf>
    <xf numFmtId="0" fontId="4" fillId="4" borderId="30" xfId="15" applyFont="1" applyFill="1" applyBorder="1" applyAlignment="1">
      <alignment horizontal="center" vertical="center" wrapText="1"/>
    </xf>
    <xf numFmtId="0" fontId="4" fillId="4" borderId="12" xfId="15" applyFont="1" applyFill="1" applyBorder="1" applyAlignment="1">
      <alignment horizontal="center" vertical="center" wrapText="1"/>
    </xf>
    <xf numFmtId="0" fontId="11" fillId="0" borderId="76" xfId="2" applyFont="1" applyFill="1" applyBorder="1" applyAlignment="1" applyProtection="1">
      <alignment horizontal="center" vertical="center" wrapText="1"/>
    </xf>
    <xf numFmtId="0" fontId="11" fillId="0" borderId="77" xfId="2" applyFont="1" applyFill="1" applyBorder="1" applyAlignment="1" applyProtection="1">
      <alignment horizontal="center" vertical="center" wrapText="1"/>
    </xf>
    <xf numFmtId="0" fontId="11" fillId="6" borderId="76" xfId="2" applyFont="1" applyFill="1" applyBorder="1" applyAlignment="1" applyProtection="1">
      <alignment horizontal="center" vertical="center" wrapText="1"/>
    </xf>
    <xf numFmtId="0" fontId="11" fillId="6" borderId="77" xfId="2" applyFont="1" applyFill="1" applyBorder="1" applyAlignment="1" applyProtection="1">
      <alignment horizontal="center" vertical="center" wrapText="1"/>
    </xf>
    <xf numFmtId="0" fontId="20" fillId="11" borderId="76" xfId="2" applyFont="1" applyFill="1" applyBorder="1" applyAlignment="1" applyProtection="1">
      <alignment horizontal="right" vertical="center"/>
    </xf>
    <xf numFmtId="0" fontId="20" fillId="11" borderId="79" xfId="2" applyFont="1" applyFill="1" applyBorder="1" applyAlignment="1" applyProtection="1">
      <alignment horizontal="right" vertical="center"/>
    </xf>
    <xf numFmtId="0" fontId="20" fillId="11" borderId="77" xfId="2" applyFont="1" applyFill="1" applyBorder="1" applyAlignment="1" applyProtection="1">
      <alignment horizontal="right" vertical="center"/>
    </xf>
    <xf numFmtId="0" fontId="20" fillId="0" borderId="78" xfId="2" applyFont="1" applyBorder="1" applyAlignment="1" applyProtection="1">
      <alignment horizontal="left" vertical="center"/>
      <protection locked="0"/>
    </xf>
    <xf numFmtId="0" fontId="8" fillId="0" borderId="78" xfId="2" applyFont="1" applyBorder="1" applyAlignment="1" applyProtection="1">
      <alignment vertical="center"/>
      <protection locked="0"/>
    </xf>
    <xf numFmtId="0" fontId="4" fillId="0" borderId="76" xfId="2" applyFont="1" applyBorder="1" applyAlignment="1" applyProtection="1">
      <alignment horizontal="left" vertical="center"/>
      <protection locked="0"/>
    </xf>
    <xf numFmtId="0" fontId="4" fillId="0" borderId="79" xfId="2" applyFont="1" applyBorder="1" applyAlignment="1" applyProtection="1">
      <alignment horizontal="left" vertical="center"/>
      <protection locked="0"/>
    </xf>
    <xf numFmtId="0" fontId="4" fillId="0" borderId="77" xfId="2" applyFont="1" applyBorder="1" applyAlignment="1" applyProtection="1">
      <alignment horizontal="left" vertical="center"/>
      <protection locked="0"/>
    </xf>
    <xf numFmtId="0" fontId="9" fillId="0" borderId="56" xfId="2" applyFont="1" applyBorder="1" applyAlignment="1" applyProtection="1">
      <alignment horizontal="left" vertical="center" wrapText="1"/>
      <protection locked="0"/>
    </xf>
    <xf numFmtId="0" fontId="10" fillId="3" borderId="61" xfId="33" applyFont="1" applyFill="1" applyBorder="1" applyAlignment="1">
      <alignment horizontal="center" vertical="center"/>
    </xf>
    <xf numFmtId="0" fontId="10" fillId="3" borderId="62" xfId="33" applyFont="1" applyFill="1" applyBorder="1" applyAlignment="1">
      <alignment horizontal="center" vertical="center"/>
    </xf>
    <xf numFmtId="0" fontId="10" fillId="3" borderId="63" xfId="33" applyFont="1" applyFill="1" applyBorder="1" applyAlignment="1">
      <alignment horizontal="center" vertical="center"/>
    </xf>
    <xf numFmtId="0" fontId="4" fillId="4" borderId="66" xfId="33" applyFont="1" applyFill="1" applyBorder="1" applyAlignment="1" applyProtection="1">
      <alignment horizontal="center" vertical="center" wrapText="1"/>
    </xf>
    <xf numFmtId="0" fontId="4" fillId="4" borderId="12" xfId="33" applyFont="1" applyFill="1" applyBorder="1" applyAlignment="1" applyProtection="1">
      <alignment horizontal="center" vertical="center" wrapText="1"/>
    </xf>
    <xf numFmtId="0" fontId="4" fillId="4" borderId="66" xfId="33" applyFont="1" applyFill="1" applyBorder="1" applyAlignment="1">
      <alignment horizontal="center" vertical="center" wrapText="1"/>
    </xf>
    <xf numFmtId="0" fontId="4" fillId="4" borderId="12" xfId="33" applyFont="1" applyFill="1" applyBorder="1" applyAlignment="1">
      <alignment horizontal="center" vertical="center" wrapText="1"/>
    </xf>
    <xf numFmtId="0" fontId="12" fillId="7" borderId="64" xfId="2" applyFont="1" applyFill="1" applyBorder="1" applyAlignment="1" applyProtection="1">
      <alignment horizontal="center" vertical="center" wrapText="1"/>
    </xf>
    <xf numFmtId="0" fontId="13" fillId="7" borderId="73" xfId="2" applyFont="1" applyFill="1" applyBorder="1" applyAlignment="1" applyProtection="1">
      <alignment horizontal="center" vertical="center" wrapText="1"/>
    </xf>
    <xf numFmtId="0" fontId="9" fillId="0" borderId="92" xfId="2" applyFont="1" applyBorder="1" applyAlignment="1" applyProtection="1">
      <alignment horizontal="left" vertical="center"/>
    </xf>
    <xf numFmtId="0" fontId="9" fillId="0" borderId="93" xfId="2" applyFont="1" applyBorder="1" applyAlignment="1" applyProtection="1">
      <alignment horizontal="left" vertical="center"/>
    </xf>
    <xf numFmtId="0" fontId="4" fillId="0" borderId="1" xfId="33" applyFont="1" applyFill="1" applyBorder="1" applyAlignment="1">
      <alignment horizontal="center" vertical="center"/>
    </xf>
    <xf numFmtId="0" fontId="4" fillId="0" borderId="7" xfId="33" applyFont="1" applyFill="1" applyBorder="1" applyAlignment="1">
      <alignment horizontal="center" vertical="center"/>
    </xf>
    <xf numFmtId="0" fontId="4" fillId="0" borderId="16" xfId="33" applyFont="1" applyFill="1" applyBorder="1" applyAlignment="1">
      <alignment horizontal="center" vertical="center"/>
    </xf>
    <xf numFmtId="0" fontId="5" fillId="0" borderId="2" xfId="33" applyFont="1" applyBorder="1" applyAlignment="1">
      <alignment horizontal="center" vertical="center"/>
    </xf>
    <xf numFmtId="0" fontId="5" fillId="0" borderId="3" xfId="33" applyFont="1" applyBorder="1" applyAlignment="1">
      <alignment horizontal="center" vertical="center"/>
    </xf>
    <xf numFmtId="0" fontId="5" fillId="0" borderId="4" xfId="33" applyFont="1" applyBorder="1" applyAlignment="1">
      <alignment horizontal="center" vertical="center"/>
    </xf>
    <xf numFmtId="0" fontId="5" fillId="0" borderId="91" xfId="33" applyFont="1" applyBorder="1" applyAlignment="1">
      <alignment horizontal="center" vertical="center"/>
    </xf>
    <xf numFmtId="0" fontId="5" fillId="0" borderId="0" xfId="33" applyFont="1" applyBorder="1" applyAlignment="1">
      <alignment horizontal="center" vertical="center"/>
    </xf>
    <xf numFmtId="0" fontId="5" fillId="0" borderId="9" xfId="33" applyFont="1" applyBorder="1" applyAlignment="1">
      <alignment horizontal="center" vertical="center"/>
    </xf>
    <xf numFmtId="0" fontId="5" fillId="0" borderId="17" xfId="33" applyFont="1" applyBorder="1" applyAlignment="1">
      <alignment horizontal="center" vertical="center"/>
    </xf>
    <xf numFmtId="0" fontId="5" fillId="0" borderId="18" xfId="33" applyFont="1" applyBorder="1" applyAlignment="1">
      <alignment horizontal="center" vertical="center"/>
    </xf>
    <xf numFmtId="0" fontId="5" fillId="0" borderId="19" xfId="33" applyFont="1" applyBorder="1" applyAlignment="1">
      <alignment horizontal="center" vertical="center"/>
    </xf>
    <xf numFmtId="0" fontId="6" fillId="2" borderId="5" xfId="33" applyFont="1" applyFill="1" applyBorder="1" applyAlignment="1">
      <alignment horizontal="left"/>
    </xf>
    <xf numFmtId="0" fontId="7" fillId="2" borderId="6" xfId="33" applyFont="1" applyFill="1" applyBorder="1" applyAlignment="1">
      <alignment horizontal="left"/>
    </xf>
    <xf numFmtId="0" fontId="6" fillId="2" borderId="14" xfId="33" applyFont="1" applyFill="1" applyBorder="1" applyAlignment="1">
      <alignment horizontal="left"/>
    </xf>
    <xf numFmtId="0" fontId="7" fillId="2" borderId="15" xfId="33" applyFont="1" applyFill="1" applyBorder="1" applyAlignment="1">
      <alignment horizontal="left"/>
    </xf>
    <xf numFmtId="15" fontId="7" fillId="2" borderId="17" xfId="33" quotePrefix="1" applyNumberFormat="1" applyFont="1" applyFill="1" applyBorder="1" applyAlignment="1">
      <alignment horizontal="left"/>
    </xf>
    <xf numFmtId="0" fontId="7" fillId="2" borderId="20" xfId="33" applyFont="1" applyFill="1" applyBorder="1" applyAlignment="1">
      <alignment horizontal="left"/>
    </xf>
    <xf numFmtId="0" fontId="8" fillId="0" borderId="79" xfId="2" applyFont="1" applyBorder="1" applyAlignment="1" applyProtection="1">
      <alignment horizontal="left" vertical="top"/>
      <protection locked="0"/>
    </xf>
    <xf numFmtId="0" fontId="10" fillId="3" borderId="61" xfId="18" applyFont="1" applyFill="1" applyBorder="1" applyAlignment="1">
      <alignment horizontal="center" vertical="center"/>
    </xf>
    <xf numFmtId="0" fontId="10" fillId="3" borderId="62" xfId="18" applyFont="1" applyFill="1" applyBorder="1" applyAlignment="1">
      <alignment horizontal="center" vertical="center"/>
    </xf>
    <xf numFmtId="0" fontId="10" fillId="3" borderId="63" xfId="18" applyFont="1" applyFill="1" applyBorder="1" applyAlignment="1">
      <alignment horizontal="center" vertical="center"/>
    </xf>
    <xf numFmtId="0" fontId="4" fillId="4" borderId="66" xfId="18" applyFont="1" applyFill="1" applyBorder="1" applyAlignment="1" applyProtection="1">
      <alignment horizontal="center" vertical="center" wrapText="1"/>
    </xf>
    <xf numFmtId="0" fontId="4" fillId="4" borderId="12" xfId="18" applyFont="1" applyFill="1" applyBorder="1" applyAlignment="1" applyProtection="1">
      <alignment horizontal="center" vertical="center" wrapText="1"/>
    </xf>
    <xf numFmtId="0" fontId="4" fillId="4" borderId="66" xfId="18" applyFont="1" applyFill="1" applyBorder="1" applyAlignment="1">
      <alignment horizontal="center" vertical="center" wrapText="1"/>
    </xf>
    <xf numFmtId="0" fontId="4" fillId="4" borderId="12" xfId="18" applyFont="1" applyFill="1" applyBorder="1" applyAlignment="1">
      <alignment horizontal="center" vertical="center" wrapText="1"/>
    </xf>
    <xf numFmtId="0" fontId="4" fillId="0" borderId="1" xfId="18" applyFont="1" applyFill="1" applyBorder="1" applyAlignment="1">
      <alignment horizontal="center" vertical="center"/>
    </xf>
    <xf numFmtId="0" fontId="4" fillId="0" borderId="7" xfId="18" applyFont="1" applyFill="1" applyBorder="1" applyAlignment="1">
      <alignment horizontal="center" vertical="center"/>
    </xf>
    <xf numFmtId="0" fontId="4" fillId="0" borderId="16" xfId="18" applyFont="1" applyFill="1" applyBorder="1" applyAlignment="1">
      <alignment horizontal="center" vertical="center"/>
    </xf>
    <xf numFmtId="0" fontId="5" fillId="0" borderId="2" xfId="18" applyFont="1" applyBorder="1" applyAlignment="1">
      <alignment horizontal="center" vertical="center"/>
    </xf>
    <xf numFmtId="0" fontId="5" fillId="0" borderId="3" xfId="18" applyFont="1" applyBorder="1" applyAlignment="1">
      <alignment horizontal="center" vertical="center"/>
    </xf>
    <xf numFmtId="0" fontId="5" fillId="0" borderId="4" xfId="18" applyFont="1" applyBorder="1" applyAlignment="1">
      <alignment horizontal="center" vertical="center"/>
    </xf>
    <xf numFmtId="0" fontId="5" fillId="0" borderId="91" xfId="18" applyFont="1" applyBorder="1" applyAlignment="1">
      <alignment horizontal="center" vertical="center"/>
    </xf>
    <xf numFmtId="0" fontId="5" fillId="0" borderId="0" xfId="18" applyFont="1" applyBorder="1" applyAlignment="1">
      <alignment horizontal="center" vertical="center"/>
    </xf>
    <xf numFmtId="0" fontId="5" fillId="0" borderId="9" xfId="18" applyFont="1" applyBorder="1" applyAlignment="1">
      <alignment horizontal="center" vertical="center"/>
    </xf>
    <xf numFmtId="0" fontId="5" fillId="0" borderId="17" xfId="18" applyFont="1" applyBorder="1" applyAlignment="1">
      <alignment horizontal="center" vertical="center"/>
    </xf>
    <xf numFmtId="0" fontId="5" fillId="0" borderId="18" xfId="18" applyFont="1" applyBorder="1" applyAlignment="1">
      <alignment horizontal="center" vertical="center"/>
    </xf>
    <xf numFmtId="0" fontId="5" fillId="0" borderId="19" xfId="18" applyFont="1" applyBorder="1" applyAlignment="1">
      <alignment horizontal="center" vertical="center"/>
    </xf>
    <xf numFmtId="0" fontId="6" fillId="2" borderId="5" xfId="18" applyFont="1" applyFill="1" applyBorder="1" applyAlignment="1">
      <alignment horizontal="left"/>
    </xf>
    <xf numFmtId="0" fontId="7" fillId="2" borderId="6" xfId="18" applyFont="1" applyFill="1" applyBorder="1" applyAlignment="1">
      <alignment horizontal="left"/>
    </xf>
    <xf numFmtId="0" fontId="6" fillId="2" borderId="14" xfId="18" applyFont="1" applyFill="1" applyBorder="1" applyAlignment="1">
      <alignment horizontal="left"/>
    </xf>
    <xf numFmtId="0" fontId="7" fillId="2" borderId="15" xfId="18" applyFont="1" applyFill="1" applyBorder="1" applyAlignment="1">
      <alignment horizontal="left"/>
    </xf>
    <xf numFmtId="15" fontId="7" fillId="2" borderId="17" xfId="18" quotePrefix="1" applyNumberFormat="1" applyFont="1" applyFill="1" applyBorder="1" applyAlignment="1">
      <alignment horizontal="left"/>
    </xf>
    <xf numFmtId="0" fontId="7" fillId="2" borderId="20" xfId="18" applyFont="1" applyFill="1" applyBorder="1" applyAlignment="1">
      <alignment horizontal="left"/>
    </xf>
    <xf numFmtId="0" fontId="5" fillId="0" borderId="91" xfId="0" applyFont="1" applyBorder="1" applyAlignment="1">
      <alignment horizontal="center" vertical="center"/>
    </xf>
    <xf numFmtId="0" fontId="4" fillId="25" borderId="73" xfId="2" applyFont="1" applyFill="1" applyBorder="1" applyAlignment="1" applyProtection="1">
      <alignment horizontal="center" vertical="center" wrapText="1"/>
    </xf>
    <xf numFmtId="0" fontId="11" fillId="0" borderId="97" xfId="2" applyFont="1" applyFill="1" applyBorder="1" applyAlignment="1" applyProtection="1">
      <alignment horizontal="center" vertical="center" wrapText="1"/>
    </xf>
    <xf numFmtId="0" fontId="11" fillId="25" borderId="97" xfId="2" applyFont="1" applyFill="1" applyBorder="1" applyAlignment="1" applyProtection="1">
      <alignment horizontal="center" vertical="center" wrapText="1"/>
    </xf>
    <xf numFmtId="0" fontId="11" fillId="25" borderId="96" xfId="2" applyFont="1" applyFill="1" applyBorder="1" applyAlignment="1" applyProtection="1">
      <alignment horizontal="center" vertical="center" wrapText="1"/>
    </xf>
    <xf numFmtId="0" fontId="53" fillId="25" borderId="73" xfId="2" applyFont="1" applyFill="1" applyBorder="1" applyAlignment="1" applyProtection="1">
      <alignment horizontal="center" vertical="center" wrapText="1"/>
    </xf>
    <xf numFmtId="0" fontId="4" fillId="0" borderId="97" xfId="2" applyFont="1" applyBorder="1" applyAlignment="1" applyProtection="1">
      <alignment horizontal="left" vertical="center"/>
      <protection locked="0"/>
    </xf>
    <xf numFmtId="0" fontId="9" fillId="0" borderId="97" xfId="2" applyFont="1" applyBorder="1" applyAlignment="1">
      <alignment horizontal="center" vertical="center"/>
    </xf>
    <xf numFmtId="0" fontId="4" fillId="0" borderId="98" xfId="2" applyFont="1" applyBorder="1" applyAlignment="1" applyProtection="1">
      <alignment horizontal="left" vertical="center"/>
      <protection locked="0"/>
    </xf>
    <xf numFmtId="0" fontId="0" fillId="0" borderId="96" xfId="2" applyFont="1" applyBorder="1" applyAlignment="1" applyProtection="1">
      <alignment horizontal="left" vertical="center"/>
      <protection locked="0"/>
    </xf>
    <xf numFmtId="0" fontId="4" fillId="25" borderId="96" xfId="15" applyFont="1" applyFill="1" applyBorder="1" applyAlignment="1">
      <alignment horizontal="center" vertical="center" wrapText="1"/>
    </xf>
    <xf numFmtId="0" fontId="20" fillId="28" borderId="97" xfId="2" applyFont="1" applyFill="1" applyBorder="1" applyAlignment="1" applyProtection="1">
      <alignment horizontal="right" vertical="center"/>
    </xf>
    <xf numFmtId="0" fontId="20" fillId="0" borderId="97" xfId="2" applyFont="1" applyBorder="1" applyAlignment="1" applyProtection="1">
      <alignment horizontal="left" vertical="center"/>
      <protection locked="0"/>
    </xf>
    <xf numFmtId="0" fontId="2" fillId="0" borderId="0" xfId="2" applyFont="1" applyBorder="1" applyAlignment="1">
      <alignment vertical="center"/>
    </xf>
    <xf numFmtId="0" fontId="11" fillId="6" borderId="53" xfId="2" applyFont="1" applyFill="1" applyBorder="1" applyAlignment="1" applyProtection="1">
      <alignment horizontal="center" vertical="center" wrapText="1"/>
    </xf>
    <xf numFmtId="0" fontId="11" fillId="6" borderId="43" xfId="2" applyFont="1" applyFill="1" applyBorder="1" applyAlignment="1" applyProtection="1">
      <alignment horizontal="center" vertical="center" wrapText="1"/>
    </xf>
    <xf numFmtId="0" fontId="4" fillId="0" borderId="100" xfId="33" applyFont="1" applyBorder="1" applyAlignment="1" applyProtection="1">
      <alignment horizontal="left" vertical="center" wrapText="1"/>
      <protection locked="0"/>
    </xf>
    <xf numFmtId="0" fontId="4" fillId="0" borderId="66" xfId="33" applyFont="1" applyBorder="1" applyAlignment="1" applyProtection="1">
      <alignment horizontal="left" vertical="center" wrapText="1"/>
      <protection locked="0"/>
    </xf>
    <xf numFmtId="0" fontId="4" fillId="0" borderId="12" xfId="33" applyFont="1" applyBorder="1" applyAlignment="1" applyProtection="1">
      <alignment horizontal="left" vertical="center" wrapText="1"/>
      <protection locked="0"/>
    </xf>
    <xf numFmtId="0" fontId="20" fillId="0" borderId="28" xfId="2" applyFont="1" applyBorder="1" applyAlignment="1" applyProtection="1">
      <alignment horizontal="left" vertical="center"/>
      <protection locked="0"/>
    </xf>
    <xf numFmtId="0" fontId="8" fillId="0" borderId="28" xfId="2" applyFont="1" applyBorder="1" applyAlignment="1" applyProtection="1">
      <alignment vertical="center"/>
      <protection locked="0"/>
    </xf>
    <xf numFmtId="0" fontId="4" fillId="0" borderId="53" xfId="2" applyFont="1" applyBorder="1" applyAlignment="1" applyProtection="1">
      <alignment horizontal="left" vertical="center"/>
      <protection locked="0"/>
    </xf>
    <xf numFmtId="0" fontId="4" fillId="0" borderId="54" xfId="2" applyFont="1" applyBorder="1" applyAlignment="1" applyProtection="1">
      <alignment horizontal="left" vertical="center"/>
      <protection locked="0"/>
    </xf>
    <xf numFmtId="0" fontId="4" fillId="0" borderId="43" xfId="2" applyFont="1" applyBorder="1" applyAlignment="1" applyProtection="1">
      <alignment horizontal="left" vertical="center"/>
      <protection locked="0"/>
    </xf>
    <xf numFmtId="0" fontId="9" fillId="0" borderId="100" xfId="2" applyFont="1" applyBorder="1" applyAlignment="1">
      <alignment horizontal="center" vertical="center"/>
    </xf>
    <xf numFmtId="0" fontId="4" fillId="0" borderId="100" xfId="2" applyFont="1" applyBorder="1" applyAlignment="1" applyProtection="1">
      <alignment horizontal="left" vertical="center"/>
      <protection locked="0"/>
    </xf>
    <xf numFmtId="0" fontId="11" fillId="0" borderId="53"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3" fillId="0" borderId="28" xfId="33" applyFont="1" applyBorder="1" applyAlignment="1">
      <alignment horizontal="center" vertical="center"/>
    </xf>
    <xf numFmtId="0" fontId="34" fillId="0" borderId="91" xfId="33" applyFont="1" applyBorder="1" applyAlignment="1">
      <alignment horizontal="center" vertical="center"/>
    </xf>
    <xf numFmtId="0" fontId="34" fillId="0" borderId="0" xfId="33" applyFont="1" applyBorder="1" applyAlignment="1">
      <alignment horizontal="center" vertical="center"/>
    </xf>
    <xf numFmtId="0" fontId="34" fillId="0" borderId="9" xfId="33" applyFont="1" applyBorder="1" applyAlignment="1">
      <alignment horizontal="center" vertical="center"/>
    </xf>
    <xf numFmtId="0" fontId="9" fillId="0" borderId="28" xfId="2" applyFont="1" applyBorder="1" applyAlignment="1" applyProtection="1">
      <alignment horizontal="left" vertical="center" wrapText="1"/>
    </xf>
    <xf numFmtId="0" fontId="34" fillId="0" borderId="91" xfId="33" applyFont="1" applyBorder="1" applyAlignment="1" applyProtection="1">
      <alignment horizontal="center" vertical="center"/>
      <protection locked="0"/>
    </xf>
    <xf numFmtId="0" fontId="34" fillId="0" borderId="0" xfId="33" applyFont="1" applyBorder="1" applyAlignment="1" applyProtection="1">
      <alignment horizontal="center" vertical="center"/>
      <protection locked="0"/>
    </xf>
    <xf numFmtId="0" fontId="34" fillId="0" borderId="9" xfId="33" applyFont="1" applyBorder="1" applyAlignment="1" applyProtection="1">
      <alignment horizontal="center" vertical="center"/>
      <protection locked="0"/>
    </xf>
    <xf numFmtId="0" fontId="9" fillId="0" borderId="28" xfId="2" applyFont="1" applyBorder="1" applyAlignment="1" applyProtection="1">
      <alignment horizontal="left" vertical="center"/>
    </xf>
    <xf numFmtId="0" fontId="11" fillId="6" borderId="78" xfId="2" applyFont="1" applyFill="1" applyBorder="1" applyAlignment="1" applyProtection="1">
      <alignment horizontal="center" vertical="center" wrapText="1"/>
    </xf>
    <xf numFmtId="0" fontId="12" fillId="7" borderId="78" xfId="2" applyFont="1" applyFill="1" applyBorder="1" applyAlignment="1" applyProtection="1">
      <alignment horizontal="center" vertical="center" wrapText="1"/>
    </xf>
    <xf numFmtId="0" fontId="13" fillId="7" borderId="78" xfId="2" applyFont="1" applyFill="1" applyBorder="1" applyAlignment="1" applyProtection="1">
      <alignment horizontal="center" vertical="center" wrapText="1"/>
    </xf>
    <xf numFmtId="0" fontId="10" fillId="3" borderId="78" xfId="33" applyFont="1" applyFill="1" applyBorder="1" applyAlignment="1">
      <alignment horizontal="center" vertical="center"/>
    </xf>
    <xf numFmtId="0" fontId="4" fillId="4" borderId="78" xfId="33" applyFont="1" applyFill="1" applyBorder="1" applyAlignment="1" applyProtection="1">
      <alignment horizontal="center" vertical="center" wrapText="1"/>
    </xf>
    <xf numFmtId="0" fontId="4" fillId="4" borderId="78" xfId="33" applyFont="1" applyFill="1" applyBorder="1" applyAlignment="1">
      <alignment horizontal="center" vertical="center" wrapText="1"/>
    </xf>
    <xf numFmtId="0" fontId="8" fillId="0" borderId="53" xfId="2" applyFont="1" applyBorder="1" applyAlignment="1" applyProtection="1">
      <alignment horizontal="left" vertical="top" wrapText="1"/>
      <protection locked="0"/>
    </xf>
    <xf numFmtId="0" fontId="8" fillId="0" borderId="54" xfId="2" applyFont="1" applyBorder="1" applyAlignment="1" applyProtection="1">
      <alignment horizontal="left" vertical="top" wrapText="1"/>
      <protection locked="0"/>
    </xf>
    <xf numFmtId="0" fontId="8" fillId="0" borderId="43" xfId="2" applyFont="1" applyBorder="1" applyAlignment="1" applyProtection="1">
      <alignment horizontal="left" vertical="top" wrapText="1"/>
      <protection locked="0"/>
    </xf>
    <xf numFmtId="0" fontId="9" fillId="0" borderId="28" xfId="2" applyFont="1" applyBorder="1" applyAlignment="1" applyProtection="1">
      <alignment horizontal="left" vertical="center" wrapText="1"/>
      <protection locked="0"/>
    </xf>
    <xf numFmtId="0" fontId="6" fillId="2" borderId="103" xfId="33" applyFont="1" applyFill="1" applyBorder="1" applyAlignment="1">
      <alignment horizontal="left"/>
    </xf>
    <xf numFmtId="0" fontId="7" fillId="2" borderId="104" xfId="33" applyFont="1" applyFill="1" applyBorder="1" applyAlignment="1">
      <alignment horizontal="left"/>
    </xf>
    <xf numFmtId="0" fontId="9" fillId="0" borderId="78" xfId="4" applyFont="1" applyFill="1" applyBorder="1" applyAlignment="1" applyProtection="1">
      <alignment horizontal="center" vertical="center" wrapText="1"/>
      <protection locked="0"/>
    </xf>
    <xf numFmtId="0" fontId="9" fillId="0" borderId="77" xfId="4" applyFont="1" applyFill="1" applyBorder="1" applyAlignment="1" applyProtection="1">
      <alignment horizontal="left" vertical="center" wrapText="1"/>
      <protection locked="0"/>
    </xf>
    <xf numFmtId="0" fontId="33" fillId="0" borderId="77" xfId="4" applyFont="1" applyFill="1" applyBorder="1" applyAlignment="1" applyProtection="1">
      <alignment horizontal="left" vertical="center" wrapText="1"/>
      <protection locked="0"/>
    </xf>
    <xf numFmtId="0" fontId="9" fillId="0" borderId="78" xfId="4" applyFont="1" applyFill="1" applyBorder="1" applyAlignment="1" applyProtection="1">
      <alignment horizontal="left" vertical="center" wrapText="1"/>
      <protection locked="0"/>
    </xf>
  </cellXfs>
  <cellStyles count="39">
    <cellStyle name="Excel Built-in Normal" xfId="38"/>
    <cellStyle name="Excel_BuiltIn_Percent" xfId="19"/>
    <cellStyle name="Millares 2" xfId="7"/>
    <cellStyle name="Millares 2 2" xfId="9"/>
    <cellStyle name="Millares 2 3" xfId="37"/>
    <cellStyle name="Millares 2 5" xfId="34"/>
    <cellStyle name="Millares 3" xfId="20"/>
    <cellStyle name="Millares 4" xfId="5"/>
    <cellStyle name="Normal" xfId="0" builtinId="0"/>
    <cellStyle name="Normal 10" xfId="10"/>
    <cellStyle name="Normal 11" xfId="21"/>
    <cellStyle name="Normal 12" xfId="22"/>
    <cellStyle name="Normal 12 2" xfId="4"/>
    <cellStyle name="Normal 13" xfId="23"/>
    <cellStyle name="Normal 14" xfId="15"/>
    <cellStyle name="Normal 15" xfId="16"/>
    <cellStyle name="Normal 15 2" xfId="33"/>
    <cellStyle name="Normal 16" xfId="13"/>
    <cellStyle name="Normal 2" xfId="18"/>
    <cellStyle name="Normal 2 2" xfId="24"/>
    <cellStyle name="Normal 2 3" xfId="3"/>
    <cellStyle name="Normal 3" xfId="2"/>
    <cellStyle name="Normal 3 2" xfId="25"/>
    <cellStyle name="Normal 4" xfId="26"/>
    <cellStyle name="Normal 4 2" xfId="27"/>
    <cellStyle name="Normal 4 3" xfId="11"/>
    <cellStyle name="Normal 5" xfId="28"/>
    <cellStyle name="Normal 5 2" xfId="12"/>
    <cellStyle name="Normal 6" xfId="29"/>
    <cellStyle name="Normal 7" xfId="30"/>
    <cellStyle name="Normal 8" xfId="31"/>
    <cellStyle name="Normal 9" xfId="32"/>
    <cellStyle name="Normal_PLAN%20DE%20%20%20%20%20%20%20ACCI%D3N%202009(1)_M.P. ALCALDIA" xfId="17"/>
    <cellStyle name="Porcentaje" xfId="1" builtinId="5"/>
    <cellStyle name="Porcentaje 2" xfId="14"/>
    <cellStyle name="Porcentaje 2 2" xfId="35"/>
    <cellStyle name="Porcentaje 3" xfId="8"/>
    <cellStyle name="Porcentaje 3 2" xfId="36"/>
    <cellStyle name="Porcentaje 4" xfId="6"/>
  </cellStyles>
  <dxfs count="72">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B050"/>
          <bgColor rgb="FF00B05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B050"/>
          <bgColor rgb="FF00B050"/>
        </patternFill>
      </fill>
      <border>
        <left/>
        <right/>
        <top/>
        <bottom/>
      </border>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Medium9"/>
  <colors>
    <mruColors>
      <color rgb="FFFF99FF"/>
      <color rgb="FF00FFFF"/>
      <color rgb="FF6600FF"/>
      <color rgb="FF66FF99"/>
      <color rgb="FFFFFF00"/>
      <color rgb="FF33CCFF"/>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xmlns="" id="{17A30FCA-9181-4FBB-8919-8384CD7D9E69}"/>
            </a:ext>
          </a:extLst>
        </xdr:cNvPr>
        <xdr:cNvSpPr>
          <a:spLocks noChangeArrowheads="1"/>
        </xdr:cNvSpPr>
      </xdr:nvSpPr>
      <xdr:spPr bwMode="auto">
        <a:xfrm>
          <a:off x="285750" y="2371725"/>
          <a:ext cx="17211675" cy="17021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757547</xdr:colOff>
      <xdr:row>5</xdr:row>
      <xdr:rowOff>41501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17544" cy="7011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10</xdr:col>
      <xdr:colOff>0</xdr:colOff>
      <xdr:row>15</xdr:row>
      <xdr:rowOff>0</xdr:rowOff>
    </xdr:to>
    <xdr:sp macro="" textlink="">
      <xdr:nvSpPr>
        <xdr:cNvPr id="3" name="AutoShape 23">
          <a:extLst>
            <a:ext uri="{FF2B5EF4-FFF2-40B4-BE49-F238E27FC236}">
              <a16:creationId xmlns="" xmlns:a16="http://schemas.microsoft.com/office/drawing/2014/main" id="{0212E223-7CA4-4261-BF4E-92EB05F15A4F}"/>
            </a:ext>
          </a:extLst>
        </xdr:cNvPr>
        <xdr:cNvSpPr>
          <a:spLocks noChangeArrowheads="1"/>
        </xdr:cNvSpPr>
      </xdr:nvSpPr>
      <xdr:spPr bwMode="auto">
        <a:xfrm>
          <a:off x="285750" y="2371725"/>
          <a:ext cx="16659225" cy="11144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757547</xdr:colOff>
      <xdr:row>5</xdr:row>
      <xdr:rowOff>41501</xdr:rowOff>
    </xdr:to>
    <xdr:pic>
      <xdr:nvPicPr>
        <xdr:cNvPr id="4" name="Picture 4" descr="Macintosh HD:Users:personeriabogota:Documents:Personeria:2016:Julio:Propuesta logo:Logo Nuevo Personeria cuadricula-02.png">
          <a:extLst>
            <a:ext uri="{FF2B5EF4-FFF2-40B4-BE49-F238E27FC236}">
              <a16:creationId xmlns="" xmlns:a16="http://schemas.microsoft.com/office/drawing/2014/main"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17544" cy="7011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xmlns="" id="{50952699-57FC-45B1-96DD-161178CF88E7}"/>
            </a:ext>
          </a:extLst>
        </xdr:cNvPr>
        <xdr:cNvSpPr>
          <a:spLocks noChangeArrowheads="1"/>
        </xdr:cNvSpPr>
      </xdr:nvSpPr>
      <xdr:spPr bwMode="auto">
        <a:xfrm>
          <a:off x="285750" y="2371725"/>
          <a:ext cx="16659225" cy="19088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757547</xdr:colOff>
      <xdr:row>5</xdr:row>
      <xdr:rowOff>41501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17544" cy="7011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11</xdr:row>
      <xdr:rowOff>0</xdr:rowOff>
    </xdr:to>
    <xdr:sp macro="" textlink="">
      <xdr:nvSpPr>
        <xdr:cNvPr id="2" name="AutoShape 23">
          <a:extLst>
            <a:ext uri="{FF2B5EF4-FFF2-40B4-BE49-F238E27FC236}">
              <a16:creationId xmlns="" xmlns:a16="http://schemas.microsoft.com/office/drawing/2014/main" id="{00000000-0008-0000-0D00-000002000000}"/>
            </a:ext>
          </a:extLst>
        </xdr:cNvPr>
        <xdr:cNvSpPr>
          <a:spLocks noChangeArrowheads="1"/>
        </xdr:cNvSpPr>
      </xdr:nvSpPr>
      <xdr:spPr bwMode="auto">
        <a:xfrm>
          <a:off x="0" y="1190625"/>
          <a:ext cx="20097750" cy="666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368011</xdr:colOff>
      <xdr:row>0</xdr:row>
      <xdr:rowOff>0</xdr:rowOff>
    </xdr:from>
    <xdr:to>
      <xdr:col>0</xdr:col>
      <xdr:colOff>1876425</xdr:colOff>
      <xdr:row>1</xdr:row>
      <xdr:rowOff>189922</xdr:rowOff>
    </xdr:to>
    <xdr:pic>
      <xdr:nvPicPr>
        <xdr:cNvPr id="3" name="Picture 3" descr="Macintosh HD:Users:personeriabogota:Documents:Personeria:2016:Julio:Propuesta logo:Logo Nuevo Personeria cuadricula-02.png">
          <a:extLst>
            <a:ext uri="{FF2B5EF4-FFF2-40B4-BE49-F238E27FC236}">
              <a16:creationId xmlns=""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011" y="0"/>
          <a:ext cx="2737139" cy="99002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xdr:row>
      <xdr:rowOff>0</xdr:rowOff>
    </xdr:from>
    <xdr:to>
      <xdr:col>11</xdr:col>
      <xdr:colOff>0</xdr:colOff>
      <xdr:row>28</xdr:row>
      <xdr:rowOff>0</xdr:rowOff>
    </xdr:to>
    <xdr:sp macro="" textlink="">
      <xdr:nvSpPr>
        <xdr:cNvPr id="2" name="AutoShape 23">
          <a:extLst>
            <a:ext uri="{FF2B5EF4-FFF2-40B4-BE49-F238E27FC236}">
              <a16:creationId xmlns:a16="http://schemas.microsoft.com/office/drawing/2014/main" xmlns="" id="{7CB553D0-D5F0-45A6-A534-3A74347F3A17}"/>
            </a:ext>
          </a:extLst>
        </xdr:cNvPr>
        <xdr:cNvSpPr>
          <a:spLocks noChangeArrowheads="1"/>
        </xdr:cNvSpPr>
      </xdr:nvSpPr>
      <xdr:spPr bwMode="auto">
        <a:xfrm>
          <a:off x="571500" y="2371725"/>
          <a:ext cx="23269575" cy="26565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2</xdr:col>
      <xdr:colOff>54428</xdr:colOff>
      <xdr:row>1</xdr:row>
      <xdr:rowOff>178594</xdr:rowOff>
    </xdr:from>
    <xdr:to>
      <xdr:col>2</xdr:col>
      <xdr:colOff>757547</xdr:colOff>
      <xdr:row>5</xdr:row>
      <xdr:rowOff>41501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5928" y="369094"/>
          <a:ext cx="1817544" cy="7011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15</xdr:row>
      <xdr:rowOff>0</xdr:rowOff>
    </xdr:from>
    <xdr:to>
      <xdr:col>11</xdr:col>
      <xdr:colOff>0</xdr:colOff>
      <xdr:row>28</xdr:row>
      <xdr:rowOff>0</xdr:rowOff>
    </xdr:to>
    <xdr:sp macro="" textlink="">
      <xdr:nvSpPr>
        <xdr:cNvPr id="2" name="AutoShape 23">
          <a:extLst>
            <a:ext uri="{FF2B5EF4-FFF2-40B4-BE49-F238E27FC236}">
              <a16:creationId xmlns:a16="http://schemas.microsoft.com/office/drawing/2014/main" xmlns="" id="{1D9CC2C0-33F5-4ABA-B7BE-E5C33320F502}"/>
            </a:ext>
          </a:extLst>
        </xdr:cNvPr>
        <xdr:cNvSpPr>
          <a:spLocks noChangeArrowheads="1"/>
        </xdr:cNvSpPr>
      </xdr:nvSpPr>
      <xdr:spPr bwMode="auto">
        <a:xfrm>
          <a:off x="571500" y="2371725"/>
          <a:ext cx="24155400" cy="29470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2</xdr:col>
      <xdr:colOff>54428</xdr:colOff>
      <xdr:row>1</xdr:row>
      <xdr:rowOff>178594</xdr:rowOff>
    </xdr:from>
    <xdr:to>
      <xdr:col>2</xdr:col>
      <xdr:colOff>605147</xdr:colOff>
      <xdr:row>5</xdr:row>
      <xdr:rowOff>41501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5928" y="369094"/>
          <a:ext cx="703119" cy="70110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1714500</xdr:colOff>
      <xdr:row>0</xdr:row>
      <xdr:rowOff>9525</xdr:rowOff>
    </xdr:from>
    <xdr:to>
      <xdr:col>1</xdr:col>
      <xdr:colOff>2019300</xdr:colOff>
      <xdr:row>2</xdr:row>
      <xdr:rowOff>9525</xdr:rowOff>
    </xdr:to>
    <xdr:pic>
      <xdr:nvPicPr>
        <xdr:cNvPr id="2" name="image2.png" descr="Macintosh HD:Users:personeriabogota:Documents:Personeria:2016:Julio:Propuesta logo:Logo Nuevo Personeria cuadricula-02.png">
          <a:extLst>
            <a:ext uri="{FF2B5EF4-FFF2-40B4-BE49-F238E27FC236}">
              <a16:creationId xmlns:a16="http://schemas.microsoft.com/office/drawing/2014/main" xmlns="" id="{00000000-0008-0000-0D00-000002000000}"/>
            </a:ext>
          </a:extLst>
        </xdr:cNvPr>
        <xdr:cNvPicPr preferRelativeResize="0"/>
      </xdr:nvPicPr>
      <xdr:blipFill>
        <a:blip xmlns:r="http://schemas.openxmlformats.org/officeDocument/2006/relationships" r:embed="rId1" cstate="print"/>
        <a:stretch>
          <a:fillRect/>
        </a:stretch>
      </xdr:blipFill>
      <xdr:spPr>
        <a:xfrm>
          <a:off x="1714500" y="9525"/>
          <a:ext cx="2686050" cy="1009650"/>
        </a:xfrm>
        <a:prstGeom prst="rect">
          <a:avLst/>
        </a:prstGeom>
        <a:noFill/>
      </xdr:spPr>
    </xdr:pic>
    <xdr:clientData fLocksWithSheet="0"/>
  </xdr:twoCellAnchor>
  <xdr:twoCellAnchor>
    <xdr:from>
      <xdr:col>0</xdr:col>
      <xdr:colOff>0</xdr:colOff>
      <xdr:row>0</xdr:row>
      <xdr:rowOff>0</xdr:rowOff>
    </xdr:from>
    <xdr:to>
      <xdr:col>4</xdr:col>
      <xdr:colOff>1666875</xdr:colOff>
      <xdr:row>11</xdr:row>
      <xdr:rowOff>1666875</xdr:rowOff>
    </xdr:to>
    <xdr:sp macro="" textlink="">
      <xdr:nvSpPr>
        <xdr:cNvPr id="3" name="AutoShape 10">
          <a:extLst>
            <a:ext uri="{FF2B5EF4-FFF2-40B4-BE49-F238E27FC236}">
              <a16:creationId xmlns:a16="http://schemas.microsoft.com/office/drawing/2014/main" xmlns="" id="{00000000-0008-0000-0D00-000005000000}"/>
            </a:ext>
          </a:extLst>
        </xdr:cNvPr>
        <xdr:cNvSpPr>
          <a:spLocks noChangeArrowheads="1"/>
        </xdr:cNvSpPr>
      </xdr:nvSpPr>
      <xdr:spPr bwMode="auto">
        <a:xfrm>
          <a:off x="0" y="0"/>
          <a:ext cx="9525000" cy="8505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4"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5"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6"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7"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8"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9"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1666875</xdr:colOff>
      <xdr:row>11</xdr:row>
      <xdr:rowOff>1666875</xdr:rowOff>
    </xdr:to>
    <xdr:sp macro="" textlink="">
      <xdr:nvSpPr>
        <xdr:cNvPr id="10" name="AutoShape 10"/>
        <xdr:cNvSpPr>
          <a:spLocks noChangeArrowheads="1"/>
        </xdr:cNvSpPr>
      </xdr:nvSpPr>
      <xdr:spPr bwMode="auto">
        <a:xfrm>
          <a:off x="0" y="0"/>
          <a:ext cx="9525000" cy="850582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0</xdr:colOff>
      <xdr:row>9</xdr:row>
      <xdr:rowOff>0</xdr:rowOff>
    </xdr:to>
    <xdr:sp macro="" textlink="">
      <xdr:nvSpPr>
        <xdr:cNvPr id="4" name="AutoShape 23">
          <a:extLst>
            <a:ext uri="{FF2B5EF4-FFF2-40B4-BE49-F238E27FC236}">
              <a16:creationId xmlns="" xmlns:a16="http://schemas.microsoft.com/office/drawing/2014/main" id="{EB39FE8B-24CB-40B4-B400-D3F0E1C917DA}"/>
            </a:ext>
          </a:extLst>
        </xdr:cNvPr>
        <xdr:cNvSpPr>
          <a:spLocks noChangeArrowheads="1"/>
        </xdr:cNvSpPr>
      </xdr:nvSpPr>
      <xdr:spPr bwMode="auto">
        <a:xfrm>
          <a:off x="0" y="1676400"/>
          <a:ext cx="20926425" cy="971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79242</xdr:colOff>
      <xdr:row>0</xdr:row>
      <xdr:rowOff>86592</xdr:rowOff>
    </xdr:from>
    <xdr:to>
      <xdr:col>1</xdr:col>
      <xdr:colOff>1593272</xdr:colOff>
      <xdr:row>2</xdr:row>
      <xdr:rowOff>30803</xdr:rowOff>
    </xdr:to>
    <xdr:pic>
      <xdr:nvPicPr>
        <xdr:cNvPr id="5" name="Picture 3" descr="Macintosh HD:Users:personeriabogota:Documents:Personeria:2016:Julio:Propuesta logo:Logo Nuevo Personeria cuadricula-02.png">
          <a:extLst>
            <a:ext uri="{FF2B5EF4-FFF2-40B4-BE49-F238E27FC236}">
              <a16:creationId xmlns="" xmlns:a16="http://schemas.microsoft.com/office/drawing/2014/main" id="{56B4E2EC-B413-4FE0-B1FC-09CE31FC2A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2" y="86592"/>
          <a:ext cx="4847780" cy="73478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13</xdr:row>
      <xdr:rowOff>0</xdr:rowOff>
    </xdr:to>
    <xdr:sp macro="" textlink="">
      <xdr:nvSpPr>
        <xdr:cNvPr id="2" name="AutoShape 23">
          <a:extLst>
            <a:ext uri="{FF2B5EF4-FFF2-40B4-BE49-F238E27FC236}">
              <a16:creationId xmlns="" xmlns:a16="http://schemas.microsoft.com/office/drawing/2014/main" id="{00000000-0008-0000-1100-000002000000}"/>
            </a:ext>
          </a:extLst>
        </xdr:cNvPr>
        <xdr:cNvSpPr>
          <a:spLocks noChangeArrowheads="1"/>
        </xdr:cNvSpPr>
      </xdr:nvSpPr>
      <xdr:spPr bwMode="auto">
        <a:xfrm>
          <a:off x="0" y="1190625"/>
          <a:ext cx="20097750" cy="136969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0</xdr:colOff>
      <xdr:row>0</xdr:row>
      <xdr:rowOff>40822</xdr:rowOff>
    </xdr:from>
    <xdr:to>
      <xdr:col>0</xdr:col>
      <xdr:colOff>1752600</xdr:colOff>
      <xdr:row>1</xdr:row>
      <xdr:rowOff>193222</xdr:rowOff>
    </xdr:to>
    <xdr:pic>
      <xdr:nvPicPr>
        <xdr:cNvPr id="3" name="Picture 3" descr="Macintosh HD:Users:personeriabogota:Documents:Personeria:2016:Julio:Propuesta logo:Logo Nuevo Personeria cuadricula-02.png">
          <a:extLst>
            <a:ext uri="{FF2B5EF4-FFF2-40B4-BE49-F238E27FC236}">
              <a16:creationId xmlns="" xmlns:a16="http://schemas.microsoft.com/office/drawing/2014/main" id="{00000000-0008-0000-1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822"/>
          <a:ext cx="2981325" cy="9239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xdr:cNvSpPr>
          <a:spLocks noChangeArrowheads="1"/>
        </xdr:cNvSpPr>
      </xdr:nvSpPr>
      <xdr:spPr bwMode="auto">
        <a:xfrm>
          <a:off x="285750" y="1419225"/>
          <a:ext cx="16659225" cy="857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14</xdr:row>
      <xdr:rowOff>0</xdr:rowOff>
    </xdr:to>
    <xdr:sp macro="" textlink="">
      <xdr:nvSpPr>
        <xdr:cNvPr id="2" name="AutoShape 23"/>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7</xdr:row>
      <xdr:rowOff>57150</xdr:rowOff>
    </xdr:from>
    <xdr:to>
      <xdr:col>14</xdr:col>
      <xdr:colOff>390525</xdr:colOff>
      <xdr:row>14</xdr:row>
      <xdr:rowOff>85725</xdr:rowOff>
    </xdr:to>
    <xdr:sp macro="" textlink="">
      <xdr:nvSpPr>
        <xdr:cNvPr id="2" name="AutoShape 23"/>
        <xdr:cNvSpPr>
          <a:spLocks noChangeArrowheads="1"/>
        </xdr:cNvSpPr>
      </xdr:nvSpPr>
      <xdr:spPr bwMode="auto">
        <a:xfrm>
          <a:off x="19050" y="1781175"/>
          <a:ext cx="13154025" cy="10544175"/>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81642</xdr:colOff>
      <xdr:row>0</xdr:row>
      <xdr:rowOff>164987</xdr:rowOff>
    </xdr:from>
    <xdr:to>
      <xdr:col>0</xdr:col>
      <xdr:colOff>1415143</xdr:colOff>
      <xdr:row>4</xdr:row>
      <xdr:rowOff>176893</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81642" y="164987"/>
          <a:ext cx="1333501" cy="80248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11</xdr:row>
      <xdr:rowOff>0</xdr:rowOff>
    </xdr:to>
    <xdr:sp macro="" textlink="">
      <xdr:nvSpPr>
        <xdr:cNvPr id="2" name="AutoShape 23"/>
        <xdr:cNvSpPr>
          <a:spLocks noChangeArrowheads="1"/>
        </xdr:cNvSpPr>
      </xdr:nvSpPr>
      <xdr:spPr bwMode="auto">
        <a:xfrm>
          <a:off x="0" y="1190625"/>
          <a:ext cx="20097750" cy="70961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1714500</xdr:colOff>
      <xdr:row>0</xdr:row>
      <xdr:rowOff>25400</xdr:rowOff>
    </xdr:from>
    <xdr:to>
      <xdr:col>1</xdr:col>
      <xdr:colOff>2019300</xdr:colOff>
      <xdr:row>2</xdr:row>
      <xdr:rowOff>12700</xdr:rowOff>
    </xdr:to>
    <xdr:pic>
      <xdr:nvPicPr>
        <xdr:cNvPr id="3" name="Picture 3" descr="Macintosh HD:Users:personeriabogota:Documents:Personeria:2016:Julio:Propuesta logo:Logo Nuevo Personeria cuadricula-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25400"/>
          <a:ext cx="2686050" cy="9969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0</xdr:rowOff>
    </xdr:from>
    <xdr:to>
      <xdr:col>10</xdr:col>
      <xdr:colOff>0</xdr:colOff>
      <xdr:row>13</xdr:row>
      <xdr:rowOff>0</xdr:rowOff>
    </xdr:to>
    <xdr:sp macro="" textlink="">
      <xdr:nvSpPr>
        <xdr:cNvPr id="2" name="AutoShape 23">
          <a:extLst>
            <a:ext uri="{FF2B5EF4-FFF2-40B4-BE49-F238E27FC236}">
              <a16:creationId xmlns="" xmlns:a16="http://schemas.microsoft.com/office/drawing/2014/main" id="{594BD18C-2987-4D18-9611-EF60680C2874}"/>
            </a:ext>
          </a:extLst>
        </xdr:cNvPr>
        <xdr:cNvSpPr>
          <a:spLocks noChangeArrowheads="1"/>
        </xdr:cNvSpPr>
      </xdr:nvSpPr>
      <xdr:spPr bwMode="auto">
        <a:xfrm>
          <a:off x="285750" y="2371725"/>
          <a:ext cx="18221325" cy="41148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1871972</xdr:colOff>
      <xdr:row>5</xdr:row>
      <xdr:rowOff>41501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17544" cy="70110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xdr:cNvSpPr>
          <a:spLocks noChangeArrowheads="1"/>
        </xdr:cNvSpPr>
      </xdr:nvSpPr>
      <xdr:spPr bwMode="auto">
        <a:xfrm>
          <a:off x="285750" y="1419225"/>
          <a:ext cx="16659225" cy="1619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8.1.4\Planeacion\Users\omorales\Downloads\Users\njarias\Documents\COMITE%20DIRECTIVO\POA_DISCIPLINARIOS_2014(1)%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omorales\Downloads\Users\njarias\Documents\COMITE%20DIRECTIVO\POA_DISCIPLINARIOS_2014(1)%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omorales/Downloads/Users/njarias/Documents/COMITE%20DIRECTIVO/POA_DISCIPLINARIOS_2014(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omorales\Downloads\Users\DANIEL\Desktop\CESAR\temporal\2.%20documentos%201%20(FORMATO%20PO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8.1.4\Planeacion\Users\omorales\Downloads\Users\DANIEL\Desktop\CESAR\temporal\2.%20documentos%201%20(FORMATO%20PO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omorales\Downloads\Users\DANIEL\Desktop\CESAR\temporal\2.%20documentos%201%20(FORMATO%20PO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omorales/Downloads/Users/DANIEL/Desktop/CESAR/temporal/2.%20documentos%201%20(FORMATO%20PO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Administrador/Downloads/POA%20trimestre%202/POA%202017-2%20presentaci&#243;n%20(con%20cambio%20de%20nomb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cmorenoo/Downloads/DECISIONES%20DE%20FOND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TRIMESTRE 2"/>
      <sheetName val="05 PROMOCIÓN Y DEFENSA D MPDH"/>
      <sheetName val="05 PROMOCIÓN Y DEFENSA D LOCAL"/>
      <sheetName val="06 PREVENCIÓN Y CONTROL V. ABS"/>
      <sheetName val="06 PREVENCIÓN Y CONTROL LOCALE"/>
      <sheetName val="06 PREVENCIÓN Y CONTROL (VEEDUR"/>
      <sheetName val="POA TRIMESTRE 1 sí"/>
      <sheetName val="POA TRIMESTRE 1"/>
      <sheetName val="PROGRAMACIÓN POA"/>
    </sheetNames>
    <sheetDataSet>
      <sheetData sheetId="0" refreshError="1"/>
      <sheetData sheetId="1" refreshError="1">
        <row r="9">
          <cell r="AB9">
            <v>5</v>
          </cell>
          <cell r="AK9">
            <v>0</v>
          </cell>
          <cell r="AN9">
            <v>0</v>
          </cell>
          <cell r="AP9">
            <v>0</v>
          </cell>
        </row>
        <row r="13">
          <cell r="AB13">
            <v>1800</v>
          </cell>
          <cell r="AD13">
            <v>1800</v>
          </cell>
          <cell r="AF13">
            <v>1800</v>
          </cell>
        </row>
      </sheetData>
      <sheetData sheetId="2" refreshError="1">
        <row r="9">
          <cell r="AB9">
            <v>0</v>
          </cell>
          <cell r="AK9">
            <v>0</v>
          </cell>
          <cell r="AN9">
            <v>0</v>
          </cell>
          <cell r="AP9">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I TRIMESTRE"/>
      <sheetName val="ABRIL"/>
      <sheetName val="MAYO"/>
      <sheetName val="JUNIO"/>
      <sheetName val="II TRIMESTRE"/>
      <sheetName val="JULIO"/>
      <sheetName val="AGOSTO"/>
      <sheetName val="SEPTIEMBRE"/>
      <sheetName val="III TRIMESTRE"/>
      <sheetName val="OCTUBRE"/>
      <sheetName val="NOVIEMBRE"/>
      <sheetName val="DICIEMBRE"/>
      <sheetName val="IV TRIMESTRE"/>
      <sheetName val="INFORME ACUMULADO"/>
      <sheetName val="ESTADISTICAS I SEMESTRE"/>
      <sheetName val="COPIA PARA CARTAGENA"/>
      <sheetName val="Hoja2"/>
    </sheetNames>
    <sheetDataSet>
      <sheetData sheetId="0" refreshError="1">
        <row r="9">
          <cell r="G9">
            <v>2</v>
          </cell>
          <cell r="H9">
            <v>3</v>
          </cell>
          <cell r="I9">
            <v>1</v>
          </cell>
        </row>
        <row r="11">
          <cell r="J11">
            <v>112</v>
          </cell>
        </row>
      </sheetData>
      <sheetData sheetId="1" refreshError="1">
        <row r="9">
          <cell r="G9">
            <v>4</v>
          </cell>
          <cell r="H9">
            <v>2</v>
          </cell>
          <cell r="I9">
            <v>1</v>
          </cell>
        </row>
        <row r="11">
          <cell r="J11">
            <v>152</v>
          </cell>
        </row>
      </sheetData>
      <sheetData sheetId="2" refreshError="1">
        <row r="9">
          <cell r="G9">
            <v>6</v>
          </cell>
          <cell r="H9">
            <v>2</v>
          </cell>
          <cell r="I9">
            <v>1</v>
          </cell>
        </row>
        <row r="11">
          <cell r="J11">
            <v>204</v>
          </cell>
        </row>
      </sheetData>
      <sheetData sheetId="3" refreshError="1"/>
      <sheetData sheetId="4" refreshError="1">
        <row r="9">
          <cell r="G9">
            <v>3</v>
          </cell>
          <cell r="H9">
            <v>3</v>
          </cell>
          <cell r="I9">
            <v>1</v>
          </cell>
        </row>
        <row r="11">
          <cell r="J11">
            <v>141</v>
          </cell>
        </row>
      </sheetData>
      <sheetData sheetId="5" refreshError="1">
        <row r="9">
          <cell r="G9">
            <v>6</v>
          </cell>
          <cell r="H9">
            <v>4</v>
          </cell>
          <cell r="I9">
            <v>7</v>
          </cell>
        </row>
        <row r="11">
          <cell r="J11">
            <v>257</v>
          </cell>
        </row>
      </sheetData>
      <sheetData sheetId="6" refreshError="1">
        <row r="9">
          <cell r="G9">
            <v>8</v>
          </cell>
          <cell r="H9">
            <v>2</v>
          </cell>
          <cell r="I9">
            <v>3</v>
          </cell>
        </row>
        <row r="11">
          <cell r="J11">
            <v>248</v>
          </cell>
        </row>
      </sheetData>
      <sheetData sheetId="7" refreshError="1"/>
      <sheetData sheetId="8" refreshError="1">
        <row r="9">
          <cell r="G9">
            <v>8</v>
          </cell>
          <cell r="H9">
            <v>5</v>
          </cell>
          <cell r="I9">
            <v>8</v>
          </cell>
        </row>
        <row r="11">
          <cell r="J11">
            <v>216</v>
          </cell>
        </row>
      </sheetData>
      <sheetData sheetId="9" refreshError="1">
        <row r="9">
          <cell r="G9">
            <v>3</v>
          </cell>
          <cell r="H9">
            <v>4</v>
          </cell>
          <cell r="I9">
            <v>1</v>
          </cell>
        </row>
        <row r="11">
          <cell r="J11">
            <v>215</v>
          </cell>
        </row>
      </sheetData>
      <sheetData sheetId="10" refreshError="1">
        <row r="9">
          <cell r="G9">
            <v>5</v>
          </cell>
          <cell r="H9">
            <v>5</v>
          </cell>
          <cell r="I9">
            <v>3</v>
          </cell>
        </row>
        <row r="11">
          <cell r="J11">
            <v>176</v>
          </cell>
        </row>
      </sheetData>
      <sheetData sheetId="11" refreshError="1"/>
      <sheetData sheetId="12" refreshError="1">
        <row r="9">
          <cell r="G9">
            <v>8</v>
          </cell>
          <cell r="H9">
            <v>6</v>
          </cell>
          <cell r="I9">
            <v>5</v>
          </cell>
        </row>
        <row r="11">
          <cell r="J11">
            <v>208</v>
          </cell>
        </row>
      </sheetData>
      <sheetData sheetId="13" refreshError="1">
        <row r="9">
          <cell r="G9">
            <v>7</v>
          </cell>
          <cell r="H9">
            <v>9</v>
          </cell>
          <cell r="I9">
            <v>6</v>
          </cell>
          <cell r="K9">
            <v>227</v>
          </cell>
        </row>
      </sheetData>
      <sheetData sheetId="14" refreshError="1">
        <row r="9">
          <cell r="G9">
            <v>2</v>
          </cell>
          <cell r="H9">
            <v>3</v>
          </cell>
          <cell r="I9">
            <v>4</v>
          </cell>
          <cell r="K9">
            <v>189</v>
          </cell>
        </row>
      </sheetData>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4.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AS49"/>
  <sheetViews>
    <sheetView topLeftCell="A16" zoomScale="40" zoomScaleNormal="40" workbookViewId="0">
      <selection activeCell="G14" sqref="G14"/>
    </sheetView>
  </sheetViews>
  <sheetFormatPr baseColWidth="10" defaultColWidth="17.28515625" defaultRowHeight="15" customHeight="1"/>
  <cols>
    <col min="1" max="1" width="4.28515625" style="202" customWidth="1"/>
    <col min="2" max="2" width="28.42578125" style="203" customWidth="1"/>
    <col min="3" max="3" width="28.5703125" style="203" customWidth="1"/>
    <col min="4" max="4" width="21.42578125" style="204" customWidth="1"/>
    <col min="5" max="7" width="21.42578125" style="203" customWidth="1"/>
    <col min="8" max="8" width="28.5703125" style="203" customWidth="1"/>
    <col min="9" max="9" width="58.28515625" style="203" customWidth="1"/>
    <col min="10" max="10" width="28.5703125" style="199" customWidth="1"/>
    <col min="11" max="42" width="14.28515625" style="202" customWidth="1"/>
    <col min="43" max="43" width="14.85546875" style="202" customWidth="1"/>
    <col min="44" max="45" width="15" style="202" customWidth="1"/>
    <col min="46" max="16384" width="17.28515625" style="202"/>
  </cols>
  <sheetData>
    <row r="1" spans="2:45" s="1" customFormat="1" ht="15" customHeight="1" thickBot="1">
      <c r="B1" s="2"/>
      <c r="C1" s="2"/>
      <c r="D1" s="3"/>
      <c r="E1" s="2"/>
      <c r="F1" s="2"/>
      <c r="G1" s="2"/>
      <c r="H1" s="2"/>
      <c r="I1" s="2"/>
      <c r="J1" s="4"/>
    </row>
    <row r="2" spans="2:45" s="1" customFormat="1" ht="16.5" customHeight="1">
      <c r="B2" s="637"/>
      <c r="C2" s="640" t="s">
        <v>147</v>
      </c>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2"/>
      <c r="AR2" s="649" t="s">
        <v>101</v>
      </c>
      <c r="AS2" s="650"/>
    </row>
    <row r="3" spans="2:45" s="1" customFormat="1" ht="16.5" customHeight="1">
      <c r="B3" s="638"/>
      <c r="C3" s="643"/>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5"/>
      <c r="AR3" s="5" t="s">
        <v>1</v>
      </c>
      <c r="AS3" s="6" t="s">
        <v>2</v>
      </c>
    </row>
    <row r="4" spans="2:45" s="1" customFormat="1" ht="16.5" customHeight="1">
      <c r="B4" s="638"/>
      <c r="C4" s="643"/>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5"/>
      <c r="AR4" s="7">
        <v>3</v>
      </c>
      <c r="AS4" s="8" t="s">
        <v>3</v>
      </c>
    </row>
    <row r="5" spans="2:45" s="1" customFormat="1" ht="16.5" customHeight="1">
      <c r="B5" s="638"/>
      <c r="C5" s="643"/>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5"/>
      <c r="AR5" s="651" t="s">
        <v>4</v>
      </c>
      <c r="AS5" s="652"/>
    </row>
    <row r="6" spans="2:45" s="1" customFormat="1" ht="16.5" customHeight="1" thickBot="1">
      <c r="B6" s="639"/>
      <c r="C6" s="646"/>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8"/>
      <c r="AR6" s="653" t="s">
        <v>5</v>
      </c>
      <c r="AS6" s="654"/>
    </row>
    <row r="7" spans="2:45" s="1" customFormat="1" ht="14.25" customHeight="1">
      <c r="B7" s="9"/>
      <c r="C7" s="9"/>
      <c r="D7" s="10"/>
      <c r="E7" s="9"/>
      <c r="F7" s="9"/>
      <c r="G7" s="9"/>
      <c r="H7" s="9"/>
      <c r="I7" s="9"/>
      <c r="J7" s="11"/>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635"/>
      <c r="AS7" s="636"/>
    </row>
    <row r="8" spans="2:45" s="1" customFormat="1" ht="15" customHeight="1">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655"/>
      <c r="AR8" s="655"/>
      <c r="AS8" s="655"/>
    </row>
    <row r="9" spans="2:45" s="1" customFormat="1" ht="13.5" customHeight="1">
      <c r="B9" s="656" t="s">
        <v>7</v>
      </c>
      <c r="C9" s="657" t="s">
        <v>8</v>
      </c>
      <c r="D9" s="657" t="s">
        <v>9</v>
      </c>
      <c r="E9" s="657" t="s">
        <v>10</v>
      </c>
      <c r="F9" s="657" t="s">
        <v>11</v>
      </c>
      <c r="G9" s="657" t="s">
        <v>12</v>
      </c>
      <c r="H9" s="657" t="s">
        <v>13</v>
      </c>
      <c r="I9" s="657" t="s">
        <v>14</v>
      </c>
      <c r="J9" s="657" t="s">
        <v>15</v>
      </c>
      <c r="K9" s="661" t="s">
        <v>17</v>
      </c>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58" t="s">
        <v>18</v>
      </c>
      <c r="AR9" s="659" t="s">
        <v>19</v>
      </c>
      <c r="AS9" s="659" t="s">
        <v>20</v>
      </c>
    </row>
    <row r="10" spans="2:45" s="1" customFormat="1" ht="13.5" customHeight="1">
      <c r="B10" s="656"/>
      <c r="C10" s="657"/>
      <c r="D10" s="657"/>
      <c r="E10" s="657"/>
      <c r="F10" s="657"/>
      <c r="G10" s="657"/>
      <c r="H10" s="657"/>
      <c r="I10" s="657"/>
      <c r="J10" s="657"/>
      <c r="K10" s="660" t="s">
        <v>21</v>
      </c>
      <c r="L10" s="660"/>
      <c r="M10" s="660"/>
      <c r="N10" s="660"/>
      <c r="O10" s="660"/>
      <c r="P10" s="660"/>
      <c r="Q10" s="660"/>
      <c r="R10" s="660"/>
      <c r="S10" s="660" t="s">
        <v>22</v>
      </c>
      <c r="T10" s="660"/>
      <c r="U10" s="660"/>
      <c r="V10" s="660"/>
      <c r="W10" s="660"/>
      <c r="X10" s="660"/>
      <c r="Y10" s="660"/>
      <c r="Z10" s="660"/>
      <c r="AA10" s="660" t="s">
        <v>23</v>
      </c>
      <c r="AB10" s="660"/>
      <c r="AC10" s="660"/>
      <c r="AD10" s="660"/>
      <c r="AE10" s="660"/>
      <c r="AF10" s="660"/>
      <c r="AG10" s="660"/>
      <c r="AH10" s="660"/>
      <c r="AI10" s="660" t="s">
        <v>24</v>
      </c>
      <c r="AJ10" s="660"/>
      <c r="AK10" s="660"/>
      <c r="AL10" s="660"/>
      <c r="AM10" s="660"/>
      <c r="AN10" s="660"/>
      <c r="AO10" s="660"/>
      <c r="AP10" s="660"/>
      <c r="AQ10" s="658"/>
      <c r="AR10" s="659"/>
      <c r="AS10" s="659"/>
    </row>
    <row r="11" spans="2:45" s="1" customFormat="1" ht="17.25" customHeight="1">
      <c r="B11" s="656"/>
      <c r="C11" s="657"/>
      <c r="D11" s="657"/>
      <c r="E11" s="657"/>
      <c r="F11" s="657"/>
      <c r="G11" s="657"/>
      <c r="H11" s="657"/>
      <c r="I11" s="657"/>
      <c r="J11" s="657"/>
      <c r="K11" s="660" t="s">
        <v>25</v>
      </c>
      <c r="L11" s="660"/>
      <c r="M11" s="660" t="s">
        <v>26</v>
      </c>
      <c r="N11" s="660"/>
      <c r="O11" s="660" t="s">
        <v>27</v>
      </c>
      <c r="P11" s="660"/>
      <c r="Q11" s="661" t="s">
        <v>148</v>
      </c>
      <c r="R11" s="661"/>
      <c r="S11" s="660" t="s">
        <v>31</v>
      </c>
      <c r="T11" s="660"/>
      <c r="U11" s="660" t="s">
        <v>32</v>
      </c>
      <c r="V11" s="660"/>
      <c r="W11" s="660" t="s">
        <v>33</v>
      </c>
      <c r="X11" s="660"/>
      <c r="Y11" s="661" t="s">
        <v>148</v>
      </c>
      <c r="Z11" s="661"/>
      <c r="AA11" s="660" t="s">
        <v>35</v>
      </c>
      <c r="AB11" s="660"/>
      <c r="AC11" s="660" t="s">
        <v>36</v>
      </c>
      <c r="AD11" s="660"/>
      <c r="AE11" s="660" t="s">
        <v>37</v>
      </c>
      <c r="AF11" s="660"/>
      <c r="AG11" s="661" t="s">
        <v>148</v>
      </c>
      <c r="AH11" s="661"/>
      <c r="AI11" s="660" t="s">
        <v>39</v>
      </c>
      <c r="AJ11" s="660"/>
      <c r="AK11" s="660" t="s">
        <v>40</v>
      </c>
      <c r="AL11" s="660"/>
      <c r="AM11" s="660" t="s">
        <v>41</v>
      </c>
      <c r="AN11" s="660"/>
      <c r="AO11" s="661" t="s">
        <v>149</v>
      </c>
      <c r="AP11" s="661"/>
      <c r="AQ11" s="658"/>
      <c r="AR11" s="659"/>
      <c r="AS11" s="659"/>
    </row>
    <row r="12" spans="2:45" s="1" customFormat="1" ht="15.75" customHeight="1">
      <c r="B12" s="656"/>
      <c r="C12" s="657"/>
      <c r="D12" s="657"/>
      <c r="E12" s="657"/>
      <c r="F12" s="657"/>
      <c r="G12" s="657"/>
      <c r="H12" s="657"/>
      <c r="I12" s="657"/>
      <c r="J12" s="657"/>
      <c r="K12" s="19" t="s">
        <v>43</v>
      </c>
      <c r="L12" s="20" t="s">
        <v>44</v>
      </c>
      <c r="M12" s="19" t="s">
        <v>43</v>
      </c>
      <c r="N12" s="20" t="s">
        <v>44</v>
      </c>
      <c r="O12" s="19" t="s">
        <v>43</v>
      </c>
      <c r="P12" s="20" t="s">
        <v>44</v>
      </c>
      <c r="Q12" s="21" t="s">
        <v>43</v>
      </c>
      <c r="R12" s="22" t="s">
        <v>44</v>
      </c>
      <c r="S12" s="19" t="s">
        <v>43</v>
      </c>
      <c r="T12" s="20" t="s">
        <v>44</v>
      </c>
      <c r="U12" s="19" t="s">
        <v>43</v>
      </c>
      <c r="V12" s="20" t="s">
        <v>44</v>
      </c>
      <c r="W12" s="19" t="s">
        <v>43</v>
      </c>
      <c r="X12" s="20" t="s">
        <v>44</v>
      </c>
      <c r="Y12" s="21" t="s">
        <v>43</v>
      </c>
      <c r="Z12" s="22" t="s">
        <v>44</v>
      </c>
      <c r="AA12" s="19" t="s">
        <v>43</v>
      </c>
      <c r="AB12" s="20" t="s">
        <v>44</v>
      </c>
      <c r="AC12" s="19" t="s">
        <v>43</v>
      </c>
      <c r="AD12" s="20" t="s">
        <v>44</v>
      </c>
      <c r="AE12" s="19" t="s">
        <v>43</v>
      </c>
      <c r="AF12" s="20" t="s">
        <v>44</v>
      </c>
      <c r="AG12" s="21" t="s">
        <v>43</v>
      </c>
      <c r="AH12" s="22" t="s">
        <v>44</v>
      </c>
      <c r="AI12" s="19" t="s">
        <v>43</v>
      </c>
      <c r="AJ12" s="20" t="s">
        <v>44</v>
      </c>
      <c r="AK12" s="19" t="s">
        <v>43</v>
      </c>
      <c r="AL12" s="20" t="s">
        <v>44</v>
      </c>
      <c r="AM12" s="19" t="s">
        <v>43</v>
      </c>
      <c r="AN12" s="20" t="s">
        <v>44</v>
      </c>
      <c r="AO12" s="21" t="s">
        <v>43</v>
      </c>
      <c r="AP12" s="22" t="s">
        <v>44</v>
      </c>
      <c r="AQ12" s="658"/>
      <c r="AR12" s="659"/>
      <c r="AS12" s="659"/>
    </row>
    <row r="13" spans="2:45" s="42" customFormat="1" ht="177" customHeight="1">
      <c r="B13" s="666" t="s">
        <v>150</v>
      </c>
      <c r="C13" s="263" t="s">
        <v>151</v>
      </c>
      <c r="D13" s="264">
        <v>1</v>
      </c>
      <c r="E13" s="265" t="s">
        <v>152</v>
      </c>
      <c r="F13" s="265" t="s">
        <v>153</v>
      </c>
      <c r="G13" s="266">
        <v>1</v>
      </c>
      <c r="H13" s="238" t="s">
        <v>154</v>
      </c>
      <c r="I13" s="238" t="s">
        <v>155</v>
      </c>
      <c r="J13" s="238" t="s">
        <v>156</v>
      </c>
      <c r="K13" s="267">
        <v>1</v>
      </c>
      <c r="L13" s="267">
        <v>1</v>
      </c>
      <c r="M13" s="267">
        <v>0</v>
      </c>
      <c r="N13" s="267">
        <v>0</v>
      </c>
      <c r="O13" s="267">
        <v>0</v>
      </c>
      <c r="P13" s="267">
        <v>0</v>
      </c>
      <c r="Q13" s="268">
        <f>K13+M13+O13</f>
        <v>1</v>
      </c>
      <c r="R13" s="268">
        <f>L13+N13+P13</f>
        <v>1</v>
      </c>
      <c r="S13" s="267">
        <v>0</v>
      </c>
      <c r="T13" s="267">
        <v>0</v>
      </c>
      <c r="U13" s="267">
        <v>0</v>
      </c>
      <c r="V13" s="267">
        <v>0</v>
      </c>
      <c r="W13" s="267">
        <v>0</v>
      </c>
      <c r="X13" s="267">
        <v>0</v>
      </c>
      <c r="Y13" s="268">
        <f>S13+U13+W13</f>
        <v>0</v>
      </c>
      <c r="Z13" s="268">
        <f>T13+V13+X13</f>
        <v>0</v>
      </c>
      <c r="AA13" s="267">
        <v>0</v>
      </c>
      <c r="AB13" s="267">
        <v>0</v>
      </c>
      <c r="AC13" s="267">
        <v>0</v>
      </c>
      <c r="AD13" s="267">
        <v>0</v>
      </c>
      <c r="AE13" s="269">
        <v>0</v>
      </c>
      <c r="AF13" s="269">
        <v>0</v>
      </c>
      <c r="AG13" s="268">
        <f>AA13+AC13+AE13</f>
        <v>0</v>
      </c>
      <c r="AH13" s="268">
        <f>AB13+AD13+AF13</f>
        <v>0</v>
      </c>
      <c r="AI13" s="267">
        <v>0</v>
      </c>
      <c r="AJ13" s="267">
        <v>0</v>
      </c>
      <c r="AK13" s="267">
        <v>0</v>
      </c>
      <c r="AL13" s="267">
        <v>0</v>
      </c>
      <c r="AM13" s="267">
        <v>0</v>
      </c>
      <c r="AN13" s="267">
        <v>0</v>
      </c>
      <c r="AO13" s="268">
        <f t="shared" ref="AO13:AP17" si="0">AI13+AK13+AM13</f>
        <v>0</v>
      </c>
      <c r="AP13" s="268">
        <f t="shared" si="0"/>
        <v>0</v>
      </c>
      <c r="AQ13" s="270">
        <f t="shared" ref="AQ13:AR17" si="1">Q13+Y13+AG13+AO13</f>
        <v>1</v>
      </c>
      <c r="AR13" s="271">
        <f t="shared" si="1"/>
        <v>1</v>
      </c>
      <c r="AS13" s="272">
        <f t="shared" ref="AS13:AS17" si="2">IF(AQ13=0,"N.A.",AR13/AQ13)</f>
        <v>1</v>
      </c>
    </row>
    <row r="14" spans="2:45" s="42" customFormat="1" ht="263.25" customHeight="1">
      <c r="B14" s="666"/>
      <c r="C14" s="263" t="s">
        <v>157</v>
      </c>
      <c r="D14" s="235">
        <v>16</v>
      </c>
      <c r="E14" s="265" t="s">
        <v>158</v>
      </c>
      <c r="F14" s="265" t="s">
        <v>159</v>
      </c>
      <c r="G14" s="266" t="s">
        <v>62</v>
      </c>
      <c r="H14" s="238" t="s">
        <v>160</v>
      </c>
      <c r="I14" s="238" t="s">
        <v>161</v>
      </c>
      <c r="J14" s="238" t="s">
        <v>162</v>
      </c>
      <c r="K14" s="269">
        <v>16</v>
      </c>
      <c r="L14" s="267">
        <v>15</v>
      </c>
      <c r="M14" s="267">
        <v>0</v>
      </c>
      <c r="N14" s="267">
        <v>0</v>
      </c>
      <c r="O14" s="267">
        <v>0</v>
      </c>
      <c r="P14" s="267">
        <v>0</v>
      </c>
      <c r="Q14" s="268">
        <f t="shared" ref="Q14:R17" si="3">K14+M14+O14</f>
        <v>16</v>
      </c>
      <c r="R14" s="268">
        <f t="shared" si="3"/>
        <v>15</v>
      </c>
      <c r="S14" s="267">
        <v>0</v>
      </c>
      <c r="T14" s="267">
        <v>0</v>
      </c>
      <c r="U14" s="267">
        <v>0</v>
      </c>
      <c r="V14" s="267">
        <v>0</v>
      </c>
      <c r="W14" s="267">
        <v>0</v>
      </c>
      <c r="X14" s="267">
        <v>0</v>
      </c>
      <c r="Y14" s="268">
        <f t="shared" ref="Y14:Z17" si="4">S14+U14+W14</f>
        <v>0</v>
      </c>
      <c r="Z14" s="268">
        <f t="shared" si="4"/>
        <v>0</v>
      </c>
      <c r="AA14" s="267">
        <v>0</v>
      </c>
      <c r="AB14" s="267">
        <v>0</v>
      </c>
      <c r="AC14" s="267">
        <v>0</v>
      </c>
      <c r="AD14" s="267">
        <v>0</v>
      </c>
      <c r="AE14" s="269">
        <v>0</v>
      </c>
      <c r="AF14" s="269">
        <v>0</v>
      </c>
      <c r="AG14" s="268">
        <f t="shared" ref="AG14:AH17" si="5">AA14+AC14+AE14</f>
        <v>0</v>
      </c>
      <c r="AH14" s="268">
        <f t="shared" si="5"/>
        <v>0</v>
      </c>
      <c r="AI14" s="267">
        <v>0</v>
      </c>
      <c r="AJ14" s="267">
        <v>0</v>
      </c>
      <c r="AK14" s="267">
        <v>0</v>
      </c>
      <c r="AL14" s="267">
        <v>0</v>
      </c>
      <c r="AM14" s="267">
        <v>0</v>
      </c>
      <c r="AN14" s="267">
        <v>0</v>
      </c>
      <c r="AO14" s="268">
        <f t="shared" si="0"/>
        <v>0</v>
      </c>
      <c r="AP14" s="268">
        <f t="shared" si="0"/>
        <v>0</v>
      </c>
      <c r="AQ14" s="270">
        <f t="shared" si="1"/>
        <v>16</v>
      </c>
      <c r="AR14" s="271">
        <f t="shared" si="1"/>
        <v>15</v>
      </c>
      <c r="AS14" s="272">
        <f t="shared" si="2"/>
        <v>0.9375</v>
      </c>
    </row>
    <row r="15" spans="2:45" s="42" customFormat="1" ht="263.25" customHeight="1">
      <c r="B15" s="666"/>
      <c r="C15" s="263" t="s">
        <v>163</v>
      </c>
      <c r="D15" s="273">
        <v>4</v>
      </c>
      <c r="E15" s="265" t="s">
        <v>164</v>
      </c>
      <c r="F15" s="274" t="s">
        <v>165</v>
      </c>
      <c r="G15" s="266">
        <v>3</v>
      </c>
      <c r="H15" s="238" t="s">
        <v>166</v>
      </c>
      <c r="I15" s="275" t="s">
        <v>167</v>
      </c>
      <c r="J15" s="238" t="s">
        <v>162</v>
      </c>
      <c r="K15" s="267">
        <v>3</v>
      </c>
      <c r="L15" s="267">
        <v>3</v>
      </c>
      <c r="M15" s="267">
        <v>0</v>
      </c>
      <c r="N15" s="267">
        <v>0</v>
      </c>
      <c r="O15" s="267">
        <v>0</v>
      </c>
      <c r="P15" s="267">
        <v>0</v>
      </c>
      <c r="Q15" s="268">
        <f t="shared" si="3"/>
        <v>3</v>
      </c>
      <c r="R15" s="268">
        <f t="shared" si="3"/>
        <v>3</v>
      </c>
      <c r="S15" s="267">
        <v>1</v>
      </c>
      <c r="T15" s="267">
        <v>1</v>
      </c>
      <c r="U15" s="267">
        <v>0</v>
      </c>
      <c r="V15" s="267">
        <v>0</v>
      </c>
      <c r="W15" s="267">
        <v>0</v>
      </c>
      <c r="X15" s="267">
        <v>0</v>
      </c>
      <c r="Y15" s="268">
        <f t="shared" si="4"/>
        <v>1</v>
      </c>
      <c r="Z15" s="268">
        <f t="shared" si="4"/>
        <v>1</v>
      </c>
      <c r="AA15" s="267">
        <v>0</v>
      </c>
      <c r="AB15" s="267">
        <v>0</v>
      </c>
      <c r="AC15" s="267">
        <v>0</v>
      </c>
      <c r="AD15" s="267">
        <v>0</v>
      </c>
      <c r="AE15" s="269">
        <v>0</v>
      </c>
      <c r="AF15" s="269">
        <v>0</v>
      </c>
      <c r="AG15" s="268">
        <f t="shared" si="5"/>
        <v>0</v>
      </c>
      <c r="AH15" s="268">
        <f t="shared" si="5"/>
        <v>0</v>
      </c>
      <c r="AI15" s="267">
        <v>0</v>
      </c>
      <c r="AJ15" s="267">
        <v>0</v>
      </c>
      <c r="AK15" s="267">
        <v>0</v>
      </c>
      <c r="AL15" s="267">
        <v>0</v>
      </c>
      <c r="AM15" s="267">
        <v>0</v>
      </c>
      <c r="AN15" s="267">
        <v>0</v>
      </c>
      <c r="AO15" s="268">
        <f t="shared" si="0"/>
        <v>0</v>
      </c>
      <c r="AP15" s="268">
        <f t="shared" si="0"/>
        <v>0</v>
      </c>
      <c r="AQ15" s="270">
        <f t="shared" si="1"/>
        <v>4</v>
      </c>
      <c r="AR15" s="271">
        <f t="shared" si="1"/>
        <v>4</v>
      </c>
      <c r="AS15" s="272">
        <f t="shared" si="2"/>
        <v>1</v>
      </c>
    </row>
    <row r="16" spans="2:45" s="42" customFormat="1" ht="263.25" customHeight="1">
      <c r="B16" s="666"/>
      <c r="C16" s="263" t="s">
        <v>168</v>
      </c>
      <c r="D16" s="264">
        <v>1</v>
      </c>
      <c r="E16" s="265" t="s">
        <v>169</v>
      </c>
      <c r="F16" s="274" t="s">
        <v>170</v>
      </c>
      <c r="G16" s="266" t="s">
        <v>62</v>
      </c>
      <c r="H16" s="238" t="s">
        <v>171</v>
      </c>
      <c r="I16" s="238" t="s">
        <v>172</v>
      </c>
      <c r="J16" s="238" t="s">
        <v>162</v>
      </c>
      <c r="K16" s="276">
        <v>0</v>
      </c>
      <c r="L16" s="276">
        <v>0</v>
      </c>
      <c r="M16" s="276">
        <v>0</v>
      </c>
      <c r="N16" s="276">
        <v>0</v>
      </c>
      <c r="O16" s="276">
        <v>0</v>
      </c>
      <c r="P16" s="276">
        <v>0</v>
      </c>
      <c r="Q16" s="110">
        <f t="shared" si="3"/>
        <v>0</v>
      </c>
      <c r="R16" s="110">
        <f t="shared" si="3"/>
        <v>0</v>
      </c>
      <c r="S16" s="276">
        <v>0</v>
      </c>
      <c r="T16" s="276">
        <v>0</v>
      </c>
      <c r="U16" s="276">
        <v>0</v>
      </c>
      <c r="V16" s="276">
        <v>0</v>
      </c>
      <c r="W16" s="276">
        <v>0</v>
      </c>
      <c r="X16" s="108">
        <v>0</v>
      </c>
      <c r="Y16" s="110">
        <f t="shared" si="4"/>
        <v>0</v>
      </c>
      <c r="Z16" s="110">
        <f t="shared" si="4"/>
        <v>0</v>
      </c>
      <c r="AA16" s="276">
        <v>0</v>
      </c>
      <c r="AB16" s="276">
        <v>0</v>
      </c>
      <c r="AC16" s="276">
        <v>1</v>
      </c>
      <c r="AD16" s="276">
        <v>1</v>
      </c>
      <c r="AE16" s="108">
        <v>0</v>
      </c>
      <c r="AF16" s="108">
        <v>0</v>
      </c>
      <c r="AG16" s="110">
        <f t="shared" si="5"/>
        <v>1</v>
      </c>
      <c r="AH16" s="110">
        <f t="shared" si="5"/>
        <v>1</v>
      </c>
      <c r="AI16" s="276">
        <v>0</v>
      </c>
      <c r="AJ16" s="276">
        <v>0</v>
      </c>
      <c r="AK16" s="276">
        <v>0</v>
      </c>
      <c r="AL16" s="276">
        <v>0</v>
      </c>
      <c r="AM16" s="276">
        <v>0</v>
      </c>
      <c r="AN16" s="276">
        <v>0</v>
      </c>
      <c r="AO16" s="110">
        <f t="shared" si="0"/>
        <v>0</v>
      </c>
      <c r="AP16" s="110">
        <f t="shared" si="0"/>
        <v>0</v>
      </c>
      <c r="AQ16" s="277">
        <f t="shared" si="1"/>
        <v>1</v>
      </c>
      <c r="AR16" s="278">
        <f t="shared" si="1"/>
        <v>1</v>
      </c>
      <c r="AS16" s="272">
        <f t="shared" si="2"/>
        <v>1</v>
      </c>
    </row>
    <row r="17" spans="2:45" s="42" customFormat="1" ht="408.75" customHeight="1">
      <c r="B17" s="666"/>
      <c r="C17" s="263" t="s">
        <v>173</v>
      </c>
      <c r="D17" s="279">
        <v>1</v>
      </c>
      <c r="E17" s="265" t="s">
        <v>174</v>
      </c>
      <c r="F17" s="274" t="s">
        <v>175</v>
      </c>
      <c r="G17" s="280">
        <v>1</v>
      </c>
      <c r="H17" s="238" t="s">
        <v>176</v>
      </c>
      <c r="I17" s="238" t="s">
        <v>177</v>
      </c>
      <c r="J17" s="238" t="s">
        <v>162</v>
      </c>
      <c r="K17" s="276">
        <v>1</v>
      </c>
      <c r="L17" s="276">
        <v>1</v>
      </c>
      <c r="M17" s="276">
        <v>0</v>
      </c>
      <c r="N17" s="276">
        <v>0</v>
      </c>
      <c r="O17" s="276">
        <v>0</v>
      </c>
      <c r="P17" s="276">
        <v>0</v>
      </c>
      <c r="Q17" s="110">
        <f t="shared" si="3"/>
        <v>1</v>
      </c>
      <c r="R17" s="110">
        <f t="shared" si="3"/>
        <v>1</v>
      </c>
      <c r="S17" s="276">
        <v>0</v>
      </c>
      <c r="T17" s="276">
        <v>0</v>
      </c>
      <c r="U17" s="276">
        <v>0</v>
      </c>
      <c r="V17" s="276">
        <v>0</v>
      </c>
      <c r="W17" s="276">
        <v>0</v>
      </c>
      <c r="X17" s="276">
        <v>0</v>
      </c>
      <c r="Y17" s="110">
        <f t="shared" si="4"/>
        <v>0</v>
      </c>
      <c r="Z17" s="110">
        <f t="shared" si="4"/>
        <v>0</v>
      </c>
      <c r="AA17" s="276">
        <v>0</v>
      </c>
      <c r="AB17" s="276">
        <v>0</v>
      </c>
      <c r="AC17" s="276">
        <v>0</v>
      </c>
      <c r="AD17" s="276">
        <v>0</v>
      </c>
      <c r="AE17" s="108">
        <v>0</v>
      </c>
      <c r="AF17" s="108">
        <v>0</v>
      </c>
      <c r="AG17" s="110">
        <f t="shared" si="5"/>
        <v>0</v>
      </c>
      <c r="AH17" s="110">
        <f t="shared" si="5"/>
        <v>0</v>
      </c>
      <c r="AI17" s="276">
        <v>0</v>
      </c>
      <c r="AJ17" s="276">
        <v>0</v>
      </c>
      <c r="AK17" s="276">
        <v>0</v>
      </c>
      <c r="AL17" s="276">
        <v>0</v>
      </c>
      <c r="AM17" s="276">
        <v>0</v>
      </c>
      <c r="AN17" s="276">
        <v>0</v>
      </c>
      <c r="AO17" s="110">
        <f t="shared" si="0"/>
        <v>0</v>
      </c>
      <c r="AP17" s="110">
        <f t="shared" si="0"/>
        <v>0</v>
      </c>
      <c r="AQ17" s="277">
        <f t="shared" si="1"/>
        <v>1</v>
      </c>
      <c r="AR17" s="278">
        <f t="shared" si="1"/>
        <v>1</v>
      </c>
      <c r="AS17" s="272">
        <f t="shared" si="2"/>
        <v>1</v>
      </c>
    </row>
    <row r="18" spans="2:45" s="1" customFormat="1" ht="23.25">
      <c r="B18" s="667" t="s">
        <v>178</v>
      </c>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9"/>
      <c r="AS18" s="281">
        <f>AVERAGE(AS13:AS17)</f>
        <v>0.98750000000000004</v>
      </c>
    </row>
    <row r="19" spans="2:45" s="1" customFormat="1" ht="17.25">
      <c r="B19" s="181"/>
      <c r="C19" s="181"/>
      <c r="D19" s="182"/>
      <c r="E19" s="181"/>
      <c r="F19" s="181"/>
      <c r="G19" s="181"/>
      <c r="H19" s="181"/>
      <c r="I19" s="181"/>
      <c r="J19" s="183"/>
    </row>
    <row r="20" spans="2:45" s="1" customFormat="1" ht="30.75" customHeight="1">
      <c r="B20" s="184" t="s">
        <v>96</v>
      </c>
      <c r="C20" s="670" t="s">
        <v>179</v>
      </c>
      <c r="D20" s="671"/>
      <c r="E20" s="671"/>
      <c r="F20" s="671"/>
      <c r="G20" s="671"/>
      <c r="H20" s="671"/>
      <c r="I20" s="671"/>
      <c r="J20" s="672"/>
    </row>
    <row r="21" spans="2:45" s="1" customFormat="1" ht="17.25">
      <c r="B21" s="181"/>
      <c r="C21" s="673"/>
      <c r="D21" s="673"/>
      <c r="E21" s="673"/>
      <c r="F21" s="673"/>
      <c r="G21" s="673"/>
      <c r="H21" s="673"/>
      <c r="I21" s="673"/>
      <c r="J21" s="673"/>
    </row>
    <row r="22" spans="2:45" s="1" customFormat="1" ht="30" customHeight="1">
      <c r="B22" s="187" t="s">
        <v>98</v>
      </c>
      <c r="C22" s="662"/>
      <c r="D22" s="663"/>
      <c r="E22" s="181"/>
      <c r="F22" s="181"/>
      <c r="G22" s="188" t="s">
        <v>99</v>
      </c>
      <c r="H22" s="664" t="s">
        <v>100</v>
      </c>
      <c r="I22" s="665"/>
      <c r="J22" s="665"/>
    </row>
    <row r="23" spans="2:45" s="42" customFormat="1" ht="15" customHeight="1">
      <c r="B23" s="190"/>
      <c r="C23" s="190"/>
      <c r="D23" s="191"/>
      <c r="E23" s="190"/>
      <c r="F23" s="190"/>
      <c r="G23" s="190"/>
      <c r="H23" s="190"/>
      <c r="I23" s="190"/>
      <c r="J23" s="190"/>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row r="24" spans="2:45" s="42" customFormat="1" ht="15" customHeight="1">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row>
    <row r="25" spans="2:45" s="42" customFormat="1" ht="15" customHeight="1">
      <c r="B25" s="194"/>
      <c r="C25" s="194"/>
      <c r="D25" s="195"/>
      <c r="E25" s="194"/>
      <c r="F25" s="194"/>
      <c r="G25" s="194"/>
      <c r="H25" s="196"/>
      <c r="I25" s="196"/>
      <c r="J25" s="194"/>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row>
    <row r="26" spans="2:45" s="42" customFormat="1" ht="15" customHeight="1">
      <c r="B26" s="194"/>
      <c r="C26" s="194"/>
      <c r="D26" s="195"/>
      <c r="E26" s="194"/>
      <c r="F26" s="194"/>
      <c r="G26" s="194"/>
      <c r="H26" s="196"/>
      <c r="I26" s="196"/>
      <c r="J26" s="194"/>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row>
    <row r="27" spans="2:45" s="42" customFormat="1" ht="15" customHeight="1">
      <c r="B27" s="194"/>
      <c r="C27" s="194"/>
      <c r="D27" s="195"/>
      <c r="E27" s="194"/>
      <c r="F27" s="194"/>
      <c r="G27" s="194"/>
      <c r="H27" s="196"/>
      <c r="I27" s="196"/>
      <c r="J27" s="194"/>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row>
    <row r="28" spans="2:45" s="42" customFormat="1" ht="15" customHeight="1">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row>
    <row r="29" spans="2:45" s="42" customFormat="1" ht="15" customHeight="1">
      <c r="B29" s="199"/>
      <c r="C29" s="199"/>
      <c r="D29" s="200"/>
      <c r="E29" s="199"/>
      <c r="F29" s="199"/>
      <c r="G29" s="199"/>
      <c r="H29" s="199"/>
      <c r="I29" s="199"/>
      <c r="J29" s="199"/>
    </row>
    <row r="30" spans="2:45" s="42" customFormat="1" ht="15" customHeight="1">
      <c r="B30" s="199"/>
      <c r="C30" s="199"/>
      <c r="D30" s="200"/>
      <c r="E30" s="199"/>
      <c r="F30" s="199"/>
      <c r="G30" s="199"/>
      <c r="H30" s="199"/>
      <c r="I30" s="199"/>
      <c r="J30" s="199"/>
    </row>
    <row r="31" spans="2:45" s="42" customFormat="1" ht="15" customHeight="1">
      <c r="B31" s="199"/>
      <c r="C31" s="199"/>
      <c r="D31" s="200"/>
      <c r="E31" s="199"/>
      <c r="F31" s="199"/>
      <c r="G31" s="199"/>
      <c r="H31" s="199"/>
      <c r="I31" s="199"/>
      <c r="J31" s="199"/>
    </row>
    <row r="32" spans="2:45" s="42" customFormat="1" ht="15" customHeight="1">
      <c r="B32" s="199"/>
      <c r="C32" s="199"/>
      <c r="D32" s="200"/>
      <c r="E32" s="199"/>
      <c r="F32" s="199"/>
      <c r="G32" s="199"/>
      <c r="H32" s="199"/>
      <c r="I32" s="199"/>
      <c r="J32" s="199"/>
    </row>
    <row r="33" spans="2:45" s="42" customFormat="1" ht="15" customHeight="1">
      <c r="B33" s="199"/>
      <c r="C33" s="199"/>
      <c r="D33" s="200"/>
      <c r="E33" s="199"/>
      <c r="F33" s="199"/>
      <c r="G33" s="199"/>
      <c r="H33" s="199"/>
      <c r="I33" s="199"/>
      <c r="J33" s="199"/>
    </row>
    <row r="34" spans="2:45" s="42" customFormat="1" ht="15" customHeight="1">
      <c r="B34" s="196"/>
      <c r="C34" s="196"/>
      <c r="D34" s="201"/>
      <c r="E34" s="196"/>
      <c r="F34" s="196"/>
      <c r="G34" s="196"/>
      <c r="H34" s="196"/>
      <c r="I34" s="196"/>
      <c r="J34" s="196"/>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row>
    <row r="35" spans="2:45" s="42" customFormat="1" ht="15" customHeight="1">
      <c r="B35" s="199"/>
      <c r="C35" s="199"/>
      <c r="D35" s="200"/>
      <c r="E35" s="199"/>
      <c r="F35" s="199"/>
      <c r="G35" s="199"/>
      <c r="H35" s="199"/>
      <c r="I35" s="199"/>
      <c r="J35" s="199"/>
    </row>
    <row r="36" spans="2:45" s="42" customFormat="1" ht="15" customHeight="1">
      <c r="B36" s="199"/>
      <c r="C36" s="199"/>
      <c r="D36" s="200"/>
      <c r="E36" s="199"/>
      <c r="F36" s="199"/>
      <c r="G36" s="199"/>
      <c r="H36" s="199"/>
      <c r="I36" s="199"/>
      <c r="J36" s="199"/>
    </row>
    <row r="37" spans="2:45" s="42" customFormat="1" ht="15" customHeight="1">
      <c r="B37" s="199"/>
      <c r="C37" s="199"/>
      <c r="D37" s="200"/>
      <c r="E37" s="199"/>
      <c r="F37" s="199"/>
      <c r="G37" s="199"/>
      <c r="H37" s="199"/>
      <c r="I37" s="199"/>
      <c r="J37" s="199"/>
    </row>
    <row r="38" spans="2:45" s="42" customFormat="1" ht="15" customHeight="1">
      <c r="B38" s="199"/>
      <c r="C38" s="199"/>
      <c r="D38" s="200"/>
      <c r="E38" s="199"/>
      <c r="F38" s="199"/>
      <c r="G38" s="199"/>
      <c r="H38" s="199"/>
      <c r="I38" s="199"/>
      <c r="J38" s="199"/>
    </row>
    <row r="39" spans="2:45" s="42" customFormat="1" ht="15" customHeight="1">
      <c r="B39" s="199"/>
      <c r="C39" s="199"/>
      <c r="D39" s="200"/>
      <c r="E39" s="199"/>
      <c r="F39" s="199"/>
      <c r="G39" s="199"/>
      <c r="H39" s="199"/>
      <c r="I39" s="199"/>
      <c r="J39" s="199"/>
    </row>
    <row r="40" spans="2:45" s="42" customFormat="1" ht="15" customHeight="1">
      <c r="B40" s="199"/>
      <c r="C40" s="199"/>
      <c r="D40" s="200"/>
      <c r="E40" s="199"/>
      <c r="F40" s="199"/>
      <c r="G40" s="199"/>
      <c r="H40" s="199"/>
      <c r="I40" s="199"/>
      <c r="J40" s="199"/>
    </row>
    <row r="41" spans="2:45" s="42" customFormat="1" ht="15" customHeight="1">
      <c r="B41" s="199"/>
      <c r="C41" s="199"/>
      <c r="D41" s="200"/>
      <c r="E41" s="199"/>
      <c r="F41" s="199"/>
      <c r="G41" s="199"/>
      <c r="H41" s="199"/>
      <c r="I41" s="199"/>
      <c r="J41" s="199"/>
    </row>
    <row r="42" spans="2:45" s="42" customFormat="1" ht="15" customHeight="1">
      <c r="B42" s="199"/>
      <c r="C42" s="199"/>
      <c r="D42" s="200"/>
      <c r="E42" s="199"/>
      <c r="F42" s="199"/>
      <c r="G42" s="199"/>
      <c r="H42" s="199"/>
      <c r="I42" s="199"/>
      <c r="J42" s="199"/>
    </row>
    <row r="43" spans="2:45" s="42" customFormat="1" ht="15" customHeight="1">
      <c r="B43" s="199"/>
      <c r="C43" s="199"/>
      <c r="D43" s="200"/>
      <c r="E43" s="199"/>
      <c r="F43" s="199"/>
      <c r="G43" s="199"/>
      <c r="H43" s="199"/>
      <c r="I43" s="199"/>
      <c r="J43" s="199"/>
    </row>
    <row r="44" spans="2:45" s="42" customFormat="1" ht="15" customHeight="1">
      <c r="B44" s="199"/>
      <c r="C44" s="199"/>
      <c r="D44" s="200"/>
      <c r="E44" s="199"/>
      <c r="F44" s="199"/>
      <c r="G44" s="199"/>
      <c r="H44" s="199"/>
      <c r="I44" s="199"/>
      <c r="J44" s="199"/>
    </row>
    <row r="45" spans="2:45" s="42" customFormat="1" ht="15" customHeight="1">
      <c r="B45" s="199"/>
      <c r="C45" s="199"/>
      <c r="D45" s="200"/>
      <c r="E45" s="199"/>
      <c r="F45" s="199"/>
      <c r="G45" s="199"/>
      <c r="H45" s="199"/>
      <c r="I45" s="199"/>
      <c r="J45" s="199"/>
    </row>
    <row r="46" spans="2:45" s="42" customFormat="1" ht="15" customHeight="1">
      <c r="B46" s="199"/>
      <c r="C46" s="199"/>
      <c r="D46" s="200"/>
      <c r="E46" s="199"/>
      <c r="F46" s="199"/>
      <c r="G46" s="199"/>
      <c r="H46" s="199"/>
      <c r="I46" s="199"/>
      <c r="J46" s="199"/>
    </row>
    <row r="47" spans="2:45" s="42" customFormat="1" ht="15" customHeight="1">
      <c r="B47" s="199"/>
      <c r="C47" s="199"/>
      <c r="D47" s="200"/>
      <c r="E47" s="199"/>
      <c r="F47" s="199"/>
      <c r="G47" s="199"/>
      <c r="H47" s="199"/>
      <c r="I47" s="199"/>
      <c r="J47" s="199"/>
    </row>
    <row r="48" spans="2:45" s="42" customFormat="1" ht="15" customHeight="1">
      <c r="B48" s="199"/>
      <c r="C48" s="199"/>
      <c r="D48" s="200"/>
      <c r="E48" s="199"/>
      <c r="F48" s="199"/>
      <c r="G48" s="199"/>
      <c r="H48" s="199"/>
      <c r="I48" s="199"/>
      <c r="J48" s="199"/>
    </row>
    <row r="49" spans="2:10" s="42" customFormat="1" ht="15" customHeight="1">
      <c r="B49" s="199"/>
      <c r="C49" s="199"/>
      <c r="D49" s="200"/>
      <c r="E49" s="199"/>
      <c r="F49" s="199"/>
      <c r="G49" s="199"/>
      <c r="H49" s="199"/>
      <c r="I49" s="199"/>
      <c r="J49" s="199"/>
    </row>
  </sheetData>
  <mergeCells count="46">
    <mergeCell ref="B13:B17"/>
    <mergeCell ref="B18:AR18"/>
    <mergeCell ref="C20:J20"/>
    <mergeCell ref="C21:J21"/>
    <mergeCell ref="AA11:AB11"/>
    <mergeCell ref="AC11:AD11"/>
    <mergeCell ref="AE11:AF11"/>
    <mergeCell ref="AG11:AH11"/>
    <mergeCell ref="AI11:AJ11"/>
    <mergeCell ref="AK11:AL11"/>
    <mergeCell ref="O11:P11"/>
    <mergeCell ref="Q11:R11"/>
    <mergeCell ref="K9:AP9"/>
    <mergeCell ref="C22:D22"/>
    <mergeCell ref="H22:J22"/>
    <mergeCell ref="AM11:AN11"/>
    <mergeCell ref="AO11:AP11"/>
    <mergeCell ref="AI10:AP10"/>
    <mergeCell ref="K11:L11"/>
    <mergeCell ref="M11:N11"/>
    <mergeCell ref="S11:T11"/>
    <mergeCell ref="U11:V11"/>
    <mergeCell ref="W11:X11"/>
    <mergeCell ref="Y11:Z11"/>
    <mergeCell ref="AQ8:AS8"/>
    <mergeCell ref="B9:B12"/>
    <mergeCell ref="C9:C12"/>
    <mergeCell ref="D9:D12"/>
    <mergeCell ref="E9:E12"/>
    <mergeCell ref="F9:F12"/>
    <mergeCell ref="G9:G12"/>
    <mergeCell ref="H9:H12"/>
    <mergeCell ref="I9:I12"/>
    <mergeCell ref="J9:J12"/>
    <mergeCell ref="AQ9:AQ12"/>
    <mergeCell ref="AR9:AR12"/>
    <mergeCell ref="AS9:AS12"/>
    <mergeCell ref="K10:R10"/>
    <mergeCell ref="S10:Z10"/>
    <mergeCell ref="AA10:AH10"/>
    <mergeCell ref="AR7:AS7"/>
    <mergeCell ref="B2:B6"/>
    <mergeCell ref="C2:AQ6"/>
    <mergeCell ref="AR2:AS2"/>
    <mergeCell ref="AR5:AS5"/>
    <mergeCell ref="AR6:AS6"/>
  </mergeCells>
  <conditionalFormatting sqref="AS13:AS17">
    <cfRule type="cellIs" dxfId="71" priority="1" operator="equal">
      <formula>"N.A."</formula>
    </cfRule>
    <cfRule type="cellIs" dxfId="70" priority="2" operator="lessThanOrEqual">
      <formula>0.69</formula>
    </cfRule>
    <cfRule type="cellIs" dxfId="69" priority="3" operator="between">
      <formula>0.7</formula>
      <formula>0.89</formula>
    </cfRule>
    <cfRule type="cellIs" dxfId="68" priority="4" operator="greaterThanOrEqual">
      <formula>0.9</formula>
    </cfRule>
  </conditionalFormatting>
  <dataValidations count="1">
    <dataValidation type="list" allowBlank="1" showInputMessage="1" showErrorMessage="1" promptTitle="Objetivo Estratégico" sqref="B13">
      <formula1>OBJE</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S47"/>
  <sheetViews>
    <sheetView topLeftCell="A16" zoomScale="70" zoomScaleNormal="70" workbookViewId="0">
      <selection activeCell="C13" sqref="C13"/>
    </sheetView>
  </sheetViews>
  <sheetFormatPr baseColWidth="10" defaultColWidth="17.28515625" defaultRowHeight="15" customHeight="1"/>
  <cols>
    <col min="1" max="1" width="4.28515625" style="202" customWidth="1"/>
    <col min="2" max="2" width="28.42578125" style="203" customWidth="1"/>
    <col min="3" max="3" width="28.5703125" style="203" customWidth="1"/>
    <col min="4" max="4" width="21.42578125" style="204" customWidth="1"/>
    <col min="5" max="7" width="21.42578125" style="203" customWidth="1"/>
    <col min="8" max="8" width="28.5703125" style="203" customWidth="1"/>
    <col min="9" max="9" width="50" style="203" customWidth="1"/>
    <col min="10" max="10" width="28.5703125" style="199" customWidth="1"/>
    <col min="11" max="42" width="14.28515625" style="202" customWidth="1"/>
    <col min="43" max="43" width="14.85546875" style="202" customWidth="1"/>
    <col min="44" max="45" width="15" style="202" customWidth="1"/>
    <col min="46" max="16384" width="17.28515625" style="202"/>
  </cols>
  <sheetData>
    <row r="1" spans="2:45" s="1" customFormat="1" ht="15" customHeight="1" thickBot="1">
      <c r="B1" s="2"/>
      <c r="C1" s="2"/>
      <c r="D1" s="3"/>
      <c r="E1" s="2"/>
      <c r="F1" s="2"/>
      <c r="G1" s="2"/>
      <c r="H1" s="2"/>
      <c r="I1" s="2"/>
      <c r="J1" s="4"/>
    </row>
    <row r="2" spans="2:45" s="1" customFormat="1" ht="16.5" customHeight="1">
      <c r="B2" s="637"/>
      <c r="C2" s="640" t="s">
        <v>180</v>
      </c>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2"/>
      <c r="AR2" s="649" t="s">
        <v>101</v>
      </c>
      <c r="AS2" s="650"/>
    </row>
    <row r="3" spans="2:45" s="1" customFormat="1" ht="16.5" customHeight="1">
      <c r="B3" s="638"/>
      <c r="C3" s="643"/>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5"/>
      <c r="AR3" s="5" t="s">
        <v>1</v>
      </c>
      <c r="AS3" s="6" t="s">
        <v>2</v>
      </c>
    </row>
    <row r="4" spans="2:45" s="1" customFormat="1" ht="16.5" customHeight="1">
      <c r="B4" s="638"/>
      <c r="C4" s="643"/>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5"/>
      <c r="AR4" s="7">
        <v>3</v>
      </c>
      <c r="AS4" s="8" t="s">
        <v>3</v>
      </c>
    </row>
    <row r="5" spans="2:45" s="1" customFormat="1" ht="16.5" customHeight="1">
      <c r="B5" s="638"/>
      <c r="C5" s="643"/>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5"/>
      <c r="AR5" s="651" t="s">
        <v>4</v>
      </c>
      <c r="AS5" s="652"/>
    </row>
    <row r="6" spans="2:45" s="1" customFormat="1" ht="16.5" customHeight="1" thickBot="1">
      <c r="B6" s="639"/>
      <c r="C6" s="646"/>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8"/>
      <c r="AR6" s="653" t="s">
        <v>5</v>
      </c>
      <c r="AS6" s="654"/>
    </row>
    <row r="7" spans="2:45" s="1" customFormat="1" ht="14.25" customHeight="1">
      <c r="B7" s="9"/>
      <c r="C7" s="9"/>
      <c r="D7" s="10"/>
      <c r="E7" s="9"/>
      <c r="F7" s="9"/>
      <c r="G7" s="9"/>
      <c r="H7" s="9"/>
      <c r="I7" s="9"/>
      <c r="J7" s="11"/>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635"/>
      <c r="AS7" s="636"/>
    </row>
    <row r="8" spans="2:45" s="1" customFormat="1" ht="15" customHeight="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687"/>
      <c r="AR8" s="687"/>
      <c r="AS8" s="687"/>
    </row>
    <row r="9" spans="2:45" s="1" customFormat="1" ht="13.5" customHeight="1">
      <c r="B9" s="688" t="s">
        <v>7</v>
      </c>
      <c r="C9" s="689" t="s">
        <v>8</v>
      </c>
      <c r="D9" s="689" t="s">
        <v>9</v>
      </c>
      <c r="E9" s="689" t="s">
        <v>10</v>
      </c>
      <c r="F9" s="689" t="s">
        <v>11</v>
      </c>
      <c r="G9" s="689" t="s">
        <v>12</v>
      </c>
      <c r="H9" s="689" t="s">
        <v>13</v>
      </c>
      <c r="I9" s="689" t="s">
        <v>14</v>
      </c>
      <c r="J9" s="689" t="s">
        <v>15</v>
      </c>
      <c r="K9" s="682" t="s">
        <v>17</v>
      </c>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90" t="s">
        <v>18</v>
      </c>
      <c r="AR9" s="691" t="s">
        <v>19</v>
      </c>
      <c r="AS9" s="691" t="s">
        <v>20</v>
      </c>
    </row>
    <row r="10" spans="2:45" s="1" customFormat="1" ht="13.5" customHeight="1">
      <c r="B10" s="688"/>
      <c r="C10" s="689"/>
      <c r="D10" s="689"/>
      <c r="E10" s="689"/>
      <c r="F10" s="689"/>
      <c r="G10" s="689"/>
      <c r="H10" s="689"/>
      <c r="I10" s="689"/>
      <c r="J10" s="689"/>
      <c r="K10" s="681" t="s">
        <v>21</v>
      </c>
      <c r="L10" s="681"/>
      <c r="M10" s="681"/>
      <c r="N10" s="681"/>
      <c r="O10" s="681"/>
      <c r="P10" s="681"/>
      <c r="Q10" s="681"/>
      <c r="R10" s="681"/>
      <c r="S10" s="681" t="s">
        <v>22</v>
      </c>
      <c r="T10" s="681"/>
      <c r="U10" s="681"/>
      <c r="V10" s="681"/>
      <c r="W10" s="681"/>
      <c r="X10" s="681"/>
      <c r="Y10" s="681"/>
      <c r="Z10" s="681"/>
      <c r="AA10" s="681" t="s">
        <v>23</v>
      </c>
      <c r="AB10" s="681"/>
      <c r="AC10" s="681"/>
      <c r="AD10" s="681"/>
      <c r="AE10" s="681"/>
      <c r="AF10" s="681"/>
      <c r="AG10" s="681"/>
      <c r="AH10" s="681"/>
      <c r="AI10" s="681" t="s">
        <v>24</v>
      </c>
      <c r="AJ10" s="681"/>
      <c r="AK10" s="681"/>
      <c r="AL10" s="681"/>
      <c r="AM10" s="681"/>
      <c r="AN10" s="681"/>
      <c r="AO10" s="681"/>
      <c r="AP10" s="681"/>
      <c r="AQ10" s="690"/>
      <c r="AR10" s="691"/>
      <c r="AS10" s="691"/>
    </row>
    <row r="11" spans="2:45" s="1" customFormat="1" ht="17.25" customHeight="1">
      <c r="B11" s="688"/>
      <c r="C11" s="689"/>
      <c r="D11" s="689"/>
      <c r="E11" s="689"/>
      <c r="F11" s="689"/>
      <c r="G11" s="689"/>
      <c r="H11" s="689"/>
      <c r="I11" s="689"/>
      <c r="J11" s="689"/>
      <c r="K11" s="681" t="s">
        <v>25</v>
      </c>
      <c r="L11" s="681"/>
      <c r="M11" s="681" t="s">
        <v>26</v>
      </c>
      <c r="N11" s="681"/>
      <c r="O11" s="681" t="s">
        <v>27</v>
      </c>
      <c r="P11" s="681"/>
      <c r="Q11" s="682" t="s">
        <v>148</v>
      </c>
      <c r="R11" s="682"/>
      <c r="S11" s="681" t="s">
        <v>31</v>
      </c>
      <c r="T11" s="681"/>
      <c r="U11" s="681" t="s">
        <v>32</v>
      </c>
      <c r="V11" s="681"/>
      <c r="W11" s="681" t="s">
        <v>33</v>
      </c>
      <c r="X11" s="681"/>
      <c r="Y11" s="682" t="s">
        <v>148</v>
      </c>
      <c r="Z11" s="682"/>
      <c r="AA11" s="681" t="s">
        <v>35</v>
      </c>
      <c r="AB11" s="681"/>
      <c r="AC11" s="681" t="s">
        <v>36</v>
      </c>
      <c r="AD11" s="681"/>
      <c r="AE11" s="681" t="s">
        <v>37</v>
      </c>
      <c r="AF11" s="681"/>
      <c r="AG11" s="682" t="s">
        <v>148</v>
      </c>
      <c r="AH11" s="682"/>
      <c r="AI11" s="681" t="s">
        <v>39</v>
      </c>
      <c r="AJ11" s="681"/>
      <c r="AK11" s="681" t="s">
        <v>40</v>
      </c>
      <c r="AL11" s="681"/>
      <c r="AM11" s="681" t="s">
        <v>41</v>
      </c>
      <c r="AN11" s="681"/>
      <c r="AO11" s="682" t="s">
        <v>149</v>
      </c>
      <c r="AP11" s="682"/>
      <c r="AQ11" s="690"/>
      <c r="AR11" s="691"/>
      <c r="AS11" s="691"/>
    </row>
    <row r="12" spans="2:45" s="1" customFormat="1" ht="15.75" customHeight="1">
      <c r="B12" s="688"/>
      <c r="C12" s="689"/>
      <c r="D12" s="689"/>
      <c r="E12" s="689"/>
      <c r="F12" s="689"/>
      <c r="G12" s="689"/>
      <c r="H12" s="689"/>
      <c r="I12" s="689"/>
      <c r="J12" s="689"/>
      <c r="K12" s="283" t="s">
        <v>43</v>
      </c>
      <c r="L12" s="284" t="s">
        <v>44</v>
      </c>
      <c r="M12" s="283" t="s">
        <v>43</v>
      </c>
      <c r="N12" s="284" t="s">
        <v>44</v>
      </c>
      <c r="O12" s="283" t="s">
        <v>43</v>
      </c>
      <c r="P12" s="284" t="s">
        <v>44</v>
      </c>
      <c r="Q12" s="285" t="s">
        <v>43</v>
      </c>
      <c r="R12" s="286" t="s">
        <v>44</v>
      </c>
      <c r="S12" s="283" t="s">
        <v>43</v>
      </c>
      <c r="T12" s="284" t="s">
        <v>44</v>
      </c>
      <c r="U12" s="283" t="s">
        <v>43</v>
      </c>
      <c r="V12" s="284" t="s">
        <v>44</v>
      </c>
      <c r="W12" s="283" t="s">
        <v>43</v>
      </c>
      <c r="X12" s="284" t="s">
        <v>44</v>
      </c>
      <c r="Y12" s="285" t="s">
        <v>43</v>
      </c>
      <c r="Z12" s="286" t="s">
        <v>44</v>
      </c>
      <c r="AA12" s="283" t="s">
        <v>43</v>
      </c>
      <c r="AB12" s="284" t="s">
        <v>44</v>
      </c>
      <c r="AC12" s="283" t="s">
        <v>43</v>
      </c>
      <c r="AD12" s="284" t="s">
        <v>44</v>
      </c>
      <c r="AE12" s="283" t="s">
        <v>43</v>
      </c>
      <c r="AF12" s="284" t="s">
        <v>44</v>
      </c>
      <c r="AG12" s="285" t="s">
        <v>43</v>
      </c>
      <c r="AH12" s="286" t="s">
        <v>44</v>
      </c>
      <c r="AI12" s="283" t="s">
        <v>43</v>
      </c>
      <c r="AJ12" s="284" t="s">
        <v>44</v>
      </c>
      <c r="AK12" s="283" t="s">
        <v>43</v>
      </c>
      <c r="AL12" s="284" t="s">
        <v>44</v>
      </c>
      <c r="AM12" s="283" t="s">
        <v>43</v>
      </c>
      <c r="AN12" s="284" t="s">
        <v>44</v>
      </c>
      <c r="AO12" s="285" t="s">
        <v>43</v>
      </c>
      <c r="AP12" s="286" t="s">
        <v>44</v>
      </c>
      <c r="AQ12" s="690"/>
      <c r="AR12" s="691"/>
      <c r="AS12" s="691"/>
    </row>
    <row r="13" spans="2:45" s="42" customFormat="1" ht="121.5" customHeight="1">
      <c r="B13" s="674" t="s">
        <v>181</v>
      </c>
      <c r="C13" s="287" t="s">
        <v>182</v>
      </c>
      <c r="D13" s="288">
        <v>1</v>
      </c>
      <c r="E13" s="289" t="s">
        <v>183</v>
      </c>
      <c r="F13" s="289" t="s">
        <v>184</v>
      </c>
      <c r="G13" s="290" t="s">
        <v>62</v>
      </c>
      <c r="H13" s="291" t="s">
        <v>185</v>
      </c>
      <c r="I13" s="291" t="s">
        <v>186</v>
      </c>
      <c r="J13" s="291" t="s">
        <v>187</v>
      </c>
      <c r="K13" s="292">
        <v>0</v>
      </c>
      <c r="L13" s="292">
        <v>0</v>
      </c>
      <c r="M13" s="292">
        <v>0</v>
      </c>
      <c r="N13" s="292">
        <v>0</v>
      </c>
      <c r="O13" s="292">
        <v>0</v>
      </c>
      <c r="P13" s="292">
        <v>0</v>
      </c>
      <c r="Q13" s="293">
        <f t="shared" ref="Q13:R15" si="0">K13+M13+O13</f>
        <v>0</v>
      </c>
      <c r="R13" s="293">
        <f t="shared" si="0"/>
        <v>0</v>
      </c>
      <c r="S13" s="292">
        <v>0</v>
      </c>
      <c r="T13" s="292">
        <v>0</v>
      </c>
      <c r="U13" s="292">
        <v>0</v>
      </c>
      <c r="V13" s="292">
        <v>0</v>
      </c>
      <c r="W13" s="292">
        <v>0</v>
      </c>
      <c r="X13" s="292">
        <v>0</v>
      </c>
      <c r="Y13" s="293">
        <f t="shared" ref="Y13:Z15" si="1">S13+U13+W13</f>
        <v>0</v>
      </c>
      <c r="Z13" s="293">
        <f t="shared" si="1"/>
        <v>0</v>
      </c>
      <c r="AA13" s="292">
        <v>1</v>
      </c>
      <c r="AB13" s="292">
        <v>1</v>
      </c>
      <c r="AC13" s="292">
        <v>0</v>
      </c>
      <c r="AD13" s="292">
        <v>0</v>
      </c>
      <c r="AE13" s="294">
        <v>0</v>
      </c>
      <c r="AF13" s="294">
        <v>0</v>
      </c>
      <c r="AG13" s="293">
        <f t="shared" ref="AG13:AH15" si="2">AA13+AC13+AE13</f>
        <v>1</v>
      </c>
      <c r="AH13" s="293">
        <f t="shared" si="2"/>
        <v>1</v>
      </c>
      <c r="AI13" s="292">
        <v>0</v>
      </c>
      <c r="AJ13" s="292">
        <v>0</v>
      </c>
      <c r="AK13" s="292">
        <v>0</v>
      </c>
      <c r="AL13" s="292">
        <v>0</v>
      </c>
      <c r="AM13" s="292">
        <v>0</v>
      </c>
      <c r="AN13" s="292">
        <v>0</v>
      </c>
      <c r="AO13" s="293">
        <f t="shared" ref="AO13:AP15" si="3">AI13+AK13+AM13</f>
        <v>0</v>
      </c>
      <c r="AP13" s="293">
        <f t="shared" si="3"/>
        <v>0</v>
      </c>
      <c r="AQ13" s="295">
        <f t="shared" ref="AQ13:AR15" si="4">Q13+Y13+AG13+AO13</f>
        <v>1</v>
      </c>
      <c r="AR13" s="296">
        <f t="shared" si="4"/>
        <v>1</v>
      </c>
      <c r="AS13" s="297">
        <f t="shared" ref="AS13:AS15" si="5">IF(AQ13=0,"N.A.",AR13/AQ13)</f>
        <v>1</v>
      </c>
    </row>
    <row r="14" spans="2:45" s="42" customFormat="1" ht="378" customHeight="1">
      <c r="B14" s="674"/>
      <c r="C14" s="287" t="s">
        <v>188</v>
      </c>
      <c r="D14" s="298">
        <v>1</v>
      </c>
      <c r="E14" s="289" t="s">
        <v>189</v>
      </c>
      <c r="F14" s="289" t="s">
        <v>190</v>
      </c>
      <c r="G14" s="290" t="s">
        <v>62</v>
      </c>
      <c r="H14" s="291" t="s">
        <v>191</v>
      </c>
      <c r="I14" s="291" t="s">
        <v>192</v>
      </c>
      <c r="J14" s="291" t="s">
        <v>187</v>
      </c>
      <c r="K14" s="294">
        <v>0</v>
      </c>
      <c r="L14" s="292">
        <v>0</v>
      </c>
      <c r="M14" s="292">
        <v>0</v>
      </c>
      <c r="N14" s="292">
        <v>0</v>
      </c>
      <c r="O14" s="292">
        <v>0</v>
      </c>
      <c r="P14" s="292">
        <v>0</v>
      </c>
      <c r="Q14" s="293">
        <f t="shared" si="0"/>
        <v>0</v>
      </c>
      <c r="R14" s="293">
        <f t="shared" si="0"/>
        <v>0</v>
      </c>
      <c r="S14" s="292">
        <v>0</v>
      </c>
      <c r="T14" s="292">
        <v>0</v>
      </c>
      <c r="U14" s="292">
        <v>0</v>
      </c>
      <c r="V14" s="292">
        <v>0</v>
      </c>
      <c r="W14" s="292">
        <v>0</v>
      </c>
      <c r="X14" s="292">
        <v>0</v>
      </c>
      <c r="Y14" s="293">
        <f t="shared" si="1"/>
        <v>0</v>
      </c>
      <c r="Z14" s="293">
        <f t="shared" si="1"/>
        <v>0</v>
      </c>
      <c r="AA14" s="292">
        <v>0</v>
      </c>
      <c r="AB14" s="292">
        <v>0</v>
      </c>
      <c r="AC14" s="292">
        <v>1</v>
      </c>
      <c r="AD14" s="292">
        <v>1</v>
      </c>
      <c r="AE14" s="294">
        <v>0</v>
      </c>
      <c r="AF14" s="294">
        <v>0</v>
      </c>
      <c r="AG14" s="293">
        <f t="shared" si="2"/>
        <v>1</v>
      </c>
      <c r="AH14" s="293">
        <f t="shared" si="2"/>
        <v>1</v>
      </c>
      <c r="AI14" s="292">
        <v>0</v>
      </c>
      <c r="AJ14" s="292">
        <v>0</v>
      </c>
      <c r="AK14" s="292">
        <v>0</v>
      </c>
      <c r="AL14" s="292">
        <v>0</v>
      </c>
      <c r="AM14" s="292">
        <v>0</v>
      </c>
      <c r="AN14" s="292">
        <v>0</v>
      </c>
      <c r="AO14" s="293">
        <f t="shared" si="3"/>
        <v>0</v>
      </c>
      <c r="AP14" s="293">
        <f t="shared" si="3"/>
        <v>0</v>
      </c>
      <c r="AQ14" s="295">
        <f t="shared" si="4"/>
        <v>1</v>
      </c>
      <c r="AR14" s="296">
        <f t="shared" si="4"/>
        <v>1</v>
      </c>
      <c r="AS14" s="297">
        <f t="shared" si="5"/>
        <v>1</v>
      </c>
    </row>
    <row r="15" spans="2:45" s="42" customFormat="1" ht="378" customHeight="1">
      <c r="B15" s="674"/>
      <c r="C15" s="287" t="s">
        <v>193</v>
      </c>
      <c r="D15" s="299">
        <v>1</v>
      </c>
      <c r="E15" s="289" t="s">
        <v>194</v>
      </c>
      <c r="F15" s="300" t="s">
        <v>195</v>
      </c>
      <c r="G15" s="290" t="s">
        <v>62</v>
      </c>
      <c r="H15" s="291" t="s">
        <v>194</v>
      </c>
      <c r="I15" s="291" t="s">
        <v>196</v>
      </c>
      <c r="J15" s="291" t="s">
        <v>187</v>
      </c>
      <c r="K15" s="292">
        <v>0</v>
      </c>
      <c r="L15" s="292">
        <v>0</v>
      </c>
      <c r="M15" s="292">
        <v>0</v>
      </c>
      <c r="N15" s="292">
        <v>0</v>
      </c>
      <c r="O15" s="292">
        <v>0</v>
      </c>
      <c r="P15" s="292">
        <v>0</v>
      </c>
      <c r="Q15" s="293">
        <f t="shared" si="0"/>
        <v>0</v>
      </c>
      <c r="R15" s="293">
        <f t="shared" si="0"/>
        <v>0</v>
      </c>
      <c r="S15" s="292">
        <v>0</v>
      </c>
      <c r="T15" s="292">
        <v>0</v>
      </c>
      <c r="U15" s="292">
        <v>0</v>
      </c>
      <c r="V15" s="292">
        <v>0</v>
      </c>
      <c r="W15" s="292">
        <v>0</v>
      </c>
      <c r="X15" s="292">
        <v>0</v>
      </c>
      <c r="Y15" s="293">
        <f t="shared" si="1"/>
        <v>0</v>
      </c>
      <c r="Z15" s="293">
        <f t="shared" si="1"/>
        <v>0</v>
      </c>
      <c r="AA15" s="292">
        <v>0</v>
      </c>
      <c r="AB15" s="292">
        <v>0</v>
      </c>
      <c r="AC15" s="292">
        <v>0</v>
      </c>
      <c r="AD15" s="292">
        <v>0</v>
      </c>
      <c r="AE15" s="294">
        <v>0</v>
      </c>
      <c r="AF15" s="294">
        <v>0</v>
      </c>
      <c r="AG15" s="293">
        <f t="shared" si="2"/>
        <v>0</v>
      </c>
      <c r="AH15" s="293">
        <f t="shared" si="2"/>
        <v>0</v>
      </c>
      <c r="AI15" s="292">
        <v>1</v>
      </c>
      <c r="AJ15" s="292">
        <v>0</v>
      </c>
      <c r="AK15" s="292">
        <v>0</v>
      </c>
      <c r="AL15" s="292">
        <v>0</v>
      </c>
      <c r="AM15" s="292">
        <v>0</v>
      </c>
      <c r="AN15" s="292">
        <v>1</v>
      </c>
      <c r="AO15" s="293">
        <f t="shared" si="3"/>
        <v>1</v>
      </c>
      <c r="AP15" s="293">
        <f t="shared" si="3"/>
        <v>1</v>
      </c>
      <c r="AQ15" s="295">
        <f t="shared" si="4"/>
        <v>1</v>
      </c>
      <c r="AR15" s="296">
        <f t="shared" si="4"/>
        <v>1</v>
      </c>
      <c r="AS15" s="297">
        <f t="shared" si="5"/>
        <v>1</v>
      </c>
    </row>
    <row r="16" spans="2:45" s="1" customFormat="1" ht="23.25">
      <c r="B16" s="675" t="s">
        <v>178</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7"/>
      <c r="AS16" s="301">
        <f>AVERAGE(AS13:AS15)</f>
        <v>1</v>
      </c>
    </row>
    <row r="17" spans="2:45" s="1" customFormat="1" ht="17.25">
      <c r="B17" s="181"/>
      <c r="C17" s="181"/>
      <c r="D17" s="182"/>
      <c r="E17" s="181"/>
      <c r="F17" s="181"/>
      <c r="G17" s="181"/>
      <c r="H17" s="181"/>
      <c r="I17" s="181"/>
      <c r="J17" s="183"/>
    </row>
    <row r="18" spans="2:45" s="1" customFormat="1" ht="30.75" customHeight="1">
      <c r="B18" s="302" t="s">
        <v>96</v>
      </c>
      <c r="C18" s="678"/>
      <c r="D18" s="679"/>
      <c r="E18" s="679"/>
      <c r="F18" s="679"/>
      <c r="G18" s="679"/>
      <c r="H18" s="679"/>
      <c r="I18" s="679"/>
      <c r="J18" s="680"/>
    </row>
    <row r="19" spans="2:45" s="1" customFormat="1" ht="17.25">
      <c r="B19" s="181"/>
      <c r="C19" s="673"/>
      <c r="D19" s="673"/>
      <c r="E19" s="673"/>
      <c r="F19" s="673"/>
      <c r="G19" s="673"/>
      <c r="H19" s="673"/>
      <c r="I19" s="673"/>
      <c r="J19" s="673"/>
    </row>
    <row r="20" spans="2:45" s="1" customFormat="1" ht="30" customHeight="1">
      <c r="B20" s="303" t="s">
        <v>98</v>
      </c>
      <c r="C20" s="683"/>
      <c r="D20" s="684"/>
      <c r="E20" s="181"/>
      <c r="F20" s="181"/>
      <c r="G20" s="304" t="s">
        <v>99</v>
      </c>
      <c r="H20" s="685" t="s">
        <v>100</v>
      </c>
      <c r="I20" s="686"/>
      <c r="J20" s="686"/>
    </row>
    <row r="21" spans="2:45" s="42" customFormat="1" ht="15" customHeight="1">
      <c r="B21" s="190"/>
      <c r="C21" s="190"/>
      <c r="D21" s="191"/>
      <c r="E21" s="190"/>
      <c r="F21" s="190"/>
      <c r="G21" s="190"/>
      <c r="H21" s="190"/>
      <c r="I21" s="190"/>
      <c r="J21" s="190"/>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spans="2:45" s="42" customFormat="1" ht="15" customHeight="1">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row>
    <row r="23" spans="2:45" s="42" customFormat="1" ht="15" customHeight="1">
      <c r="B23" s="194"/>
      <c r="C23" s="194"/>
      <c r="D23" s="195"/>
      <c r="E23" s="194"/>
      <c r="F23" s="194"/>
      <c r="G23" s="194"/>
      <c r="H23" s="196"/>
      <c r="I23" s="196"/>
      <c r="J23" s="194"/>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row>
    <row r="24" spans="2:45" s="42" customFormat="1" ht="15" customHeight="1">
      <c r="B24" s="194"/>
      <c r="C24" s="194"/>
      <c r="D24" s="195"/>
      <c r="E24" s="194"/>
      <c r="F24" s="194"/>
      <c r="G24" s="194"/>
      <c r="H24" s="196"/>
      <c r="I24" s="196"/>
      <c r="J24" s="194"/>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row>
    <row r="25" spans="2:45" s="42" customFormat="1" ht="15" customHeight="1">
      <c r="B25" s="194"/>
      <c r="C25" s="194"/>
      <c r="D25" s="195"/>
      <c r="E25" s="194"/>
      <c r="F25" s="194"/>
      <c r="G25" s="194"/>
      <c r="H25" s="196"/>
      <c r="I25" s="196"/>
      <c r="J25" s="194"/>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row>
    <row r="26" spans="2:45" s="42" customFormat="1" ht="15" customHeight="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row>
    <row r="27" spans="2:45" s="42" customFormat="1" ht="15" customHeight="1">
      <c r="B27" s="199"/>
      <c r="C27" s="199"/>
      <c r="D27" s="200"/>
      <c r="E27" s="199"/>
      <c r="F27" s="199"/>
      <c r="G27" s="199"/>
      <c r="H27" s="199"/>
      <c r="I27" s="199"/>
      <c r="J27" s="199"/>
    </row>
    <row r="28" spans="2:45" s="42" customFormat="1" ht="15" customHeight="1">
      <c r="B28" s="199"/>
      <c r="C28" s="199"/>
      <c r="D28" s="200"/>
      <c r="E28" s="199"/>
      <c r="F28" s="199"/>
      <c r="G28" s="199"/>
      <c r="H28" s="199"/>
      <c r="I28" s="199"/>
      <c r="J28" s="199"/>
    </row>
    <row r="29" spans="2:45" s="42" customFormat="1" ht="15" customHeight="1">
      <c r="B29" s="199"/>
      <c r="C29" s="199"/>
      <c r="D29" s="200"/>
      <c r="E29" s="199"/>
      <c r="F29" s="199"/>
      <c r="G29" s="199"/>
      <c r="H29" s="199"/>
      <c r="I29" s="199"/>
      <c r="J29" s="199"/>
    </row>
    <row r="30" spans="2:45" s="42" customFormat="1" ht="15" customHeight="1">
      <c r="B30" s="199"/>
      <c r="C30" s="199"/>
      <c r="D30" s="200"/>
      <c r="E30" s="199"/>
      <c r="F30" s="199"/>
      <c r="G30" s="199"/>
      <c r="H30" s="199"/>
      <c r="I30" s="199"/>
      <c r="J30" s="199"/>
    </row>
    <row r="31" spans="2:45" s="42" customFormat="1" ht="15" customHeight="1">
      <c r="B31" s="199"/>
      <c r="C31" s="199"/>
      <c r="D31" s="200"/>
      <c r="E31" s="199"/>
      <c r="F31" s="199"/>
      <c r="G31" s="199"/>
      <c r="H31" s="199"/>
      <c r="I31" s="199"/>
      <c r="J31" s="199"/>
    </row>
    <row r="32" spans="2:45" s="42" customFormat="1" ht="15" customHeight="1">
      <c r="B32" s="196"/>
      <c r="C32" s="196"/>
      <c r="D32" s="201"/>
      <c r="E32" s="196"/>
      <c r="F32" s="196"/>
      <c r="G32" s="196"/>
      <c r="H32" s="196"/>
      <c r="I32" s="196"/>
      <c r="J32" s="196"/>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row>
    <row r="33" spans="2:10" s="42" customFormat="1" ht="15" customHeight="1">
      <c r="B33" s="199"/>
      <c r="C33" s="199"/>
      <c r="D33" s="200"/>
      <c r="E33" s="199"/>
      <c r="F33" s="199"/>
      <c r="G33" s="199"/>
      <c r="H33" s="199"/>
      <c r="I33" s="199"/>
      <c r="J33" s="199"/>
    </row>
    <row r="34" spans="2:10" s="42" customFormat="1" ht="15" customHeight="1">
      <c r="B34" s="199"/>
      <c r="C34" s="199"/>
      <c r="D34" s="200"/>
      <c r="E34" s="199"/>
      <c r="F34" s="199"/>
      <c r="G34" s="199"/>
      <c r="H34" s="199"/>
      <c r="I34" s="199"/>
      <c r="J34" s="199"/>
    </row>
    <row r="35" spans="2:10" s="42" customFormat="1" ht="15" customHeight="1">
      <c r="B35" s="199"/>
      <c r="C35" s="199"/>
      <c r="D35" s="200"/>
      <c r="E35" s="199"/>
      <c r="F35" s="199"/>
      <c r="G35" s="199"/>
      <c r="H35" s="199"/>
      <c r="I35" s="199"/>
      <c r="J35" s="199"/>
    </row>
    <row r="36" spans="2:10" s="42" customFormat="1" ht="15" customHeight="1">
      <c r="B36" s="199"/>
      <c r="C36" s="199"/>
      <c r="D36" s="200"/>
      <c r="E36" s="199"/>
      <c r="F36" s="199"/>
      <c r="G36" s="199"/>
      <c r="H36" s="199"/>
      <c r="I36" s="199"/>
      <c r="J36" s="199"/>
    </row>
    <row r="37" spans="2:10" s="42" customFormat="1" ht="15" customHeight="1">
      <c r="B37" s="199"/>
      <c r="C37" s="199"/>
      <c r="D37" s="200"/>
      <c r="E37" s="199"/>
      <c r="F37" s="199"/>
      <c r="G37" s="199"/>
      <c r="H37" s="199"/>
      <c r="I37" s="199"/>
      <c r="J37" s="199"/>
    </row>
    <row r="38" spans="2:10" s="42" customFormat="1" ht="15" customHeight="1">
      <c r="B38" s="199"/>
      <c r="C38" s="199"/>
      <c r="D38" s="200"/>
      <c r="E38" s="199"/>
      <c r="F38" s="199"/>
      <c r="G38" s="199"/>
      <c r="H38" s="199"/>
      <c r="I38" s="199"/>
      <c r="J38" s="199"/>
    </row>
    <row r="39" spans="2:10" s="42" customFormat="1" ht="15" customHeight="1">
      <c r="B39" s="199"/>
      <c r="C39" s="199"/>
      <c r="D39" s="200"/>
      <c r="E39" s="199"/>
      <c r="F39" s="199"/>
      <c r="G39" s="199"/>
      <c r="H39" s="199"/>
      <c r="I39" s="199"/>
      <c r="J39" s="199"/>
    </row>
    <row r="40" spans="2:10" s="42" customFormat="1" ht="15" customHeight="1">
      <c r="B40" s="199"/>
      <c r="C40" s="199"/>
      <c r="D40" s="200"/>
      <c r="E40" s="199"/>
      <c r="F40" s="199"/>
      <c r="G40" s="199"/>
      <c r="H40" s="199"/>
      <c r="I40" s="199"/>
      <c r="J40" s="199"/>
    </row>
    <row r="41" spans="2:10" s="42" customFormat="1" ht="15" customHeight="1">
      <c r="B41" s="199"/>
      <c r="C41" s="199"/>
      <c r="D41" s="200"/>
      <c r="E41" s="199"/>
      <c r="F41" s="199"/>
      <c r="G41" s="199"/>
      <c r="H41" s="199"/>
      <c r="I41" s="199"/>
      <c r="J41" s="199"/>
    </row>
    <row r="42" spans="2:10" s="42" customFormat="1" ht="15" customHeight="1">
      <c r="B42" s="199"/>
      <c r="C42" s="199"/>
      <c r="D42" s="200"/>
      <c r="E42" s="199"/>
      <c r="F42" s="199"/>
      <c r="G42" s="199"/>
      <c r="H42" s="199"/>
      <c r="I42" s="199"/>
      <c r="J42" s="199"/>
    </row>
    <row r="43" spans="2:10" s="42" customFormat="1" ht="15" customHeight="1">
      <c r="B43" s="199"/>
      <c r="C43" s="199"/>
      <c r="D43" s="200"/>
      <c r="E43" s="199"/>
      <c r="F43" s="199"/>
      <c r="G43" s="199"/>
      <c r="H43" s="199"/>
      <c r="I43" s="199"/>
      <c r="J43" s="199"/>
    </row>
    <row r="44" spans="2:10" s="42" customFormat="1" ht="15" customHeight="1">
      <c r="B44" s="199"/>
      <c r="C44" s="199"/>
      <c r="D44" s="200"/>
      <c r="E44" s="199"/>
      <c r="F44" s="199"/>
      <c r="G44" s="199"/>
      <c r="H44" s="199"/>
      <c r="I44" s="199"/>
      <c r="J44" s="199"/>
    </row>
    <row r="45" spans="2:10" s="42" customFormat="1" ht="15" customHeight="1">
      <c r="B45" s="199"/>
      <c r="C45" s="199"/>
      <c r="D45" s="200"/>
      <c r="E45" s="199"/>
      <c r="F45" s="199"/>
      <c r="G45" s="199"/>
      <c r="H45" s="199"/>
      <c r="I45" s="199"/>
      <c r="J45" s="199"/>
    </row>
    <row r="46" spans="2:10" s="42" customFormat="1" ht="15" customHeight="1">
      <c r="B46" s="199"/>
      <c r="C46" s="199"/>
      <c r="D46" s="200"/>
      <c r="E46" s="199"/>
      <c r="F46" s="199"/>
      <c r="G46" s="199"/>
      <c r="H46" s="199"/>
      <c r="I46" s="199"/>
      <c r="J46" s="199"/>
    </row>
    <row r="47" spans="2:10" s="42" customFormat="1" ht="15" customHeight="1">
      <c r="B47" s="199"/>
      <c r="C47" s="199"/>
      <c r="D47" s="200"/>
      <c r="E47" s="199"/>
      <c r="F47" s="199"/>
      <c r="G47" s="199"/>
      <c r="H47" s="199"/>
      <c r="I47" s="199"/>
      <c r="J47" s="199"/>
    </row>
  </sheetData>
  <mergeCells count="4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Q9:AQ12"/>
    <mergeCell ref="AR9:AR12"/>
    <mergeCell ref="AS9:AS12"/>
    <mergeCell ref="K10:R10"/>
    <mergeCell ref="S10:Z10"/>
    <mergeCell ref="AA10:AH10"/>
    <mergeCell ref="K9:AP9"/>
    <mergeCell ref="C20:D20"/>
    <mergeCell ref="H20:J20"/>
    <mergeCell ref="AM11:AN11"/>
    <mergeCell ref="AO11:AP11"/>
    <mergeCell ref="AI10:AP10"/>
    <mergeCell ref="K11:L11"/>
    <mergeCell ref="M11:N11"/>
    <mergeCell ref="S11:T11"/>
    <mergeCell ref="U11:V11"/>
    <mergeCell ref="W11:X11"/>
    <mergeCell ref="Y11:Z11"/>
    <mergeCell ref="B13:B15"/>
    <mergeCell ref="B16:AR16"/>
    <mergeCell ref="C18:J18"/>
    <mergeCell ref="C19:J19"/>
    <mergeCell ref="AA11:AB11"/>
    <mergeCell ref="AC11:AD11"/>
    <mergeCell ref="AE11:AF11"/>
    <mergeCell ref="AG11:AH11"/>
    <mergeCell ref="AI11:AJ11"/>
    <mergeCell ref="AK11:AL11"/>
    <mergeCell ref="O11:P11"/>
    <mergeCell ref="Q11:R11"/>
  </mergeCells>
  <conditionalFormatting sqref="AS13:AS15">
    <cfRule type="cellIs" dxfId="67" priority="1" operator="equal">
      <formula>"N.A."</formula>
    </cfRule>
    <cfRule type="cellIs" dxfId="66" priority="2" operator="lessThanOrEqual">
      <formula>0.69</formula>
    </cfRule>
    <cfRule type="cellIs" dxfId="65" priority="3" operator="between">
      <formula>0.7</formula>
      <formula>0.89</formula>
    </cfRule>
    <cfRule type="cellIs" dxfId="64" priority="4" operator="greaterThanOrEqual">
      <formula>0.9</formula>
    </cfRule>
  </conditionalFormatting>
  <dataValidations count="1">
    <dataValidation type="list" allowBlank="1" showInputMessage="1" showErrorMessage="1" promptTitle="Objetivo Estratégico" sqref="B13">
      <formula1>OENC</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S53"/>
  <sheetViews>
    <sheetView topLeftCell="A22" zoomScale="70" zoomScaleNormal="70" workbookViewId="0">
      <selection sqref="A1:XFD1048576"/>
    </sheetView>
  </sheetViews>
  <sheetFormatPr baseColWidth="10" defaultColWidth="17.28515625" defaultRowHeight="15" customHeight="1"/>
  <cols>
    <col min="1" max="1" width="4.28515625" style="202" customWidth="1"/>
    <col min="2" max="2" width="28.42578125" style="203" customWidth="1"/>
    <col min="3" max="3" width="28.5703125" style="203" customWidth="1"/>
    <col min="4" max="4" width="21.42578125" style="204" customWidth="1"/>
    <col min="5" max="7" width="21.42578125" style="203" customWidth="1"/>
    <col min="8" max="8" width="28.5703125" style="203" customWidth="1"/>
    <col min="9" max="9" width="50" style="203" customWidth="1"/>
    <col min="10" max="10" width="28.5703125" style="199" customWidth="1"/>
    <col min="11" max="42" width="14.28515625" style="202" customWidth="1"/>
    <col min="43" max="43" width="14.85546875" style="202" customWidth="1"/>
    <col min="44" max="45" width="15" style="202" customWidth="1"/>
    <col min="46" max="16384" width="17.28515625" style="202"/>
  </cols>
  <sheetData>
    <row r="1" spans="2:45" s="1" customFormat="1" ht="15" customHeight="1" thickBot="1">
      <c r="B1" s="2"/>
      <c r="C1" s="2"/>
      <c r="D1" s="3"/>
      <c r="E1" s="2"/>
      <c r="F1" s="2"/>
      <c r="G1" s="2"/>
      <c r="H1" s="2"/>
      <c r="I1" s="2"/>
      <c r="J1" s="4"/>
    </row>
    <row r="2" spans="2:45" s="1" customFormat="1" ht="16.5" customHeight="1">
      <c r="B2" s="637"/>
      <c r="C2" s="640" t="s">
        <v>197</v>
      </c>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2"/>
      <c r="AR2" s="649" t="s">
        <v>101</v>
      </c>
      <c r="AS2" s="650"/>
    </row>
    <row r="3" spans="2:45" s="1" customFormat="1" ht="16.5" customHeight="1">
      <c r="B3" s="638"/>
      <c r="C3" s="643"/>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5"/>
      <c r="AR3" s="5" t="s">
        <v>1</v>
      </c>
      <c r="AS3" s="6" t="s">
        <v>2</v>
      </c>
    </row>
    <row r="4" spans="2:45" s="1" customFormat="1" ht="16.5" customHeight="1">
      <c r="B4" s="638"/>
      <c r="C4" s="643"/>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5"/>
      <c r="AR4" s="7">
        <v>3</v>
      </c>
      <c r="AS4" s="8" t="s">
        <v>3</v>
      </c>
    </row>
    <row r="5" spans="2:45" s="1" customFormat="1" ht="16.5" customHeight="1">
      <c r="B5" s="638"/>
      <c r="C5" s="643"/>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5"/>
      <c r="AR5" s="651" t="s">
        <v>4</v>
      </c>
      <c r="AS5" s="652"/>
    </row>
    <row r="6" spans="2:45" s="1" customFormat="1" ht="16.5" customHeight="1" thickBot="1">
      <c r="B6" s="639"/>
      <c r="C6" s="646"/>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8"/>
      <c r="AR6" s="653" t="s">
        <v>5</v>
      </c>
      <c r="AS6" s="654"/>
    </row>
    <row r="7" spans="2:45" s="1" customFormat="1" ht="14.25" customHeight="1">
      <c r="B7" s="9"/>
      <c r="C7" s="9"/>
      <c r="D7" s="10"/>
      <c r="E7" s="9"/>
      <c r="F7" s="9"/>
      <c r="G7" s="9"/>
      <c r="H7" s="9"/>
      <c r="I7" s="9"/>
      <c r="J7" s="11"/>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635"/>
      <c r="AS7" s="636"/>
    </row>
    <row r="8" spans="2:45" s="1" customFormat="1" ht="15" customHeight="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687"/>
      <c r="AR8" s="687"/>
      <c r="AS8" s="687"/>
    </row>
    <row r="9" spans="2:45" s="1" customFormat="1" ht="13.5" customHeight="1">
      <c r="B9" s="688" t="s">
        <v>7</v>
      </c>
      <c r="C9" s="689" t="s">
        <v>8</v>
      </c>
      <c r="D9" s="689" t="s">
        <v>9</v>
      </c>
      <c r="E9" s="689" t="s">
        <v>10</v>
      </c>
      <c r="F9" s="689" t="s">
        <v>11</v>
      </c>
      <c r="G9" s="689" t="s">
        <v>12</v>
      </c>
      <c r="H9" s="689" t="s">
        <v>13</v>
      </c>
      <c r="I9" s="689" t="s">
        <v>14</v>
      </c>
      <c r="J9" s="689" t="s">
        <v>15</v>
      </c>
      <c r="K9" s="682" t="s">
        <v>17</v>
      </c>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90" t="s">
        <v>18</v>
      </c>
      <c r="AR9" s="691" t="s">
        <v>19</v>
      </c>
      <c r="AS9" s="691" t="s">
        <v>20</v>
      </c>
    </row>
    <row r="10" spans="2:45" s="1" customFormat="1" ht="13.5" customHeight="1">
      <c r="B10" s="688"/>
      <c r="C10" s="689"/>
      <c r="D10" s="689"/>
      <c r="E10" s="689"/>
      <c r="F10" s="689"/>
      <c r="G10" s="689"/>
      <c r="H10" s="689"/>
      <c r="I10" s="689"/>
      <c r="J10" s="689"/>
      <c r="K10" s="681" t="s">
        <v>21</v>
      </c>
      <c r="L10" s="681"/>
      <c r="M10" s="681"/>
      <c r="N10" s="681"/>
      <c r="O10" s="681"/>
      <c r="P10" s="681"/>
      <c r="Q10" s="681"/>
      <c r="R10" s="681"/>
      <c r="S10" s="681" t="s">
        <v>22</v>
      </c>
      <c r="T10" s="681"/>
      <c r="U10" s="681"/>
      <c r="V10" s="681"/>
      <c r="W10" s="681"/>
      <c r="X10" s="681"/>
      <c r="Y10" s="681"/>
      <c r="Z10" s="681"/>
      <c r="AA10" s="681" t="s">
        <v>23</v>
      </c>
      <c r="AB10" s="681"/>
      <c r="AC10" s="681"/>
      <c r="AD10" s="681"/>
      <c r="AE10" s="681"/>
      <c r="AF10" s="681"/>
      <c r="AG10" s="681"/>
      <c r="AH10" s="681"/>
      <c r="AI10" s="681" t="s">
        <v>24</v>
      </c>
      <c r="AJ10" s="681"/>
      <c r="AK10" s="681"/>
      <c r="AL10" s="681"/>
      <c r="AM10" s="681"/>
      <c r="AN10" s="681"/>
      <c r="AO10" s="681"/>
      <c r="AP10" s="681"/>
      <c r="AQ10" s="690"/>
      <c r="AR10" s="691"/>
      <c r="AS10" s="691"/>
    </row>
    <row r="11" spans="2:45" s="1" customFormat="1" ht="17.25" customHeight="1">
      <c r="B11" s="688"/>
      <c r="C11" s="689"/>
      <c r="D11" s="689"/>
      <c r="E11" s="689"/>
      <c r="F11" s="689"/>
      <c r="G11" s="689"/>
      <c r="H11" s="689"/>
      <c r="I11" s="689"/>
      <c r="J11" s="689"/>
      <c r="K11" s="681" t="s">
        <v>25</v>
      </c>
      <c r="L11" s="681"/>
      <c r="M11" s="681" t="s">
        <v>26</v>
      </c>
      <c r="N11" s="681"/>
      <c r="O11" s="681" t="s">
        <v>27</v>
      </c>
      <c r="P11" s="681"/>
      <c r="Q11" s="682" t="s">
        <v>148</v>
      </c>
      <c r="R11" s="682"/>
      <c r="S11" s="681" t="s">
        <v>31</v>
      </c>
      <c r="T11" s="681"/>
      <c r="U11" s="681" t="s">
        <v>32</v>
      </c>
      <c r="V11" s="681"/>
      <c r="W11" s="681" t="s">
        <v>33</v>
      </c>
      <c r="X11" s="681"/>
      <c r="Y11" s="682" t="s">
        <v>148</v>
      </c>
      <c r="Z11" s="682"/>
      <c r="AA11" s="681" t="s">
        <v>35</v>
      </c>
      <c r="AB11" s="681"/>
      <c r="AC11" s="681" t="s">
        <v>36</v>
      </c>
      <c r="AD11" s="681"/>
      <c r="AE11" s="681" t="s">
        <v>37</v>
      </c>
      <c r="AF11" s="681"/>
      <c r="AG11" s="682" t="s">
        <v>148</v>
      </c>
      <c r="AH11" s="682"/>
      <c r="AI11" s="681" t="s">
        <v>39</v>
      </c>
      <c r="AJ11" s="681"/>
      <c r="AK11" s="681" t="s">
        <v>40</v>
      </c>
      <c r="AL11" s="681"/>
      <c r="AM11" s="681" t="s">
        <v>41</v>
      </c>
      <c r="AN11" s="681"/>
      <c r="AO11" s="682" t="s">
        <v>149</v>
      </c>
      <c r="AP11" s="682"/>
      <c r="AQ11" s="690"/>
      <c r="AR11" s="691"/>
      <c r="AS11" s="691"/>
    </row>
    <row r="12" spans="2:45" s="1" customFormat="1" ht="15.75" customHeight="1">
      <c r="B12" s="688"/>
      <c r="C12" s="689"/>
      <c r="D12" s="689"/>
      <c r="E12" s="689"/>
      <c r="F12" s="689"/>
      <c r="G12" s="689"/>
      <c r="H12" s="689"/>
      <c r="I12" s="689"/>
      <c r="J12" s="689"/>
      <c r="K12" s="283" t="s">
        <v>43</v>
      </c>
      <c r="L12" s="284" t="s">
        <v>44</v>
      </c>
      <c r="M12" s="283" t="s">
        <v>43</v>
      </c>
      <c r="N12" s="284" t="s">
        <v>44</v>
      </c>
      <c r="O12" s="283" t="s">
        <v>43</v>
      </c>
      <c r="P12" s="284" t="s">
        <v>44</v>
      </c>
      <c r="Q12" s="285" t="s">
        <v>43</v>
      </c>
      <c r="R12" s="286" t="s">
        <v>44</v>
      </c>
      <c r="S12" s="283" t="s">
        <v>43</v>
      </c>
      <c r="T12" s="284" t="s">
        <v>44</v>
      </c>
      <c r="U12" s="283" t="s">
        <v>43</v>
      </c>
      <c r="V12" s="284" t="s">
        <v>44</v>
      </c>
      <c r="W12" s="283" t="s">
        <v>43</v>
      </c>
      <c r="X12" s="284" t="s">
        <v>44</v>
      </c>
      <c r="Y12" s="285" t="s">
        <v>43</v>
      </c>
      <c r="Z12" s="286" t="s">
        <v>44</v>
      </c>
      <c r="AA12" s="283" t="s">
        <v>43</v>
      </c>
      <c r="AB12" s="284" t="s">
        <v>44</v>
      </c>
      <c r="AC12" s="283" t="s">
        <v>43</v>
      </c>
      <c r="AD12" s="284" t="s">
        <v>44</v>
      </c>
      <c r="AE12" s="283" t="s">
        <v>43</v>
      </c>
      <c r="AF12" s="284" t="s">
        <v>44</v>
      </c>
      <c r="AG12" s="285" t="s">
        <v>43</v>
      </c>
      <c r="AH12" s="286" t="s">
        <v>44</v>
      </c>
      <c r="AI12" s="283" t="s">
        <v>43</v>
      </c>
      <c r="AJ12" s="284" t="s">
        <v>44</v>
      </c>
      <c r="AK12" s="283" t="s">
        <v>43</v>
      </c>
      <c r="AL12" s="284" t="s">
        <v>44</v>
      </c>
      <c r="AM12" s="283" t="s">
        <v>43</v>
      </c>
      <c r="AN12" s="284" t="s">
        <v>44</v>
      </c>
      <c r="AO12" s="285" t="s">
        <v>43</v>
      </c>
      <c r="AP12" s="286" t="s">
        <v>44</v>
      </c>
      <c r="AQ12" s="690"/>
      <c r="AR12" s="691"/>
      <c r="AS12" s="691"/>
    </row>
    <row r="13" spans="2:45" s="42" customFormat="1" ht="324" customHeight="1">
      <c r="B13" s="692" t="s">
        <v>198</v>
      </c>
      <c r="C13" s="287" t="s">
        <v>199</v>
      </c>
      <c r="D13" s="288">
        <v>1</v>
      </c>
      <c r="E13" s="289" t="s">
        <v>200</v>
      </c>
      <c r="F13" s="289" t="s">
        <v>201</v>
      </c>
      <c r="G13" s="290">
        <v>1</v>
      </c>
      <c r="H13" s="291" t="s">
        <v>202</v>
      </c>
      <c r="I13" s="291" t="s">
        <v>203</v>
      </c>
      <c r="J13" s="291" t="s">
        <v>204</v>
      </c>
      <c r="K13" s="305">
        <v>0</v>
      </c>
      <c r="L13" s="305">
        <v>0</v>
      </c>
      <c r="M13" s="305">
        <v>0</v>
      </c>
      <c r="N13" s="305">
        <v>0</v>
      </c>
      <c r="O13" s="305">
        <v>0</v>
      </c>
      <c r="P13" s="305">
        <v>0.17599999999999999</v>
      </c>
      <c r="Q13" s="306">
        <f t="shared" ref="Q13:R21" si="0">K13+M13+O13</f>
        <v>0</v>
      </c>
      <c r="R13" s="306">
        <f t="shared" si="0"/>
        <v>0.17599999999999999</v>
      </c>
      <c r="S13" s="305">
        <v>0</v>
      </c>
      <c r="T13" s="305">
        <v>0</v>
      </c>
      <c r="U13" s="305">
        <v>0.3</v>
      </c>
      <c r="V13" s="305">
        <v>0.15</v>
      </c>
      <c r="W13" s="305">
        <v>0.15</v>
      </c>
      <c r="X13" s="305">
        <v>7.3999999999999996E-2</v>
      </c>
      <c r="Y13" s="306">
        <f t="shared" ref="Y13:Z21" si="1">S13+U13+W13</f>
        <v>0.44999999999999996</v>
      </c>
      <c r="Z13" s="306">
        <f t="shared" si="1"/>
        <v>0.22399999999999998</v>
      </c>
      <c r="AA13" s="305">
        <v>0</v>
      </c>
      <c r="AB13" s="305">
        <v>0</v>
      </c>
      <c r="AC13" s="305">
        <v>0.35</v>
      </c>
      <c r="AD13" s="305">
        <v>0.4</v>
      </c>
      <c r="AE13" s="307">
        <v>0</v>
      </c>
      <c r="AF13" s="307">
        <v>0</v>
      </c>
      <c r="AG13" s="306">
        <f t="shared" ref="AG13:AH21" si="2">AA13+AC13+AE13</f>
        <v>0.35</v>
      </c>
      <c r="AH13" s="306">
        <f t="shared" si="2"/>
        <v>0.4</v>
      </c>
      <c r="AI13" s="305">
        <v>0</v>
      </c>
      <c r="AJ13" s="305">
        <v>0</v>
      </c>
      <c r="AK13" s="305">
        <v>0</v>
      </c>
      <c r="AL13" s="305">
        <v>0</v>
      </c>
      <c r="AM13" s="305">
        <v>0.2</v>
      </c>
      <c r="AN13" s="305">
        <v>0.2</v>
      </c>
      <c r="AO13" s="306">
        <f t="shared" ref="AO13:AP21" si="3">AI13+AK13+AM13</f>
        <v>0.2</v>
      </c>
      <c r="AP13" s="306">
        <f t="shared" si="3"/>
        <v>0.2</v>
      </c>
      <c r="AQ13" s="306">
        <f t="shared" ref="AQ13:AR18" si="4">Q13+Y13+AG13+AO13</f>
        <v>1</v>
      </c>
      <c r="AR13" s="306">
        <f t="shared" si="4"/>
        <v>1</v>
      </c>
      <c r="AS13" s="297">
        <f t="shared" ref="AS13:AS21" si="5">IF(AQ13=0,"N.A.",AR13/AQ13)</f>
        <v>1</v>
      </c>
    </row>
    <row r="14" spans="2:45" s="42" customFormat="1" ht="263.25" customHeight="1">
      <c r="B14" s="692"/>
      <c r="C14" s="287" t="s">
        <v>205</v>
      </c>
      <c r="D14" s="288">
        <v>1</v>
      </c>
      <c r="E14" s="289" t="s">
        <v>206</v>
      </c>
      <c r="F14" s="289" t="s">
        <v>207</v>
      </c>
      <c r="G14" s="290">
        <v>0.71</v>
      </c>
      <c r="H14" s="291" t="s">
        <v>208</v>
      </c>
      <c r="I14" s="291" t="s">
        <v>209</v>
      </c>
      <c r="J14" s="291" t="s">
        <v>210</v>
      </c>
      <c r="K14" s="305">
        <v>0</v>
      </c>
      <c r="L14" s="305">
        <v>0</v>
      </c>
      <c r="M14" s="305">
        <v>0</v>
      </c>
      <c r="N14" s="305">
        <v>0</v>
      </c>
      <c r="O14" s="305">
        <v>0</v>
      </c>
      <c r="P14" s="305">
        <v>0.13400000000000001</v>
      </c>
      <c r="Q14" s="306">
        <f t="shared" si="0"/>
        <v>0</v>
      </c>
      <c r="R14" s="306">
        <f t="shared" si="0"/>
        <v>0.13400000000000001</v>
      </c>
      <c r="S14" s="305">
        <v>0</v>
      </c>
      <c r="T14" s="305">
        <v>0</v>
      </c>
      <c r="U14" s="305">
        <v>0</v>
      </c>
      <c r="V14" s="305">
        <v>0</v>
      </c>
      <c r="W14" s="305">
        <v>0.2</v>
      </c>
      <c r="X14" s="305">
        <v>0.20699999999999999</v>
      </c>
      <c r="Y14" s="306">
        <f t="shared" si="1"/>
        <v>0.2</v>
      </c>
      <c r="Z14" s="306">
        <f t="shared" si="1"/>
        <v>0.20699999999999999</v>
      </c>
      <c r="AA14" s="305">
        <v>0</v>
      </c>
      <c r="AB14" s="305">
        <v>0</v>
      </c>
      <c r="AC14" s="305">
        <v>0</v>
      </c>
      <c r="AD14" s="305">
        <v>0</v>
      </c>
      <c r="AE14" s="307">
        <v>0</v>
      </c>
      <c r="AF14" s="307">
        <v>0</v>
      </c>
      <c r="AG14" s="306">
        <f t="shared" si="2"/>
        <v>0</v>
      </c>
      <c r="AH14" s="306">
        <f t="shared" si="2"/>
        <v>0</v>
      </c>
      <c r="AI14" s="305">
        <v>0.4</v>
      </c>
      <c r="AJ14" s="305">
        <v>0.4</v>
      </c>
      <c r="AK14" s="305">
        <v>0</v>
      </c>
      <c r="AL14" s="305">
        <v>0</v>
      </c>
      <c r="AM14" s="305">
        <v>0.4</v>
      </c>
      <c r="AN14" s="305">
        <v>0.26</v>
      </c>
      <c r="AO14" s="306">
        <f t="shared" si="3"/>
        <v>0.8</v>
      </c>
      <c r="AP14" s="306">
        <f t="shared" si="3"/>
        <v>0.66</v>
      </c>
      <c r="AQ14" s="306">
        <f t="shared" si="4"/>
        <v>1</v>
      </c>
      <c r="AR14" s="306">
        <f t="shared" si="4"/>
        <v>1.0009999999999999</v>
      </c>
      <c r="AS14" s="297">
        <f t="shared" si="5"/>
        <v>1.0009999999999999</v>
      </c>
    </row>
    <row r="15" spans="2:45" s="42" customFormat="1" ht="222.75" customHeight="1">
      <c r="B15" s="692"/>
      <c r="C15" s="287" t="s">
        <v>211</v>
      </c>
      <c r="D15" s="288">
        <v>1</v>
      </c>
      <c r="E15" s="289" t="s">
        <v>212</v>
      </c>
      <c r="F15" s="289" t="s">
        <v>213</v>
      </c>
      <c r="G15" s="290" t="s">
        <v>62</v>
      </c>
      <c r="H15" s="291" t="s">
        <v>214</v>
      </c>
      <c r="I15" s="291" t="s">
        <v>215</v>
      </c>
      <c r="J15" s="291" t="s">
        <v>216</v>
      </c>
      <c r="K15" s="305">
        <v>0</v>
      </c>
      <c r="L15" s="305">
        <v>0</v>
      </c>
      <c r="M15" s="305">
        <v>0</v>
      </c>
      <c r="N15" s="305">
        <v>0</v>
      </c>
      <c r="O15" s="305">
        <v>0</v>
      </c>
      <c r="P15" s="305">
        <v>0</v>
      </c>
      <c r="Q15" s="306">
        <f t="shared" si="0"/>
        <v>0</v>
      </c>
      <c r="R15" s="306">
        <f t="shared" si="0"/>
        <v>0</v>
      </c>
      <c r="S15" s="305">
        <v>0</v>
      </c>
      <c r="T15" s="305">
        <v>0</v>
      </c>
      <c r="U15" s="305">
        <v>0</v>
      </c>
      <c r="V15" s="305">
        <v>0</v>
      </c>
      <c r="W15" s="305">
        <v>0.3</v>
      </c>
      <c r="X15" s="305">
        <v>0.05</v>
      </c>
      <c r="Y15" s="306">
        <f t="shared" si="1"/>
        <v>0.3</v>
      </c>
      <c r="Z15" s="306">
        <f t="shared" si="1"/>
        <v>0.05</v>
      </c>
      <c r="AA15" s="305">
        <v>0</v>
      </c>
      <c r="AB15" s="305">
        <v>0</v>
      </c>
      <c r="AC15" s="305">
        <v>0.2</v>
      </c>
      <c r="AD15" s="305">
        <v>0.45</v>
      </c>
      <c r="AE15" s="307">
        <v>0</v>
      </c>
      <c r="AF15" s="307">
        <v>0</v>
      </c>
      <c r="AG15" s="306">
        <f t="shared" si="2"/>
        <v>0.2</v>
      </c>
      <c r="AH15" s="306">
        <f t="shared" si="2"/>
        <v>0.45</v>
      </c>
      <c r="AI15" s="305">
        <v>0</v>
      </c>
      <c r="AJ15" s="305">
        <v>0</v>
      </c>
      <c r="AK15" s="305">
        <v>0</v>
      </c>
      <c r="AL15" s="305">
        <v>0</v>
      </c>
      <c r="AM15" s="305">
        <v>0.5</v>
      </c>
      <c r="AN15" s="305">
        <v>0.5</v>
      </c>
      <c r="AO15" s="306">
        <f t="shared" si="3"/>
        <v>0.5</v>
      </c>
      <c r="AP15" s="306">
        <f t="shared" si="3"/>
        <v>0.5</v>
      </c>
      <c r="AQ15" s="306">
        <f t="shared" si="4"/>
        <v>1</v>
      </c>
      <c r="AR15" s="306">
        <f t="shared" si="4"/>
        <v>1</v>
      </c>
      <c r="AS15" s="297">
        <f t="shared" si="5"/>
        <v>1</v>
      </c>
    </row>
    <row r="16" spans="2:45" s="42" customFormat="1" ht="283.5">
      <c r="B16" s="692"/>
      <c r="C16" s="287" t="s">
        <v>217</v>
      </c>
      <c r="D16" s="288" t="s">
        <v>218</v>
      </c>
      <c r="E16" s="289" t="s">
        <v>219</v>
      </c>
      <c r="F16" s="289" t="s">
        <v>220</v>
      </c>
      <c r="G16" s="290" t="s">
        <v>62</v>
      </c>
      <c r="H16" s="291" t="s">
        <v>221</v>
      </c>
      <c r="I16" s="291" t="s">
        <v>222</v>
      </c>
      <c r="J16" s="291" t="s">
        <v>216</v>
      </c>
      <c r="K16" s="305">
        <v>0</v>
      </c>
      <c r="L16" s="305">
        <v>0</v>
      </c>
      <c r="M16" s="305">
        <v>0</v>
      </c>
      <c r="N16" s="305">
        <v>0</v>
      </c>
      <c r="O16" s="305">
        <v>0</v>
      </c>
      <c r="P16" s="305">
        <v>0.1452</v>
      </c>
      <c r="Q16" s="306">
        <f t="shared" si="0"/>
        <v>0</v>
      </c>
      <c r="R16" s="306">
        <f t="shared" si="0"/>
        <v>0.1452</v>
      </c>
      <c r="S16" s="305">
        <v>0.1</v>
      </c>
      <c r="T16" s="305">
        <v>0</v>
      </c>
      <c r="U16" s="305">
        <v>0</v>
      </c>
      <c r="V16" s="305">
        <v>0</v>
      </c>
      <c r="W16" s="305">
        <v>0</v>
      </c>
      <c r="X16" s="305">
        <v>0.1416</v>
      </c>
      <c r="Y16" s="306">
        <f t="shared" si="1"/>
        <v>0.1</v>
      </c>
      <c r="Z16" s="306">
        <f t="shared" si="1"/>
        <v>0.1416</v>
      </c>
      <c r="AA16" s="305">
        <v>0.2</v>
      </c>
      <c r="AB16" s="305">
        <v>0.01</v>
      </c>
      <c r="AC16" s="305">
        <v>0</v>
      </c>
      <c r="AD16" s="305">
        <v>0</v>
      </c>
      <c r="AE16" s="307">
        <v>0</v>
      </c>
      <c r="AF16" s="307">
        <v>0</v>
      </c>
      <c r="AG16" s="306">
        <f t="shared" si="2"/>
        <v>0.2</v>
      </c>
      <c r="AH16" s="306">
        <f t="shared" si="2"/>
        <v>0.01</v>
      </c>
      <c r="AI16" s="305">
        <v>0.6</v>
      </c>
      <c r="AJ16" s="305">
        <v>0.6</v>
      </c>
      <c r="AK16" s="305">
        <v>0</v>
      </c>
      <c r="AL16" s="305">
        <v>0</v>
      </c>
      <c r="AM16" s="305">
        <v>0.1</v>
      </c>
      <c r="AN16" s="305">
        <v>0.1</v>
      </c>
      <c r="AO16" s="306">
        <f t="shared" si="3"/>
        <v>0.7</v>
      </c>
      <c r="AP16" s="306">
        <f t="shared" si="3"/>
        <v>0.7</v>
      </c>
      <c r="AQ16" s="306">
        <f t="shared" si="4"/>
        <v>1</v>
      </c>
      <c r="AR16" s="306">
        <f t="shared" si="4"/>
        <v>0.99679999999999991</v>
      </c>
      <c r="AS16" s="297">
        <f t="shared" si="5"/>
        <v>0.99679999999999991</v>
      </c>
    </row>
    <row r="17" spans="2:45" s="42" customFormat="1" ht="409.5">
      <c r="B17" s="692"/>
      <c r="C17" s="287" t="s">
        <v>223</v>
      </c>
      <c r="D17" s="288">
        <v>1</v>
      </c>
      <c r="E17" s="289" t="s">
        <v>224</v>
      </c>
      <c r="F17" s="289" t="s">
        <v>225</v>
      </c>
      <c r="G17" s="290">
        <v>0.8</v>
      </c>
      <c r="H17" s="291" t="s">
        <v>226</v>
      </c>
      <c r="I17" s="291" t="s">
        <v>227</v>
      </c>
      <c r="J17" s="291" t="s">
        <v>216</v>
      </c>
      <c r="K17" s="305">
        <v>0</v>
      </c>
      <c r="L17" s="305">
        <v>0</v>
      </c>
      <c r="M17" s="305">
        <v>0</v>
      </c>
      <c r="N17" s="305">
        <v>0</v>
      </c>
      <c r="O17" s="305">
        <v>0</v>
      </c>
      <c r="P17" s="305">
        <v>0.105</v>
      </c>
      <c r="Q17" s="306">
        <f t="shared" si="0"/>
        <v>0</v>
      </c>
      <c r="R17" s="306">
        <f t="shared" si="0"/>
        <v>0.105</v>
      </c>
      <c r="S17" s="305">
        <v>0</v>
      </c>
      <c r="T17" s="305">
        <v>0</v>
      </c>
      <c r="U17" s="305">
        <v>0.2</v>
      </c>
      <c r="V17" s="305">
        <v>0.09</v>
      </c>
      <c r="W17" s="305">
        <v>0</v>
      </c>
      <c r="X17" s="305">
        <v>0</v>
      </c>
      <c r="Y17" s="306">
        <f t="shared" si="1"/>
        <v>0.2</v>
      </c>
      <c r="Z17" s="306">
        <f t="shared" si="1"/>
        <v>0.09</v>
      </c>
      <c r="AA17" s="305">
        <v>0.3</v>
      </c>
      <c r="AB17" s="305">
        <v>0.3</v>
      </c>
      <c r="AC17" s="305">
        <v>0</v>
      </c>
      <c r="AD17" s="305">
        <v>0</v>
      </c>
      <c r="AE17" s="307">
        <v>0</v>
      </c>
      <c r="AF17" s="307">
        <v>0</v>
      </c>
      <c r="AG17" s="306">
        <f t="shared" si="2"/>
        <v>0.3</v>
      </c>
      <c r="AH17" s="306">
        <f t="shared" si="2"/>
        <v>0.3</v>
      </c>
      <c r="AI17" s="305">
        <v>0</v>
      </c>
      <c r="AJ17" s="305">
        <v>0</v>
      </c>
      <c r="AK17" s="305">
        <v>0</v>
      </c>
      <c r="AL17" s="305">
        <v>0</v>
      </c>
      <c r="AM17" s="305">
        <v>0.5</v>
      </c>
      <c r="AN17" s="305">
        <v>0.5</v>
      </c>
      <c r="AO17" s="306">
        <f t="shared" si="3"/>
        <v>0.5</v>
      </c>
      <c r="AP17" s="306">
        <f t="shared" si="3"/>
        <v>0.5</v>
      </c>
      <c r="AQ17" s="306">
        <f t="shared" si="4"/>
        <v>1</v>
      </c>
      <c r="AR17" s="306">
        <f t="shared" si="4"/>
        <v>0.995</v>
      </c>
      <c r="AS17" s="297">
        <f t="shared" si="5"/>
        <v>0.995</v>
      </c>
    </row>
    <row r="18" spans="2:45" s="42" customFormat="1" ht="240" customHeight="1">
      <c r="B18" s="692"/>
      <c r="C18" s="287" t="s">
        <v>228</v>
      </c>
      <c r="D18" s="288">
        <v>1</v>
      </c>
      <c r="E18" s="289" t="s">
        <v>229</v>
      </c>
      <c r="F18" s="289" t="s">
        <v>230</v>
      </c>
      <c r="G18" s="290" t="s">
        <v>231</v>
      </c>
      <c r="H18" s="291" t="s">
        <v>232</v>
      </c>
      <c r="I18" s="291" t="s">
        <v>233</v>
      </c>
      <c r="J18" s="291" t="s">
        <v>216</v>
      </c>
      <c r="K18" s="305">
        <v>0</v>
      </c>
      <c r="L18" s="305">
        <v>0</v>
      </c>
      <c r="M18" s="305">
        <v>0</v>
      </c>
      <c r="N18" s="305">
        <v>0</v>
      </c>
      <c r="O18" s="305">
        <v>0</v>
      </c>
      <c r="P18" s="305">
        <v>0.3</v>
      </c>
      <c r="Q18" s="306">
        <f t="shared" si="0"/>
        <v>0</v>
      </c>
      <c r="R18" s="306">
        <f t="shared" si="0"/>
        <v>0.3</v>
      </c>
      <c r="S18" s="305">
        <v>0.3</v>
      </c>
      <c r="T18" s="305">
        <v>0</v>
      </c>
      <c r="U18" s="305">
        <v>0</v>
      </c>
      <c r="V18" s="305">
        <v>0</v>
      </c>
      <c r="W18" s="305">
        <v>0</v>
      </c>
      <c r="X18" s="305">
        <v>0</v>
      </c>
      <c r="Y18" s="306">
        <f t="shared" si="1"/>
        <v>0.3</v>
      </c>
      <c r="Z18" s="306">
        <f t="shared" si="1"/>
        <v>0</v>
      </c>
      <c r="AA18" s="305">
        <v>0</v>
      </c>
      <c r="AB18" s="305">
        <v>0</v>
      </c>
      <c r="AC18" s="305">
        <v>0</v>
      </c>
      <c r="AD18" s="305">
        <v>0</v>
      </c>
      <c r="AE18" s="307">
        <v>0</v>
      </c>
      <c r="AF18" s="307">
        <v>0</v>
      </c>
      <c r="AG18" s="306">
        <f t="shared" si="2"/>
        <v>0</v>
      </c>
      <c r="AH18" s="306">
        <f t="shared" si="2"/>
        <v>0</v>
      </c>
      <c r="AI18" s="305">
        <v>0</v>
      </c>
      <c r="AJ18" s="305">
        <v>0</v>
      </c>
      <c r="AK18" s="305">
        <v>0.7</v>
      </c>
      <c r="AL18" s="305">
        <v>0.7</v>
      </c>
      <c r="AM18" s="305">
        <v>0</v>
      </c>
      <c r="AN18" s="305">
        <v>0</v>
      </c>
      <c r="AO18" s="306">
        <f t="shared" si="3"/>
        <v>0.7</v>
      </c>
      <c r="AP18" s="306">
        <f t="shared" si="3"/>
        <v>0.7</v>
      </c>
      <c r="AQ18" s="306">
        <f t="shared" si="4"/>
        <v>1</v>
      </c>
      <c r="AR18" s="306">
        <f t="shared" si="4"/>
        <v>1</v>
      </c>
      <c r="AS18" s="297">
        <f t="shared" si="5"/>
        <v>1</v>
      </c>
    </row>
    <row r="19" spans="2:45" s="42" customFormat="1" ht="409.5">
      <c r="B19" s="692"/>
      <c r="C19" s="287" t="s">
        <v>234</v>
      </c>
      <c r="D19" s="307">
        <v>0.9</v>
      </c>
      <c r="E19" s="308" t="s">
        <v>235</v>
      </c>
      <c r="F19" s="308" t="s">
        <v>236</v>
      </c>
      <c r="G19" s="290" t="s">
        <v>237</v>
      </c>
      <c r="H19" s="291" t="s">
        <v>238</v>
      </c>
      <c r="I19" s="291" t="s">
        <v>239</v>
      </c>
      <c r="J19" s="291" t="s">
        <v>216</v>
      </c>
      <c r="K19" s="305">
        <v>0.9</v>
      </c>
      <c r="L19" s="305">
        <f>678/678</f>
        <v>1</v>
      </c>
      <c r="M19" s="305">
        <v>0.9</v>
      </c>
      <c r="N19" s="305">
        <f>800/800</f>
        <v>1</v>
      </c>
      <c r="O19" s="305">
        <v>0.9</v>
      </c>
      <c r="P19" s="305">
        <f>1200/1200</f>
        <v>1</v>
      </c>
      <c r="Q19" s="306">
        <v>0.9</v>
      </c>
      <c r="R19" s="306">
        <f>(678+800+1200)/(678+800+1200)</f>
        <v>1</v>
      </c>
      <c r="S19" s="305">
        <v>0.9</v>
      </c>
      <c r="T19" s="305">
        <f>352/352</f>
        <v>1</v>
      </c>
      <c r="U19" s="305">
        <v>0.9</v>
      </c>
      <c r="V19" s="305">
        <f>504/504</f>
        <v>1</v>
      </c>
      <c r="W19" s="305">
        <v>0.9</v>
      </c>
      <c r="X19" s="305">
        <f>301/301</f>
        <v>1</v>
      </c>
      <c r="Y19" s="306">
        <v>0.9</v>
      </c>
      <c r="Z19" s="306">
        <f>(352+504+301)/(352+504+301)</f>
        <v>1</v>
      </c>
      <c r="AA19" s="305">
        <v>0.9</v>
      </c>
      <c r="AB19" s="305">
        <v>1</v>
      </c>
      <c r="AC19" s="305">
        <v>0.9</v>
      </c>
      <c r="AD19" s="305">
        <v>1</v>
      </c>
      <c r="AE19" s="305">
        <v>0.9</v>
      </c>
      <c r="AF19" s="307">
        <v>1</v>
      </c>
      <c r="AG19" s="306">
        <v>0.9</v>
      </c>
      <c r="AH19" s="306">
        <f t="shared" si="2"/>
        <v>3</v>
      </c>
      <c r="AI19" s="305">
        <v>0.9</v>
      </c>
      <c r="AJ19" s="305">
        <v>1</v>
      </c>
      <c r="AK19" s="305">
        <v>0.9</v>
      </c>
      <c r="AL19" s="305">
        <v>1</v>
      </c>
      <c r="AM19" s="305">
        <v>0.9</v>
      </c>
      <c r="AN19" s="305">
        <v>1</v>
      </c>
      <c r="AO19" s="306">
        <v>0.9</v>
      </c>
      <c r="AP19" s="306">
        <f t="shared" si="3"/>
        <v>3</v>
      </c>
      <c r="AQ19" s="306">
        <v>0.9</v>
      </c>
      <c r="AR19" s="306">
        <f>AVERAGE(R19,Z19)</f>
        <v>1</v>
      </c>
      <c r="AS19" s="297">
        <f t="shared" si="5"/>
        <v>1.1111111111111112</v>
      </c>
    </row>
    <row r="20" spans="2:45" s="42" customFormat="1" ht="182.25" customHeight="1">
      <c r="B20" s="692"/>
      <c r="C20" s="287" t="s">
        <v>240</v>
      </c>
      <c r="D20" s="307">
        <v>0.8</v>
      </c>
      <c r="E20" s="308" t="s">
        <v>241</v>
      </c>
      <c r="F20" s="308" t="s">
        <v>242</v>
      </c>
      <c r="G20" s="290" t="s">
        <v>237</v>
      </c>
      <c r="H20" s="291" t="s">
        <v>243</v>
      </c>
      <c r="I20" s="291" t="s">
        <v>244</v>
      </c>
      <c r="J20" s="291" t="s">
        <v>210</v>
      </c>
      <c r="K20" s="292">
        <v>0</v>
      </c>
      <c r="L20" s="292">
        <v>0</v>
      </c>
      <c r="M20" s="292">
        <v>0</v>
      </c>
      <c r="N20" s="292">
        <v>0</v>
      </c>
      <c r="O20" s="292">
        <v>0</v>
      </c>
      <c r="P20" s="292">
        <v>0</v>
      </c>
      <c r="Q20" s="293">
        <f>K20+M20+O20</f>
        <v>0</v>
      </c>
      <c r="R20" s="293">
        <f t="shared" si="0"/>
        <v>0</v>
      </c>
      <c r="S20" s="292">
        <v>0</v>
      </c>
      <c r="T20" s="292">
        <v>0</v>
      </c>
      <c r="U20" s="292">
        <v>0</v>
      </c>
      <c r="V20" s="292">
        <v>0</v>
      </c>
      <c r="W20" s="305">
        <v>0.8</v>
      </c>
      <c r="X20" s="305">
        <f>791/791</f>
        <v>1</v>
      </c>
      <c r="Y20" s="306">
        <f t="shared" si="1"/>
        <v>0.8</v>
      </c>
      <c r="Z20" s="306">
        <f t="shared" si="1"/>
        <v>1</v>
      </c>
      <c r="AA20" s="305">
        <v>0.8</v>
      </c>
      <c r="AB20" s="305">
        <v>1</v>
      </c>
      <c r="AC20" s="305">
        <v>0.8</v>
      </c>
      <c r="AD20" s="305">
        <v>1</v>
      </c>
      <c r="AE20" s="305">
        <v>0.8</v>
      </c>
      <c r="AF20" s="307">
        <v>1</v>
      </c>
      <c r="AG20" s="306">
        <v>0.8</v>
      </c>
      <c r="AH20" s="306">
        <f t="shared" si="2"/>
        <v>3</v>
      </c>
      <c r="AI20" s="305">
        <v>0.8</v>
      </c>
      <c r="AJ20" s="305">
        <v>0.98</v>
      </c>
      <c r="AK20" s="305">
        <v>0.8</v>
      </c>
      <c r="AL20" s="305">
        <v>0.98</v>
      </c>
      <c r="AM20" s="305">
        <v>0.8</v>
      </c>
      <c r="AN20" s="305">
        <v>1</v>
      </c>
      <c r="AO20" s="306">
        <v>0.8</v>
      </c>
      <c r="AP20" s="306">
        <f t="shared" si="3"/>
        <v>2.96</v>
      </c>
      <c r="AQ20" s="306">
        <v>0.8</v>
      </c>
      <c r="AR20" s="306">
        <f t="shared" ref="AR20:AR21" si="6">R20+Z20+AH20+AP20</f>
        <v>6.96</v>
      </c>
      <c r="AS20" s="297">
        <f t="shared" si="5"/>
        <v>8.6999999999999993</v>
      </c>
    </row>
    <row r="21" spans="2:45" s="42" customFormat="1" ht="243">
      <c r="B21" s="692"/>
      <c r="C21" s="287" t="s">
        <v>245</v>
      </c>
      <c r="D21" s="288">
        <v>1</v>
      </c>
      <c r="E21" s="289" t="s">
        <v>246</v>
      </c>
      <c r="F21" s="289" t="s">
        <v>247</v>
      </c>
      <c r="G21" s="290">
        <v>1</v>
      </c>
      <c r="H21" s="291" t="s">
        <v>248</v>
      </c>
      <c r="I21" s="291" t="s">
        <v>249</v>
      </c>
      <c r="J21" s="291" t="s">
        <v>210</v>
      </c>
      <c r="K21" s="305">
        <v>0</v>
      </c>
      <c r="L21" s="305">
        <v>0</v>
      </c>
      <c r="M21" s="305">
        <v>0</v>
      </c>
      <c r="N21" s="305">
        <v>0</v>
      </c>
      <c r="O21" s="305">
        <v>0</v>
      </c>
      <c r="P21" s="305">
        <v>0.11</v>
      </c>
      <c r="Q21" s="306">
        <f t="shared" si="0"/>
        <v>0</v>
      </c>
      <c r="R21" s="306">
        <f t="shared" si="0"/>
        <v>0.11</v>
      </c>
      <c r="S21" s="305">
        <v>0.1</v>
      </c>
      <c r="T21" s="305">
        <v>0</v>
      </c>
      <c r="U21" s="305">
        <v>0.1</v>
      </c>
      <c r="V21" s="305">
        <v>0.09</v>
      </c>
      <c r="W21" s="305">
        <v>0</v>
      </c>
      <c r="X21" s="305">
        <v>0</v>
      </c>
      <c r="Y21" s="306">
        <f t="shared" si="1"/>
        <v>0.2</v>
      </c>
      <c r="Z21" s="306">
        <f t="shared" si="1"/>
        <v>0.09</v>
      </c>
      <c r="AA21" s="305">
        <v>0</v>
      </c>
      <c r="AB21" s="305">
        <v>0</v>
      </c>
      <c r="AC21" s="305">
        <v>0</v>
      </c>
      <c r="AD21" s="305">
        <v>0</v>
      </c>
      <c r="AE21" s="307">
        <v>0</v>
      </c>
      <c r="AF21" s="307">
        <v>0</v>
      </c>
      <c r="AG21" s="306">
        <f t="shared" si="2"/>
        <v>0</v>
      </c>
      <c r="AH21" s="306">
        <f t="shared" si="2"/>
        <v>0</v>
      </c>
      <c r="AI21" s="305">
        <v>0</v>
      </c>
      <c r="AJ21" s="305">
        <v>0</v>
      </c>
      <c r="AK21" s="305">
        <v>0</v>
      </c>
      <c r="AL21" s="305">
        <v>0</v>
      </c>
      <c r="AM21" s="305">
        <v>0.8</v>
      </c>
      <c r="AN21" s="305">
        <v>0.8</v>
      </c>
      <c r="AO21" s="306">
        <f t="shared" si="3"/>
        <v>0.8</v>
      </c>
      <c r="AP21" s="306">
        <f t="shared" si="3"/>
        <v>0.8</v>
      </c>
      <c r="AQ21" s="306">
        <f t="shared" ref="AQ21" si="7">Q21+Y21+AG21+AO21</f>
        <v>1</v>
      </c>
      <c r="AR21" s="306">
        <f t="shared" si="6"/>
        <v>1</v>
      </c>
      <c r="AS21" s="297">
        <f t="shared" si="5"/>
        <v>1</v>
      </c>
    </row>
    <row r="22" spans="2:45" s="1" customFormat="1" ht="23.25">
      <c r="B22" s="675" t="s">
        <v>178</v>
      </c>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7"/>
      <c r="AS22" s="301">
        <f>AVERAGE(AS13:AS21)</f>
        <v>1.8671012345679014</v>
      </c>
    </row>
    <row r="23" spans="2:45" s="1" customFormat="1" ht="17.25">
      <c r="B23" s="181"/>
      <c r="C23" s="181"/>
      <c r="D23" s="182"/>
      <c r="E23" s="181"/>
      <c r="F23" s="181"/>
      <c r="G23" s="181"/>
      <c r="H23" s="181"/>
      <c r="I23" s="181"/>
      <c r="J23" s="183"/>
    </row>
    <row r="24" spans="2:45" s="1" customFormat="1" ht="30.75" customHeight="1">
      <c r="B24" s="302" t="s">
        <v>96</v>
      </c>
      <c r="C24" s="678" t="s">
        <v>250</v>
      </c>
      <c r="D24" s="679"/>
      <c r="E24" s="679"/>
      <c r="F24" s="679"/>
      <c r="G24" s="679"/>
      <c r="H24" s="679"/>
      <c r="I24" s="679"/>
      <c r="J24" s="680"/>
    </row>
    <row r="25" spans="2:45" s="1" customFormat="1" ht="17.25">
      <c r="B25" s="181"/>
      <c r="C25" s="673"/>
      <c r="D25" s="673"/>
      <c r="E25" s="673"/>
      <c r="F25" s="673"/>
      <c r="G25" s="673"/>
      <c r="H25" s="673"/>
      <c r="I25" s="673"/>
      <c r="J25" s="673"/>
    </row>
    <row r="26" spans="2:45" s="1" customFormat="1" ht="30" customHeight="1">
      <c r="B26" s="303" t="s">
        <v>98</v>
      </c>
      <c r="C26" s="683">
        <v>43020</v>
      </c>
      <c r="D26" s="684"/>
      <c r="E26" s="181"/>
      <c r="F26" s="181"/>
      <c r="G26" s="304" t="s">
        <v>99</v>
      </c>
      <c r="H26" s="685" t="s">
        <v>251</v>
      </c>
      <c r="I26" s="686"/>
      <c r="J26" s="686"/>
    </row>
    <row r="27" spans="2:45" s="42" customFormat="1" ht="15" customHeight="1">
      <c r="B27" s="190"/>
      <c r="C27" s="190"/>
      <c r="D27" s="191"/>
      <c r="E27" s="190"/>
      <c r="F27" s="190"/>
      <c r="G27" s="190"/>
      <c r="H27" s="190"/>
      <c r="I27" s="190"/>
      <c r="J27" s="190"/>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row>
    <row r="28" spans="2:45" s="42" customFormat="1" ht="15" customHeight="1">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row>
    <row r="29" spans="2:45" s="42" customFormat="1" ht="15" customHeight="1">
      <c r="B29" s="194"/>
      <c r="C29" s="194"/>
      <c r="D29" s="195"/>
      <c r="E29" s="194"/>
      <c r="F29" s="194"/>
      <c r="G29" s="194"/>
      <c r="H29" s="196"/>
      <c r="I29" s="196"/>
      <c r="J29" s="194"/>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row>
    <row r="30" spans="2:45" s="42" customFormat="1" ht="15" customHeight="1">
      <c r="B30" s="194"/>
      <c r="C30" s="194"/>
      <c r="D30" s="195"/>
      <c r="E30" s="194"/>
      <c r="F30" s="194"/>
      <c r="G30" s="194"/>
      <c r="H30" s="196"/>
      <c r="I30" s="196"/>
      <c r="J30" s="194"/>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row>
    <row r="31" spans="2:45" s="42" customFormat="1" ht="15" customHeight="1">
      <c r="B31" s="194"/>
      <c r="C31" s="194"/>
      <c r="D31" s="195"/>
      <c r="E31" s="194"/>
      <c r="F31" s="194"/>
      <c r="G31" s="194"/>
      <c r="H31" s="196"/>
      <c r="I31" s="196"/>
      <c r="J31" s="194"/>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row>
    <row r="32" spans="2:45" s="42" customFormat="1" ht="15" customHeight="1">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row>
    <row r="33" spans="2:45" s="42" customFormat="1" ht="15" customHeight="1">
      <c r="B33" s="199"/>
      <c r="C33" s="199"/>
      <c r="D33" s="200"/>
      <c r="E33" s="199"/>
      <c r="F33" s="199"/>
      <c r="G33" s="199"/>
      <c r="H33" s="199"/>
      <c r="I33" s="199"/>
      <c r="J33" s="199"/>
    </row>
    <row r="34" spans="2:45" s="42" customFormat="1" ht="15" customHeight="1">
      <c r="B34" s="199"/>
      <c r="C34" s="199"/>
      <c r="D34" s="200"/>
      <c r="E34" s="199"/>
      <c r="F34" s="199"/>
      <c r="G34" s="199"/>
      <c r="H34" s="199"/>
      <c r="I34" s="199"/>
      <c r="J34" s="199"/>
    </row>
    <row r="35" spans="2:45" s="42" customFormat="1" ht="15" customHeight="1">
      <c r="B35" s="199"/>
      <c r="C35" s="199"/>
      <c r="D35" s="200"/>
      <c r="E35" s="199"/>
      <c r="F35" s="199"/>
      <c r="G35" s="199"/>
      <c r="H35" s="199"/>
      <c r="I35" s="199"/>
      <c r="J35" s="199"/>
    </row>
    <row r="36" spans="2:45" s="42" customFormat="1" ht="15" customHeight="1">
      <c r="B36" s="199"/>
      <c r="C36" s="199"/>
      <c r="D36" s="200"/>
      <c r="E36" s="199"/>
      <c r="F36" s="199"/>
      <c r="G36" s="199"/>
      <c r="H36" s="199"/>
      <c r="I36" s="199"/>
      <c r="J36" s="199"/>
    </row>
    <row r="37" spans="2:45" s="42" customFormat="1" ht="15" customHeight="1">
      <c r="B37" s="199"/>
      <c r="C37" s="199"/>
      <c r="D37" s="200"/>
      <c r="E37" s="199"/>
      <c r="F37" s="199"/>
      <c r="G37" s="199"/>
      <c r="H37" s="199"/>
      <c r="I37" s="199"/>
      <c r="J37" s="199"/>
    </row>
    <row r="38" spans="2:45" s="42" customFormat="1" ht="15" customHeight="1">
      <c r="B38" s="196"/>
      <c r="C38" s="196"/>
      <c r="D38" s="201"/>
      <c r="E38" s="196"/>
      <c r="F38" s="196"/>
      <c r="G38" s="196"/>
      <c r="H38" s="196"/>
      <c r="I38" s="196"/>
      <c r="J38" s="196"/>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row>
    <row r="39" spans="2:45" s="42" customFormat="1" ht="15" customHeight="1">
      <c r="B39" s="199"/>
      <c r="C39" s="199"/>
      <c r="D39" s="200"/>
      <c r="E39" s="199"/>
      <c r="F39" s="199"/>
      <c r="G39" s="199"/>
      <c r="H39" s="199"/>
      <c r="I39" s="199"/>
      <c r="J39" s="199"/>
    </row>
    <row r="40" spans="2:45" s="42" customFormat="1" ht="15" customHeight="1">
      <c r="B40" s="199"/>
      <c r="C40" s="199"/>
      <c r="D40" s="200"/>
      <c r="E40" s="199"/>
      <c r="F40" s="199"/>
      <c r="G40" s="199"/>
      <c r="H40" s="199"/>
      <c r="I40" s="199"/>
      <c r="J40" s="199"/>
    </row>
    <row r="41" spans="2:45" s="42" customFormat="1" ht="15" customHeight="1">
      <c r="B41" s="199"/>
      <c r="C41" s="199"/>
      <c r="D41" s="200"/>
      <c r="E41" s="199"/>
      <c r="F41" s="199"/>
      <c r="G41" s="199"/>
      <c r="H41" s="199"/>
      <c r="I41" s="199"/>
      <c r="J41" s="199"/>
    </row>
    <row r="42" spans="2:45" s="42" customFormat="1" ht="15" customHeight="1">
      <c r="B42" s="199"/>
      <c r="C42" s="199"/>
      <c r="D42" s="200"/>
      <c r="E42" s="199"/>
      <c r="F42" s="199"/>
      <c r="G42" s="199"/>
      <c r="H42" s="199"/>
      <c r="I42" s="199"/>
      <c r="J42" s="199"/>
    </row>
    <row r="43" spans="2:45" s="42" customFormat="1" ht="15" customHeight="1">
      <c r="B43" s="199"/>
      <c r="C43" s="199"/>
      <c r="D43" s="200"/>
      <c r="E43" s="199"/>
      <c r="F43" s="199"/>
      <c r="G43" s="199"/>
      <c r="H43" s="199"/>
      <c r="I43" s="199"/>
      <c r="J43" s="199"/>
    </row>
    <row r="44" spans="2:45" s="42" customFormat="1" ht="15" customHeight="1">
      <c r="B44" s="199"/>
      <c r="C44" s="199"/>
      <c r="D44" s="200"/>
      <c r="E44" s="199"/>
      <c r="F44" s="199"/>
      <c r="G44" s="199"/>
      <c r="H44" s="199"/>
      <c r="I44" s="199"/>
      <c r="J44" s="199"/>
    </row>
    <row r="45" spans="2:45" s="42" customFormat="1" ht="15" customHeight="1">
      <c r="B45" s="199"/>
      <c r="C45" s="199"/>
      <c r="D45" s="200"/>
      <c r="E45" s="199"/>
      <c r="F45" s="199"/>
      <c r="G45" s="199"/>
      <c r="H45" s="199"/>
      <c r="I45" s="199"/>
      <c r="J45" s="199"/>
    </row>
    <row r="46" spans="2:45" s="42" customFormat="1" ht="15" customHeight="1">
      <c r="B46" s="199"/>
      <c r="C46" s="199"/>
      <c r="D46" s="200"/>
      <c r="E46" s="199"/>
      <c r="F46" s="199"/>
      <c r="G46" s="199"/>
      <c r="H46" s="199"/>
      <c r="I46" s="199"/>
      <c r="J46" s="199"/>
    </row>
    <row r="47" spans="2:45" s="42" customFormat="1" ht="15" customHeight="1">
      <c r="B47" s="199"/>
      <c r="C47" s="199"/>
      <c r="D47" s="200"/>
      <c r="E47" s="199"/>
      <c r="F47" s="199"/>
      <c r="G47" s="199"/>
      <c r="H47" s="199"/>
      <c r="I47" s="199"/>
      <c r="J47" s="199"/>
    </row>
    <row r="48" spans="2:45" s="42" customFormat="1" ht="15" customHeight="1">
      <c r="B48" s="199"/>
      <c r="C48" s="199"/>
      <c r="D48" s="200"/>
      <c r="E48" s="199"/>
      <c r="F48" s="199"/>
      <c r="G48" s="199"/>
      <c r="H48" s="199"/>
      <c r="I48" s="199"/>
      <c r="J48" s="199"/>
    </row>
    <row r="49" spans="2:10" s="42" customFormat="1" ht="15" customHeight="1">
      <c r="B49" s="199"/>
      <c r="C49" s="199"/>
      <c r="D49" s="200"/>
      <c r="E49" s="199"/>
      <c r="F49" s="199"/>
      <c r="G49" s="199"/>
      <c r="H49" s="199"/>
      <c r="I49" s="199"/>
      <c r="J49" s="199"/>
    </row>
    <row r="50" spans="2:10" s="42" customFormat="1" ht="15" customHeight="1">
      <c r="B50" s="199"/>
      <c r="C50" s="199"/>
      <c r="D50" s="200"/>
      <c r="E50" s="199"/>
      <c r="F50" s="199"/>
      <c r="G50" s="199"/>
      <c r="H50" s="199"/>
      <c r="I50" s="199"/>
      <c r="J50" s="199"/>
    </row>
    <row r="51" spans="2:10" s="42" customFormat="1" ht="15" customHeight="1">
      <c r="B51" s="199"/>
      <c r="C51" s="199"/>
      <c r="D51" s="200"/>
      <c r="E51" s="199"/>
      <c r="F51" s="199"/>
      <c r="G51" s="199"/>
      <c r="H51" s="199"/>
      <c r="I51" s="199"/>
      <c r="J51" s="199"/>
    </row>
    <row r="52" spans="2:10" s="42" customFormat="1" ht="15" customHeight="1">
      <c r="B52" s="199"/>
      <c r="C52" s="199"/>
      <c r="D52" s="200"/>
      <c r="E52" s="199"/>
      <c r="F52" s="199"/>
      <c r="G52" s="199"/>
      <c r="H52" s="199"/>
      <c r="I52" s="199"/>
      <c r="J52" s="199"/>
    </row>
    <row r="53" spans="2:10" s="42" customFormat="1" ht="15" customHeight="1">
      <c r="B53" s="199"/>
      <c r="C53" s="199"/>
      <c r="D53" s="200"/>
      <c r="E53" s="199"/>
      <c r="F53" s="199"/>
      <c r="G53" s="199"/>
      <c r="H53" s="199"/>
      <c r="I53" s="199"/>
      <c r="J53" s="199"/>
    </row>
  </sheetData>
  <mergeCells count="4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Q9:AQ12"/>
    <mergeCell ref="AR9:AR12"/>
    <mergeCell ref="AS9:AS12"/>
    <mergeCell ref="K10:R10"/>
    <mergeCell ref="S10:Z10"/>
    <mergeCell ref="AA10:AH10"/>
    <mergeCell ref="K9:AP9"/>
    <mergeCell ref="C26:D26"/>
    <mergeCell ref="H26:J26"/>
    <mergeCell ref="AM11:AN11"/>
    <mergeCell ref="AO11:AP11"/>
    <mergeCell ref="AI10:AP10"/>
    <mergeCell ref="K11:L11"/>
    <mergeCell ref="M11:N11"/>
    <mergeCell ref="S11:T11"/>
    <mergeCell ref="U11:V11"/>
    <mergeCell ref="W11:X11"/>
    <mergeCell ref="Y11:Z11"/>
    <mergeCell ref="B13:B21"/>
    <mergeCell ref="B22:AR22"/>
    <mergeCell ref="C24:J24"/>
    <mergeCell ref="C25:J25"/>
    <mergeCell ref="AA11:AB11"/>
    <mergeCell ref="AC11:AD11"/>
    <mergeCell ref="AE11:AF11"/>
    <mergeCell ref="AG11:AH11"/>
    <mergeCell ref="AI11:AJ11"/>
    <mergeCell ref="AK11:AL11"/>
    <mergeCell ref="O11:P11"/>
    <mergeCell ref="Q11:R11"/>
  </mergeCells>
  <conditionalFormatting sqref="AS13:AS21">
    <cfRule type="cellIs" dxfId="63" priority="1" operator="equal">
      <formula>"N.A."</formula>
    </cfRule>
    <cfRule type="cellIs" dxfId="62" priority="2" operator="lessThanOrEqual">
      <formula>0.69</formula>
    </cfRule>
    <cfRule type="cellIs" dxfId="61" priority="3" operator="between">
      <formula>0.7</formula>
      <formula>0.89</formula>
    </cfRule>
    <cfRule type="cellIs" dxfId="60" priority="4" operator="greaterThanOrEqual">
      <formula>0.9</formula>
    </cfRule>
  </conditionalFormatting>
  <dataValidations count="1">
    <dataValidation type="list" allowBlank="1" showInputMessage="1" showErrorMessage="1" promptTitle="Objetivo Estratégico" sqref="B13">
      <formula1>ASKNCQW</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R27"/>
  <sheetViews>
    <sheetView topLeftCell="A10" zoomScale="70" zoomScaleNormal="70" workbookViewId="0">
      <selection activeCell="B10" sqref="B10"/>
    </sheetView>
  </sheetViews>
  <sheetFormatPr baseColWidth="10" defaultColWidth="17.28515625" defaultRowHeight="15" customHeight="1"/>
  <cols>
    <col min="1" max="2" width="35.7109375" style="2" customWidth="1"/>
    <col min="3" max="3" width="20.7109375" style="3" customWidth="1"/>
    <col min="4" max="5" width="25.7109375" style="2" customWidth="1"/>
    <col min="6" max="6" width="20.7109375" style="2" customWidth="1"/>
    <col min="7" max="7" width="35.7109375" style="2" customWidth="1"/>
    <col min="8" max="8" width="50.7109375" style="2" customWidth="1"/>
    <col min="9" max="9" width="50.7109375" style="4" customWidth="1"/>
    <col min="10" max="10" width="18" style="1" customWidth="1"/>
    <col min="11" max="11" width="17.42578125" style="1" customWidth="1"/>
    <col min="12" max="15" width="17.42578125" style="1" bestFit="1" customWidth="1"/>
    <col min="16" max="16" width="19" style="1" bestFit="1" customWidth="1"/>
    <col min="17" max="18" width="17.42578125" style="1" bestFit="1" customWidth="1"/>
    <col min="19" max="19" width="17.28515625" style="1"/>
    <col min="20" max="20" width="17.42578125" style="1" bestFit="1" customWidth="1"/>
    <col min="21" max="21" width="17.42578125" style="1" customWidth="1"/>
    <col min="22" max="22" width="17.42578125" style="1" bestFit="1" customWidth="1"/>
    <col min="23" max="23" width="17.28515625" style="1"/>
    <col min="24" max="24" width="19" style="1" bestFit="1" customWidth="1"/>
    <col min="25" max="25" width="17.42578125" style="1" bestFit="1" customWidth="1"/>
    <col min="26" max="26" width="18.5703125" style="1" bestFit="1" customWidth="1"/>
    <col min="27" max="27" width="17.28515625" style="1"/>
    <col min="28" max="28" width="17.42578125" style="1" bestFit="1" customWidth="1"/>
    <col min="29" max="29" width="17.42578125" style="1" customWidth="1"/>
    <col min="30" max="30" width="17.42578125" style="1" bestFit="1" customWidth="1"/>
    <col min="31" max="31" width="17.28515625" style="1"/>
    <col min="32" max="32" width="19" style="1" bestFit="1" customWidth="1"/>
    <col min="33" max="33" width="17.42578125" style="1" bestFit="1" customWidth="1"/>
    <col min="34" max="41" width="17.42578125" style="1" customWidth="1"/>
    <col min="42" max="42" width="19" style="1" bestFit="1" customWidth="1"/>
    <col min="43" max="43" width="17.42578125" style="1" bestFit="1" customWidth="1"/>
    <col min="44" max="16384" width="17.28515625" style="1"/>
  </cols>
  <sheetData>
    <row r="1" spans="1:44" ht="39.75" customHeight="1">
      <c r="A1" s="694"/>
      <c r="B1" s="694"/>
      <c r="C1" s="694"/>
      <c r="D1" s="695" t="s">
        <v>252</v>
      </c>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7"/>
      <c r="AQ1" s="708" t="s">
        <v>253</v>
      </c>
      <c r="AR1" s="708"/>
    </row>
    <row r="2" spans="1:44" ht="39.75" customHeight="1">
      <c r="A2" s="694"/>
      <c r="B2" s="694"/>
      <c r="C2" s="694"/>
      <c r="D2" s="719" t="s">
        <v>254</v>
      </c>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1"/>
      <c r="AQ2" s="309" t="s">
        <v>255</v>
      </c>
      <c r="AR2" s="310" t="s">
        <v>256</v>
      </c>
    </row>
    <row r="3" spans="1:44" ht="14.25" customHeight="1">
      <c r="A3" s="9"/>
      <c r="B3" s="9"/>
      <c r="C3" s="10"/>
      <c r="D3" s="9"/>
      <c r="E3" s="9"/>
      <c r="F3" s="9"/>
      <c r="G3" s="9"/>
      <c r="H3" s="9"/>
      <c r="I3" s="11"/>
      <c r="AQ3" s="722" t="s">
        <v>257</v>
      </c>
      <c r="AR3" s="722"/>
    </row>
    <row r="4" spans="1:44" ht="15" customHeight="1">
      <c r="A4" s="31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723"/>
      <c r="AQ4" s="724"/>
      <c r="AR4" s="725"/>
    </row>
    <row r="5" spans="1:44" ht="13.5" customHeight="1">
      <c r="A5" s="726" t="s">
        <v>7</v>
      </c>
      <c r="B5" s="726" t="s">
        <v>8</v>
      </c>
      <c r="C5" s="726" t="s">
        <v>258</v>
      </c>
      <c r="D5" s="726" t="s">
        <v>259</v>
      </c>
      <c r="E5" s="726" t="s">
        <v>260</v>
      </c>
      <c r="F5" s="726" t="s">
        <v>12</v>
      </c>
      <c r="G5" s="726" t="s">
        <v>13</v>
      </c>
      <c r="H5" s="726" t="s">
        <v>261</v>
      </c>
      <c r="I5" s="726" t="s">
        <v>15</v>
      </c>
      <c r="J5" s="729" t="s">
        <v>17</v>
      </c>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12" t="s">
        <v>18</v>
      </c>
      <c r="AQ5" s="711" t="s">
        <v>19</v>
      </c>
      <c r="AR5" s="711" t="s">
        <v>20</v>
      </c>
    </row>
    <row r="6" spans="1:44" ht="13.5" customHeight="1">
      <c r="A6" s="727"/>
      <c r="B6" s="727"/>
      <c r="C6" s="727"/>
      <c r="D6" s="727"/>
      <c r="E6" s="727"/>
      <c r="F6" s="727"/>
      <c r="G6" s="727"/>
      <c r="H6" s="727"/>
      <c r="I6" s="727"/>
      <c r="J6" s="681" t="s">
        <v>21</v>
      </c>
      <c r="K6" s="681"/>
      <c r="L6" s="681"/>
      <c r="M6" s="681"/>
      <c r="N6" s="681"/>
      <c r="O6" s="681"/>
      <c r="P6" s="681"/>
      <c r="Q6" s="681"/>
      <c r="R6" s="681" t="s">
        <v>22</v>
      </c>
      <c r="S6" s="681"/>
      <c r="T6" s="681"/>
      <c r="U6" s="681"/>
      <c r="V6" s="681"/>
      <c r="W6" s="681"/>
      <c r="X6" s="681"/>
      <c r="Y6" s="681"/>
      <c r="Z6" s="681" t="s">
        <v>23</v>
      </c>
      <c r="AA6" s="681"/>
      <c r="AB6" s="681"/>
      <c r="AC6" s="681"/>
      <c r="AD6" s="681"/>
      <c r="AE6" s="681"/>
      <c r="AF6" s="681"/>
      <c r="AG6" s="681"/>
      <c r="AH6" s="681" t="s">
        <v>24</v>
      </c>
      <c r="AI6" s="681"/>
      <c r="AJ6" s="681"/>
      <c r="AK6" s="681"/>
      <c r="AL6" s="681"/>
      <c r="AM6" s="681"/>
      <c r="AN6" s="681"/>
      <c r="AO6" s="681"/>
      <c r="AP6" s="712"/>
      <c r="AQ6" s="711"/>
      <c r="AR6" s="711"/>
    </row>
    <row r="7" spans="1:44" ht="17.25" customHeight="1">
      <c r="A7" s="727"/>
      <c r="B7" s="727"/>
      <c r="C7" s="727"/>
      <c r="D7" s="727"/>
      <c r="E7" s="727"/>
      <c r="F7" s="727"/>
      <c r="G7" s="727"/>
      <c r="H7" s="727"/>
      <c r="I7" s="727"/>
      <c r="J7" s="681" t="s">
        <v>25</v>
      </c>
      <c r="K7" s="681"/>
      <c r="L7" s="681" t="s">
        <v>26</v>
      </c>
      <c r="M7" s="681"/>
      <c r="N7" s="717" t="s">
        <v>27</v>
      </c>
      <c r="O7" s="718"/>
      <c r="P7" s="698" t="s">
        <v>148</v>
      </c>
      <c r="Q7" s="699"/>
      <c r="R7" s="681" t="s">
        <v>31</v>
      </c>
      <c r="S7" s="681"/>
      <c r="T7" s="681" t="s">
        <v>32</v>
      </c>
      <c r="U7" s="681"/>
      <c r="V7" s="681" t="s">
        <v>33</v>
      </c>
      <c r="W7" s="681"/>
      <c r="X7" s="698" t="s">
        <v>148</v>
      </c>
      <c r="Y7" s="699"/>
      <c r="Z7" s="681" t="s">
        <v>35</v>
      </c>
      <c r="AA7" s="681"/>
      <c r="AB7" s="681" t="s">
        <v>36</v>
      </c>
      <c r="AC7" s="681"/>
      <c r="AD7" s="681" t="s">
        <v>37</v>
      </c>
      <c r="AE7" s="681"/>
      <c r="AF7" s="698" t="s">
        <v>148</v>
      </c>
      <c r="AG7" s="699"/>
      <c r="AH7" s="681" t="s">
        <v>39</v>
      </c>
      <c r="AI7" s="681"/>
      <c r="AJ7" s="681" t="s">
        <v>40</v>
      </c>
      <c r="AK7" s="681"/>
      <c r="AL7" s="681" t="s">
        <v>41</v>
      </c>
      <c r="AM7" s="681"/>
      <c r="AN7" s="698" t="s">
        <v>149</v>
      </c>
      <c r="AO7" s="699"/>
      <c r="AP7" s="712"/>
      <c r="AQ7" s="711"/>
      <c r="AR7" s="711"/>
    </row>
    <row r="8" spans="1:44" ht="15.75" customHeight="1">
      <c r="A8" s="728"/>
      <c r="B8" s="728"/>
      <c r="C8" s="728"/>
      <c r="D8" s="728"/>
      <c r="E8" s="728"/>
      <c r="F8" s="728"/>
      <c r="G8" s="728"/>
      <c r="H8" s="728"/>
      <c r="I8" s="728"/>
      <c r="J8" s="313" t="s">
        <v>43</v>
      </c>
      <c r="K8" s="314" t="s">
        <v>44</v>
      </c>
      <c r="L8" s="313" t="s">
        <v>43</v>
      </c>
      <c r="M8" s="314" t="s">
        <v>44</v>
      </c>
      <c r="N8" s="313" t="s">
        <v>43</v>
      </c>
      <c r="O8" s="314" t="s">
        <v>44</v>
      </c>
      <c r="P8" s="315" t="s">
        <v>43</v>
      </c>
      <c r="Q8" s="316" t="s">
        <v>44</v>
      </c>
      <c r="R8" s="313" t="s">
        <v>43</v>
      </c>
      <c r="S8" s="314" t="s">
        <v>44</v>
      </c>
      <c r="T8" s="313" t="s">
        <v>43</v>
      </c>
      <c r="U8" s="314" t="s">
        <v>44</v>
      </c>
      <c r="V8" s="313" t="s">
        <v>43</v>
      </c>
      <c r="W8" s="314" t="s">
        <v>44</v>
      </c>
      <c r="X8" s="315" t="s">
        <v>43</v>
      </c>
      <c r="Y8" s="316" t="s">
        <v>44</v>
      </c>
      <c r="Z8" s="313" t="s">
        <v>43</v>
      </c>
      <c r="AA8" s="314" t="s">
        <v>44</v>
      </c>
      <c r="AB8" s="313" t="s">
        <v>43</v>
      </c>
      <c r="AC8" s="314" t="s">
        <v>44</v>
      </c>
      <c r="AD8" s="313" t="s">
        <v>43</v>
      </c>
      <c r="AE8" s="314" t="s">
        <v>44</v>
      </c>
      <c r="AF8" s="315" t="s">
        <v>43</v>
      </c>
      <c r="AG8" s="316" t="s">
        <v>44</v>
      </c>
      <c r="AH8" s="313" t="s">
        <v>43</v>
      </c>
      <c r="AI8" s="314" t="s">
        <v>44</v>
      </c>
      <c r="AJ8" s="313" t="s">
        <v>43</v>
      </c>
      <c r="AK8" s="314" t="s">
        <v>44</v>
      </c>
      <c r="AL8" s="313" t="s">
        <v>43</v>
      </c>
      <c r="AM8" s="314" t="s">
        <v>44</v>
      </c>
      <c r="AN8" s="315" t="s">
        <v>43</v>
      </c>
      <c r="AO8" s="316" t="s">
        <v>44</v>
      </c>
      <c r="AP8" s="712"/>
      <c r="AQ8" s="711"/>
      <c r="AR8" s="711"/>
    </row>
    <row r="9" spans="1:44" ht="150" customHeight="1">
      <c r="A9" s="700" t="s">
        <v>262</v>
      </c>
      <c r="B9" s="317" t="s">
        <v>263</v>
      </c>
      <c r="C9" s="318">
        <v>1</v>
      </c>
      <c r="D9" s="319" t="s">
        <v>264</v>
      </c>
      <c r="E9" s="320" t="s">
        <v>265</v>
      </c>
      <c r="F9" s="321" t="s">
        <v>62</v>
      </c>
      <c r="G9" s="322" t="s">
        <v>266</v>
      </c>
      <c r="H9" s="323" t="s">
        <v>267</v>
      </c>
      <c r="I9" s="324" t="s">
        <v>268</v>
      </c>
      <c r="J9" s="242">
        <v>0</v>
      </c>
      <c r="K9" s="242">
        <v>0</v>
      </c>
      <c r="L9" s="242">
        <v>2</v>
      </c>
      <c r="M9" s="242">
        <v>2</v>
      </c>
      <c r="N9" s="242">
        <v>3</v>
      </c>
      <c r="O9" s="242">
        <v>3</v>
      </c>
      <c r="P9" s="325">
        <f>J9+L9+N9</f>
        <v>5</v>
      </c>
      <c r="Q9" s="325">
        <f>K9+M9+O9</f>
        <v>5</v>
      </c>
      <c r="R9" s="242">
        <v>0</v>
      </c>
      <c r="S9" s="242">
        <v>0</v>
      </c>
      <c r="T9" s="242">
        <v>2</v>
      </c>
      <c r="U9" s="242">
        <v>2</v>
      </c>
      <c r="V9" s="242">
        <v>3</v>
      </c>
      <c r="W9" s="242">
        <v>3</v>
      </c>
      <c r="X9" s="325">
        <f>R9+T9+V9</f>
        <v>5</v>
      </c>
      <c r="Y9" s="325">
        <f>S9+U9+W9</f>
        <v>5</v>
      </c>
      <c r="Z9" s="242">
        <v>0</v>
      </c>
      <c r="AA9" s="242">
        <v>0</v>
      </c>
      <c r="AB9" s="242">
        <v>0</v>
      </c>
      <c r="AC9" s="242">
        <v>0</v>
      </c>
      <c r="AD9" s="326">
        <v>0</v>
      </c>
      <c r="AE9" s="326">
        <v>0</v>
      </c>
      <c r="AF9" s="325">
        <f>Z9+AB9+AD9</f>
        <v>0</v>
      </c>
      <c r="AG9" s="325">
        <f>AA9+AC9+AE9</f>
        <v>0</v>
      </c>
      <c r="AH9" s="242">
        <v>2</v>
      </c>
      <c r="AI9" s="242">
        <v>0</v>
      </c>
      <c r="AJ9" s="242">
        <v>1</v>
      </c>
      <c r="AK9" s="242">
        <v>0</v>
      </c>
      <c r="AL9" s="242">
        <v>0</v>
      </c>
      <c r="AM9" s="242">
        <v>0</v>
      </c>
      <c r="AN9" s="325">
        <f>AH9+AJ9+AL9</f>
        <v>3</v>
      </c>
      <c r="AO9" s="325">
        <v>3</v>
      </c>
      <c r="AP9" s="327">
        <f>P9+X9+AF9+AN9</f>
        <v>13</v>
      </c>
      <c r="AQ9" s="328">
        <v>13</v>
      </c>
      <c r="AR9" s="329">
        <f>IF(AND(AQ9&gt;0,AP9&gt;0),AQ9/AP9,0)</f>
        <v>1</v>
      </c>
    </row>
    <row r="10" spans="1:44" ht="150" customHeight="1">
      <c r="A10" s="701"/>
      <c r="B10" s="317" t="s">
        <v>269</v>
      </c>
      <c r="C10" s="318">
        <v>1</v>
      </c>
      <c r="D10" s="319" t="s">
        <v>270</v>
      </c>
      <c r="E10" s="320" t="s">
        <v>265</v>
      </c>
      <c r="F10" s="321" t="s">
        <v>62</v>
      </c>
      <c r="G10" s="322" t="s">
        <v>271</v>
      </c>
      <c r="H10" s="330" t="s">
        <v>272</v>
      </c>
      <c r="I10" s="324" t="s">
        <v>268</v>
      </c>
      <c r="J10" s="242">
        <v>0</v>
      </c>
      <c r="K10" s="242">
        <v>0</v>
      </c>
      <c r="L10" s="242">
        <v>2</v>
      </c>
      <c r="M10" s="242">
        <v>2</v>
      </c>
      <c r="N10" s="242">
        <v>0</v>
      </c>
      <c r="O10" s="242">
        <v>0</v>
      </c>
      <c r="P10" s="325">
        <f t="shared" ref="P10:Q11" si="0">J10+L10+N10</f>
        <v>2</v>
      </c>
      <c r="Q10" s="325">
        <f t="shared" si="0"/>
        <v>2</v>
      </c>
      <c r="R10" s="242">
        <v>2</v>
      </c>
      <c r="S10" s="242">
        <v>2</v>
      </c>
      <c r="T10" s="242">
        <v>0</v>
      </c>
      <c r="U10" s="242">
        <v>0</v>
      </c>
      <c r="V10" s="242">
        <v>0</v>
      </c>
      <c r="W10" s="242">
        <v>0</v>
      </c>
      <c r="X10" s="325">
        <f t="shared" ref="X10:Y11" si="1">R10+T10+V10</f>
        <v>2</v>
      </c>
      <c r="Y10" s="325">
        <f t="shared" si="1"/>
        <v>2</v>
      </c>
      <c r="Z10" s="242">
        <v>2</v>
      </c>
      <c r="AA10" s="242">
        <v>0</v>
      </c>
      <c r="AB10" s="242">
        <v>0</v>
      </c>
      <c r="AC10" s="242">
        <v>0</v>
      </c>
      <c r="AD10" s="326">
        <v>0</v>
      </c>
      <c r="AE10" s="326">
        <v>0</v>
      </c>
      <c r="AF10" s="325">
        <f t="shared" ref="AF10:AF11" si="2">Z10+AB10+AD10</f>
        <v>2</v>
      </c>
      <c r="AG10" s="325">
        <v>2</v>
      </c>
      <c r="AH10" s="242">
        <v>2</v>
      </c>
      <c r="AI10" s="242">
        <v>0</v>
      </c>
      <c r="AJ10" s="242">
        <v>3</v>
      </c>
      <c r="AK10" s="242">
        <v>0</v>
      </c>
      <c r="AL10" s="242">
        <v>0</v>
      </c>
      <c r="AM10" s="242">
        <v>0</v>
      </c>
      <c r="AN10" s="325">
        <f t="shared" ref="AN10:AN11" si="3">AH10+AJ10+AL10</f>
        <v>5</v>
      </c>
      <c r="AO10" s="325">
        <v>5</v>
      </c>
      <c r="AP10" s="327">
        <f t="shared" ref="AP10:AP11" si="4">P10+X10+AF10+AN10</f>
        <v>11</v>
      </c>
      <c r="AQ10" s="328">
        <v>11</v>
      </c>
      <c r="AR10" s="329">
        <f t="shared" ref="AR10:AR11" si="5">IF(AND(AQ10&gt;0,AP10&gt;0),AQ10/AP10,0)</f>
        <v>1</v>
      </c>
    </row>
    <row r="11" spans="1:44" ht="150" customHeight="1">
      <c r="A11" s="702"/>
      <c r="B11" s="317" t="s">
        <v>273</v>
      </c>
      <c r="C11" s="318">
        <v>1</v>
      </c>
      <c r="D11" s="319" t="s">
        <v>274</v>
      </c>
      <c r="E11" s="320" t="s">
        <v>265</v>
      </c>
      <c r="F11" s="321" t="s">
        <v>62</v>
      </c>
      <c r="G11" s="322" t="s">
        <v>275</v>
      </c>
      <c r="H11" s="330" t="s">
        <v>276</v>
      </c>
      <c r="I11" s="324" t="s">
        <v>268</v>
      </c>
      <c r="J11" s="242">
        <v>0</v>
      </c>
      <c r="K11" s="242">
        <v>0</v>
      </c>
      <c r="L11" s="242">
        <v>0</v>
      </c>
      <c r="M11" s="242">
        <v>0</v>
      </c>
      <c r="N11" s="242">
        <v>2</v>
      </c>
      <c r="O11" s="242">
        <v>2</v>
      </c>
      <c r="P11" s="325">
        <f t="shared" si="0"/>
        <v>2</v>
      </c>
      <c r="Q11" s="325">
        <f t="shared" si="0"/>
        <v>2</v>
      </c>
      <c r="R11" s="242">
        <v>2</v>
      </c>
      <c r="S11" s="242">
        <v>2</v>
      </c>
      <c r="T11" s="242">
        <v>0</v>
      </c>
      <c r="U11" s="242">
        <v>0</v>
      </c>
      <c r="V11" s="242">
        <v>2</v>
      </c>
      <c r="W11" s="242">
        <v>2</v>
      </c>
      <c r="X11" s="325">
        <f t="shared" si="1"/>
        <v>4</v>
      </c>
      <c r="Y11" s="325">
        <f t="shared" si="1"/>
        <v>4</v>
      </c>
      <c r="Z11" s="242">
        <v>0</v>
      </c>
      <c r="AA11" s="242">
        <v>0</v>
      </c>
      <c r="AB11" s="242">
        <v>2</v>
      </c>
      <c r="AC11" s="242">
        <v>0</v>
      </c>
      <c r="AD11" s="326">
        <v>0</v>
      </c>
      <c r="AE11" s="326">
        <v>0</v>
      </c>
      <c r="AF11" s="325">
        <f t="shared" si="2"/>
        <v>2</v>
      </c>
      <c r="AG11" s="325">
        <v>2</v>
      </c>
      <c r="AH11" s="242">
        <v>1</v>
      </c>
      <c r="AI11" s="242">
        <v>0</v>
      </c>
      <c r="AJ11" s="242">
        <v>1</v>
      </c>
      <c r="AK11" s="242">
        <v>0</v>
      </c>
      <c r="AL11" s="242">
        <v>0</v>
      </c>
      <c r="AM11" s="242">
        <v>0</v>
      </c>
      <c r="AN11" s="325">
        <f t="shared" si="3"/>
        <v>2</v>
      </c>
      <c r="AO11" s="325">
        <v>2</v>
      </c>
      <c r="AP11" s="327">
        <f t="shared" si="4"/>
        <v>10</v>
      </c>
      <c r="AQ11" s="328">
        <v>10</v>
      </c>
      <c r="AR11" s="329">
        <f t="shared" si="5"/>
        <v>1</v>
      </c>
    </row>
    <row r="12" spans="1:44" ht="23.25">
      <c r="A12" s="675" t="s">
        <v>178</v>
      </c>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7"/>
      <c r="AR12" s="301">
        <f>AVERAGE(AR9:AR11)</f>
        <v>1</v>
      </c>
    </row>
    <row r="13" spans="1:44" s="333" customFormat="1" ht="23.25">
      <c r="A13" s="33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2"/>
    </row>
    <row r="14" spans="1:44" ht="13.5">
      <c r="A14" s="703" t="s">
        <v>96</v>
      </c>
      <c r="B14" s="704"/>
      <c r="C14" s="704"/>
      <c r="D14" s="704"/>
      <c r="E14" s="704"/>
      <c r="F14" s="704"/>
      <c r="G14" s="704"/>
      <c r="H14" s="704"/>
      <c r="I14" s="704"/>
    </row>
    <row r="15" spans="1:44" ht="13.5">
      <c r="A15" s="704"/>
      <c r="B15" s="704"/>
      <c r="C15" s="704"/>
      <c r="D15" s="704"/>
      <c r="E15" s="704"/>
      <c r="F15" s="704"/>
      <c r="G15" s="704"/>
      <c r="H15" s="704"/>
      <c r="I15" s="704"/>
    </row>
    <row r="16" spans="1:44" ht="17.25">
      <c r="A16" s="181"/>
      <c r="B16" s="673"/>
      <c r="C16" s="673"/>
      <c r="D16" s="673"/>
      <c r="E16" s="673"/>
      <c r="F16" s="673"/>
      <c r="G16" s="673"/>
      <c r="H16" s="673"/>
      <c r="I16" s="673"/>
    </row>
    <row r="17" spans="1:9" ht="13.5" customHeight="1">
      <c r="A17" s="181"/>
      <c r="B17" s="181"/>
      <c r="C17" s="182"/>
      <c r="D17" s="181"/>
      <c r="E17" s="181"/>
      <c r="F17" s="181"/>
      <c r="G17" s="181"/>
      <c r="H17" s="181"/>
      <c r="I17" s="183"/>
    </row>
    <row r="18" spans="1:9" ht="15" customHeight="1">
      <c r="A18" s="705" t="s">
        <v>98</v>
      </c>
      <c r="B18" s="706"/>
      <c r="C18" s="707"/>
      <c r="D18" s="181"/>
      <c r="E18" s="181"/>
      <c r="F18" s="709" t="s">
        <v>99</v>
      </c>
      <c r="G18" s="713" t="s">
        <v>277</v>
      </c>
      <c r="H18" s="713"/>
      <c r="I18" s="713"/>
    </row>
    <row r="19" spans="1:9" ht="17.25">
      <c r="A19" s="181"/>
      <c r="B19" s="181"/>
      <c r="C19" s="182"/>
      <c r="D19" s="181"/>
      <c r="E19" s="181"/>
      <c r="F19" s="710"/>
      <c r="G19" s="714" t="s">
        <v>278</v>
      </c>
      <c r="H19" s="715"/>
      <c r="I19" s="716"/>
    </row>
    <row r="20" spans="1:9" ht="15" customHeight="1">
      <c r="A20" s="181"/>
      <c r="B20" s="181"/>
      <c r="C20" s="182"/>
      <c r="D20" s="181"/>
      <c r="E20" s="181"/>
      <c r="F20" s="181"/>
      <c r="G20" s="181"/>
      <c r="H20" s="181"/>
      <c r="I20" s="183"/>
    </row>
    <row r="21" spans="1:9" ht="15" customHeight="1">
      <c r="A21" s="181"/>
      <c r="B21" s="181"/>
      <c r="C21" s="182"/>
      <c r="D21" s="181"/>
      <c r="E21" s="181"/>
      <c r="F21" s="181"/>
      <c r="G21" s="181"/>
      <c r="H21" s="181"/>
      <c r="I21" s="183"/>
    </row>
    <row r="22" spans="1:9" ht="15" customHeight="1">
      <c r="A22" s="181"/>
      <c r="B22" s="181"/>
      <c r="C22" s="182"/>
      <c r="D22" s="181"/>
      <c r="E22" s="181"/>
      <c r="F22" s="181"/>
      <c r="G22" s="181"/>
      <c r="H22" s="181"/>
      <c r="I22" s="183"/>
    </row>
    <row r="23" spans="1:9" ht="15" customHeight="1">
      <c r="A23" s="181"/>
      <c r="B23" s="181"/>
      <c r="C23" s="182"/>
      <c r="D23" s="693"/>
      <c r="E23" s="693"/>
      <c r="F23" s="693"/>
      <c r="G23" s="693"/>
      <c r="H23" s="334"/>
      <c r="I23" s="181"/>
    </row>
    <row r="24" spans="1:9" ht="15" customHeight="1">
      <c r="A24" s="181"/>
      <c r="B24" s="181"/>
      <c r="C24" s="182"/>
      <c r="D24" s="181"/>
      <c r="E24" s="181"/>
      <c r="F24" s="183"/>
      <c r="G24" s="181"/>
      <c r="H24" s="181"/>
      <c r="I24" s="181"/>
    </row>
    <row r="25" spans="1:9" ht="15" customHeight="1">
      <c r="A25" s="181"/>
      <c r="B25" s="181"/>
      <c r="C25" s="182"/>
      <c r="D25" s="693"/>
      <c r="E25" s="693"/>
      <c r="F25" s="693"/>
      <c r="G25" s="693"/>
      <c r="H25" s="334"/>
      <c r="I25" s="181"/>
    </row>
    <row r="26" spans="1:9" ht="15" customHeight="1">
      <c r="A26" s="181"/>
      <c r="B26" s="181"/>
      <c r="C26" s="182"/>
      <c r="D26" s="181"/>
      <c r="E26" s="181"/>
      <c r="F26" s="183"/>
      <c r="G26" s="181"/>
      <c r="H26" s="181"/>
      <c r="I26" s="181"/>
    </row>
    <row r="27" spans="1:9" ht="15" customHeight="1">
      <c r="A27" s="181"/>
      <c r="B27" s="181"/>
      <c r="C27" s="182"/>
      <c r="D27" s="693"/>
      <c r="E27" s="693"/>
      <c r="F27" s="693"/>
      <c r="G27" s="693"/>
      <c r="H27" s="334"/>
      <c r="I27" s="181"/>
    </row>
  </sheetData>
  <mergeCells count="50">
    <mergeCell ref="A5:A8"/>
    <mergeCell ref="B5:B8"/>
    <mergeCell ref="C5:C8"/>
    <mergeCell ref="D5:D8"/>
    <mergeCell ref="E5:E8"/>
    <mergeCell ref="P7:Q7"/>
    <mergeCell ref="R7:S7"/>
    <mergeCell ref="D2:AP2"/>
    <mergeCell ref="AQ3:AR3"/>
    <mergeCell ref="AP4:AR4"/>
    <mergeCell ref="G5:G8"/>
    <mergeCell ref="H5:H8"/>
    <mergeCell ref="I5:I8"/>
    <mergeCell ref="J5:AO5"/>
    <mergeCell ref="AJ7:AK7"/>
    <mergeCell ref="AL7:AM7"/>
    <mergeCell ref="F5:F8"/>
    <mergeCell ref="AR5:AR8"/>
    <mergeCell ref="AQ5:AQ8"/>
    <mergeCell ref="AP5:AP8"/>
    <mergeCell ref="T7:U7"/>
    <mergeCell ref="V7:W7"/>
    <mergeCell ref="D25:G25"/>
    <mergeCell ref="G18:I18"/>
    <mergeCell ref="G19:I19"/>
    <mergeCell ref="AB7:AC7"/>
    <mergeCell ref="D23:G23"/>
    <mergeCell ref="J6:Q6"/>
    <mergeCell ref="R6:Y6"/>
    <mergeCell ref="Z6:AG6"/>
    <mergeCell ref="AH6:AO6"/>
    <mergeCell ref="J7:K7"/>
    <mergeCell ref="L7:M7"/>
    <mergeCell ref="N7:O7"/>
    <mergeCell ref="D27:G27"/>
    <mergeCell ref="A1:C2"/>
    <mergeCell ref="D1:AP1"/>
    <mergeCell ref="AN7:AO7"/>
    <mergeCell ref="A9:A11"/>
    <mergeCell ref="A12:AQ12"/>
    <mergeCell ref="A14:I15"/>
    <mergeCell ref="B16:I16"/>
    <mergeCell ref="AD7:AE7"/>
    <mergeCell ref="AF7:AG7"/>
    <mergeCell ref="AH7:AI7"/>
    <mergeCell ref="X7:Y7"/>
    <mergeCell ref="Z7:AA7"/>
    <mergeCell ref="A18:C18"/>
    <mergeCell ref="AQ1:AR1"/>
    <mergeCell ref="F18:F19"/>
  </mergeCells>
  <conditionalFormatting sqref="AR9">
    <cfRule type="cellIs" dxfId="59" priority="4" operator="between">
      <formula>0.7</formula>
      <formula>1</formula>
    </cfRule>
    <cfRule type="cellIs" dxfId="58" priority="5" operator="between">
      <formula>0.51</formula>
      <formula>0.69</formula>
    </cfRule>
    <cfRule type="cellIs" dxfId="57" priority="6" operator="between">
      <formula>0</formula>
      <formula>0.5</formula>
    </cfRule>
  </conditionalFormatting>
  <conditionalFormatting sqref="AR10:AR11">
    <cfRule type="cellIs" dxfId="56" priority="1" operator="between">
      <formula>0.7</formula>
      <formula>1</formula>
    </cfRule>
    <cfRule type="cellIs" dxfId="55" priority="2" operator="between">
      <formula>0.51</formula>
      <formula>0.69</formula>
    </cfRule>
    <cfRule type="cellIs" dxfId="54" priority="3" operator="between">
      <formula>0</formula>
      <formula>0.5</formula>
    </cfRule>
  </conditionalFormatting>
  <dataValidations count="1">
    <dataValidation type="list" allowBlank="1" showInputMessage="1" showErrorMessage="1" promptTitle="Objetivo Estratégico" sqref="A9">
      <formula1>OBJE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C62"/>
  <sheetViews>
    <sheetView topLeftCell="W25" zoomScale="40" zoomScaleNormal="40" workbookViewId="0">
      <selection activeCell="BB33" sqref="BB33"/>
    </sheetView>
  </sheetViews>
  <sheetFormatPr baseColWidth="10" defaultColWidth="17.28515625" defaultRowHeight="15" customHeight="1"/>
  <cols>
    <col min="1" max="1" width="8.5703125" style="202" customWidth="1"/>
    <col min="2" max="2" width="29.42578125" style="202" hidden="1" customWidth="1"/>
    <col min="3" max="3" width="28.42578125" style="203" customWidth="1"/>
    <col min="4" max="4" width="54.5703125" style="203" customWidth="1"/>
    <col min="5" max="5" width="23.7109375" style="204" customWidth="1"/>
    <col min="6" max="6" width="31" style="203" customWidth="1"/>
    <col min="7" max="7" width="35.42578125" style="203" customWidth="1"/>
    <col min="8" max="8" width="25.28515625" style="203" customWidth="1"/>
    <col min="9" max="9" width="39" style="203" customWidth="1"/>
    <col min="10" max="10" width="60.7109375" style="203" customWidth="1"/>
    <col min="11" max="11" width="50.85546875" style="199" customWidth="1"/>
    <col min="12" max="12" width="31.42578125" style="199" hidden="1" customWidth="1"/>
    <col min="13" max="20" width="16.85546875" style="202" customWidth="1"/>
    <col min="21" max="22" width="16.85546875" style="202" hidden="1" customWidth="1"/>
    <col min="23" max="23" width="16.85546875" style="202" customWidth="1"/>
    <col min="24" max="28" width="14.28515625" style="202" customWidth="1"/>
    <col min="29" max="30" width="16" style="202" customWidth="1"/>
    <col min="31" max="31" width="21.140625" style="202" hidden="1" customWidth="1"/>
    <col min="32" max="32" width="24.7109375" style="202" hidden="1" customWidth="1"/>
    <col min="33" max="38" width="14.28515625" style="202" customWidth="1"/>
    <col min="39" max="40" width="16" style="202" customWidth="1"/>
    <col min="41" max="41" width="14.28515625" style="202" hidden="1" customWidth="1"/>
    <col min="42" max="42" width="33.7109375" style="202" hidden="1" customWidth="1"/>
    <col min="43" max="43" width="19.28515625" style="202" customWidth="1"/>
    <col min="44" max="44" width="16.85546875" style="202" customWidth="1"/>
    <col min="45" max="45" width="19" style="202" customWidth="1"/>
    <col min="46" max="46" width="19.7109375" style="202" customWidth="1"/>
    <col min="47" max="47" width="19" style="202" customWidth="1"/>
    <col min="48" max="48" width="18.28515625" style="202" customWidth="1"/>
    <col min="49" max="49" width="19" style="202" customWidth="1"/>
    <col min="50" max="50" width="15.7109375" style="202" customWidth="1"/>
    <col min="51" max="51" width="14.28515625" style="202" hidden="1" customWidth="1"/>
    <col min="52" max="52" width="18.85546875" style="202" customWidth="1"/>
    <col min="53" max="53" width="20.7109375" style="202" customWidth="1"/>
    <col min="54" max="54" width="15" style="202" customWidth="1"/>
    <col min="55" max="55" width="25.5703125" style="202" customWidth="1"/>
    <col min="56" max="16384" width="17.28515625" style="202"/>
  </cols>
  <sheetData>
    <row r="1" spans="2:54" s="1" customFormat="1" ht="15" customHeight="1" thickBot="1">
      <c r="C1" s="2"/>
      <c r="D1" s="2"/>
      <c r="E1" s="3"/>
      <c r="F1" s="2"/>
      <c r="G1" s="2"/>
      <c r="H1" s="2"/>
      <c r="I1" s="2"/>
      <c r="J1" s="2"/>
      <c r="K1" s="4"/>
      <c r="L1" s="4"/>
    </row>
    <row r="2" spans="2:54" s="1" customFormat="1" ht="16.5" customHeight="1">
      <c r="C2" s="637"/>
      <c r="D2" s="640" t="s">
        <v>0</v>
      </c>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2"/>
      <c r="BA2" s="649" t="s">
        <v>101</v>
      </c>
      <c r="BB2" s="650"/>
    </row>
    <row r="3" spans="2:54" s="1" customFormat="1" ht="16.5" customHeight="1">
      <c r="C3" s="638"/>
      <c r="D3" s="643"/>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5"/>
      <c r="BA3" s="5" t="s">
        <v>1</v>
      </c>
      <c r="BB3" s="6" t="s">
        <v>2</v>
      </c>
    </row>
    <row r="4" spans="2:54" s="1" customFormat="1" ht="16.5" customHeight="1">
      <c r="C4" s="638"/>
      <c r="D4" s="643"/>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5"/>
      <c r="BA4" s="7">
        <v>3</v>
      </c>
      <c r="BB4" s="8" t="s">
        <v>3</v>
      </c>
    </row>
    <row r="5" spans="2:54" s="1" customFormat="1" ht="16.5" customHeight="1">
      <c r="C5" s="638"/>
      <c r="D5" s="643"/>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5"/>
      <c r="BA5" s="651" t="s">
        <v>4</v>
      </c>
      <c r="BB5" s="652"/>
    </row>
    <row r="6" spans="2:54" s="1" customFormat="1" ht="16.5" customHeight="1" thickBot="1">
      <c r="C6" s="639"/>
      <c r="D6" s="646"/>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8"/>
      <c r="BA6" s="653" t="s">
        <v>5</v>
      </c>
      <c r="BB6" s="654"/>
    </row>
    <row r="7" spans="2:54" s="1" customFormat="1" ht="14.25" customHeight="1" thickBot="1">
      <c r="C7" s="9"/>
      <c r="D7" s="9"/>
      <c r="E7" s="10"/>
      <c r="F7" s="9"/>
      <c r="G7" s="9"/>
      <c r="H7" s="9"/>
      <c r="I7" s="9"/>
      <c r="J7" s="9"/>
      <c r="K7" s="11"/>
      <c r="L7" s="11"/>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635"/>
      <c r="BB7" s="636"/>
    </row>
    <row r="8" spans="2:54" s="1" customFormat="1" ht="15" customHeight="1">
      <c r="B8" s="13"/>
      <c r="C8" s="14"/>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759"/>
      <c r="BA8" s="759"/>
      <c r="BB8" s="760"/>
    </row>
    <row r="9" spans="2:54" s="1" customFormat="1" ht="13.5" customHeight="1">
      <c r="B9" s="761" t="s">
        <v>6</v>
      </c>
      <c r="C9" s="762" t="s">
        <v>7</v>
      </c>
      <c r="D9" s="657" t="s">
        <v>8</v>
      </c>
      <c r="E9" s="657" t="s">
        <v>9</v>
      </c>
      <c r="F9" s="657" t="s">
        <v>10</v>
      </c>
      <c r="G9" s="657" t="s">
        <v>11</v>
      </c>
      <c r="H9" s="657" t="s">
        <v>12</v>
      </c>
      <c r="I9" s="657" t="s">
        <v>13</v>
      </c>
      <c r="J9" s="657" t="s">
        <v>14</v>
      </c>
      <c r="K9" s="657" t="s">
        <v>15</v>
      </c>
      <c r="L9" s="756" t="s">
        <v>16</v>
      </c>
      <c r="M9" s="661" t="s">
        <v>17</v>
      </c>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16"/>
      <c r="AZ9" s="658" t="s">
        <v>18</v>
      </c>
      <c r="BA9" s="659" t="s">
        <v>19</v>
      </c>
      <c r="BB9" s="763" t="s">
        <v>20</v>
      </c>
    </row>
    <row r="10" spans="2:54" s="1" customFormat="1" ht="13.5" customHeight="1">
      <c r="B10" s="761"/>
      <c r="C10" s="762"/>
      <c r="D10" s="657"/>
      <c r="E10" s="657"/>
      <c r="F10" s="657"/>
      <c r="G10" s="657"/>
      <c r="H10" s="657"/>
      <c r="I10" s="657"/>
      <c r="J10" s="657"/>
      <c r="K10" s="657"/>
      <c r="L10" s="757"/>
      <c r="M10" s="660" t="s">
        <v>21</v>
      </c>
      <c r="N10" s="660"/>
      <c r="O10" s="660"/>
      <c r="P10" s="660"/>
      <c r="Q10" s="660"/>
      <c r="R10" s="660"/>
      <c r="S10" s="660"/>
      <c r="T10" s="660"/>
      <c r="U10" s="17"/>
      <c r="V10" s="17"/>
      <c r="W10" s="660" t="s">
        <v>22</v>
      </c>
      <c r="X10" s="660"/>
      <c r="Y10" s="660"/>
      <c r="Z10" s="660"/>
      <c r="AA10" s="660"/>
      <c r="AB10" s="660"/>
      <c r="AC10" s="660"/>
      <c r="AD10" s="660"/>
      <c r="AE10" s="17"/>
      <c r="AF10" s="17"/>
      <c r="AG10" s="660" t="s">
        <v>23</v>
      </c>
      <c r="AH10" s="660"/>
      <c r="AI10" s="660"/>
      <c r="AJ10" s="660"/>
      <c r="AK10" s="660"/>
      <c r="AL10" s="660"/>
      <c r="AM10" s="660"/>
      <c r="AN10" s="660"/>
      <c r="AO10" s="17"/>
      <c r="AP10" s="18" t="e">
        <f>AVERAGE(#REF!)</f>
        <v>#REF!</v>
      </c>
      <c r="AQ10" s="660" t="s">
        <v>24</v>
      </c>
      <c r="AR10" s="660"/>
      <c r="AS10" s="660"/>
      <c r="AT10" s="660"/>
      <c r="AU10" s="660"/>
      <c r="AV10" s="660"/>
      <c r="AW10" s="660"/>
      <c r="AX10" s="660"/>
      <c r="AY10" s="17"/>
      <c r="AZ10" s="658"/>
      <c r="BA10" s="659"/>
      <c r="BB10" s="763"/>
    </row>
    <row r="11" spans="2:54" s="1" customFormat="1" ht="17.25" customHeight="1">
      <c r="B11" s="761"/>
      <c r="C11" s="762"/>
      <c r="D11" s="657"/>
      <c r="E11" s="657"/>
      <c r="F11" s="657"/>
      <c r="G11" s="657"/>
      <c r="H11" s="657"/>
      <c r="I11" s="657"/>
      <c r="J11" s="657"/>
      <c r="K11" s="657"/>
      <c r="L11" s="757"/>
      <c r="M11" s="660" t="s">
        <v>25</v>
      </c>
      <c r="N11" s="660"/>
      <c r="O11" s="660" t="s">
        <v>26</v>
      </c>
      <c r="P11" s="660"/>
      <c r="Q11" s="660" t="s">
        <v>27</v>
      </c>
      <c r="R11" s="660"/>
      <c r="S11" s="661" t="s">
        <v>28</v>
      </c>
      <c r="T11" s="661"/>
      <c r="U11" s="741" t="s">
        <v>29</v>
      </c>
      <c r="V11" s="755" t="s">
        <v>30</v>
      </c>
      <c r="W11" s="660" t="s">
        <v>31</v>
      </c>
      <c r="X11" s="660"/>
      <c r="Y11" s="660" t="s">
        <v>32</v>
      </c>
      <c r="Z11" s="660"/>
      <c r="AA11" s="660" t="s">
        <v>33</v>
      </c>
      <c r="AB11" s="660"/>
      <c r="AC11" s="661" t="s">
        <v>34</v>
      </c>
      <c r="AD11" s="661"/>
      <c r="AE11" s="741" t="s">
        <v>29</v>
      </c>
      <c r="AF11" s="755" t="s">
        <v>30</v>
      </c>
      <c r="AG11" s="660" t="s">
        <v>35</v>
      </c>
      <c r="AH11" s="660"/>
      <c r="AI11" s="660" t="s">
        <v>36</v>
      </c>
      <c r="AJ11" s="660"/>
      <c r="AK11" s="660" t="s">
        <v>37</v>
      </c>
      <c r="AL11" s="660"/>
      <c r="AM11" s="661" t="s">
        <v>38</v>
      </c>
      <c r="AN11" s="661"/>
      <c r="AO11" s="741" t="s">
        <v>29</v>
      </c>
      <c r="AP11" s="755" t="s">
        <v>30</v>
      </c>
      <c r="AQ11" s="660" t="s">
        <v>39</v>
      </c>
      <c r="AR11" s="660"/>
      <c r="AS11" s="660" t="s">
        <v>40</v>
      </c>
      <c r="AT11" s="660"/>
      <c r="AU11" s="660" t="s">
        <v>41</v>
      </c>
      <c r="AV11" s="660"/>
      <c r="AW11" s="661" t="s">
        <v>42</v>
      </c>
      <c r="AX11" s="661"/>
      <c r="AY11" s="741" t="s">
        <v>29</v>
      </c>
      <c r="AZ11" s="658"/>
      <c r="BA11" s="659"/>
      <c r="BB11" s="763"/>
    </row>
    <row r="12" spans="2:54" s="1" customFormat="1" ht="15.75" customHeight="1" thickBot="1">
      <c r="B12" s="761"/>
      <c r="C12" s="762"/>
      <c r="D12" s="657"/>
      <c r="E12" s="657"/>
      <c r="F12" s="657"/>
      <c r="G12" s="657"/>
      <c r="H12" s="657"/>
      <c r="I12" s="657"/>
      <c r="J12" s="657"/>
      <c r="K12" s="657"/>
      <c r="L12" s="758"/>
      <c r="M12" s="19" t="s">
        <v>43</v>
      </c>
      <c r="N12" s="20" t="s">
        <v>44</v>
      </c>
      <c r="O12" s="19" t="s">
        <v>43</v>
      </c>
      <c r="P12" s="20" t="s">
        <v>44</v>
      </c>
      <c r="Q12" s="19" t="s">
        <v>43</v>
      </c>
      <c r="R12" s="20" t="s">
        <v>44</v>
      </c>
      <c r="S12" s="21" t="s">
        <v>43</v>
      </c>
      <c r="T12" s="22" t="s">
        <v>44</v>
      </c>
      <c r="U12" s="742"/>
      <c r="V12" s="729"/>
      <c r="W12" s="19" t="s">
        <v>43</v>
      </c>
      <c r="X12" s="20" t="s">
        <v>44</v>
      </c>
      <c r="Y12" s="19" t="s">
        <v>43</v>
      </c>
      <c r="Z12" s="20" t="s">
        <v>44</v>
      </c>
      <c r="AA12" s="19" t="s">
        <v>43</v>
      </c>
      <c r="AB12" s="20" t="s">
        <v>44</v>
      </c>
      <c r="AC12" s="21" t="s">
        <v>43</v>
      </c>
      <c r="AD12" s="22" t="s">
        <v>44</v>
      </c>
      <c r="AE12" s="742"/>
      <c r="AF12" s="729"/>
      <c r="AG12" s="19" t="s">
        <v>43</v>
      </c>
      <c r="AH12" s="20" t="s">
        <v>44</v>
      </c>
      <c r="AI12" s="19" t="s">
        <v>43</v>
      </c>
      <c r="AJ12" s="20" t="s">
        <v>44</v>
      </c>
      <c r="AK12" s="19" t="s">
        <v>43</v>
      </c>
      <c r="AL12" s="20" t="s">
        <v>44</v>
      </c>
      <c r="AM12" s="21" t="s">
        <v>43</v>
      </c>
      <c r="AN12" s="22" t="s">
        <v>44</v>
      </c>
      <c r="AO12" s="742"/>
      <c r="AP12" s="729"/>
      <c r="AQ12" s="19" t="s">
        <v>43</v>
      </c>
      <c r="AR12" s="20" t="s">
        <v>44</v>
      </c>
      <c r="AS12" s="19" t="s">
        <v>43</v>
      </c>
      <c r="AT12" s="20" t="s">
        <v>44</v>
      </c>
      <c r="AU12" s="19" t="s">
        <v>43</v>
      </c>
      <c r="AV12" s="20" t="s">
        <v>44</v>
      </c>
      <c r="AW12" s="21" t="s">
        <v>43</v>
      </c>
      <c r="AX12" s="22" t="s">
        <v>44</v>
      </c>
      <c r="AY12" s="742"/>
      <c r="AZ12" s="658"/>
      <c r="BA12" s="659"/>
      <c r="BB12" s="763"/>
    </row>
    <row r="13" spans="2:54" s="42" customFormat="1" ht="27.75" hidden="1" thickBot="1">
      <c r="B13" s="23" t="s">
        <v>45</v>
      </c>
      <c r="C13" s="24" t="s">
        <v>46</v>
      </c>
      <c r="D13" s="25"/>
      <c r="E13" s="26"/>
      <c r="F13" s="27"/>
      <c r="G13" s="27"/>
      <c r="H13" s="28"/>
      <c r="I13" s="29"/>
      <c r="J13" s="29"/>
      <c r="K13" s="29"/>
      <c r="L13" s="29"/>
      <c r="M13" s="30"/>
      <c r="N13" s="30"/>
      <c r="O13" s="30"/>
      <c r="P13" s="30"/>
      <c r="Q13" s="30"/>
      <c r="R13" s="30"/>
      <c r="S13" s="31"/>
      <c r="T13" s="31"/>
      <c r="U13" s="205" t="e">
        <f>AVERAGE(#REF!)</f>
        <v>#REF!</v>
      </c>
      <c r="V13" s="205" t="e">
        <f>AVERAGE(#REF!)</f>
        <v>#REF!</v>
      </c>
      <c r="W13" s="33"/>
      <c r="X13" s="33"/>
      <c r="Y13" s="33"/>
      <c r="Z13" s="33"/>
      <c r="AA13" s="33"/>
      <c r="AB13" s="33"/>
      <c r="AC13" s="34"/>
      <c r="AD13" s="34"/>
      <c r="AE13" s="205" t="e">
        <f>AVERAGE(#REF!)</f>
        <v>#REF!</v>
      </c>
      <c r="AF13" s="205" t="e">
        <f>AVERAGE(#REF!)</f>
        <v>#REF!</v>
      </c>
      <c r="AG13" s="35"/>
      <c r="AH13" s="35"/>
      <c r="AI13" s="35"/>
      <c r="AJ13" s="35"/>
      <c r="AK13" s="35"/>
      <c r="AL13" s="35"/>
      <c r="AM13" s="36"/>
      <c r="AN13" s="36"/>
      <c r="AO13" s="206" t="e">
        <f>AVERAGE(#REF!)</f>
        <v>#REF!</v>
      </c>
      <c r="AP13" s="207" t="e">
        <f>AVERAGE(#REF!)</f>
        <v>#REF!</v>
      </c>
      <c r="AQ13" s="39"/>
      <c r="AR13" s="39"/>
      <c r="AS13" s="39"/>
      <c r="AT13" s="39"/>
      <c r="AU13" s="39"/>
      <c r="AV13" s="39"/>
      <c r="AW13" s="40"/>
      <c r="AX13" s="40"/>
      <c r="AY13" s="206" t="e">
        <f>AVERAGE(#REF!)</f>
        <v>#REF!</v>
      </c>
      <c r="AZ13" s="41"/>
      <c r="BA13" s="41"/>
      <c r="BB13" s="206" t="e">
        <f>AVERAGE(#REF!)</f>
        <v>#REF!</v>
      </c>
    </row>
    <row r="14" spans="2:54" s="42" customFormat="1" ht="48.75" hidden="1" customHeight="1">
      <c r="B14" s="43"/>
      <c r="C14" s="44" t="s">
        <v>47</v>
      </c>
      <c r="D14" s="45"/>
      <c r="E14" s="46"/>
      <c r="F14" s="47"/>
      <c r="G14" s="47"/>
      <c r="H14" s="48"/>
      <c r="I14" s="49"/>
      <c r="J14" s="49"/>
      <c r="K14" s="49"/>
      <c r="L14" s="49"/>
      <c r="M14" s="50"/>
      <c r="N14" s="50"/>
      <c r="O14" s="50"/>
      <c r="P14" s="50"/>
      <c r="Q14" s="50"/>
      <c r="R14" s="50"/>
      <c r="S14" s="51"/>
      <c r="T14" s="51"/>
      <c r="U14" s="208" t="e">
        <f>AVERAGE(U13,#REF!,#REF!)</f>
        <v>#REF!</v>
      </c>
      <c r="V14" s="208" t="e">
        <f>AVERAGE(V13,#REF!,#REF!)</f>
        <v>#REF!</v>
      </c>
      <c r="W14" s="53"/>
      <c r="X14" s="53"/>
      <c r="Y14" s="53"/>
      <c r="Z14" s="53"/>
      <c r="AA14" s="53"/>
      <c r="AB14" s="53"/>
      <c r="AC14" s="54"/>
      <c r="AD14" s="54"/>
      <c r="AE14" s="208" t="e">
        <f>AVERAGE(AE13,#REF!,#REF!)</f>
        <v>#REF!</v>
      </c>
      <c r="AF14" s="208" t="e">
        <f>AVERAGE(AF13,#REF!,#REF!)</f>
        <v>#REF!</v>
      </c>
      <c r="AG14" s="55"/>
      <c r="AH14" s="55"/>
      <c r="AI14" s="55"/>
      <c r="AJ14" s="55"/>
      <c r="AK14" s="55"/>
      <c r="AL14" s="55"/>
      <c r="AM14" s="56"/>
      <c r="AN14" s="56"/>
      <c r="AO14" s="209" t="e">
        <f>AVERAGE(AO13,#REF!,#REF!,#REF!)</f>
        <v>#REF!</v>
      </c>
      <c r="AP14" s="209" t="e">
        <f>AVERAGE(AP13,#REF!,#REF!,#REF!)</f>
        <v>#REF!</v>
      </c>
      <c r="AQ14" s="58"/>
      <c r="AR14" s="58"/>
      <c r="AS14" s="58"/>
      <c r="AT14" s="58"/>
      <c r="AU14" s="58"/>
      <c r="AV14" s="58"/>
      <c r="AW14" s="59"/>
      <c r="AX14" s="59"/>
      <c r="AY14" s="209"/>
      <c r="AZ14" s="60"/>
      <c r="BA14" s="60"/>
      <c r="BB14" s="210" t="e">
        <f>AVERAGE(BB13,#REF!,#REF!,#REF!)</f>
        <v>#REF!</v>
      </c>
    </row>
    <row r="15" spans="2:54" s="42" customFormat="1" ht="88.5" customHeight="1">
      <c r="B15" s="743" t="s">
        <v>102</v>
      </c>
      <c r="C15" s="746" t="s">
        <v>103</v>
      </c>
      <c r="D15" s="749" t="s">
        <v>104</v>
      </c>
      <c r="E15" s="211">
        <f t="shared" ref="E15" si="0">AZ15</f>
        <v>40</v>
      </c>
      <c r="F15" s="752" t="s">
        <v>105</v>
      </c>
      <c r="G15" s="752" t="s">
        <v>106</v>
      </c>
      <c r="H15" s="212">
        <f>38+176</f>
        <v>214</v>
      </c>
      <c r="I15" s="213" t="s">
        <v>107</v>
      </c>
      <c r="J15" s="753" t="s">
        <v>108</v>
      </c>
      <c r="K15" s="213" t="s">
        <v>109</v>
      </c>
      <c r="L15" s="214" t="s">
        <v>58</v>
      </c>
      <c r="M15" s="215">
        <v>0</v>
      </c>
      <c r="N15" s="215">
        <v>0</v>
      </c>
      <c r="O15" s="215">
        <v>0</v>
      </c>
      <c r="P15" s="215">
        <v>3</v>
      </c>
      <c r="Q15" s="215">
        <v>10</v>
      </c>
      <c r="R15" s="215">
        <v>6</v>
      </c>
      <c r="S15" s="216">
        <f t="shared" ref="S15" si="1">IF($L15="Suma",SUM(M15+O15+Q15),IF($L15="Promedio",IF(((M15&lt;&gt;0)+(O15&lt;&gt;0)+(Q15&lt;&gt;0))=0,0,SUM(M15,O15,Q15)/((M15&lt;&gt;0)+(O15&lt;&gt;0)+(Q15&lt;&gt;0))),Q15))</f>
        <v>10</v>
      </c>
      <c r="T15" s="216">
        <f t="shared" ref="T15:T30" si="2">IF($L15="Suma",SUM(N15+P15+R15),IF($L15="Promedio",IF(((N15&lt;&gt;0)+(P15&lt;&gt;0)+(R15&lt;&gt;0))=0,0,SUM(N15,P15,R15)/((N15&lt;&gt;0)+(P15&lt;&gt;0)+(R15&lt;&gt;0))),R15))</f>
        <v>9</v>
      </c>
      <c r="U15" s="217">
        <f t="shared" ref="U15:U30" si="3">IF(S15=0,"N.A.",T15/S15)</f>
        <v>0.9</v>
      </c>
      <c r="V15" s="217">
        <f t="shared" ref="V15:V30" si="4">IF($L15="Suma",IF(SUM(S15)=0,"N.A.",SUM(T15)/SUM(S15)),IF(L15="Promedio",IF(AVERAGE(S15)=0,"N.A.",AVERAGE(T15)/AVERAGE(S15)),U15))</f>
        <v>0.9</v>
      </c>
      <c r="W15" s="215">
        <v>5</v>
      </c>
      <c r="X15" s="215">
        <v>7</v>
      </c>
      <c r="Y15" s="215">
        <v>10</v>
      </c>
      <c r="Z15" s="215">
        <v>13</v>
      </c>
      <c r="AA15" s="215">
        <v>5</v>
      </c>
      <c r="AB15" s="215">
        <v>8</v>
      </c>
      <c r="AC15" s="77">
        <f t="shared" ref="AC15" si="5">IF($L15="Suma",SUM(W15+Y15+AA15),IF($L15="Promedio",IF(((W15&lt;&gt;0)+(Y15&lt;&gt;0)+(AA15&lt;&gt;0))=0,0,SUM(W15,Y15,AA15)/((W15&lt;&gt;0)+(Y15&lt;&gt;0)+(AA15&lt;&gt;0))),AA15))</f>
        <v>20</v>
      </c>
      <c r="AD15" s="77">
        <f t="shared" ref="AD15:AD30" si="6">IF($L15="Suma",SUM(X15+Z15+AB15),IF($L15="Promedio",IF(((X15&lt;&gt;0)+(Z15&lt;&gt;0)+(AB15&lt;&gt;0))=0,0,SUM(X15,Z15,AB15)/((X15&lt;&gt;0)+(Z15&lt;&gt;0)+(AB15&lt;&gt;0))),AB15))</f>
        <v>28</v>
      </c>
      <c r="AE15" s="218">
        <f t="shared" ref="AE15:AE30" si="7">IF(AC15=0,"N.A.",AD15/AC15)</f>
        <v>1.4</v>
      </c>
      <c r="AF15" s="217">
        <f t="shared" ref="AF15:AF30" si="8">IF($L15="Suma",IF(SUM(S15,AC15)=0,"N.A.",SUM(T15,AD15)/SUM(S15,AC15)),IF($L15="Promedio",IF(AVERAGE(S15,AC15)=0,"N.A.",IF((S15&lt;&gt;0)+(AC15&lt;&gt;0)=0,"N.A.",((T15+AD15)/((T15&lt;&gt;0)+(AD15&lt;&gt;0)))/((S15+AC15)/((S15&lt;&gt;0)+(AC15&lt;&gt;0))))),AE15))</f>
        <v>1.2333333333333334</v>
      </c>
      <c r="AG15" s="219">
        <v>5</v>
      </c>
      <c r="AH15" s="219">
        <v>5</v>
      </c>
      <c r="AI15" s="219">
        <v>5</v>
      </c>
      <c r="AJ15" s="219">
        <v>4</v>
      </c>
      <c r="AK15" s="219">
        <v>0</v>
      </c>
      <c r="AL15" s="219">
        <v>0</v>
      </c>
      <c r="AM15" s="77">
        <f t="shared" ref="AM15:AM18" si="9">IF($L15="Suma",SUM(AG15+AI15+AK15),IF($L15="Promedio",IF(((AG15&lt;&gt;0)+(AI15&lt;&gt;0)+(AK15&lt;&gt;0))=0,0,SUM(AG15,AI15,AK15)/((AG15&lt;&gt;0)+(AI15&lt;&gt;0)+(AK15&lt;&gt;0))),AK15))</f>
        <v>10</v>
      </c>
      <c r="AN15" s="77">
        <f t="shared" ref="AN15:AN30" si="10">IF($L15="Suma",SUM(AH15+AJ15+AL15),IF($L15="Promedio",IF(((AH15&lt;&gt;0)+(AJ15&lt;&gt;0)+(AL15&lt;&gt;0))=0,0,SUM(AH15,AJ15,AL15)/((AH15&lt;&gt;0)+(AJ15&lt;&gt;0)+(AL15&lt;&gt;0))),AL15))</f>
        <v>9</v>
      </c>
      <c r="AO15" s="220">
        <f t="shared" ref="AO15:AO30" si="11">IF(AM15=0,"N.A.",AN15/AM15)</f>
        <v>0.9</v>
      </c>
      <c r="AP15" s="221">
        <f t="shared" ref="AP15:AP30" si="12">IF($L15="Suma",IF(SUM(S15,AC15,AM15)=0,"N.A.",SUM(T15,AD15,AN15)/SUM(S15,AC15,AM15)),IF($L15="Promedio",IF(AVERAGE(S15,AC15,AM15)=0,"N.A.",IF((S15&lt;&gt;0)+(AC15&lt;&gt;0)+(AM15&lt;&gt;0)=0,"N.A.",((T15+AD15+AN15)/((T15&lt;&gt;0)+(AD15&lt;&gt;0)+(AN15&lt;&gt;0)))/((S15+AC15+AM15)/((S15&lt;&gt;0)+(AC15&lt;&gt;0)+(AM15&lt;&gt;0))))),AO15))</f>
        <v>1.1499999999999999</v>
      </c>
      <c r="AQ15" s="222">
        <f>'[11]05 PROMOCIÓN Y DEFENSA D MPDH'!AK9+'[11]05 PROMOCIÓN Y DEFENSA D LOCAL'!AK9</f>
        <v>0</v>
      </c>
      <c r="AR15" s="222">
        <v>1</v>
      </c>
      <c r="AS15" s="222">
        <v>0</v>
      </c>
      <c r="AT15" s="222">
        <f>'[11]05 PROMOCIÓN Y DEFENSA D MPDH'!AN9+'[11]05 PROMOCIÓN Y DEFENSA D LOCAL'!AN9</f>
        <v>0</v>
      </c>
      <c r="AU15" s="222">
        <v>0</v>
      </c>
      <c r="AV15" s="222">
        <f>'[11]05 PROMOCIÓN Y DEFENSA D MPDH'!AP9+'[11]05 PROMOCIÓN Y DEFENSA D LOCAL'!AP9</f>
        <v>0</v>
      </c>
      <c r="AW15" s="77">
        <f t="shared" ref="AW15" si="13">IF($L15="Suma",SUM(AQ15+AS15+AU15),IF($L15="Promedio",IF(((AQ15&lt;&gt;0)+(AS15&lt;&gt;0)+(AU15&lt;&gt;0))=0,0,SUM(AQ15,AS15,AU15)/((AQ15&lt;&gt;0)+(AS15&lt;&gt;0)+(AU15&lt;&gt;0))),AU15))</f>
        <v>0</v>
      </c>
      <c r="AX15" s="77">
        <f t="shared" ref="AX15:AX30" si="14">IF($L15="Suma",SUM(AR15+AT15+AV15),IF($L15="Promedio",IF(((AR15&lt;&gt;0)+(AT15&lt;&gt;0)+(AV15&lt;&gt;0))=0,0,SUM(AR15,AT15,AV15)/((AR15&lt;&gt;0)+(AT15&lt;&gt;0)+(AV15&lt;&gt;0))),AV15))</f>
        <v>1</v>
      </c>
      <c r="AY15" s="220" t="str">
        <f t="shared" ref="AY15:AY30" si="15">IF(AW15=0,"N.A.",AX15/AW15)</f>
        <v>N.A.</v>
      </c>
      <c r="AZ15" s="77">
        <f t="shared" ref="AZ15:BA30" si="16">IF($L15="Suma",SUM(S15,AC15,AM15,AW15),IF($L15="Promedio",IF(((S15&lt;&gt;0)+(AC15&lt;&gt;0)+(AM15&lt;&gt;0)+(AW15&lt;&gt;0))=0,0,SUM(S15,AC15,AM15,AW15)/((S15&lt;&gt;0)+(AC15&lt;&gt;0)+(AM15&lt;&gt;0)+(AW15&lt;&gt;0))),AW15))</f>
        <v>40</v>
      </c>
      <c r="BA15" s="77">
        <f t="shared" si="16"/>
        <v>47</v>
      </c>
      <c r="BB15" s="223">
        <f t="shared" ref="BB15:BB30" si="17">IF(AZ15=0,"N.A.",BA15/AZ15)</f>
        <v>1.175</v>
      </c>
    </row>
    <row r="16" spans="2:54" s="102" customFormat="1" ht="84" customHeight="1">
      <c r="B16" s="744"/>
      <c r="C16" s="747"/>
      <c r="D16" s="750"/>
      <c r="E16" s="224">
        <v>80</v>
      </c>
      <c r="F16" s="731"/>
      <c r="G16" s="731"/>
      <c r="H16" s="225">
        <v>176</v>
      </c>
      <c r="I16" s="96" t="s">
        <v>110</v>
      </c>
      <c r="J16" s="734"/>
      <c r="K16" s="226" t="s">
        <v>66</v>
      </c>
      <c r="L16" s="227" t="s">
        <v>58</v>
      </c>
      <c r="M16" s="112">
        <v>0</v>
      </c>
      <c r="N16" s="112">
        <v>20</v>
      </c>
      <c r="O16" s="112">
        <v>0</v>
      </c>
      <c r="P16" s="112">
        <v>26</v>
      </c>
      <c r="Q16" s="112">
        <v>20</v>
      </c>
      <c r="R16" s="112">
        <v>54</v>
      </c>
      <c r="S16" s="216">
        <f t="shared" ref="S16:S17" si="18">IF($L16="Suma",SUM(M16+O16+Q16),IF($L16="Promedio",IF(((M16&lt;&gt;0)+(O16&lt;&gt;0)+(Q16&lt;&gt;0))=0,0,SUM(M16,O16,Q16)/((M16&lt;&gt;0)+(O16&lt;&gt;0)+(Q16&lt;&gt;0))),Q16))</f>
        <v>20</v>
      </c>
      <c r="T16" s="216">
        <f t="shared" si="2"/>
        <v>100</v>
      </c>
      <c r="U16" s="228">
        <f t="shared" si="3"/>
        <v>5</v>
      </c>
      <c r="V16" s="228">
        <f t="shared" si="4"/>
        <v>5</v>
      </c>
      <c r="W16" s="229">
        <v>0</v>
      </c>
      <c r="X16" s="229">
        <v>11</v>
      </c>
      <c r="Y16" s="229">
        <v>0</v>
      </c>
      <c r="Z16" s="229">
        <v>62</v>
      </c>
      <c r="AA16" s="229">
        <v>20</v>
      </c>
      <c r="AB16" s="229">
        <v>24</v>
      </c>
      <c r="AC16" s="77">
        <f t="shared" ref="AC16:AC19" si="19">IF($L16="Suma",SUM(W16+Y16+AA16),IF($L16="Promedio",IF(((W16&lt;&gt;0)+(Y16&lt;&gt;0)+(AA16&lt;&gt;0))=0,0,SUM(W16,Y16,AA16)/((W16&lt;&gt;0)+(Y16&lt;&gt;0)+(AA16&lt;&gt;0))),AA16))</f>
        <v>20</v>
      </c>
      <c r="AD16" s="77">
        <f t="shared" si="6"/>
        <v>97</v>
      </c>
      <c r="AE16" s="228">
        <f t="shared" si="7"/>
        <v>4.8499999999999996</v>
      </c>
      <c r="AF16" s="228">
        <f t="shared" si="8"/>
        <v>4.9249999999999998</v>
      </c>
      <c r="AG16" s="229">
        <v>0</v>
      </c>
      <c r="AH16" s="229">
        <v>17</v>
      </c>
      <c r="AI16" s="229">
        <v>0</v>
      </c>
      <c r="AJ16" s="229">
        <v>42</v>
      </c>
      <c r="AK16" s="229">
        <v>20</v>
      </c>
      <c r="AL16" s="229">
        <v>46</v>
      </c>
      <c r="AM16" s="77">
        <f t="shared" si="9"/>
        <v>20</v>
      </c>
      <c r="AN16" s="77">
        <f t="shared" si="10"/>
        <v>105</v>
      </c>
      <c r="AO16" s="230">
        <f t="shared" si="11"/>
        <v>5.25</v>
      </c>
      <c r="AP16" s="230">
        <f t="shared" si="12"/>
        <v>5.0333333333333332</v>
      </c>
      <c r="AQ16" s="231">
        <v>0</v>
      </c>
      <c r="AR16" s="231">
        <v>39</v>
      </c>
      <c r="AS16" s="231">
        <v>10</v>
      </c>
      <c r="AT16" s="231">
        <v>29</v>
      </c>
      <c r="AU16" s="231">
        <v>10</v>
      </c>
      <c r="AV16" s="231">
        <v>7</v>
      </c>
      <c r="AW16" s="77">
        <f t="shared" ref="AW16:AW17" si="20">IF($L16="Suma",SUM(AQ16+AS16+AU16),IF($L16="Promedio",IF(((AQ16&lt;&gt;0)+(AS16&lt;&gt;0)+(AU16&lt;&gt;0))=0,0,SUM(AQ16,AS16,AU16)/((AQ16&lt;&gt;0)+(AS16&lt;&gt;0)+(AU16&lt;&gt;0))),AU16))</f>
        <v>20</v>
      </c>
      <c r="AX16" s="77">
        <f t="shared" si="14"/>
        <v>75</v>
      </c>
      <c r="AY16" s="232">
        <f t="shared" si="15"/>
        <v>3.75</v>
      </c>
      <c r="AZ16" s="77">
        <f t="shared" si="16"/>
        <v>80</v>
      </c>
      <c r="BA16" s="77">
        <f t="shared" si="16"/>
        <v>377</v>
      </c>
      <c r="BB16" s="101">
        <f t="shared" si="17"/>
        <v>4.7125000000000004</v>
      </c>
    </row>
    <row r="17" spans="2:55" s="102" customFormat="1" ht="255" customHeight="1">
      <c r="B17" s="744"/>
      <c r="C17" s="747"/>
      <c r="D17" s="751"/>
      <c r="E17" s="233">
        <f>E16+E15</f>
        <v>120</v>
      </c>
      <c r="F17" s="732"/>
      <c r="G17" s="732"/>
      <c r="H17" s="233">
        <f>H16+H15</f>
        <v>390</v>
      </c>
      <c r="I17" s="96" t="s">
        <v>111</v>
      </c>
      <c r="J17" s="735"/>
      <c r="K17" s="227" t="s">
        <v>112</v>
      </c>
      <c r="L17" s="227" t="s">
        <v>58</v>
      </c>
      <c r="M17" s="234">
        <f>M15+M16</f>
        <v>0</v>
      </c>
      <c r="N17" s="234">
        <f t="shared" ref="N17:R17" si="21">N15+N16</f>
        <v>20</v>
      </c>
      <c r="O17" s="234">
        <f t="shared" si="21"/>
        <v>0</v>
      </c>
      <c r="P17" s="234">
        <f t="shared" si="21"/>
        <v>29</v>
      </c>
      <c r="Q17" s="234">
        <f t="shared" si="21"/>
        <v>30</v>
      </c>
      <c r="R17" s="234">
        <f t="shared" si="21"/>
        <v>60</v>
      </c>
      <c r="S17" s="216">
        <f t="shared" si="18"/>
        <v>30</v>
      </c>
      <c r="T17" s="216">
        <f t="shared" si="2"/>
        <v>109</v>
      </c>
      <c r="U17" s="228">
        <f t="shared" si="3"/>
        <v>3.6333333333333333</v>
      </c>
      <c r="V17" s="228">
        <f t="shared" si="4"/>
        <v>3.6333333333333333</v>
      </c>
      <c r="W17" s="234">
        <f>W15+W16</f>
        <v>5</v>
      </c>
      <c r="X17" s="234">
        <f t="shared" ref="X17:AB17" si="22">X15+X16</f>
        <v>18</v>
      </c>
      <c r="Y17" s="234">
        <f t="shared" si="22"/>
        <v>10</v>
      </c>
      <c r="Z17" s="234">
        <f t="shared" si="22"/>
        <v>75</v>
      </c>
      <c r="AA17" s="234">
        <f t="shared" si="22"/>
        <v>25</v>
      </c>
      <c r="AB17" s="234">
        <f t="shared" si="22"/>
        <v>32</v>
      </c>
      <c r="AC17" s="77">
        <f t="shared" si="19"/>
        <v>40</v>
      </c>
      <c r="AD17" s="77">
        <f t="shared" si="6"/>
        <v>125</v>
      </c>
      <c r="AE17" s="228">
        <f t="shared" si="7"/>
        <v>3.125</v>
      </c>
      <c r="AF17" s="228">
        <f t="shared" si="8"/>
        <v>3.342857142857143</v>
      </c>
      <c r="AG17" s="234">
        <f>AG15+AG16</f>
        <v>5</v>
      </c>
      <c r="AH17" s="234">
        <f t="shared" ref="AH17:AL17" si="23">AH15+AH16</f>
        <v>22</v>
      </c>
      <c r="AI17" s="234">
        <f t="shared" si="23"/>
        <v>5</v>
      </c>
      <c r="AJ17" s="234">
        <f t="shared" si="23"/>
        <v>46</v>
      </c>
      <c r="AK17" s="234">
        <f t="shared" si="23"/>
        <v>20</v>
      </c>
      <c r="AL17" s="234">
        <f t="shared" si="23"/>
        <v>46</v>
      </c>
      <c r="AM17" s="77">
        <f t="shared" si="9"/>
        <v>30</v>
      </c>
      <c r="AN17" s="77">
        <f t="shared" si="10"/>
        <v>114</v>
      </c>
      <c r="AO17" s="230">
        <f t="shared" si="11"/>
        <v>3.8</v>
      </c>
      <c r="AP17" s="230">
        <f t="shared" si="12"/>
        <v>3.48</v>
      </c>
      <c r="AQ17" s="231">
        <f>AQ15+AQ16</f>
        <v>0</v>
      </c>
      <c r="AR17" s="231">
        <v>0</v>
      </c>
      <c r="AS17" s="231">
        <f t="shared" ref="AS17:AV17" si="24">AS15+AS16</f>
        <v>10</v>
      </c>
      <c r="AT17" s="231">
        <f t="shared" si="24"/>
        <v>29</v>
      </c>
      <c r="AU17" s="231">
        <f t="shared" si="24"/>
        <v>10</v>
      </c>
      <c r="AV17" s="231">
        <f t="shared" si="24"/>
        <v>7</v>
      </c>
      <c r="AW17" s="77">
        <f t="shared" si="20"/>
        <v>20</v>
      </c>
      <c r="AX17" s="77">
        <f t="shared" si="14"/>
        <v>36</v>
      </c>
      <c r="AY17" s="232">
        <f t="shared" si="15"/>
        <v>1.8</v>
      </c>
      <c r="AZ17" s="77">
        <f t="shared" si="16"/>
        <v>120</v>
      </c>
      <c r="BA17" s="77">
        <f t="shared" si="16"/>
        <v>384</v>
      </c>
      <c r="BB17" s="101">
        <f t="shared" si="17"/>
        <v>3.2</v>
      </c>
    </row>
    <row r="18" spans="2:55" s="42" customFormat="1" ht="138.75" customHeight="1">
      <c r="B18" s="744"/>
      <c r="C18" s="747"/>
      <c r="D18" s="736" t="s">
        <v>113</v>
      </c>
      <c r="E18" s="235">
        <v>164000</v>
      </c>
      <c r="F18" s="730" t="s">
        <v>114</v>
      </c>
      <c r="G18" s="730" t="s">
        <v>115</v>
      </c>
      <c r="H18" s="236">
        <v>27931</v>
      </c>
      <c r="I18" s="237" t="s">
        <v>116</v>
      </c>
      <c r="J18" s="733" t="s">
        <v>117</v>
      </c>
      <c r="K18" s="227" t="s">
        <v>109</v>
      </c>
      <c r="L18" s="238" t="s">
        <v>58</v>
      </c>
      <c r="M18" s="239">
        <v>26983</v>
      </c>
      <c r="N18" s="239">
        <v>26983</v>
      </c>
      <c r="O18" s="239">
        <v>27744</v>
      </c>
      <c r="P18" s="239">
        <v>27744</v>
      </c>
      <c r="Q18" s="239">
        <v>11000</v>
      </c>
      <c r="R18" s="239">
        <v>21215</v>
      </c>
      <c r="S18" s="240">
        <f t="shared" ref="S18:S29" si="25">IF($L18="Suma",SUM(M18+O18+Q18),IF($L18="Promedio",IF(((M18&lt;&gt;0)+(O18&lt;&gt;0)+(Q18&lt;&gt;0))=0,0,SUM(M18,O18,Q18)/((M18&lt;&gt;0)+(O18&lt;&gt;0)+(Q18&lt;&gt;0))),Q18))</f>
        <v>65727</v>
      </c>
      <c r="T18" s="240">
        <f t="shared" si="2"/>
        <v>75942</v>
      </c>
      <c r="U18" s="217">
        <f t="shared" si="3"/>
        <v>1.1554155826372723</v>
      </c>
      <c r="V18" s="217">
        <f t="shared" si="4"/>
        <v>1.1554155826372723</v>
      </c>
      <c r="W18" s="239">
        <v>11000</v>
      </c>
      <c r="X18" s="239">
        <v>11971</v>
      </c>
      <c r="Y18" s="239">
        <v>11000</v>
      </c>
      <c r="Z18" s="239">
        <v>19365</v>
      </c>
      <c r="AA18" s="239">
        <v>11000</v>
      </c>
      <c r="AB18" s="239">
        <v>13367</v>
      </c>
      <c r="AC18" s="240">
        <f t="shared" si="19"/>
        <v>33000</v>
      </c>
      <c r="AD18" s="240">
        <f t="shared" si="6"/>
        <v>44703</v>
      </c>
      <c r="AE18" s="217">
        <f t="shared" si="7"/>
        <v>1.3546363636363636</v>
      </c>
      <c r="AF18" s="217">
        <f t="shared" si="8"/>
        <v>1.2220061381385032</v>
      </c>
      <c r="AG18" s="241">
        <v>11000</v>
      </c>
      <c r="AH18" s="241">
        <v>9308</v>
      </c>
      <c r="AI18" s="241">
        <v>11000</v>
      </c>
      <c r="AJ18" s="241">
        <v>13833</v>
      </c>
      <c r="AK18" s="241">
        <v>11000</v>
      </c>
      <c r="AL18" s="241">
        <v>13798</v>
      </c>
      <c r="AM18" s="240">
        <f t="shared" si="9"/>
        <v>33000</v>
      </c>
      <c r="AN18" s="240">
        <f t="shared" si="10"/>
        <v>36939</v>
      </c>
      <c r="AO18" s="221">
        <f t="shared" si="11"/>
        <v>1.1193636363636363</v>
      </c>
      <c r="AP18" s="221">
        <f t="shared" si="12"/>
        <v>1.196292331868182</v>
      </c>
      <c r="AQ18" s="242">
        <v>11000</v>
      </c>
      <c r="AR18" s="242">
        <v>11655</v>
      </c>
      <c r="AS18" s="242">
        <v>11000</v>
      </c>
      <c r="AT18" s="242">
        <v>11874</v>
      </c>
      <c r="AU18" s="242">
        <v>10273</v>
      </c>
      <c r="AV18" s="242">
        <v>9870</v>
      </c>
      <c r="AW18" s="77">
        <f t="shared" ref="AW18:AW21" si="26">IF($L18="Suma",SUM(AQ18+AS18+AU18),IF($L18="Promedio",IF(((AQ18&lt;&gt;0)+(AS18&lt;&gt;0)+(AU18&lt;&gt;0))=0,0,SUM(AQ18,AS18,AU18)/((AQ18&lt;&gt;0)+(AS18&lt;&gt;0)+(AU18&lt;&gt;0))),AU18))</f>
        <v>32273</v>
      </c>
      <c r="AX18" s="77">
        <f t="shared" si="14"/>
        <v>33399</v>
      </c>
      <c r="AY18" s="221">
        <f t="shared" si="15"/>
        <v>1.0348898460013014</v>
      </c>
      <c r="AZ18" s="77">
        <f t="shared" si="16"/>
        <v>164000</v>
      </c>
      <c r="BA18" s="77">
        <f t="shared" si="16"/>
        <v>190983</v>
      </c>
      <c r="BB18" s="94">
        <f t="shared" si="17"/>
        <v>1.1645304878048781</v>
      </c>
    </row>
    <row r="19" spans="2:55" s="102" customFormat="1" ht="151.5" customHeight="1">
      <c r="B19" s="744"/>
      <c r="C19" s="747"/>
      <c r="D19" s="737"/>
      <c r="E19" s="235">
        <v>22000</v>
      </c>
      <c r="F19" s="731"/>
      <c r="G19" s="731"/>
      <c r="H19" s="236">
        <v>1434</v>
      </c>
      <c r="I19" s="96" t="s">
        <v>118</v>
      </c>
      <c r="J19" s="734"/>
      <c r="K19" s="226" t="s">
        <v>66</v>
      </c>
      <c r="L19" s="237" t="s">
        <v>58</v>
      </c>
      <c r="M19" s="112">
        <v>1980</v>
      </c>
      <c r="N19" s="112">
        <v>1438</v>
      </c>
      <c r="O19" s="112">
        <v>1885</v>
      </c>
      <c r="P19" s="112">
        <v>3400</v>
      </c>
      <c r="Q19" s="112">
        <v>1885</v>
      </c>
      <c r="R19" s="112">
        <v>5406</v>
      </c>
      <c r="S19" s="240">
        <f t="shared" si="25"/>
        <v>5750</v>
      </c>
      <c r="T19" s="240">
        <f t="shared" si="2"/>
        <v>10244</v>
      </c>
      <c r="U19" s="228">
        <f t="shared" si="3"/>
        <v>1.7815652173913044</v>
      </c>
      <c r="V19" s="228">
        <f t="shared" si="4"/>
        <v>1.7815652173913044</v>
      </c>
      <c r="W19" s="112">
        <v>1980</v>
      </c>
      <c r="X19" s="112">
        <v>4484</v>
      </c>
      <c r="Y19" s="112">
        <v>1885</v>
      </c>
      <c r="Z19" s="112">
        <v>6205</v>
      </c>
      <c r="AA19" s="112">
        <v>1885</v>
      </c>
      <c r="AB19" s="112">
        <v>5322</v>
      </c>
      <c r="AC19" s="240">
        <f t="shared" si="19"/>
        <v>5750</v>
      </c>
      <c r="AD19" s="240">
        <f t="shared" si="6"/>
        <v>16011</v>
      </c>
      <c r="AE19" s="228">
        <f t="shared" si="7"/>
        <v>2.7845217391304349</v>
      </c>
      <c r="AF19" s="228">
        <f t="shared" si="8"/>
        <v>2.2830434782608697</v>
      </c>
      <c r="AG19" s="112">
        <v>1960</v>
      </c>
      <c r="AH19" s="112">
        <v>5575</v>
      </c>
      <c r="AI19" s="112">
        <v>1865</v>
      </c>
      <c r="AJ19" s="112">
        <v>7081</v>
      </c>
      <c r="AK19" s="112">
        <v>1865</v>
      </c>
      <c r="AL19" s="112">
        <v>6157</v>
      </c>
      <c r="AM19" s="240">
        <f t="shared" ref="AM19:AM30" si="27">IF($L19="Suma",SUM(AG19+AI19+AK19),IF($L19="Promedio",IF(((AG19&lt;&gt;0)+(AI19&lt;&gt;0)+(AK19&lt;&gt;0))=0,0,SUM(AG19,AI19,AK19)/((AG19&lt;&gt;0)+(AI19&lt;&gt;0)+(AK19&lt;&gt;0))),AK19))</f>
        <v>5690</v>
      </c>
      <c r="AN19" s="240">
        <f t="shared" si="10"/>
        <v>18813</v>
      </c>
      <c r="AO19" s="230">
        <f t="shared" si="11"/>
        <v>3.3063268892794375</v>
      </c>
      <c r="AP19" s="230">
        <f t="shared" si="12"/>
        <v>2.6217568353694007</v>
      </c>
      <c r="AQ19" s="114">
        <v>1960</v>
      </c>
      <c r="AR19" s="114">
        <v>6397</v>
      </c>
      <c r="AS19" s="114">
        <v>1865</v>
      </c>
      <c r="AT19" s="114">
        <v>5743</v>
      </c>
      <c r="AU19" s="114">
        <v>985</v>
      </c>
      <c r="AV19" s="114">
        <v>4640</v>
      </c>
      <c r="AW19" s="77">
        <f t="shared" si="26"/>
        <v>4810</v>
      </c>
      <c r="AX19" s="77">
        <f t="shared" si="14"/>
        <v>16780</v>
      </c>
      <c r="AY19" s="221">
        <f t="shared" si="15"/>
        <v>3.4885654885654884</v>
      </c>
      <c r="AZ19" s="77">
        <f t="shared" si="16"/>
        <v>22000</v>
      </c>
      <c r="BA19" s="77">
        <f t="shared" si="16"/>
        <v>61848</v>
      </c>
      <c r="BB19" s="101">
        <f t="shared" si="17"/>
        <v>2.8112727272727271</v>
      </c>
    </row>
    <row r="20" spans="2:55" s="102" customFormat="1" ht="343.5" customHeight="1">
      <c r="B20" s="744"/>
      <c r="C20" s="747"/>
      <c r="D20" s="737"/>
      <c r="E20" s="233">
        <f>E19+E18</f>
        <v>186000</v>
      </c>
      <c r="F20" s="732"/>
      <c r="G20" s="732"/>
      <c r="H20" s="233">
        <f>H19+H18</f>
        <v>29365</v>
      </c>
      <c r="I20" s="96" t="s">
        <v>119</v>
      </c>
      <c r="J20" s="735"/>
      <c r="K20" s="226" t="s">
        <v>120</v>
      </c>
      <c r="L20" s="237" t="s">
        <v>58</v>
      </c>
      <c r="M20" s="234">
        <f t="shared" ref="M20:P20" si="28">M19+M18</f>
        <v>28963</v>
      </c>
      <c r="N20" s="234">
        <f t="shared" si="28"/>
        <v>28421</v>
      </c>
      <c r="O20" s="234">
        <f t="shared" si="28"/>
        <v>29629</v>
      </c>
      <c r="P20" s="234">
        <f t="shared" si="28"/>
        <v>31144</v>
      </c>
      <c r="Q20" s="234">
        <f>Q19+Q18</f>
        <v>12885</v>
      </c>
      <c r="R20" s="234">
        <f>R19+R18</f>
        <v>26621</v>
      </c>
      <c r="S20" s="240">
        <f t="shared" si="25"/>
        <v>71477</v>
      </c>
      <c r="T20" s="240">
        <f t="shared" si="2"/>
        <v>86186</v>
      </c>
      <c r="U20" s="228">
        <f t="shared" si="3"/>
        <v>1.2057864767687507</v>
      </c>
      <c r="V20" s="228">
        <f t="shared" si="4"/>
        <v>1.2057864767687507</v>
      </c>
      <c r="W20" s="234">
        <f t="shared" ref="W20:Z20" si="29">W19+W18</f>
        <v>12980</v>
      </c>
      <c r="X20" s="234">
        <f t="shared" si="29"/>
        <v>16455</v>
      </c>
      <c r="Y20" s="234">
        <f t="shared" si="29"/>
        <v>12885</v>
      </c>
      <c r="Z20" s="234">
        <f t="shared" si="29"/>
        <v>25570</v>
      </c>
      <c r="AA20" s="234">
        <f>AA19+AA18</f>
        <v>12885</v>
      </c>
      <c r="AB20" s="234">
        <f>AB19+AB18</f>
        <v>18689</v>
      </c>
      <c r="AC20" s="240">
        <f t="shared" ref="AC20" si="30">IF($L20="Suma",SUM(W20+Y20+AA20),IF($L20="Promedio",IF(((W20&lt;&gt;0)+(Y20&lt;&gt;0)+(AA20&lt;&gt;0))=0,0,SUM(W20,Y20,AA20)/((W20&lt;&gt;0)+(Y20&lt;&gt;0)+(AA20&lt;&gt;0))),AA20))</f>
        <v>38750</v>
      </c>
      <c r="AD20" s="240">
        <f t="shared" si="6"/>
        <v>60714</v>
      </c>
      <c r="AE20" s="228">
        <f t="shared" si="7"/>
        <v>1.5668129032258065</v>
      </c>
      <c r="AF20" s="228">
        <f t="shared" si="8"/>
        <v>1.3327043283406061</v>
      </c>
      <c r="AG20" s="234">
        <f t="shared" ref="AG20:AJ20" si="31">AG19+AG18</f>
        <v>12960</v>
      </c>
      <c r="AH20" s="234">
        <f t="shared" si="31"/>
        <v>14883</v>
      </c>
      <c r="AI20" s="234">
        <f t="shared" si="31"/>
        <v>12865</v>
      </c>
      <c r="AJ20" s="234">
        <f t="shared" si="31"/>
        <v>20914</v>
      </c>
      <c r="AK20" s="234">
        <f>AK19+AK18</f>
        <v>12865</v>
      </c>
      <c r="AL20" s="234">
        <f>AL19+AL18</f>
        <v>19955</v>
      </c>
      <c r="AM20" s="240">
        <f t="shared" si="27"/>
        <v>38690</v>
      </c>
      <c r="AN20" s="240">
        <f t="shared" si="10"/>
        <v>55752</v>
      </c>
      <c r="AO20" s="230">
        <f t="shared" si="11"/>
        <v>1.4409925045231327</v>
      </c>
      <c r="AP20" s="230">
        <f t="shared" si="12"/>
        <v>1.3608385879382474</v>
      </c>
      <c r="AQ20" s="243">
        <f t="shared" ref="AQ20:AU20" si="32">AQ19+AQ18</f>
        <v>12960</v>
      </c>
      <c r="AR20" s="243">
        <f t="shared" si="32"/>
        <v>18052</v>
      </c>
      <c r="AS20" s="243">
        <f t="shared" si="32"/>
        <v>12865</v>
      </c>
      <c r="AT20" s="243">
        <f t="shared" si="32"/>
        <v>17617</v>
      </c>
      <c r="AU20" s="243">
        <f t="shared" si="32"/>
        <v>11258</v>
      </c>
      <c r="AV20" s="243">
        <f>AV19+AV18</f>
        <v>14510</v>
      </c>
      <c r="AW20" s="77">
        <f t="shared" si="26"/>
        <v>37083</v>
      </c>
      <c r="AX20" s="77">
        <f t="shared" si="14"/>
        <v>50179</v>
      </c>
      <c r="AY20" s="221">
        <f t="shared" si="15"/>
        <v>1.3531537362133592</v>
      </c>
      <c r="AZ20" s="77">
        <f t="shared" si="16"/>
        <v>186000</v>
      </c>
      <c r="BA20" s="77">
        <f t="shared" si="16"/>
        <v>252831</v>
      </c>
      <c r="BB20" s="101">
        <f t="shared" si="17"/>
        <v>1.3593064516129032</v>
      </c>
    </row>
    <row r="21" spans="2:55" s="42" customFormat="1" ht="102" customHeight="1">
      <c r="B21" s="744"/>
      <c r="C21" s="747"/>
      <c r="D21" s="737"/>
      <c r="E21" s="235">
        <v>11600</v>
      </c>
      <c r="F21" s="730" t="s">
        <v>121</v>
      </c>
      <c r="G21" s="730" t="s">
        <v>122</v>
      </c>
      <c r="H21" s="236">
        <v>7320</v>
      </c>
      <c r="I21" s="733" t="s">
        <v>123</v>
      </c>
      <c r="J21" s="733" t="s">
        <v>124</v>
      </c>
      <c r="K21" s="227" t="s">
        <v>109</v>
      </c>
      <c r="L21" s="238" t="s">
        <v>58</v>
      </c>
      <c r="M21" s="244">
        <v>972</v>
      </c>
      <c r="N21" s="244">
        <v>972</v>
      </c>
      <c r="O21" s="244">
        <v>1212</v>
      </c>
      <c r="P21" s="244">
        <v>1212</v>
      </c>
      <c r="Q21" s="244">
        <v>950</v>
      </c>
      <c r="R21" s="244">
        <v>1362</v>
      </c>
      <c r="S21" s="240">
        <f t="shared" si="25"/>
        <v>3134</v>
      </c>
      <c r="T21" s="240">
        <f t="shared" si="2"/>
        <v>3546</v>
      </c>
      <c r="U21" s="217">
        <f t="shared" si="3"/>
        <v>1.1314613911933631</v>
      </c>
      <c r="V21" s="217">
        <f t="shared" si="4"/>
        <v>1.1314613911933631</v>
      </c>
      <c r="W21" s="245">
        <v>950</v>
      </c>
      <c r="X21" s="245">
        <v>979</v>
      </c>
      <c r="Y21" s="245">
        <v>950</v>
      </c>
      <c r="Z21" s="245">
        <v>1088</v>
      </c>
      <c r="AA21" s="245">
        <v>950</v>
      </c>
      <c r="AB21" s="245">
        <v>1310</v>
      </c>
      <c r="AC21" s="240">
        <f t="shared" ref="AC21:AC22" si="33">IF($L21="Suma",SUM(W21+Y21+AA21),IF($L21="Promedio",IF(((W21&lt;&gt;0)+(Y21&lt;&gt;0)+(AA21&lt;&gt;0))=0,0,SUM(W21,Y21,AA21)/((W21&lt;&gt;0)+(Y21&lt;&gt;0)+(AA21&lt;&gt;0))),AA21))</f>
        <v>2850</v>
      </c>
      <c r="AD21" s="240">
        <f t="shared" si="6"/>
        <v>3377</v>
      </c>
      <c r="AE21" s="217">
        <f t="shared" si="7"/>
        <v>1.1849122807017545</v>
      </c>
      <c r="AF21" s="217">
        <f t="shared" si="8"/>
        <v>1.156918449197861</v>
      </c>
      <c r="AG21" s="246">
        <v>950</v>
      </c>
      <c r="AH21" s="246">
        <v>1401</v>
      </c>
      <c r="AI21" s="246">
        <v>950</v>
      </c>
      <c r="AJ21" s="246">
        <v>1316</v>
      </c>
      <c r="AK21" s="246">
        <v>950</v>
      </c>
      <c r="AL21" s="246">
        <v>1141</v>
      </c>
      <c r="AM21" s="240">
        <f t="shared" si="27"/>
        <v>2850</v>
      </c>
      <c r="AN21" s="240">
        <f t="shared" si="10"/>
        <v>3858</v>
      </c>
      <c r="AO21" s="221">
        <f t="shared" si="11"/>
        <v>1.3536842105263158</v>
      </c>
      <c r="AP21" s="221">
        <f t="shared" si="12"/>
        <v>1.2203984604935476</v>
      </c>
      <c r="AQ21" s="242">
        <v>950</v>
      </c>
      <c r="AR21" s="242">
        <v>1332</v>
      </c>
      <c r="AS21" s="242">
        <v>950</v>
      </c>
      <c r="AT21" s="242">
        <v>1225</v>
      </c>
      <c r="AU21" s="242">
        <v>866</v>
      </c>
      <c r="AV21" s="242">
        <v>687</v>
      </c>
      <c r="AW21" s="77">
        <f t="shared" si="26"/>
        <v>2766</v>
      </c>
      <c r="AX21" s="77">
        <f t="shared" si="14"/>
        <v>3244</v>
      </c>
      <c r="AY21" s="221">
        <f t="shared" si="15"/>
        <v>1.1728127259580621</v>
      </c>
      <c r="AZ21" s="77">
        <f t="shared" si="16"/>
        <v>11600</v>
      </c>
      <c r="BA21" s="77">
        <f t="shared" si="16"/>
        <v>14025</v>
      </c>
      <c r="BB21" s="94">
        <f t="shared" si="17"/>
        <v>1.209051724137931</v>
      </c>
    </row>
    <row r="22" spans="2:55" s="102" customFormat="1" ht="102" customHeight="1">
      <c r="B22" s="744"/>
      <c r="C22" s="747"/>
      <c r="D22" s="737"/>
      <c r="E22" s="235">
        <v>1000</v>
      </c>
      <c r="F22" s="731"/>
      <c r="G22" s="731"/>
      <c r="H22" s="236" t="s">
        <v>125</v>
      </c>
      <c r="I22" s="734"/>
      <c r="J22" s="734"/>
      <c r="K22" s="226" t="s">
        <v>66</v>
      </c>
      <c r="L22" s="237" t="s">
        <v>58</v>
      </c>
      <c r="M22" s="112">
        <v>79</v>
      </c>
      <c r="N22" s="112">
        <v>94</v>
      </c>
      <c r="O22" s="112">
        <v>75</v>
      </c>
      <c r="P22" s="112">
        <v>154</v>
      </c>
      <c r="Q22" s="112">
        <v>97</v>
      </c>
      <c r="R22" s="112">
        <v>246</v>
      </c>
      <c r="S22" s="240">
        <f t="shared" si="25"/>
        <v>251</v>
      </c>
      <c r="T22" s="240">
        <f t="shared" si="2"/>
        <v>494</v>
      </c>
      <c r="U22" s="228">
        <f t="shared" si="3"/>
        <v>1.9681274900398407</v>
      </c>
      <c r="V22" s="228">
        <f t="shared" si="4"/>
        <v>1.9681274900398407</v>
      </c>
      <c r="W22" s="112">
        <v>84</v>
      </c>
      <c r="X22" s="112">
        <v>203</v>
      </c>
      <c r="Y22" s="112">
        <v>80</v>
      </c>
      <c r="Z22" s="112">
        <v>239</v>
      </c>
      <c r="AA22" s="112">
        <v>92</v>
      </c>
      <c r="AB22" s="112">
        <v>174</v>
      </c>
      <c r="AC22" s="240">
        <f t="shared" si="33"/>
        <v>256</v>
      </c>
      <c r="AD22" s="240">
        <f t="shared" si="6"/>
        <v>616</v>
      </c>
      <c r="AE22" s="228">
        <f t="shared" si="7"/>
        <v>2.40625</v>
      </c>
      <c r="AF22" s="228">
        <f t="shared" si="8"/>
        <v>2.1893491124260356</v>
      </c>
      <c r="AG22" s="112">
        <v>84</v>
      </c>
      <c r="AH22" s="112">
        <v>192</v>
      </c>
      <c r="AI22" s="112">
        <v>90</v>
      </c>
      <c r="AJ22" s="112">
        <v>265</v>
      </c>
      <c r="AK22" s="112">
        <v>102</v>
      </c>
      <c r="AL22" s="112">
        <v>208</v>
      </c>
      <c r="AM22" s="240">
        <f t="shared" si="27"/>
        <v>276</v>
      </c>
      <c r="AN22" s="240">
        <f t="shared" si="10"/>
        <v>665</v>
      </c>
      <c r="AO22" s="230">
        <f t="shared" si="11"/>
        <v>2.4094202898550723</v>
      </c>
      <c r="AP22" s="230">
        <f t="shared" si="12"/>
        <v>2.2669220945083013</v>
      </c>
      <c r="AQ22" s="114">
        <v>84</v>
      </c>
      <c r="AR22" s="114">
        <v>211</v>
      </c>
      <c r="AS22" s="114">
        <v>88</v>
      </c>
      <c r="AT22" s="114">
        <v>224</v>
      </c>
      <c r="AU22" s="114">
        <v>45</v>
      </c>
      <c r="AV22" s="114">
        <v>163</v>
      </c>
      <c r="AW22" s="77">
        <f t="shared" ref="AW22" si="34">IF($L22="Suma",SUM(AQ22+AS22+AU22),IF($L22="Promedio",IF(((AQ22&lt;&gt;0)+(AS22&lt;&gt;0)+(AU22&lt;&gt;0))=0,0,SUM(AQ22,AS22,AU22)/((AQ22&lt;&gt;0)+(AS22&lt;&gt;0)+(AU22&lt;&gt;0))),AU22))</f>
        <v>217</v>
      </c>
      <c r="AX22" s="77">
        <f t="shared" si="14"/>
        <v>598</v>
      </c>
      <c r="AY22" s="221">
        <f t="shared" si="15"/>
        <v>2.7557603686635943</v>
      </c>
      <c r="AZ22" s="77">
        <f t="shared" si="16"/>
        <v>1000</v>
      </c>
      <c r="BA22" s="77">
        <f t="shared" si="16"/>
        <v>2373</v>
      </c>
      <c r="BB22" s="101">
        <f t="shared" si="17"/>
        <v>2.3730000000000002</v>
      </c>
    </row>
    <row r="23" spans="2:55" s="102" customFormat="1" ht="102" customHeight="1">
      <c r="B23" s="744"/>
      <c r="C23" s="747"/>
      <c r="D23" s="737"/>
      <c r="E23" s="235">
        <f>+E22+E21</f>
        <v>12600</v>
      </c>
      <c r="F23" s="732"/>
      <c r="G23" s="732"/>
      <c r="H23" s="236">
        <f>+H21</f>
        <v>7320</v>
      </c>
      <c r="I23" s="735"/>
      <c r="J23" s="735"/>
      <c r="K23" s="237" t="s">
        <v>126</v>
      </c>
      <c r="L23" s="237" t="s">
        <v>58</v>
      </c>
      <c r="M23" s="234">
        <f>+M22+M21</f>
        <v>1051</v>
      </c>
      <c r="N23" s="234">
        <f t="shared" ref="N23:R23" si="35">+N22+N21</f>
        <v>1066</v>
      </c>
      <c r="O23" s="234">
        <f t="shared" si="35"/>
        <v>1287</v>
      </c>
      <c r="P23" s="234">
        <f t="shared" si="35"/>
        <v>1366</v>
      </c>
      <c r="Q23" s="234">
        <f t="shared" si="35"/>
        <v>1047</v>
      </c>
      <c r="R23" s="234">
        <f t="shared" si="35"/>
        <v>1608</v>
      </c>
      <c r="S23" s="240">
        <f t="shared" si="25"/>
        <v>3385</v>
      </c>
      <c r="T23" s="240">
        <f t="shared" si="2"/>
        <v>4040</v>
      </c>
      <c r="U23" s="228">
        <f t="shared" si="3"/>
        <v>1.1935007385524372</v>
      </c>
      <c r="V23" s="228">
        <f t="shared" si="4"/>
        <v>1.1935007385524372</v>
      </c>
      <c r="W23" s="234">
        <f>+W22+W21</f>
        <v>1034</v>
      </c>
      <c r="X23" s="234">
        <f t="shared" ref="X23:AB23" si="36">+X22+X21</f>
        <v>1182</v>
      </c>
      <c r="Y23" s="234">
        <f t="shared" si="36"/>
        <v>1030</v>
      </c>
      <c r="Z23" s="234">
        <f t="shared" si="36"/>
        <v>1327</v>
      </c>
      <c r="AA23" s="234">
        <f t="shared" si="36"/>
        <v>1042</v>
      </c>
      <c r="AB23" s="234">
        <f t="shared" si="36"/>
        <v>1484</v>
      </c>
      <c r="AC23" s="240">
        <f t="shared" ref="AC23" si="37">IF($L23="Suma",SUM(W23+Y23+AA23),IF($L23="Promedio",IF(((W23&lt;&gt;0)+(Y23&lt;&gt;0)+(AA23&lt;&gt;0))=0,0,SUM(W23,Y23,AA23)/((W23&lt;&gt;0)+(Y23&lt;&gt;0)+(AA23&lt;&gt;0))),AA23))</f>
        <v>3106</v>
      </c>
      <c r="AD23" s="240">
        <f t="shared" si="6"/>
        <v>3993</v>
      </c>
      <c r="AE23" s="228">
        <f t="shared" si="7"/>
        <v>1.2855763039278816</v>
      </c>
      <c r="AF23" s="228">
        <f t="shared" si="8"/>
        <v>1.2375596980434447</v>
      </c>
      <c r="AG23" s="234">
        <f>+AG22+AG21</f>
        <v>1034</v>
      </c>
      <c r="AH23" s="234">
        <f t="shared" ref="AH23:AL23" si="38">+AH22+AH21</f>
        <v>1593</v>
      </c>
      <c r="AI23" s="234">
        <f t="shared" si="38"/>
        <v>1040</v>
      </c>
      <c r="AJ23" s="234">
        <f t="shared" si="38"/>
        <v>1581</v>
      </c>
      <c r="AK23" s="234">
        <f t="shared" si="38"/>
        <v>1052</v>
      </c>
      <c r="AL23" s="234">
        <f t="shared" si="38"/>
        <v>1349</v>
      </c>
      <c r="AM23" s="240">
        <f t="shared" si="27"/>
        <v>3126</v>
      </c>
      <c r="AN23" s="240">
        <f t="shared" si="10"/>
        <v>4523</v>
      </c>
      <c r="AO23" s="230">
        <f t="shared" si="11"/>
        <v>1.4468969929622522</v>
      </c>
      <c r="AP23" s="230">
        <f t="shared" si="12"/>
        <v>1.3056046584173859</v>
      </c>
      <c r="AQ23" s="243">
        <f>+AQ22+AQ21</f>
        <v>1034</v>
      </c>
      <c r="AR23" s="243">
        <f t="shared" ref="AR23:AV23" si="39">+AR22+AR21</f>
        <v>1543</v>
      </c>
      <c r="AS23" s="243">
        <f t="shared" si="39"/>
        <v>1038</v>
      </c>
      <c r="AT23" s="243">
        <f t="shared" si="39"/>
        <v>1449</v>
      </c>
      <c r="AU23" s="243">
        <f t="shared" si="39"/>
        <v>911</v>
      </c>
      <c r="AV23" s="243">
        <f t="shared" si="39"/>
        <v>850</v>
      </c>
      <c r="AW23" s="77">
        <f t="shared" ref="AW23:AW24" si="40">IF($L23="Suma",SUM(AQ23+AS23+AU23),IF($L23="Promedio",IF(((AQ23&lt;&gt;0)+(AS23&lt;&gt;0)+(AU23&lt;&gt;0))=0,0,SUM(AQ23,AS23,AU23)/((AQ23&lt;&gt;0)+(AS23&lt;&gt;0)+(AU23&lt;&gt;0))),AU23))</f>
        <v>2983</v>
      </c>
      <c r="AX23" s="77">
        <f t="shared" si="14"/>
        <v>3842</v>
      </c>
      <c r="AY23" s="221">
        <f t="shared" si="15"/>
        <v>1.2879651357693598</v>
      </c>
      <c r="AZ23" s="77">
        <f t="shared" si="16"/>
        <v>12600</v>
      </c>
      <c r="BA23" s="77">
        <f t="shared" si="16"/>
        <v>16398</v>
      </c>
      <c r="BB23" s="101">
        <f t="shared" si="17"/>
        <v>1.3014285714285714</v>
      </c>
    </row>
    <row r="24" spans="2:55" s="42" customFormat="1" ht="111" customHeight="1">
      <c r="B24" s="744"/>
      <c r="C24" s="747"/>
      <c r="D24" s="737"/>
      <c r="E24" s="235">
        <v>112000</v>
      </c>
      <c r="F24" s="730" t="s">
        <v>127</v>
      </c>
      <c r="G24" s="730" t="s">
        <v>128</v>
      </c>
      <c r="H24" s="236">
        <v>156127</v>
      </c>
      <c r="I24" s="733" t="s">
        <v>129</v>
      </c>
      <c r="J24" s="733" t="s">
        <v>130</v>
      </c>
      <c r="K24" s="227" t="s">
        <v>109</v>
      </c>
      <c r="L24" s="238" t="s">
        <v>58</v>
      </c>
      <c r="M24" s="244">
        <v>9460</v>
      </c>
      <c r="N24" s="244">
        <v>9460</v>
      </c>
      <c r="O24" s="244">
        <v>9848</v>
      </c>
      <c r="P24" s="244">
        <v>9848</v>
      </c>
      <c r="Q24" s="244">
        <v>9300</v>
      </c>
      <c r="R24" s="244">
        <v>11966</v>
      </c>
      <c r="S24" s="240">
        <f t="shared" si="25"/>
        <v>28608</v>
      </c>
      <c r="T24" s="240">
        <f t="shared" si="2"/>
        <v>31274</v>
      </c>
      <c r="U24" s="217">
        <f t="shared" si="3"/>
        <v>1.0931907158836689</v>
      </c>
      <c r="V24" s="217">
        <f t="shared" si="4"/>
        <v>1.0931907158836689</v>
      </c>
      <c r="W24" s="245">
        <v>9300</v>
      </c>
      <c r="X24" s="245">
        <v>8329</v>
      </c>
      <c r="Y24" s="245">
        <v>9300</v>
      </c>
      <c r="Z24" s="245">
        <v>11862</v>
      </c>
      <c r="AA24" s="245">
        <v>9300</v>
      </c>
      <c r="AB24" s="246">
        <v>11719</v>
      </c>
      <c r="AC24" s="240">
        <f t="shared" ref="AC24:AC25" si="41">IF($L24="Suma",SUM(W24+Y24+AA24),IF($L24="Promedio",IF(((W24&lt;&gt;0)+(Y24&lt;&gt;0)+(AA24&lt;&gt;0))=0,0,SUM(W24,Y24,AA24)/((W24&lt;&gt;0)+(Y24&lt;&gt;0)+(AA24&lt;&gt;0))),AA24))</f>
        <v>27900</v>
      </c>
      <c r="AD24" s="240">
        <f t="shared" si="6"/>
        <v>31910</v>
      </c>
      <c r="AE24" s="217">
        <f t="shared" si="7"/>
        <v>1.1437275985663082</v>
      </c>
      <c r="AF24" s="217">
        <f t="shared" si="8"/>
        <v>1.1181425638847597</v>
      </c>
      <c r="AG24" s="246">
        <v>9300</v>
      </c>
      <c r="AH24" s="246">
        <v>11337</v>
      </c>
      <c r="AI24" s="246">
        <v>9300</v>
      </c>
      <c r="AJ24" s="246">
        <v>11852</v>
      </c>
      <c r="AK24" s="246">
        <v>9300</v>
      </c>
      <c r="AL24" s="246">
        <v>10473</v>
      </c>
      <c r="AM24" s="240">
        <f t="shared" si="27"/>
        <v>27900</v>
      </c>
      <c r="AN24" s="240">
        <f t="shared" si="10"/>
        <v>33662</v>
      </c>
      <c r="AO24" s="221">
        <f t="shared" si="11"/>
        <v>1.2065232974910394</v>
      </c>
      <c r="AP24" s="221">
        <f t="shared" si="12"/>
        <v>1.147355700881433</v>
      </c>
      <c r="AQ24" s="244">
        <v>9300</v>
      </c>
      <c r="AR24" s="244">
        <v>12396</v>
      </c>
      <c r="AS24" s="244">
        <v>9300</v>
      </c>
      <c r="AT24" s="244">
        <v>11050</v>
      </c>
      <c r="AU24" s="244">
        <v>8992</v>
      </c>
      <c r="AV24" s="244">
        <v>8457</v>
      </c>
      <c r="AW24" s="77">
        <f t="shared" si="40"/>
        <v>27592</v>
      </c>
      <c r="AX24" s="77">
        <f t="shared" si="14"/>
        <v>31903</v>
      </c>
      <c r="AY24" s="221">
        <f t="shared" si="15"/>
        <v>1.1562409394027253</v>
      </c>
      <c r="AZ24" s="77">
        <f t="shared" si="16"/>
        <v>112000</v>
      </c>
      <c r="BA24" s="77">
        <f t="shared" si="16"/>
        <v>128749</v>
      </c>
      <c r="BB24" s="94">
        <f t="shared" si="17"/>
        <v>1.1495446428571428</v>
      </c>
    </row>
    <row r="25" spans="2:55" s="102" customFormat="1" ht="111" customHeight="1">
      <c r="B25" s="744"/>
      <c r="C25" s="747"/>
      <c r="D25" s="737"/>
      <c r="E25" s="235">
        <v>16700</v>
      </c>
      <c r="F25" s="731"/>
      <c r="G25" s="731"/>
      <c r="H25" s="236" t="s">
        <v>131</v>
      </c>
      <c r="I25" s="734"/>
      <c r="J25" s="734"/>
      <c r="K25" s="226" t="s">
        <v>66</v>
      </c>
      <c r="L25" s="237" t="s">
        <v>58</v>
      </c>
      <c r="M25" s="112">
        <v>1535</v>
      </c>
      <c r="N25" s="112">
        <v>1336</v>
      </c>
      <c r="O25" s="112">
        <v>1415</v>
      </c>
      <c r="P25" s="112">
        <v>2384</v>
      </c>
      <c r="Q25" s="112">
        <v>1415</v>
      </c>
      <c r="R25" s="112">
        <v>2444</v>
      </c>
      <c r="S25" s="240">
        <f t="shared" si="25"/>
        <v>4365</v>
      </c>
      <c r="T25" s="240">
        <f t="shared" si="2"/>
        <v>6164</v>
      </c>
      <c r="U25" s="228">
        <f t="shared" si="3"/>
        <v>1.4121420389461627</v>
      </c>
      <c r="V25" s="228">
        <f t="shared" si="4"/>
        <v>1.4121420389461627</v>
      </c>
      <c r="W25" s="112">
        <v>1540</v>
      </c>
      <c r="X25" s="112">
        <v>2361</v>
      </c>
      <c r="Y25" s="112">
        <v>1420</v>
      </c>
      <c r="Z25" s="112">
        <v>2682</v>
      </c>
      <c r="AA25" s="112">
        <v>1320</v>
      </c>
      <c r="AB25" s="112">
        <v>2682</v>
      </c>
      <c r="AC25" s="240">
        <f t="shared" si="41"/>
        <v>4280</v>
      </c>
      <c r="AD25" s="240">
        <f t="shared" si="6"/>
        <v>7725</v>
      </c>
      <c r="AE25" s="228">
        <f t="shared" si="7"/>
        <v>1.8049065420560748</v>
      </c>
      <c r="AF25" s="228">
        <f t="shared" si="8"/>
        <v>1.6065934065934067</v>
      </c>
      <c r="AG25" s="112">
        <v>1540</v>
      </c>
      <c r="AH25" s="112">
        <v>2369</v>
      </c>
      <c r="AI25" s="112">
        <v>1420</v>
      </c>
      <c r="AJ25" s="112">
        <v>2108</v>
      </c>
      <c r="AK25" s="112">
        <v>1410</v>
      </c>
      <c r="AL25" s="112">
        <v>2443</v>
      </c>
      <c r="AM25" s="240">
        <f t="shared" si="27"/>
        <v>4370</v>
      </c>
      <c r="AN25" s="240">
        <f t="shared" si="10"/>
        <v>6920</v>
      </c>
      <c r="AO25" s="230">
        <f t="shared" si="11"/>
        <v>1.5835240274599542</v>
      </c>
      <c r="AP25" s="230">
        <f t="shared" si="12"/>
        <v>1.5988474836726854</v>
      </c>
      <c r="AQ25" s="114">
        <v>1430</v>
      </c>
      <c r="AR25" s="114">
        <v>2678</v>
      </c>
      <c r="AS25" s="114">
        <v>1310</v>
      </c>
      <c r="AT25" s="114">
        <v>1978</v>
      </c>
      <c r="AU25" s="114">
        <v>945</v>
      </c>
      <c r="AV25" s="114">
        <v>2040</v>
      </c>
      <c r="AW25" s="77">
        <f t="shared" ref="AW25" si="42">IF($L25="Suma",SUM(AQ25+AS25+AU25),IF($L25="Promedio",IF(((AQ25&lt;&gt;0)+(AS25&lt;&gt;0)+(AU25&lt;&gt;0))=0,0,SUM(AQ25,AS25,AU25)/((AQ25&lt;&gt;0)+(AS25&lt;&gt;0)+(AU25&lt;&gt;0))),AU25))</f>
        <v>3685</v>
      </c>
      <c r="AX25" s="77">
        <f t="shared" si="14"/>
        <v>6696</v>
      </c>
      <c r="AY25" s="221">
        <f t="shared" si="15"/>
        <v>1.8170963364993216</v>
      </c>
      <c r="AZ25" s="77">
        <f t="shared" si="16"/>
        <v>16700</v>
      </c>
      <c r="BA25" s="77">
        <f t="shared" si="16"/>
        <v>27505</v>
      </c>
      <c r="BB25" s="101">
        <f t="shared" si="17"/>
        <v>1.647005988023952</v>
      </c>
    </row>
    <row r="26" spans="2:55" s="102" customFormat="1" ht="111" customHeight="1">
      <c r="B26" s="744"/>
      <c r="C26" s="747"/>
      <c r="D26" s="754"/>
      <c r="E26" s="235">
        <f>+E24+E25</f>
        <v>128700</v>
      </c>
      <c r="F26" s="732"/>
      <c r="G26" s="732"/>
      <c r="H26" s="236">
        <f>+H24</f>
        <v>156127</v>
      </c>
      <c r="I26" s="735"/>
      <c r="J26" s="735"/>
      <c r="K26" s="237" t="s">
        <v>132</v>
      </c>
      <c r="L26" s="237" t="s">
        <v>58</v>
      </c>
      <c r="M26" s="234">
        <f>+M24+M25</f>
        <v>10995</v>
      </c>
      <c r="N26" s="234">
        <f t="shared" ref="N26:R26" si="43">+N24+N25</f>
        <v>10796</v>
      </c>
      <c r="O26" s="234">
        <f t="shared" si="43"/>
        <v>11263</v>
      </c>
      <c r="P26" s="234">
        <f t="shared" si="43"/>
        <v>12232</v>
      </c>
      <c r="Q26" s="234">
        <f t="shared" si="43"/>
        <v>10715</v>
      </c>
      <c r="R26" s="234">
        <f t="shared" si="43"/>
        <v>14410</v>
      </c>
      <c r="S26" s="240">
        <f t="shared" si="25"/>
        <v>32973</v>
      </c>
      <c r="T26" s="240">
        <f t="shared" si="2"/>
        <v>37438</v>
      </c>
      <c r="U26" s="228">
        <f t="shared" si="3"/>
        <v>1.1354138234312923</v>
      </c>
      <c r="V26" s="228">
        <f t="shared" si="4"/>
        <v>1.1354138234312923</v>
      </c>
      <c r="W26" s="234">
        <f>+W24+W25</f>
        <v>10840</v>
      </c>
      <c r="X26" s="234">
        <f t="shared" ref="X26:AB26" si="44">+X24+X25</f>
        <v>10690</v>
      </c>
      <c r="Y26" s="234">
        <f t="shared" si="44"/>
        <v>10720</v>
      </c>
      <c r="Z26" s="234">
        <f t="shared" si="44"/>
        <v>14544</v>
      </c>
      <c r="AA26" s="234">
        <f t="shared" si="44"/>
        <v>10620</v>
      </c>
      <c r="AB26" s="234">
        <f t="shared" si="44"/>
        <v>14401</v>
      </c>
      <c r="AC26" s="240">
        <f t="shared" ref="AC26" si="45">IF($L26="Suma",SUM(W26+Y26+AA26),IF($L26="Promedio",IF(((W26&lt;&gt;0)+(Y26&lt;&gt;0)+(AA26&lt;&gt;0))=0,0,SUM(W26,Y26,AA26)/((W26&lt;&gt;0)+(Y26&lt;&gt;0)+(AA26&lt;&gt;0))),AA26))</f>
        <v>32180</v>
      </c>
      <c r="AD26" s="240">
        <f t="shared" si="6"/>
        <v>39635</v>
      </c>
      <c r="AE26" s="228">
        <f t="shared" si="7"/>
        <v>1.2316656308266003</v>
      </c>
      <c r="AF26" s="228">
        <f t="shared" si="8"/>
        <v>1.1829539698862677</v>
      </c>
      <c r="AG26" s="234">
        <f>+AG24+AG25</f>
        <v>10840</v>
      </c>
      <c r="AH26" s="234">
        <f t="shared" ref="AH26:AL26" si="46">+AH24+AH25</f>
        <v>13706</v>
      </c>
      <c r="AI26" s="234">
        <f t="shared" si="46"/>
        <v>10720</v>
      </c>
      <c r="AJ26" s="234">
        <f t="shared" si="46"/>
        <v>13960</v>
      </c>
      <c r="AK26" s="234">
        <f t="shared" si="46"/>
        <v>10710</v>
      </c>
      <c r="AL26" s="234">
        <f t="shared" si="46"/>
        <v>12916</v>
      </c>
      <c r="AM26" s="240">
        <f t="shared" si="27"/>
        <v>32270</v>
      </c>
      <c r="AN26" s="240">
        <f t="shared" si="10"/>
        <v>40582</v>
      </c>
      <c r="AO26" s="230">
        <f t="shared" si="11"/>
        <v>1.2575766966222497</v>
      </c>
      <c r="AP26" s="230">
        <f t="shared" si="12"/>
        <v>1.2076716997013026</v>
      </c>
      <c r="AQ26" s="243">
        <f>+AQ24+AQ25</f>
        <v>10730</v>
      </c>
      <c r="AR26" s="243">
        <f t="shared" ref="AR26:AV26" si="47">+AR24+AR25</f>
        <v>15074</v>
      </c>
      <c r="AS26" s="243">
        <f t="shared" si="47"/>
        <v>10610</v>
      </c>
      <c r="AT26" s="243">
        <f t="shared" si="47"/>
        <v>13028</v>
      </c>
      <c r="AU26" s="243">
        <f t="shared" si="47"/>
        <v>9937</v>
      </c>
      <c r="AV26" s="243">
        <f t="shared" si="47"/>
        <v>10497</v>
      </c>
      <c r="AW26" s="77">
        <f t="shared" ref="AW26:AW30" si="48">IF($L26="Suma",SUM(AQ26+AS26+AU26),IF($L26="Promedio",IF(((AQ26&lt;&gt;0)+(AS26&lt;&gt;0)+(AU26&lt;&gt;0))=0,0,SUM(AQ26,AS26,AU26)/((AQ26&lt;&gt;0)+(AS26&lt;&gt;0)+(AU26&lt;&gt;0))),AU26))</f>
        <v>31277</v>
      </c>
      <c r="AX26" s="77">
        <f t="shared" si="14"/>
        <v>38599</v>
      </c>
      <c r="AY26" s="221">
        <f t="shared" si="15"/>
        <v>1.2341017361000095</v>
      </c>
      <c r="AZ26" s="77">
        <f t="shared" si="16"/>
        <v>128700</v>
      </c>
      <c r="BA26" s="77">
        <f t="shared" si="16"/>
        <v>156254</v>
      </c>
      <c r="BB26" s="101">
        <f t="shared" si="17"/>
        <v>1.2140947940947941</v>
      </c>
    </row>
    <row r="27" spans="2:55" s="42" customFormat="1" ht="304.5" customHeight="1">
      <c r="B27" s="744"/>
      <c r="C27" s="747"/>
      <c r="D27" s="247" t="s">
        <v>133</v>
      </c>
      <c r="E27" s="248" t="s">
        <v>134</v>
      </c>
      <c r="F27" s="249">
        <v>19600</v>
      </c>
      <c r="G27" s="250" t="s">
        <v>135</v>
      </c>
      <c r="H27" s="251" t="s">
        <v>136</v>
      </c>
      <c r="I27" s="252">
        <v>20960</v>
      </c>
      <c r="J27" s="87" t="s">
        <v>137</v>
      </c>
      <c r="K27" s="87" t="s">
        <v>138</v>
      </c>
      <c r="L27" s="238" t="s">
        <v>58</v>
      </c>
      <c r="M27" s="244">
        <v>1475</v>
      </c>
      <c r="N27" s="244">
        <v>1475</v>
      </c>
      <c r="O27" s="244">
        <v>1758</v>
      </c>
      <c r="P27" s="244">
        <v>1758</v>
      </c>
      <c r="Q27" s="244">
        <v>1800</v>
      </c>
      <c r="R27" s="244">
        <v>1876</v>
      </c>
      <c r="S27" s="240">
        <f t="shared" si="25"/>
        <v>5033</v>
      </c>
      <c r="T27" s="240">
        <f t="shared" si="2"/>
        <v>5109</v>
      </c>
      <c r="U27" s="217">
        <f t="shared" si="3"/>
        <v>1.0151003377707133</v>
      </c>
      <c r="V27" s="217">
        <f t="shared" si="4"/>
        <v>1.0151003377707133</v>
      </c>
      <c r="W27" s="244">
        <v>1800</v>
      </c>
      <c r="X27" s="244">
        <v>1317</v>
      </c>
      <c r="Y27" s="244">
        <v>1800</v>
      </c>
      <c r="Z27" s="244">
        <v>1669</v>
      </c>
      <c r="AA27" s="244">
        <v>1800</v>
      </c>
      <c r="AB27" s="244">
        <v>1669</v>
      </c>
      <c r="AC27" s="240">
        <f t="shared" ref="AC27:AC30" si="49">IF($L27="Suma",SUM(W27+Y27+AA27),IF($L27="Promedio",IF(((W27&lt;&gt;0)+(Y27&lt;&gt;0)+(AA27&lt;&gt;0))=0,0,SUM(W27,Y27,AA27)/((W27&lt;&gt;0)+(Y27&lt;&gt;0)+(AA27&lt;&gt;0))),AA27))</f>
        <v>5400</v>
      </c>
      <c r="AD27" s="240">
        <f t="shared" si="6"/>
        <v>4655</v>
      </c>
      <c r="AE27" s="217">
        <f t="shared" si="7"/>
        <v>0.86203703703703705</v>
      </c>
      <c r="AF27" s="217">
        <f t="shared" si="8"/>
        <v>0.93587654557653599</v>
      </c>
      <c r="AG27" s="243">
        <f>'[11]05 PROMOCIÓN Y DEFENSA D MPDH'!AB13</f>
        <v>1800</v>
      </c>
      <c r="AH27" s="243">
        <v>1816</v>
      </c>
      <c r="AI27" s="243">
        <f>'[11]05 PROMOCIÓN Y DEFENSA D MPDH'!AD13</f>
        <v>1800</v>
      </c>
      <c r="AJ27" s="243">
        <v>1801</v>
      </c>
      <c r="AK27" s="243">
        <f>'[11]05 PROMOCIÓN Y DEFENSA D MPDH'!AF13</f>
        <v>1800</v>
      </c>
      <c r="AL27" s="243">
        <v>1432</v>
      </c>
      <c r="AM27" s="240">
        <f t="shared" si="27"/>
        <v>5400</v>
      </c>
      <c r="AN27" s="240">
        <f t="shared" si="10"/>
        <v>5049</v>
      </c>
      <c r="AO27" s="221">
        <f t="shared" si="11"/>
        <v>0.93500000000000005</v>
      </c>
      <c r="AP27" s="221">
        <f t="shared" si="12"/>
        <v>0.93557759110718119</v>
      </c>
      <c r="AQ27" s="243">
        <v>1300</v>
      </c>
      <c r="AR27" s="243">
        <v>1830</v>
      </c>
      <c r="AS27" s="243">
        <v>1300</v>
      </c>
      <c r="AT27" s="243">
        <v>1729</v>
      </c>
      <c r="AU27" s="243">
        <v>1167</v>
      </c>
      <c r="AV27" s="243">
        <v>1229</v>
      </c>
      <c r="AW27" s="77">
        <f t="shared" si="48"/>
        <v>3767</v>
      </c>
      <c r="AX27" s="77">
        <f t="shared" si="14"/>
        <v>4788</v>
      </c>
      <c r="AY27" s="221">
        <f t="shared" si="15"/>
        <v>1.2710379612423679</v>
      </c>
      <c r="AZ27" s="77">
        <f t="shared" si="16"/>
        <v>19600</v>
      </c>
      <c r="BA27" s="77">
        <f t="shared" si="16"/>
        <v>19601</v>
      </c>
      <c r="BB27" s="94">
        <f t="shared" si="17"/>
        <v>1.0000510204081632</v>
      </c>
    </row>
    <row r="28" spans="2:55" s="42" customFormat="1" ht="128.25" customHeight="1">
      <c r="B28" s="744"/>
      <c r="C28" s="747"/>
      <c r="D28" s="736" t="s">
        <v>139</v>
      </c>
      <c r="E28" s="235">
        <v>15</v>
      </c>
      <c r="F28" s="730" t="s">
        <v>140</v>
      </c>
      <c r="G28" s="730" t="s">
        <v>141</v>
      </c>
      <c r="H28" s="236">
        <v>25</v>
      </c>
      <c r="I28" s="733" t="s">
        <v>142</v>
      </c>
      <c r="J28" s="733" t="s">
        <v>143</v>
      </c>
      <c r="K28" s="237" t="s">
        <v>109</v>
      </c>
      <c r="L28" s="238" t="s">
        <v>58</v>
      </c>
      <c r="M28" s="245">
        <v>0</v>
      </c>
      <c r="N28" s="245">
        <v>0</v>
      </c>
      <c r="O28" s="245">
        <v>1</v>
      </c>
      <c r="P28" s="245">
        <v>2</v>
      </c>
      <c r="Q28" s="245">
        <v>2</v>
      </c>
      <c r="R28" s="245">
        <v>2</v>
      </c>
      <c r="S28" s="77">
        <f t="shared" si="25"/>
        <v>3</v>
      </c>
      <c r="T28" s="77">
        <f t="shared" si="2"/>
        <v>4</v>
      </c>
      <c r="U28" s="217">
        <f t="shared" si="3"/>
        <v>1.3333333333333333</v>
      </c>
      <c r="V28" s="217">
        <f t="shared" si="4"/>
        <v>1.3333333333333333</v>
      </c>
      <c r="W28" s="245">
        <v>1</v>
      </c>
      <c r="X28" s="245">
        <v>4</v>
      </c>
      <c r="Y28" s="245">
        <v>2</v>
      </c>
      <c r="Z28" s="245">
        <v>3</v>
      </c>
      <c r="AA28" s="245">
        <v>2</v>
      </c>
      <c r="AB28" s="245">
        <v>5</v>
      </c>
      <c r="AC28" s="77">
        <f t="shared" si="49"/>
        <v>5</v>
      </c>
      <c r="AD28" s="77">
        <f t="shared" si="6"/>
        <v>12</v>
      </c>
      <c r="AE28" s="217">
        <f t="shared" si="7"/>
        <v>2.4</v>
      </c>
      <c r="AF28" s="217">
        <f t="shared" si="8"/>
        <v>2</v>
      </c>
      <c r="AG28" s="246">
        <v>1</v>
      </c>
      <c r="AH28" s="246">
        <v>2</v>
      </c>
      <c r="AI28" s="246">
        <v>2</v>
      </c>
      <c r="AJ28" s="246">
        <v>1</v>
      </c>
      <c r="AK28" s="246">
        <v>2</v>
      </c>
      <c r="AL28" s="246">
        <v>0</v>
      </c>
      <c r="AM28" s="77">
        <f t="shared" si="27"/>
        <v>5</v>
      </c>
      <c r="AN28" s="77">
        <f t="shared" si="10"/>
        <v>3</v>
      </c>
      <c r="AO28" s="221">
        <f t="shared" si="11"/>
        <v>0.6</v>
      </c>
      <c r="AP28" s="221">
        <f t="shared" si="12"/>
        <v>1.4615384615384615</v>
      </c>
      <c r="AQ28" s="244">
        <v>2</v>
      </c>
      <c r="AR28" s="244">
        <v>0</v>
      </c>
      <c r="AS28" s="244">
        <v>0</v>
      </c>
      <c r="AT28" s="244">
        <v>0</v>
      </c>
      <c r="AU28" s="244">
        <v>0</v>
      </c>
      <c r="AV28" s="244">
        <v>0</v>
      </c>
      <c r="AW28" s="216">
        <f t="shared" si="48"/>
        <v>2</v>
      </c>
      <c r="AX28" s="216">
        <f t="shared" si="14"/>
        <v>0</v>
      </c>
      <c r="AY28" s="221">
        <f t="shared" si="15"/>
        <v>0</v>
      </c>
      <c r="AZ28" s="77">
        <f t="shared" si="16"/>
        <v>15</v>
      </c>
      <c r="BA28" s="77">
        <f t="shared" si="16"/>
        <v>19</v>
      </c>
      <c r="BB28" s="94">
        <f t="shared" si="17"/>
        <v>1.2666666666666666</v>
      </c>
    </row>
    <row r="29" spans="2:55" s="102" customFormat="1" ht="128.25" customHeight="1">
      <c r="B29" s="744"/>
      <c r="C29" s="747"/>
      <c r="D29" s="737"/>
      <c r="E29" s="235">
        <v>20</v>
      </c>
      <c r="F29" s="731"/>
      <c r="G29" s="731"/>
      <c r="H29" s="236">
        <v>0</v>
      </c>
      <c r="I29" s="734"/>
      <c r="J29" s="734"/>
      <c r="K29" s="226" t="s">
        <v>66</v>
      </c>
      <c r="L29" s="237" t="s">
        <v>58</v>
      </c>
      <c r="M29" s="229">
        <v>0</v>
      </c>
      <c r="N29" s="229">
        <v>0</v>
      </c>
      <c r="O29" s="229">
        <v>0</v>
      </c>
      <c r="P29" s="229">
        <v>0</v>
      </c>
      <c r="Q29" s="229">
        <v>0</v>
      </c>
      <c r="R29" s="229">
        <v>0</v>
      </c>
      <c r="S29" s="77">
        <f t="shared" si="25"/>
        <v>0</v>
      </c>
      <c r="T29" s="77">
        <f t="shared" si="2"/>
        <v>0</v>
      </c>
      <c r="U29" s="228" t="str">
        <f t="shared" si="3"/>
        <v>N.A.</v>
      </c>
      <c r="V29" s="228" t="str">
        <f t="shared" si="4"/>
        <v>N.A.</v>
      </c>
      <c r="W29" s="229">
        <v>0</v>
      </c>
      <c r="X29" s="229">
        <v>0</v>
      </c>
      <c r="Y29" s="229">
        <v>0</v>
      </c>
      <c r="Z29" s="229">
        <v>0</v>
      </c>
      <c r="AA29" s="229">
        <v>10</v>
      </c>
      <c r="AB29" s="229">
        <v>2</v>
      </c>
      <c r="AC29" s="77">
        <f t="shared" si="49"/>
        <v>10</v>
      </c>
      <c r="AD29" s="77">
        <f t="shared" si="6"/>
        <v>2</v>
      </c>
      <c r="AE29" s="228">
        <f t="shared" si="7"/>
        <v>0.2</v>
      </c>
      <c r="AF29" s="228">
        <f t="shared" si="8"/>
        <v>0.2</v>
      </c>
      <c r="AG29" s="229">
        <v>0</v>
      </c>
      <c r="AH29" s="229">
        <v>0</v>
      </c>
      <c r="AI29" s="229">
        <v>0</v>
      </c>
      <c r="AJ29" s="229">
        <v>0</v>
      </c>
      <c r="AK29" s="229">
        <v>10</v>
      </c>
      <c r="AL29" s="229">
        <v>0</v>
      </c>
      <c r="AM29" s="77">
        <f t="shared" si="27"/>
        <v>10</v>
      </c>
      <c r="AN29" s="77">
        <f t="shared" si="10"/>
        <v>0</v>
      </c>
      <c r="AO29" s="230">
        <f t="shared" si="11"/>
        <v>0</v>
      </c>
      <c r="AP29" s="230">
        <f t="shared" si="12"/>
        <v>0.1</v>
      </c>
      <c r="AQ29" s="253">
        <v>0</v>
      </c>
      <c r="AR29" s="253">
        <v>3</v>
      </c>
      <c r="AS29" s="253">
        <v>0</v>
      </c>
      <c r="AT29" s="253">
        <v>0</v>
      </c>
      <c r="AU29" s="253">
        <v>0</v>
      </c>
      <c r="AV29" s="253">
        <v>0</v>
      </c>
      <c r="AW29" s="216">
        <f t="shared" si="48"/>
        <v>0</v>
      </c>
      <c r="AX29" s="216">
        <f t="shared" si="14"/>
        <v>3</v>
      </c>
      <c r="AY29" s="221" t="str">
        <f t="shared" si="15"/>
        <v>N.A.</v>
      </c>
      <c r="AZ29" s="77">
        <f t="shared" si="16"/>
        <v>20</v>
      </c>
      <c r="BA29" s="77">
        <f t="shared" si="16"/>
        <v>5</v>
      </c>
      <c r="BB29" s="101">
        <f t="shared" si="17"/>
        <v>0.25</v>
      </c>
      <c r="BC29" s="102" t="s">
        <v>144</v>
      </c>
    </row>
    <row r="30" spans="2:55" s="102" customFormat="1" ht="77.25" customHeight="1" thickBot="1">
      <c r="B30" s="745"/>
      <c r="C30" s="748"/>
      <c r="D30" s="738"/>
      <c r="E30" s="26">
        <f>+E28+E29</f>
        <v>35</v>
      </c>
      <c r="F30" s="739"/>
      <c r="G30" s="739"/>
      <c r="H30" s="254">
        <f>+H28+H29</f>
        <v>25</v>
      </c>
      <c r="I30" s="740"/>
      <c r="J30" s="740"/>
      <c r="K30" s="255" t="s">
        <v>145</v>
      </c>
      <c r="L30" s="255" t="s">
        <v>58</v>
      </c>
      <c r="M30" s="67">
        <f>+M29+M28</f>
        <v>0</v>
      </c>
      <c r="N30" s="67">
        <f t="shared" ref="N30:R30" si="50">+N29+N28</f>
        <v>0</v>
      </c>
      <c r="O30" s="67">
        <f t="shared" si="50"/>
        <v>1</v>
      </c>
      <c r="P30" s="67">
        <f t="shared" si="50"/>
        <v>2</v>
      </c>
      <c r="Q30" s="67">
        <f t="shared" si="50"/>
        <v>2</v>
      </c>
      <c r="R30" s="67">
        <f t="shared" si="50"/>
        <v>2</v>
      </c>
      <c r="S30" s="77">
        <f t="shared" ref="S30" si="51">IF($L30="Suma",SUM(M30+O30+Q30),IF($L30="Promedio",IF(((M30&lt;&gt;0)+(O30&lt;&gt;0)+(Q30&lt;&gt;0))=0,0,SUM(M30,O30,Q30)/((M30&lt;&gt;0)+(O30&lt;&gt;0)+(Q30&lt;&gt;0))),Q30))</f>
        <v>3</v>
      </c>
      <c r="T30" s="77">
        <f t="shared" si="2"/>
        <v>4</v>
      </c>
      <c r="U30" s="228">
        <f t="shared" si="3"/>
        <v>1.3333333333333333</v>
      </c>
      <c r="V30" s="228">
        <f t="shared" si="4"/>
        <v>1.3333333333333333</v>
      </c>
      <c r="W30" s="67">
        <f>+W29+W28</f>
        <v>1</v>
      </c>
      <c r="X30" s="67">
        <f t="shared" ref="X30:AB30" si="52">+X29+X28</f>
        <v>4</v>
      </c>
      <c r="Y30" s="67">
        <f t="shared" si="52"/>
        <v>2</v>
      </c>
      <c r="Z30" s="67">
        <f t="shared" si="52"/>
        <v>3</v>
      </c>
      <c r="AA30" s="67">
        <f t="shared" si="52"/>
        <v>12</v>
      </c>
      <c r="AB30" s="67">
        <f t="shared" si="52"/>
        <v>7</v>
      </c>
      <c r="AC30" s="77">
        <f t="shared" si="49"/>
        <v>15</v>
      </c>
      <c r="AD30" s="77">
        <f t="shared" si="6"/>
        <v>14</v>
      </c>
      <c r="AE30" s="256">
        <f t="shared" si="7"/>
        <v>0.93333333333333335</v>
      </c>
      <c r="AF30" s="228">
        <f t="shared" si="8"/>
        <v>1</v>
      </c>
      <c r="AG30" s="67">
        <f>+AG29+AG28</f>
        <v>1</v>
      </c>
      <c r="AH30" s="67">
        <f t="shared" ref="AH30:AL30" si="53">+AH29+AH28</f>
        <v>2</v>
      </c>
      <c r="AI30" s="67">
        <f t="shared" si="53"/>
        <v>2</v>
      </c>
      <c r="AJ30" s="67">
        <f t="shared" si="53"/>
        <v>1</v>
      </c>
      <c r="AK30" s="67">
        <f t="shared" si="53"/>
        <v>12</v>
      </c>
      <c r="AL30" s="67">
        <f t="shared" si="53"/>
        <v>0</v>
      </c>
      <c r="AM30" s="77">
        <f t="shared" si="27"/>
        <v>15</v>
      </c>
      <c r="AN30" s="77">
        <f t="shared" si="10"/>
        <v>3</v>
      </c>
      <c r="AO30" s="257">
        <f t="shared" si="11"/>
        <v>0.2</v>
      </c>
      <c r="AP30" s="230">
        <f t="shared" si="12"/>
        <v>0.63636363636363635</v>
      </c>
      <c r="AQ30" s="258">
        <f>+AQ29+AQ28</f>
        <v>2</v>
      </c>
      <c r="AR30" s="258">
        <f t="shared" ref="AR30:AV30" si="54">+AR29+AR28</f>
        <v>3</v>
      </c>
      <c r="AS30" s="258">
        <f t="shared" si="54"/>
        <v>0</v>
      </c>
      <c r="AT30" s="258">
        <f t="shared" si="54"/>
        <v>0</v>
      </c>
      <c r="AU30" s="258">
        <f t="shared" si="54"/>
        <v>0</v>
      </c>
      <c r="AV30" s="258">
        <f t="shared" si="54"/>
        <v>0</v>
      </c>
      <c r="AW30" s="216">
        <f t="shared" si="48"/>
        <v>2</v>
      </c>
      <c r="AX30" s="216">
        <f t="shared" si="14"/>
        <v>3</v>
      </c>
      <c r="AY30" s="259">
        <f t="shared" si="15"/>
        <v>1.5</v>
      </c>
      <c r="AZ30" s="77">
        <f t="shared" si="16"/>
        <v>35</v>
      </c>
      <c r="BA30" s="77">
        <f t="shared" si="16"/>
        <v>24</v>
      </c>
      <c r="BB30" s="260">
        <f t="shared" si="17"/>
        <v>0.68571428571428572</v>
      </c>
      <c r="BC30" s="102" t="s">
        <v>146</v>
      </c>
    </row>
    <row r="31" spans="2:55" s="42" customFormat="1" ht="77.25" hidden="1" customHeight="1">
      <c r="B31" s="23" t="s">
        <v>48</v>
      </c>
      <c r="C31" s="24" t="s">
        <v>49</v>
      </c>
      <c r="D31" s="62"/>
      <c r="E31" s="26"/>
      <c r="F31" s="63"/>
      <c r="G31" s="63"/>
      <c r="H31" s="28"/>
      <c r="I31" s="64"/>
      <c r="J31" s="64"/>
      <c r="K31" s="29"/>
      <c r="L31" s="29"/>
      <c r="M31" s="65"/>
      <c r="N31" s="65"/>
      <c r="O31" s="65"/>
      <c r="P31" s="65"/>
      <c r="Q31" s="65"/>
      <c r="R31" s="65"/>
      <c r="S31" s="31"/>
      <c r="T31" s="31"/>
      <c r="U31" s="205">
        <f>AVERAGE(U17,U20,U23,U26,U27,U30)</f>
        <v>1.58607800719831</v>
      </c>
      <c r="V31" s="261">
        <f>AVERAGE(V17,V20,V23,V26,V27,V30)</f>
        <v>1.58607800719831</v>
      </c>
      <c r="W31" s="65"/>
      <c r="X31" s="65"/>
      <c r="Y31" s="65"/>
      <c r="Z31" s="65"/>
      <c r="AA31" s="65"/>
      <c r="AB31" s="65"/>
      <c r="AC31" s="34"/>
      <c r="AD31" s="34"/>
      <c r="AE31" s="205">
        <f>AVERAGE(AE17,AE20,AE23,AE26,AE27,AE30)</f>
        <v>1.5007375347251097</v>
      </c>
      <c r="AF31" s="261">
        <f>AVERAGE(AF17,AF20,AF23,AF26,AF27,AF30)</f>
        <v>1.5053252807839996</v>
      </c>
      <c r="AG31" s="67"/>
      <c r="AH31" s="67"/>
      <c r="AI31" s="67"/>
      <c r="AJ31" s="67"/>
      <c r="AK31" s="67"/>
      <c r="AL31" s="67"/>
      <c r="AM31" s="36"/>
      <c r="AN31" s="36"/>
      <c r="AO31" s="206">
        <f>AVERAGE(AO17,AO20,AO23,AO26,AO27,AO30)</f>
        <v>1.5134110323512724</v>
      </c>
      <c r="AP31" s="207">
        <f>AVERAGE(AP17,AP20,AP23,AP26,AP27,AP30)</f>
        <v>1.4876760289212922</v>
      </c>
      <c r="AQ31" s="68"/>
      <c r="AR31" s="68"/>
      <c r="AS31" s="68"/>
      <c r="AT31" s="68"/>
      <c r="AU31" s="68"/>
      <c r="AV31" s="68"/>
      <c r="AW31" s="40"/>
      <c r="AX31" s="40"/>
      <c r="AY31" s="206">
        <f>AVERAGE(AY17,AY20,AY23,AY26,AY27,AY30)</f>
        <v>1.4077097615541827</v>
      </c>
      <c r="AZ31" s="41"/>
      <c r="BA31" s="41"/>
      <c r="BB31" s="206">
        <f>AVERAGE(BB17,BB20,BB23,BB26,BB27,BB30)</f>
        <v>1.4600991872097862</v>
      </c>
    </row>
    <row r="32" spans="2:55" s="1" customFormat="1" ht="17.25">
      <c r="C32" s="181"/>
      <c r="D32" s="181"/>
      <c r="E32" s="182"/>
      <c r="F32" s="181"/>
      <c r="G32" s="181"/>
      <c r="H32" s="181"/>
      <c r="I32" s="181"/>
      <c r="J32" s="181"/>
      <c r="K32" s="183"/>
      <c r="L32" s="183"/>
    </row>
    <row r="33" spans="3:54" s="1" customFormat="1" ht="30.75" customHeight="1">
      <c r="C33" s="184" t="s">
        <v>96</v>
      </c>
      <c r="D33" s="670"/>
      <c r="E33" s="671"/>
      <c r="F33" s="671"/>
      <c r="G33" s="671"/>
      <c r="H33" s="671"/>
      <c r="I33" s="671"/>
      <c r="J33" s="671"/>
      <c r="K33" s="672"/>
      <c r="L33" s="185"/>
    </row>
    <row r="34" spans="3:54" s="1" customFormat="1" ht="17.25">
      <c r="C34" s="181"/>
      <c r="D34" s="673"/>
      <c r="E34" s="673"/>
      <c r="F34" s="673"/>
      <c r="G34" s="673"/>
      <c r="H34" s="673"/>
      <c r="I34" s="673"/>
      <c r="J34" s="673"/>
      <c r="K34" s="673"/>
      <c r="L34" s="186"/>
    </row>
    <row r="35" spans="3:54" s="1" customFormat="1" ht="30" customHeight="1">
      <c r="C35" s="187" t="s">
        <v>98</v>
      </c>
      <c r="D35" s="662"/>
      <c r="E35" s="663"/>
      <c r="F35" s="181"/>
      <c r="G35" s="181"/>
      <c r="H35" s="188" t="s">
        <v>99</v>
      </c>
      <c r="I35" s="664" t="s">
        <v>100</v>
      </c>
      <c r="J35" s="665"/>
      <c r="K35" s="665"/>
      <c r="L35" s="189"/>
    </row>
    <row r="36" spans="3:54" s="42" customFormat="1" ht="15" customHeight="1">
      <c r="C36" s="190"/>
      <c r="D36" s="190"/>
      <c r="E36" s="191"/>
      <c r="F36" s="190"/>
      <c r="G36" s="190"/>
      <c r="H36" s="190"/>
      <c r="I36" s="190"/>
      <c r="J36" s="190"/>
      <c r="K36" s="190"/>
      <c r="L36" s="190"/>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row>
    <row r="37" spans="3:54" s="42" customFormat="1" ht="15" customHeight="1">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row>
    <row r="38" spans="3:54" s="42" customFormat="1" ht="15" customHeight="1">
      <c r="C38" s="194"/>
      <c r="D38" s="194"/>
      <c r="E38" s="195"/>
      <c r="F38" s="194"/>
      <c r="G38" s="194"/>
      <c r="H38" s="194"/>
      <c r="I38" s="196"/>
      <c r="J38" s="196"/>
      <c r="K38" s="194"/>
      <c r="L38" s="194"/>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row>
    <row r="39" spans="3:54" s="42" customFormat="1" ht="15" customHeight="1">
      <c r="C39" s="194"/>
      <c r="D39" s="194"/>
      <c r="E39" s="195"/>
      <c r="F39" s="194"/>
      <c r="G39" s="194"/>
      <c r="H39" s="194"/>
      <c r="I39" s="196"/>
      <c r="J39" s="196"/>
      <c r="K39" s="194"/>
      <c r="L39" s="194"/>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row>
    <row r="40" spans="3:54" s="42" customFormat="1" ht="15" customHeight="1">
      <c r="C40" s="194"/>
      <c r="D40" s="194"/>
      <c r="E40" s="195"/>
      <c r="F40" s="194"/>
      <c r="G40" s="194"/>
      <c r="H40" s="194"/>
      <c r="I40" s="196"/>
      <c r="J40" s="196"/>
      <c r="K40" s="194"/>
      <c r="L40" s="194"/>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row>
    <row r="41" spans="3:54" s="42" customFormat="1" ht="15" customHeight="1">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row>
    <row r="42" spans="3:54" s="42" customFormat="1" ht="15" customHeight="1">
      <c r="C42" s="199"/>
      <c r="D42" s="199"/>
      <c r="E42" s="200"/>
      <c r="F42" s="199"/>
      <c r="G42" s="199"/>
      <c r="H42" s="199"/>
      <c r="I42" s="199"/>
      <c r="J42" s="199"/>
      <c r="K42" s="199"/>
      <c r="L42" s="199"/>
    </row>
    <row r="43" spans="3:54" s="42" customFormat="1" ht="15" customHeight="1">
      <c r="C43" s="199"/>
      <c r="D43" s="199"/>
      <c r="E43" s="200"/>
      <c r="F43" s="199"/>
      <c r="G43" s="199"/>
      <c r="H43" s="199"/>
      <c r="I43" s="199"/>
      <c r="J43" s="199"/>
      <c r="K43" s="199"/>
      <c r="L43" s="199"/>
    </row>
    <row r="44" spans="3:54" s="42" customFormat="1" ht="15" customHeight="1">
      <c r="C44" s="199"/>
      <c r="D44" s="199"/>
      <c r="E44" s="200"/>
      <c r="F44" s="199"/>
      <c r="G44" s="199"/>
      <c r="H44" s="199"/>
      <c r="I44" s="199"/>
      <c r="J44" s="199"/>
      <c r="K44" s="199"/>
      <c r="L44" s="199"/>
    </row>
    <row r="45" spans="3:54" s="42" customFormat="1" ht="15" customHeight="1">
      <c r="C45" s="199"/>
      <c r="D45" s="199"/>
      <c r="E45" s="200"/>
      <c r="F45" s="199"/>
      <c r="G45" s="199"/>
      <c r="H45" s="199"/>
      <c r="I45" s="199"/>
      <c r="J45" s="199"/>
      <c r="K45" s="199"/>
      <c r="L45" s="199"/>
    </row>
    <row r="46" spans="3:54" s="42" customFormat="1" ht="15" customHeight="1">
      <c r="C46" s="199"/>
      <c r="D46" s="199"/>
      <c r="E46" s="200"/>
      <c r="F46" s="199"/>
      <c r="G46" s="199"/>
      <c r="H46" s="199"/>
      <c r="I46" s="199"/>
      <c r="J46" s="199"/>
      <c r="K46" s="199"/>
      <c r="L46" s="199"/>
    </row>
    <row r="47" spans="3:54" s="42" customFormat="1" ht="15" customHeight="1">
      <c r="C47" s="196"/>
      <c r="D47" s="196"/>
      <c r="E47" s="201"/>
      <c r="F47" s="196"/>
      <c r="G47" s="196"/>
      <c r="H47" s="196"/>
      <c r="I47" s="196"/>
      <c r="J47" s="196"/>
      <c r="K47" s="196"/>
      <c r="L47" s="196"/>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row>
    <row r="48" spans="3:54" s="42" customFormat="1" ht="15" customHeight="1">
      <c r="C48" s="199"/>
      <c r="D48" s="199"/>
      <c r="E48" s="200"/>
      <c r="F48" s="199"/>
      <c r="G48" s="199"/>
      <c r="H48" s="199"/>
      <c r="I48" s="199"/>
      <c r="J48" s="199"/>
      <c r="K48" s="199"/>
      <c r="L48" s="199"/>
    </row>
    <row r="49" spans="3:12" s="42" customFormat="1" ht="15" customHeight="1">
      <c r="C49" s="199"/>
      <c r="D49" s="199"/>
      <c r="E49" s="200"/>
      <c r="F49" s="199"/>
      <c r="G49" s="199"/>
      <c r="H49" s="199"/>
      <c r="I49" s="199"/>
      <c r="J49" s="199"/>
      <c r="K49" s="199"/>
      <c r="L49" s="199"/>
    </row>
    <row r="50" spans="3:12" s="42" customFormat="1" ht="15" customHeight="1">
      <c r="C50" s="199"/>
      <c r="D50" s="199"/>
      <c r="E50" s="200"/>
      <c r="F50" s="199"/>
      <c r="G50" s="199"/>
      <c r="H50" s="199"/>
      <c r="I50" s="199"/>
      <c r="J50" s="199"/>
      <c r="K50" s="199"/>
      <c r="L50" s="199"/>
    </row>
    <row r="51" spans="3:12" s="42" customFormat="1" ht="15" customHeight="1">
      <c r="C51" s="199"/>
      <c r="D51" s="199"/>
      <c r="E51" s="200"/>
      <c r="F51" s="199"/>
      <c r="G51" s="199"/>
      <c r="H51" s="199"/>
      <c r="I51" s="199"/>
      <c r="J51" s="199"/>
      <c r="K51" s="199"/>
      <c r="L51" s="199"/>
    </row>
    <row r="52" spans="3:12" s="42" customFormat="1" ht="15" customHeight="1">
      <c r="C52" s="199"/>
      <c r="D52" s="199"/>
      <c r="E52" s="200"/>
      <c r="F52" s="199"/>
      <c r="G52" s="199"/>
      <c r="H52" s="199"/>
      <c r="I52" s="199"/>
      <c r="J52" s="199"/>
      <c r="K52" s="199"/>
      <c r="L52" s="199"/>
    </row>
    <row r="53" spans="3:12" s="42" customFormat="1" ht="15" customHeight="1">
      <c r="C53" s="199"/>
      <c r="D53" s="199"/>
      <c r="E53" s="200"/>
      <c r="F53" s="199"/>
      <c r="G53" s="199"/>
      <c r="H53" s="199"/>
      <c r="I53" s="199"/>
      <c r="J53" s="199"/>
      <c r="K53" s="199"/>
      <c r="L53" s="199"/>
    </row>
    <row r="54" spans="3:12" s="42" customFormat="1" ht="15" customHeight="1">
      <c r="C54" s="199"/>
      <c r="D54" s="199"/>
      <c r="E54" s="200"/>
      <c r="F54" s="199"/>
      <c r="G54" s="199"/>
      <c r="H54" s="199"/>
      <c r="I54" s="199"/>
      <c r="J54" s="199"/>
      <c r="K54" s="199"/>
      <c r="L54" s="199"/>
    </row>
    <row r="55" spans="3:12" s="42" customFormat="1" ht="15" customHeight="1">
      <c r="C55" s="199"/>
      <c r="D55" s="199"/>
      <c r="E55" s="200"/>
      <c r="F55" s="199"/>
      <c r="G55" s="199"/>
      <c r="H55" s="199"/>
      <c r="I55" s="199"/>
      <c r="J55" s="199"/>
      <c r="K55" s="199"/>
      <c r="L55" s="199"/>
    </row>
    <row r="56" spans="3:12" s="42" customFormat="1" ht="15" customHeight="1">
      <c r="C56" s="199"/>
      <c r="D56" s="199"/>
      <c r="E56" s="200"/>
      <c r="F56" s="199"/>
      <c r="G56" s="199"/>
      <c r="H56" s="199"/>
      <c r="I56" s="199"/>
      <c r="J56" s="199"/>
      <c r="K56" s="199"/>
      <c r="L56" s="199"/>
    </row>
    <row r="57" spans="3:12" s="42" customFormat="1" ht="15" customHeight="1">
      <c r="C57" s="199"/>
      <c r="D57" s="199"/>
      <c r="E57" s="200"/>
      <c r="F57" s="199"/>
      <c r="G57" s="199"/>
      <c r="H57" s="199"/>
      <c r="I57" s="199"/>
      <c r="J57" s="199"/>
      <c r="K57" s="199"/>
      <c r="L57" s="199"/>
    </row>
    <row r="58" spans="3:12" s="42" customFormat="1" ht="15" customHeight="1">
      <c r="C58" s="199"/>
      <c r="D58" s="199"/>
      <c r="E58" s="200"/>
      <c r="F58" s="199"/>
      <c r="G58" s="199"/>
      <c r="H58" s="199"/>
      <c r="I58" s="199"/>
      <c r="J58" s="199"/>
      <c r="K58" s="199"/>
      <c r="L58" s="199"/>
    </row>
    <row r="59" spans="3:12" s="42" customFormat="1" ht="15" customHeight="1">
      <c r="C59" s="199"/>
      <c r="D59" s="199"/>
      <c r="E59" s="200"/>
      <c r="F59" s="199"/>
      <c r="G59" s="199"/>
      <c r="H59" s="199"/>
      <c r="I59" s="199"/>
      <c r="J59" s="199"/>
      <c r="K59" s="199"/>
      <c r="L59" s="199"/>
    </row>
    <row r="60" spans="3:12" s="42" customFormat="1" ht="15" customHeight="1">
      <c r="C60" s="199"/>
      <c r="D60" s="199"/>
      <c r="E60" s="200"/>
      <c r="F60" s="199"/>
      <c r="G60" s="199"/>
      <c r="H60" s="199"/>
      <c r="I60" s="199"/>
      <c r="J60" s="199"/>
      <c r="K60" s="199"/>
      <c r="L60" s="199"/>
    </row>
    <row r="61" spans="3:12" s="42" customFormat="1" ht="15" customHeight="1">
      <c r="C61" s="199"/>
      <c r="D61" s="199"/>
      <c r="E61" s="200"/>
      <c r="F61" s="199"/>
      <c r="G61" s="199"/>
      <c r="H61" s="199"/>
      <c r="I61" s="199"/>
      <c r="J61" s="199"/>
      <c r="K61" s="199"/>
      <c r="L61" s="199"/>
    </row>
    <row r="62" spans="3:12" s="42" customFormat="1" ht="15" customHeight="1">
      <c r="C62" s="199"/>
      <c r="D62" s="199"/>
      <c r="E62" s="200"/>
      <c r="F62" s="199"/>
      <c r="G62" s="199"/>
      <c r="H62" s="199"/>
      <c r="I62" s="199"/>
      <c r="J62" s="199"/>
      <c r="K62" s="199"/>
      <c r="L62" s="199"/>
    </row>
  </sheetData>
  <mergeCells count="76">
    <mergeCell ref="BA7:BB7"/>
    <mergeCell ref="C2:C6"/>
    <mergeCell ref="D2:AZ6"/>
    <mergeCell ref="BA2:BB2"/>
    <mergeCell ref="BA5:BB5"/>
    <mergeCell ref="BA6:BB6"/>
    <mergeCell ref="AZ8:BB8"/>
    <mergeCell ref="B9:B12"/>
    <mergeCell ref="C9:C12"/>
    <mergeCell ref="D9:D12"/>
    <mergeCell ref="E9:E12"/>
    <mergeCell ref="F9:F12"/>
    <mergeCell ref="G9:G12"/>
    <mergeCell ref="H9:H12"/>
    <mergeCell ref="I9:I12"/>
    <mergeCell ref="J9:J12"/>
    <mergeCell ref="BA9:BA12"/>
    <mergeCell ref="BB9:BB12"/>
    <mergeCell ref="M10:T10"/>
    <mergeCell ref="W10:AD10"/>
    <mergeCell ref="AG10:AN10"/>
    <mergeCell ref="AQ10:AX10"/>
    <mergeCell ref="V11:V12"/>
    <mergeCell ref="K9:K12"/>
    <mergeCell ref="L9:L12"/>
    <mergeCell ref="M9:AX9"/>
    <mergeCell ref="AZ9:AZ12"/>
    <mergeCell ref="M11:N11"/>
    <mergeCell ref="O11:P11"/>
    <mergeCell ref="Q11:R11"/>
    <mergeCell ref="S11:T11"/>
    <mergeCell ref="U11:U12"/>
    <mergeCell ref="AP11:AP12"/>
    <mergeCell ref="W11:X11"/>
    <mergeCell ref="Y11:Z11"/>
    <mergeCell ref="AA11:AB11"/>
    <mergeCell ref="AC11:AD11"/>
    <mergeCell ref="AE11:AE12"/>
    <mergeCell ref="AF11:AF12"/>
    <mergeCell ref="AG11:AH11"/>
    <mergeCell ref="AI11:AJ11"/>
    <mergeCell ref="AK11:AL11"/>
    <mergeCell ref="AM11:AN11"/>
    <mergeCell ref="AO11:AO12"/>
    <mergeCell ref="B15:B30"/>
    <mergeCell ref="C15:C30"/>
    <mergeCell ref="D15:D17"/>
    <mergeCell ref="F15:F17"/>
    <mergeCell ref="G15:G17"/>
    <mergeCell ref="J15:J17"/>
    <mergeCell ref="D18:D26"/>
    <mergeCell ref="F18:F20"/>
    <mergeCell ref="G18:G20"/>
    <mergeCell ref="J18:J20"/>
    <mergeCell ref="F21:F23"/>
    <mergeCell ref="G21:G23"/>
    <mergeCell ref="I21:I23"/>
    <mergeCell ref="J21:J23"/>
    <mergeCell ref="F24:F26"/>
    <mergeCell ref="AQ11:AR11"/>
    <mergeCell ref="AS11:AT11"/>
    <mergeCell ref="AU11:AV11"/>
    <mergeCell ref="AW11:AX11"/>
    <mergeCell ref="AY11:AY12"/>
    <mergeCell ref="D33:K33"/>
    <mergeCell ref="D34:K34"/>
    <mergeCell ref="D35:E35"/>
    <mergeCell ref="I35:K35"/>
    <mergeCell ref="G24:G26"/>
    <mergeCell ref="I24:I26"/>
    <mergeCell ref="J24:J26"/>
    <mergeCell ref="D28:D30"/>
    <mergeCell ref="F28:F30"/>
    <mergeCell ref="G28:G30"/>
    <mergeCell ref="I28:I30"/>
    <mergeCell ref="J28:J30"/>
  </mergeCells>
  <conditionalFormatting sqref="U13:V31 AE13:AF31 AO13:AP31 AY13:AY31 BB13:BB31">
    <cfRule type="cellIs" dxfId="53" priority="1" operator="equal">
      <formula>"N.A."</formula>
    </cfRule>
    <cfRule type="cellIs" dxfId="52" priority="2" operator="lessThanOrEqual">
      <formula>0.69</formula>
    </cfRule>
    <cfRule type="cellIs" dxfId="51" priority="3" operator="between">
      <formula>0.7</formula>
      <formula>0.89</formula>
    </cfRule>
    <cfRule type="cellIs" dxfId="50" priority="4" operator="greaterThanOrEqual">
      <formula>0.9</formula>
    </cfRule>
  </conditionalFormatting>
  <dataValidations count="1">
    <dataValidation type="list" allowBlank="1" showInputMessage="1" showErrorMessage="1" promptTitle="Objetivo Estratégico" sqref="C15">
      <formula1>ALKSE</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BC63"/>
  <sheetViews>
    <sheetView topLeftCell="A9" zoomScale="40" zoomScaleNormal="40" workbookViewId="0">
      <selection activeCell="G20" sqref="G20"/>
    </sheetView>
  </sheetViews>
  <sheetFormatPr baseColWidth="10" defaultColWidth="17.28515625" defaultRowHeight="15" customHeight="1"/>
  <cols>
    <col min="1" max="1" width="8.5703125" style="202" customWidth="1"/>
    <col min="2" max="2" width="29.42578125" style="202" hidden="1" customWidth="1"/>
    <col min="3" max="3" width="28.42578125" style="203" customWidth="1"/>
    <col min="4" max="4" width="54.5703125" style="203" customWidth="1"/>
    <col min="5" max="5" width="23.7109375" style="204" customWidth="1"/>
    <col min="6" max="6" width="31" style="203" customWidth="1"/>
    <col min="7" max="7" width="35.42578125" style="203" customWidth="1"/>
    <col min="8" max="8" width="25.28515625" style="203" customWidth="1"/>
    <col min="9" max="9" width="39" style="203" customWidth="1"/>
    <col min="10" max="10" width="74" style="203" customWidth="1"/>
    <col min="11" max="11" width="50.85546875" style="199" customWidth="1"/>
    <col min="12" max="12" width="31.42578125" style="199" hidden="1" customWidth="1"/>
    <col min="13" max="20" width="16.85546875" style="202" customWidth="1"/>
    <col min="21" max="22" width="16.85546875" style="202" hidden="1" customWidth="1"/>
    <col min="23" max="23" width="16.85546875" style="202" customWidth="1"/>
    <col min="24" max="28" width="14.28515625" style="202" customWidth="1"/>
    <col min="29" max="30" width="16" style="202" customWidth="1"/>
    <col min="31" max="31" width="21.140625" style="202" hidden="1" customWidth="1"/>
    <col min="32" max="32" width="24.7109375" style="202" hidden="1" customWidth="1"/>
    <col min="33" max="38" width="14.28515625" style="202" customWidth="1"/>
    <col min="39" max="40" width="16" style="202" customWidth="1"/>
    <col min="41" max="41" width="14.28515625" style="202" hidden="1" customWidth="1"/>
    <col min="42" max="42" width="33.7109375" style="202" hidden="1" customWidth="1"/>
    <col min="43" max="43" width="19.28515625" style="202" customWidth="1"/>
    <col min="44" max="44" width="16.85546875" style="202" customWidth="1"/>
    <col min="45" max="45" width="19" style="202" customWidth="1"/>
    <col min="46" max="46" width="19.7109375" style="202" customWidth="1"/>
    <col min="47" max="47" width="19" style="202" customWidth="1"/>
    <col min="48" max="48" width="18.28515625" style="202" customWidth="1"/>
    <col min="49" max="49" width="19" style="202" customWidth="1"/>
    <col min="50" max="50" width="15.7109375" style="202" customWidth="1"/>
    <col min="51" max="51" width="14.28515625" style="202" hidden="1" customWidth="1"/>
    <col min="52" max="52" width="18.85546875" style="202" customWidth="1"/>
    <col min="53" max="53" width="20.7109375" style="202" customWidth="1"/>
    <col min="54" max="54" width="38.5703125" style="202" customWidth="1"/>
    <col min="55" max="16384" width="17.28515625" style="202"/>
  </cols>
  <sheetData>
    <row r="1" spans="2:54" s="1" customFormat="1" ht="15" customHeight="1" thickBot="1">
      <c r="C1" s="2"/>
      <c r="D1" s="2"/>
      <c r="E1" s="3"/>
      <c r="F1" s="2"/>
      <c r="G1" s="2"/>
      <c r="H1" s="2"/>
      <c r="I1" s="2"/>
      <c r="J1" s="2"/>
      <c r="K1" s="4"/>
      <c r="L1" s="4"/>
    </row>
    <row r="2" spans="2:54" s="1" customFormat="1" ht="16.5" customHeight="1">
      <c r="C2" s="637"/>
      <c r="D2" s="640" t="s">
        <v>0</v>
      </c>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2"/>
      <c r="BA2" s="649" t="s">
        <v>101</v>
      </c>
      <c r="BB2" s="650"/>
    </row>
    <row r="3" spans="2:54" s="1" customFormat="1" ht="16.5" customHeight="1">
      <c r="C3" s="638"/>
      <c r="D3" s="643"/>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5"/>
      <c r="BA3" s="5" t="s">
        <v>1</v>
      </c>
      <c r="BB3" s="6" t="s">
        <v>2</v>
      </c>
    </row>
    <row r="4" spans="2:54" s="1" customFormat="1" ht="16.5" customHeight="1">
      <c r="C4" s="638"/>
      <c r="D4" s="643"/>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5"/>
      <c r="BA4" s="7">
        <v>3</v>
      </c>
      <c r="BB4" s="8" t="s">
        <v>3</v>
      </c>
    </row>
    <row r="5" spans="2:54" s="1" customFormat="1" ht="16.5" customHeight="1">
      <c r="C5" s="638"/>
      <c r="D5" s="643"/>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5"/>
      <c r="BA5" s="651" t="s">
        <v>4</v>
      </c>
      <c r="BB5" s="652"/>
    </row>
    <row r="6" spans="2:54" s="1" customFormat="1" ht="16.5" customHeight="1" thickBot="1">
      <c r="C6" s="639"/>
      <c r="D6" s="646"/>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8"/>
      <c r="BA6" s="653" t="s">
        <v>5</v>
      </c>
      <c r="BB6" s="654"/>
    </row>
    <row r="7" spans="2:54" s="1" customFormat="1" ht="14.25" customHeight="1" thickBot="1">
      <c r="C7" s="9"/>
      <c r="D7" s="9"/>
      <c r="E7" s="10"/>
      <c r="F7" s="9"/>
      <c r="G7" s="9"/>
      <c r="H7" s="9"/>
      <c r="I7" s="9"/>
      <c r="J7" s="9"/>
      <c r="K7" s="11"/>
      <c r="L7" s="11"/>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635"/>
      <c r="BB7" s="636"/>
    </row>
    <row r="8" spans="2:54" s="1" customFormat="1" ht="15" customHeight="1">
      <c r="B8" s="13"/>
      <c r="C8" s="14"/>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759"/>
      <c r="BA8" s="759"/>
      <c r="BB8" s="760"/>
    </row>
    <row r="9" spans="2:54" s="1" customFormat="1" ht="13.5" customHeight="1">
      <c r="B9" s="761" t="s">
        <v>6</v>
      </c>
      <c r="C9" s="762" t="s">
        <v>7</v>
      </c>
      <c r="D9" s="657" t="s">
        <v>8</v>
      </c>
      <c r="E9" s="657" t="s">
        <v>9</v>
      </c>
      <c r="F9" s="657" t="s">
        <v>10</v>
      </c>
      <c r="G9" s="657" t="s">
        <v>11</v>
      </c>
      <c r="H9" s="657" t="s">
        <v>12</v>
      </c>
      <c r="I9" s="657" t="s">
        <v>13</v>
      </c>
      <c r="J9" s="657" t="s">
        <v>14</v>
      </c>
      <c r="K9" s="657" t="s">
        <v>15</v>
      </c>
      <c r="L9" s="756" t="s">
        <v>16</v>
      </c>
      <c r="M9" s="661" t="s">
        <v>17</v>
      </c>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16"/>
      <c r="AZ9" s="658" t="s">
        <v>18</v>
      </c>
      <c r="BA9" s="659" t="s">
        <v>19</v>
      </c>
      <c r="BB9" s="763" t="s">
        <v>20</v>
      </c>
    </row>
    <row r="10" spans="2:54" s="1" customFormat="1" ht="13.5" customHeight="1">
      <c r="B10" s="761"/>
      <c r="C10" s="762"/>
      <c r="D10" s="657"/>
      <c r="E10" s="657"/>
      <c r="F10" s="657"/>
      <c r="G10" s="657"/>
      <c r="H10" s="657"/>
      <c r="I10" s="657"/>
      <c r="J10" s="657"/>
      <c r="K10" s="657"/>
      <c r="L10" s="757"/>
      <c r="M10" s="660" t="s">
        <v>21</v>
      </c>
      <c r="N10" s="660"/>
      <c r="O10" s="660"/>
      <c r="P10" s="660"/>
      <c r="Q10" s="660"/>
      <c r="R10" s="660"/>
      <c r="S10" s="660"/>
      <c r="T10" s="660"/>
      <c r="U10" s="17"/>
      <c r="V10" s="17"/>
      <c r="W10" s="660" t="s">
        <v>22</v>
      </c>
      <c r="X10" s="660"/>
      <c r="Y10" s="660"/>
      <c r="Z10" s="660"/>
      <c r="AA10" s="660"/>
      <c r="AB10" s="660"/>
      <c r="AC10" s="660"/>
      <c r="AD10" s="660"/>
      <c r="AE10" s="17"/>
      <c r="AF10" s="17"/>
      <c r="AG10" s="660" t="s">
        <v>23</v>
      </c>
      <c r="AH10" s="660"/>
      <c r="AI10" s="660"/>
      <c r="AJ10" s="660"/>
      <c r="AK10" s="660"/>
      <c r="AL10" s="660"/>
      <c r="AM10" s="660"/>
      <c r="AN10" s="660"/>
      <c r="AO10" s="17"/>
      <c r="AP10" s="18" t="e">
        <f>AVERAGE(#REF!)</f>
        <v>#REF!</v>
      </c>
      <c r="AQ10" s="660" t="s">
        <v>24</v>
      </c>
      <c r="AR10" s="660"/>
      <c r="AS10" s="660"/>
      <c r="AT10" s="660"/>
      <c r="AU10" s="660"/>
      <c r="AV10" s="660"/>
      <c r="AW10" s="660"/>
      <c r="AX10" s="660"/>
      <c r="AY10" s="17"/>
      <c r="AZ10" s="658"/>
      <c r="BA10" s="659"/>
      <c r="BB10" s="763"/>
    </row>
    <row r="11" spans="2:54" s="1" customFormat="1" ht="17.25" customHeight="1">
      <c r="B11" s="761"/>
      <c r="C11" s="762"/>
      <c r="D11" s="657"/>
      <c r="E11" s="657"/>
      <c r="F11" s="657"/>
      <c r="G11" s="657"/>
      <c r="H11" s="657"/>
      <c r="I11" s="657"/>
      <c r="J11" s="657"/>
      <c r="K11" s="657"/>
      <c r="L11" s="757"/>
      <c r="M11" s="660" t="s">
        <v>25</v>
      </c>
      <c r="N11" s="660"/>
      <c r="O11" s="660" t="s">
        <v>26</v>
      </c>
      <c r="P11" s="660"/>
      <c r="Q11" s="660" t="s">
        <v>27</v>
      </c>
      <c r="R11" s="660"/>
      <c r="S11" s="661" t="s">
        <v>28</v>
      </c>
      <c r="T11" s="661"/>
      <c r="U11" s="741" t="s">
        <v>29</v>
      </c>
      <c r="V11" s="755" t="s">
        <v>30</v>
      </c>
      <c r="W11" s="660" t="s">
        <v>31</v>
      </c>
      <c r="X11" s="660"/>
      <c r="Y11" s="660" t="s">
        <v>32</v>
      </c>
      <c r="Z11" s="660"/>
      <c r="AA11" s="660" t="s">
        <v>33</v>
      </c>
      <c r="AB11" s="660"/>
      <c r="AC11" s="661" t="s">
        <v>34</v>
      </c>
      <c r="AD11" s="661"/>
      <c r="AE11" s="741" t="s">
        <v>29</v>
      </c>
      <c r="AF11" s="755" t="s">
        <v>30</v>
      </c>
      <c r="AG11" s="660" t="s">
        <v>35</v>
      </c>
      <c r="AH11" s="660"/>
      <c r="AI11" s="660" t="s">
        <v>36</v>
      </c>
      <c r="AJ11" s="660"/>
      <c r="AK11" s="660" t="s">
        <v>37</v>
      </c>
      <c r="AL11" s="660"/>
      <c r="AM11" s="661" t="s">
        <v>38</v>
      </c>
      <c r="AN11" s="661"/>
      <c r="AO11" s="741" t="s">
        <v>29</v>
      </c>
      <c r="AP11" s="755" t="s">
        <v>30</v>
      </c>
      <c r="AQ11" s="660" t="s">
        <v>39</v>
      </c>
      <c r="AR11" s="660"/>
      <c r="AS11" s="660" t="s">
        <v>40</v>
      </c>
      <c r="AT11" s="660"/>
      <c r="AU11" s="660" t="s">
        <v>41</v>
      </c>
      <c r="AV11" s="660"/>
      <c r="AW11" s="661" t="s">
        <v>42</v>
      </c>
      <c r="AX11" s="661"/>
      <c r="AY11" s="741" t="s">
        <v>29</v>
      </c>
      <c r="AZ11" s="658"/>
      <c r="BA11" s="659"/>
      <c r="BB11" s="763"/>
    </row>
    <row r="12" spans="2:54" s="1" customFormat="1" ht="15.75" customHeight="1" thickBot="1">
      <c r="B12" s="761"/>
      <c r="C12" s="762"/>
      <c r="D12" s="657"/>
      <c r="E12" s="657"/>
      <c r="F12" s="657"/>
      <c r="G12" s="657"/>
      <c r="H12" s="657"/>
      <c r="I12" s="657"/>
      <c r="J12" s="657"/>
      <c r="K12" s="657"/>
      <c r="L12" s="758"/>
      <c r="M12" s="19" t="s">
        <v>43</v>
      </c>
      <c r="N12" s="20" t="s">
        <v>44</v>
      </c>
      <c r="O12" s="19" t="s">
        <v>43</v>
      </c>
      <c r="P12" s="20" t="s">
        <v>44</v>
      </c>
      <c r="Q12" s="19" t="s">
        <v>43</v>
      </c>
      <c r="R12" s="20" t="s">
        <v>44</v>
      </c>
      <c r="S12" s="21" t="s">
        <v>43</v>
      </c>
      <c r="T12" s="22" t="s">
        <v>44</v>
      </c>
      <c r="U12" s="742"/>
      <c r="V12" s="729"/>
      <c r="W12" s="19" t="s">
        <v>43</v>
      </c>
      <c r="X12" s="20" t="s">
        <v>44</v>
      </c>
      <c r="Y12" s="19" t="s">
        <v>43</v>
      </c>
      <c r="Z12" s="20" t="s">
        <v>44</v>
      </c>
      <c r="AA12" s="19" t="s">
        <v>43</v>
      </c>
      <c r="AB12" s="20" t="s">
        <v>44</v>
      </c>
      <c r="AC12" s="21" t="s">
        <v>43</v>
      </c>
      <c r="AD12" s="22" t="s">
        <v>44</v>
      </c>
      <c r="AE12" s="742"/>
      <c r="AF12" s="729"/>
      <c r="AG12" s="19" t="s">
        <v>43</v>
      </c>
      <c r="AH12" s="20" t="s">
        <v>44</v>
      </c>
      <c r="AI12" s="19" t="s">
        <v>43</v>
      </c>
      <c r="AJ12" s="20" t="s">
        <v>44</v>
      </c>
      <c r="AK12" s="19" t="s">
        <v>43</v>
      </c>
      <c r="AL12" s="20" t="s">
        <v>44</v>
      </c>
      <c r="AM12" s="21" t="s">
        <v>43</v>
      </c>
      <c r="AN12" s="22" t="s">
        <v>44</v>
      </c>
      <c r="AO12" s="742"/>
      <c r="AP12" s="729"/>
      <c r="AQ12" s="19" t="s">
        <v>43</v>
      </c>
      <c r="AR12" s="20" t="s">
        <v>44</v>
      </c>
      <c r="AS12" s="19" t="s">
        <v>43</v>
      </c>
      <c r="AT12" s="20" t="s">
        <v>44</v>
      </c>
      <c r="AU12" s="19" t="s">
        <v>43</v>
      </c>
      <c r="AV12" s="20" t="s">
        <v>44</v>
      </c>
      <c r="AW12" s="21" t="s">
        <v>43</v>
      </c>
      <c r="AX12" s="22" t="s">
        <v>44</v>
      </c>
      <c r="AY12" s="742"/>
      <c r="AZ12" s="658"/>
      <c r="BA12" s="659"/>
      <c r="BB12" s="763"/>
    </row>
    <row r="13" spans="2:54" s="42" customFormat="1" ht="27.75" hidden="1" thickBot="1">
      <c r="B13" s="23" t="s">
        <v>45</v>
      </c>
      <c r="C13" s="24" t="s">
        <v>46</v>
      </c>
      <c r="D13" s="25"/>
      <c r="E13" s="26"/>
      <c r="F13" s="27"/>
      <c r="G13" s="27"/>
      <c r="H13" s="28"/>
      <c r="I13" s="29"/>
      <c r="J13" s="29"/>
      <c r="K13" s="29"/>
      <c r="L13" s="29"/>
      <c r="M13" s="30"/>
      <c r="N13" s="30"/>
      <c r="O13" s="30"/>
      <c r="P13" s="30"/>
      <c r="Q13" s="30"/>
      <c r="R13" s="30"/>
      <c r="S13" s="31"/>
      <c r="T13" s="31"/>
      <c r="U13" s="32" t="e">
        <f>AVERAGE(#REF!)</f>
        <v>#REF!</v>
      </c>
      <c r="V13" s="32" t="e">
        <f>AVERAGE(#REF!)</f>
        <v>#REF!</v>
      </c>
      <c r="W13" s="33"/>
      <c r="X13" s="33"/>
      <c r="Y13" s="33"/>
      <c r="Z13" s="33"/>
      <c r="AA13" s="33"/>
      <c r="AB13" s="33"/>
      <c r="AC13" s="34"/>
      <c r="AD13" s="34"/>
      <c r="AE13" s="32" t="e">
        <f>AVERAGE(#REF!)</f>
        <v>#REF!</v>
      </c>
      <c r="AF13" s="32" t="e">
        <f>AVERAGE(#REF!)</f>
        <v>#REF!</v>
      </c>
      <c r="AG13" s="35"/>
      <c r="AH13" s="35"/>
      <c r="AI13" s="35"/>
      <c r="AJ13" s="35"/>
      <c r="AK13" s="35"/>
      <c r="AL13" s="35"/>
      <c r="AM13" s="36"/>
      <c r="AN13" s="36"/>
      <c r="AO13" s="37" t="e">
        <f>AVERAGE(#REF!)</f>
        <v>#REF!</v>
      </c>
      <c r="AP13" s="38" t="e">
        <f>AVERAGE(#REF!)</f>
        <v>#REF!</v>
      </c>
      <c r="AQ13" s="39"/>
      <c r="AR13" s="39"/>
      <c r="AS13" s="39"/>
      <c r="AT13" s="39"/>
      <c r="AU13" s="39"/>
      <c r="AV13" s="39"/>
      <c r="AW13" s="40"/>
      <c r="AX13" s="40"/>
      <c r="AY13" s="37" t="e">
        <f>AVERAGE(#REF!)</f>
        <v>#REF!</v>
      </c>
      <c r="AZ13" s="41"/>
      <c r="BA13" s="41"/>
      <c r="BB13" s="37" t="e">
        <f>AVERAGE(#REF!)</f>
        <v>#REF!</v>
      </c>
    </row>
    <row r="14" spans="2:54" s="42" customFormat="1" ht="48.75" hidden="1" customHeight="1">
      <c r="B14" s="43"/>
      <c r="C14" s="44" t="s">
        <v>47</v>
      </c>
      <c r="D14" s="45"/>
      <c r="E14" s="46"/>
      <c r="F14" s="47"/>
      <c r="G14" s="47"/>
      <c r="H14" s="48"/>
      <c r="I14" s="49"/>
      <c r="J14" s="49"/>
      <c r="K14" s="49"/>
      <c r="L14" s="49"/>
      <c r="M14" s="50"/>
      <c r="N14" s="50"/>
      <c r="O14" s="50"/>
      <c r="P14" s="50"/>
      <c r="Q14" s="50"/>
      <c r="R14" s="50"/>
      <c r="S14" s="51"/>
      <c r="T14" s="51"/>
      <c r="U14" s="52" t="e">
        <f>AVERAGE(U13,#REF!,#REF!)</f>
        <v>#REF!</v>
      </c>
      <c r="V14" s="52" t="e">
        <f>AVERAGE(V13,#REF!,#REF!)</f>
        <v>#REF!</v>
      </c>
      <c r="W14" s="53"/>
      <c r="X14" s="53"/>
      <c r="Y14" s="53"/>
      <c r="Z14" s="53"/>
      <c r="AA14" s="53"/>
      <c r="AB14" s="53"/>
      <c r="AC14" s="54"/>
      <c r="AD14" s="54"/>
      <c r="AE14" s="52" t="e">
        <f>AVERAGE(AE13,#REF!,#REF!)</f>
        <v>#REF!</v>
      </c>
      <c r="AF14" s="52" t="e">
        <f>AVERAGE(AF13,#REF!,#REF!)</f>
        <v>#REF!</v>
      </c>
      <c r="AG14" s="55"/>
      <c r="AH14" s="55"/>
      <c r="AI14" s="55"/>
      <c r="AJ14" s="55"/>
      <c r="AK14" s="55"/>
      <c r="AL14" s="55"/>
      <c r="AM14" s="56"/>
      <c r="AN14" s="56"/>
      <c r="AO14" s="57" t="e">
        <f>AVERAGE(AO13,#REF!,#REF!,#REF!)</f>
        <v>#REF!</v>
      </c>
      <c r="AP14" s="57" t="e">
        <f>AVERAGE(AP13,#REF!,#REF!,#REF!)</f>
        <v>#REF!</v>
      </c>
      <c r="AQ14" s="58"/>
      <c r="AR14" s="58"/>
      <c r="AS14" s="58"/>
      <c r="AT14" s="58"/>
      <c r="AU14" s="58"/>
      <c r="AV14" s="58"/>
      <c r="AW14" s="59"/>
      <c r="AX14" s="59"/>
      <c r="AY14" s="57"/>
      <c r="AZ14" s="60"/>
      <c r="BA14" s="60"/>
      <c r="BB14" s="61" t="e">
        <f>AVERAGE(BB13,#REF!,#REF!,#REF!)</f>
        <v>#REF!</v>
      </c>
    </row>
    <row r="15" spans="2:54" s="42" customFormat="1" ht="77.25" hidden="1" customHeight="1">
      <c r="B15" s="23" t="s">
        <v>48</v>
      </c>
      <c r="C15" s="24" t="s">
        <v>49</v>
      </c>
      <c r="D15" s="62"/>
      <c r="E15" s="26"/>
      <c r="F15" s="63"/>
      <c r="G15" s="63"/>
      <c r="H15" s="28"/>
      <c r="I15" s="64"/>
      <c r="J15" s="64"/>
      <c r="K15" s="29"/>
      <c r="L15" s="29"/>
      <c r="M15" s="65"/>
      <c r="N15" s="65"/>
      <c r="O15" s="65"/>
      <c r="P15" s="65"/>
      <c r="Q15" s="65"/>
      <c r="R15" s="65"/>
      <c r="S15" s="31"/>
      <c r="T15" s="31"/>
      <c r="U15" s="32" t="e">
        <f>AVERAGE(#REF!,#REF!,#REF!,#REF!,#REF!,#REF!)</f>
        <v>#REF!</v>
      </c>
      <c r="V15" s="66" t="e">
        <f>AVERAGE(#REF!,#REF!,#REF!,#REF!,#REF!,#REF!)</f>
        <v>#REF!</v>
      </c>
      <c r="W15" s="65"/>
      <c r="X15" s="65"/>
      <c r="Y15" s="65"/>
      <c r="Z15" s="65"/>
      <c r="AA15" s="65"/>
      <c r="AB15" s="65"/>
      <c r="AC15" s="34"/>
      <c r="AD15" s="34"/>
      <c r="AE15" s="32" t="e">
        <f>AVERAGE(#REF!,#REF!,#REF!,#REF!,#REF!,#REF!)</f>
        <v>#REF!</v>
      </c>
      <c r="AF15" s="66" t="e">
        <f>AVERAGE(#REF!,#REF!,#REF!,#REF!,#REF!,#REF!)</f>
        <v>#REF!</v>
      </c>
      <c r="AG15" s="67"/>
      <c r="AH15" s="67"/>
      <c r="AI15" s="67"/>
      <c r="AJ15" s="67"/>
      <c r="AK15" s="67"/>
      <c r="AL15" s="67"/>
      <c r="AM15" s="36"/>
      <c r="AN15" s="36"/>
      <c r="AO15" s="37" t="e">
        <f>AVERAGE(#REF!,#REF!,#REF!,#REF!,#REF!,#REF!)</f>
        <v>#REF!</v>
      </c>
      <c r="AP15" s="38" t="e">
        <f>AVERAGE(#REF!,#REF!,#REF!,#REF!,#REF!,#REF!)</f>
        <v>#REF!</v>
      </c>
      <c r="AQ15" s="68"/>
      <c r="AR15" s="68"/>
      <c r="AS15" s="68"/>
      <c r="AT15" s="68"/>
      <c r="AU15" s="68"/>
      <c r="AV15" s="68"/>
      <c r="AW15" s="40"/>
      <c r="AX15" s="40"/>
      <c r="AY15" s="37" t="e">
        <f>AVERAGE(#REF!,#REF!,#REF!,#REF!,#REF!,#REF!)</f>
        <v>#REF!</v>
      </c>
      <c r="AZ15" s="41"/>
      <c r="BA15" s="41"/>
      <c r="BB15" s="37" t="e">
        <f>AVERAGE(#REF!,#REF!,#REF!,#REF!,#REF!,#REF!)</f>
        <v>#REF!</v>
      </c>
    </row>
    <row r="16" spans="2:54" s="42" customFormat="1" ht="168" customHeight="1" thickBot="1">
      <c r="B16" s="743" t="s">
        <v>50</v>
      </c>
      <c r="C16" s="776" t="s">
        <v>51</v>
      </c>
      <c r="D16" s="69" t="s">
        <v>52</v>
      </c>
      <c r="E16" s="70">
        <v>1</v>
      </c>
      <c r="F16" s="71" t="s">
        <v>53</v>
      </c>
      <c r="G16" s="71" t="s">
        <v>54</v>
      </c>
      <c r="H16" s="72">
        <v>1</v>
      </c>
      <c r="I16" s="73" t="s">
        <v>55</v>
      </c>
      <c r="J16" s="73" t="s">
        <v>56</v>
      </c>
      <c r="K16" s="74" t="s">
        <v>57</v>
      </c>
      <c r="L16" s="75" t="s">
        <v>58</v>
      </c>
      <c r="M16" s="76">
        <v>0</v>
      </c>
      <c r="N16" s="76">
        <v>0</v>
      </c>
      <c r="O16" s="76">
        <v>0</v>
      </c>
      <c r="P16" s="76">
        <v>0</v>
      </c>
      <c r="Q16" s="76">
        <v>0</v>
      </c>
      <c r="R16" s="76">
        <v>0</v>
      </c>
      <c r="S16" s="77">
        <f t="shared" ref="S16:T28" si="0">IF($L16="Suma",SUM(M16+O16+Q16),IF($L16="Promedio",IF(((M16&lt;&gt;0)+(O16&lt;&gt;0)+(Q16&lt;&gt;0))=0,0,SUM(M16,O16,Q16)/((M16&lt;&gt;0)+(O16&lt;&gt;0)+(Q16&lt;&gt;0))),Q16))</f>
        <v>0</v>
      </c>
      <c r="T16" s="77">
        <f t="shared" si="0"/>
        <v>0</v>
      </c>
      <c r="U16" s="78" t="str">
        <f t="shared" ref="U16:U28" si="1">IF(S16=0,"N.A.",T16/S16)</f>
        <v>N.A.</v>
      </c>
      <c r="V16" s="78" t="str">
        <f t="shared" ref="V16:V28" si="2">IF($L16="Suma",IF(SUM(S16)=0,"N.A.",SUM(T16)/SUM(S16)),IF(L16="Promedio",IF(AVERAGE(S16)=0,"N.A.",AVERAGE(T16)/AVERAGE(S16)),U16))</f>
        <v>N.A.</v>
      </c>
      <c r="W16" s="79">
        <v>1</v>
      </c>
      <c r="X16" s="79">
        <v>0</v>
      </c>
      <c r="Y16" s="79">
        <v>0</v>
      </c>
      <c r="Z16" s="79">
        <v>0</v>
      </c>
      <c r="AA16" s="79">
        <v>0</v>
      </c>
      <c r="AB16" s="79">
        <v>0</v>
      </c>
      <c r="AC16" s="77">
        <f t="shared" ref="AC16" si="3">IF($L16="Suma",SUM(W16+Y16+AA16),IF($L16="Promedio",IF(((W16&lt;&gt;0)+(Y16&lt;&gt;0)+(AA16&lt;&gt;0))=0,0,SUM(W16,Y16,AA16)/((W16&lt;&gt;0)+(Y16&lt;&gt;0)+(AA16&lt;&gt;0))),AA16))</f>
        <v>1</v>
      </c>
      <c r="AD16" s="77">
        <f t="shared" ref="AD16:AD28" si="4">IF($L16="Suma",SUM(X16+Z16+AB16),IF($L16="Promedio",IF(((X16&lt;&gt;0)+(Z16&lt;&gt;0)+(AB16&lt;&gt;0))=0,0,SUM(X16,Z16,AB16)/((X16&lt;&gt;0)+(Z16&lt;&gt;0)+(AB16&lt;&gt;0))),AB16))</f>
        <v>0</v>
      </c>
      <c r="AE16" s="80">
        <f t="shared" ref="AE16:AE28" si="5">IF(AC16=0,"N.A.",AD16/AC16)</f>
        <v>0</v>
      </c>
      <c r="AF16" s="78">
        <f t="shared" ref="AF16:AF28" si="6">IF($L16="Suma",IF(SUM(S16,AC16)=0,"N.A.",SUM(T16,AD16)/SUM(S16,AC16)),IF($L16="Promedio",IF(AVERAGE(S16,AC16)=0,"N.A.",IF((S16&lt;&gt;0)+(AC16&lt;&gt;0)=0,"N.A.",((T16+AD16)/((T16&lt;&gt;0)+(AD16&lt;&gt;0)))/((S16+AC16)/((S16&lt;&gt;0)+(AC16&lt;&gt;0))))),AE16))</f>
        <v>0</v>
      </c>
      <c r="AG16" s="81">
        <v>0</v>
      </c>
      <c r="AH16" s="81">
        <v>0</v>
      </c>
      <c r="AI16" s="81">
        <v>0</v>
      </c>
      <c r="AJ16" s="81">
        <v>0</v>
      </c>
      <c r="AK16" s="81">
        <v>0</v>
      </c>
      <c r="AL16" s="81">
        <v>0</v>
      </c>
      <c r="AM16" s="77">
        <f t="shared" ref="AM16:AM28" si="7">IF($L16="Suma",SUM(AG16+AI16+AK16),IF($L16="Promedio",IF(((AG16&lt;&gt;0)+(AI16&lt;&gt;0)+(AK16&lt;&gt;0))=0,0,SUM(AG16,AI16,AK16)/((AG16&lt;&gt;0)+(AI16&lt;&gt;0)+(AK16&lt;&gt;0))),AK16))</f>
        <v>0</v>
      </c>
      <c r="AN16" s="77">
        <f t="shared" ref="AN16:AN28" si="8">IF($L16="Suma",SUM(AH16+AJ16+AL16),IF($L16="Promedio",IF(((AH16&lt;&gt;0)+(AJ16&lt;&gt;0)+(AL16&lt;&gt;0))=0,0,SUM(AH16,AJ16,AL16)/((AH16&lt;&gt;0)+(AJ16&lt;&gt;0)+(AL16&lt;&gt;0))),AL16))</f>
        <v>0</v>
      </c>
      <c r="AO16" s="82" t="str">
        <f t="shared" ref="AO16:AO28" si="9">IF(AM16=0,"N.A.",AN16/AM16)</f>
        <v>N.A.</v>
      </c>
      <c r="AP16" s="83">
        <f t="shared" ref="AP16:AP28" si="10">IF($L16="Suma",IF(SUM(S16,AC16,AM16)=0,"N.A.",SUM(T16,AD16,AN16)/SUM(S16,AC16,AM16)),IF($L16="Promedio",IF(AVERAGE(S16,AC16,AM16)=0,"N.A.",IF((S16&lt;&gt;0)+(AC16&lt;&gt;0)+(AM16&lt;&gt;0)=0,"N.A.",((T16+AD16+AN16)/((T16&lt;&gt;0)+(AD16&lt;&gt;0)+(AN16&lt;&gt;0)))/((S16+AC16+AM16)/((S16&lt;&gt;0)+(AC16&lt;&gt;0)+(AM16&lt;&gt;0))))),AO16))</f>
        <v>0</v>
      </c>
      <c r="AQ16" s="79">
        <v>0</v>
      </c>
      <c r="AR16" s="79">
        <v>0</v>
      </c>
      <c r="AS16" s="79">
        <v>0</v>
      </c>
      <c r="AT16" s="79">
        <v>0</v>
      </c>
      <c r="AU16" s="79">
        <v>0</v>
      </c>
      <c r="AV16" s="79">
        <v>1</v>
      </c>
      <c r="AW16" s="84">
        <f t="shared" ref="AW16" si="11">IF($L16="Suma",SUM(AQ16+AS16+AU16),IF($L16="Promedio",IF(((AQ16&lt;&gt;0)+(AS16&lt;&gt;0)+(AU16&lt;&gt;0))=0,0,SUM(AQ16,AS16,AU16)/((AQ16&lt;&gt;0)+(AS16&lt;&gt;0)+(AU16&lt;&gt;0))),AU16))</f>
        <v>0</v>
      </c>
      <c r="AX16" s="84">
        <f t="shared" ref="AX16:AX28" si="12">IF($L16="Suma",SUM(AR16+AT16+AV16),IF($L16="Promedio",IF(((AR16&lt;&gt;0)+(AT16&lt;&gt;0)+(AV16&lt;&gt;0))=0,0,SUM(AR16,AT16,AV16)/((AR16&lt;&gt;0)+(AT16&lt;&gt;0)+(AV16&lt;&gt;0))),AV16))</f>
        <v>1</v>
      </c>
      <c r="AY16" s="82" t="str">
        <f t="shared" ref="AY16:AY28" si="13">IF(AW16=0,"N.A.",AX16/AW16)</f>
        <v>N.A.</v>
      </c>
      <c r="AZ16" s="77">
        <f t="shared" ref="AZ16:BA28" si="14">IF($L16="Suma",SUM(S16,AC16,AM16,AW16),IF($L16="Promedio",IF(((S16&lt;&gt;0)+(AC16&lt;&gt;0)+(AM16&lt;&gt;0)+(AW16&lt;&gt;0))=0,0,SUM(S16,AC16,AM16,AW16)/((S16&lt;&gt;0)+(AC16&lt;&gt;0)+(AM16&lt;&gt;0)+(AW16&lt;&gt;0))),AW16))</f>
        <v>1</v>
      </c>
      <c r="BA16" s="77">
        <f t="shared" si="14"/>
        <v>1</v>
      </c>
      <c r="BB16" s="85">
        <f t="shared" ref="BB16:BB28" si="15">IF(AZ16=0,"N.A.",BA16/AZ16)</f>
        <v>1</v>
      </c>
    </row>
    <row r="17" spans="2:55" s="42" customFormat="1" ht="202.5" customHeight="1">
      <c r="B17" s="744"/>
      <c r="C17" s="777"/>
      <c r="D17" s="780" t="s">
        <v>59</v>
      </c>
      <c r="E17" s="767">
        <v>0.95</v>
      </c>
      <c r="F17" s="770" t="s">
        <v>60</v>
      </c>
      <c r="G17" s="770" t="s">
        <v>61</v>
      </c>
      <c r="H17" s="773" t="s">
        <v>62</v>
      </c>
      <c r="I17" s="753" t="s">
        <v>63</v>
      </c>
      <c r="J17" s="753" t="s">
        <v>64</v>
      </c>
      <c r="K17" s="86" t="s">
        <v>57</v>
      </c>
      <c r="L17" s="87" t="s">
        <v>65</v>
      </c>
      <c r="M17" s="88">
        <v>0.95</v>
      </c>
      <c r="N17" s="88">
        <v>1</v>
      </c>
      <c r="O17" s="88">
        <v>0.95</v>
      </c>
      <c r="P17" s="88">
        <v>1</v>
      </c>
      <c r="Q17" s="88">
        <v>0.95</v>
      </c>
      <c r="R17" s="88">
        <v>1</v>
      </c>
      <c r="S17" s="89">
        <f t="shared" si="0"/>
        <v>0.94999999999999984</v>
      </c>
      <c r="T17" s="89">
        <f t="shared" si="0"/>
        <v>1</v>
      </c>
      <c r="U17" s="78">
        <f t="shared" si="1"/>
        <v>1.0526315789473686</v>
      </c>
      <c r="V17" s="78">
        <f t="shared" si="2"/>
        <v>1.0526315789473686</v>
      </c>
      <c r="W17" s="88">
        <v>0.95</v>
      </c>
      <c r="X17" s="88">
        <v>0.99261447562776961</v>
      </c>
      <c r="Y17" s="88">
        <v>0.95</v>
      </c>
      <c r="Z17" s="88">
        <v>0.99370739381227058</v>
      </c>
      <c r="AA17" s="88">
        <v>0.95</v>
      </c>
      <c r="AB17" s="88">
        <v>0.99472851871375856</v>
      </c>
      <c r="AC17" s="89">
        <f t="shared" ref="AC17" si="16">IF($L17="Suma",SUM(W17+Y17+AA17),IF($L17="Promedio",IF(((W17&lt;&gt;0)+(Y17&lt;&gt;0)+(AA17&lt;&gt;0))=0,0,SUM(W17,Y17,AA17)/((W17&lt;&gt;0)+(Y17&lt;&gt;0)+(AA17&lt;&gt;0))),AA17))</f>
        <v>0.94999999999999984</v>
      </c>
      <c r="AD17" s="89">
        <f t="shared" si="4"/>
        <v>0.99368346271793284</v>
      </c>
      <c r="AE17" s="78">
        <f t="shared" si="5"/>
        <v>1.0459825923346664</v>
      </c>
      <c r="AF17" s="78">
        <f t="shared" si="6"/>
        <v>1.0493070856410174</v>
      </c>
      <c r="AG17" s="90">
        <f>$E$17</f>
        <v>0.95</v>
      </c>
      <c r="AH17" s="90">
        <v>0.99</v>
      </c>
      <c r="AI17" s="90">
        <f>$E$17</f>
        <v>0.95</v>
      </c>
      <c r="AJ17" s="90">
        <v>0.99</v>
      </c>
      <c r="AK17" s="90">
        <f>$E$17</f>
        <v>0.95</v>
      </c>
      <c r="AL17" s="90">
        <v>0.99</v>
      </c>
      <c r="AM17" s="89">
        <f t="shared" si="7"/>
        <v>0.94999999999999984</v>
      </c>
      <c r="AN17" s="89">
        <f t="shared" si="8"/>
        <v>0.98999999999999988</v>
      </c>
      <c r="AO17" s="83">
        <f t="shared" si="9"/>
        <v>1.0421052631578949</v>
      </c>
      <c r="AP17" s="83">
        <f t="shared" si="10"/>
        <v>1.0469064781466431</v>
      </c>
      <c r="AQ17" s="91">
        <f>$E$17</f>
        <v>0.95</v>
      </c>
      <c r="AR17" s="91">
        <v>0.99</v>
      </c>
      <c r="AS17" s="91">
        <f>$E$17</f>
        <v>0.95</v>
      </c>
      <c r="AT17" s="91">
        <v>0.99</v>
      </c>
      <c r="AU17" s="91">
        <f>$E$17</f>
        <v>0.95</v>
      </c>
      <c r="AV17" s="91">
        <v>0.99</v>
      </c>
      <c r="AW17" s="92">
        <f t="shared" ref="AW17:AW22" si="17">IF($L17="Suma",SUM(AQ17+AS17+AU17),IF($L17="Promedio",IF(((AQ17&lt;&gt;0)+(AS17&lt;&gt;0)+(AU17&lt;&gt;0))=0,0,SUM(AQ17,AS17,AU17)/((AQ17&lt;&gt;0)+(AS17&lt;&gt;0)+(AU17&lt;&gt;0))),AU17))</f>
        <v>0.94999999999999984</v>
      </c>
      <c r="AX17" s="92">
        <f t="shared" si="12"/>
        <v>0.98999999999999988</v>
      </c>
      <c r="AY17" s="83">
        <f t="shared" si="13"/>
        <v>1.0421052631578949</v>
      </c>
      <c r="AZ17" s="92">
        <f t="shared" si="14"/>
        <v>0.94999999999999984</v>
      </c>
      <c r="BA17" s="93">
        <f t="shared" si="14"/>
        <v>0.99342086567948307</v>
      </c>
      <c r="BB17" s="94">
        <f t="shared" si="15"/>
        <v>1.045706174399456</v>
      </c>
    </row>
    <row r="18" spans="2:55" s="102" customFormat="1" ht="97.5" customHeight="1">
      <c r="B18" s="744"/>
      <c r="C18" s="777"/>
      <c r="D18" s="781"/>
      <c r="E18" s="768"/>
      <c r="F18" s="771"/>
      <c r="G18" s="771"/>
      <c r="H18" s="774"/>
      <c r="I18" s="734"/>
      <c r="J18" s="734"/>
      <c r="K18" s="95" t="s">
        <v>66</v>
      </c>
      <c r="L18" s="96" t="s">
        <v>65</v>
      </c>
      <c r="M18" s="97">
        <v>0.95</v>
      </c>
      <c r="N18" s="97">
        <v>1</v>
      </c>
      <c r="O18" s="97">
        <v>0.95</v>
      </c>
      <c r="P18" s="97">
        <v>1</v>
      </c>
      <c r="Q18" s="97">
        <v>0.95</v>
      </c>
      <c r="R18" s="97">
        <v>1</v>
      </c>
      <c r="S18" s="89">
        <f t="shared" si="0"/>
        <v>0.94999999999999984</v>
      </c>
      <c r="T18" s="89">
        <f t="shared" si="0"/>
        <v>1</v>
      </c>
      <c r="U18" s="98">
        <f t="shared" si="1"/>
        <v>1.0526315789473686</v>
      </c>
      <c r="V18" s="98">
        <f t="shared" si="2"/>
        <v>1.0526315789473686</v>
      </c>
      <c r="W18" s="97">
        <v>0.95</v>
      </c>
      <c r="X18" s="97">
        <v>1</v>
      </c>
      <c r="Y18" s="97">
        <v>0.95</v>
      </c>
      <c r="Z18" s="97">
        <v>1</v>
      </c>
      <c r="AA18" s="97">
        <v>0.95</v>
      </c>
      <c r="AB18" s="97">
        <v>1</v>
      </c>
      <c r="AC18" s="89">
        <f t="shared" ref="AC18:AC28" si="18">IF($L18="Suma",SUM(W18+Y18+AA18),IF($L18="Promedio",IF(((W18&lt;&gt;0)+(Y18&lt;&gt;0)+(AA18&lt;&gt;0))=0,0,SUM(W18,Y18,AA18)/((W18&lt;&gt;0)+(Y18&lt;&gt;0)+(AA18&lt;&gt;0))),AA18))</f>
        <v>0.94999999999999984</v>
      </c>
      <c r="AD18" s="89">
        <f t="shared" si="4"/>
        <v>1</v>
      </c>
      <c r="AE18" s="98">
        <f t="shared" si="5"/>
        <v>1.0526315789473686</v>
      </c>
      <c r="AF18" s="98">
        <f t="shared" si="6"/>
        <v>1.0526315789473686</v>
      </c>
      <c r="AG18" s="97">
        <f t="shared" ref="AG18" si="19">$E$17</f>
        <v>0.95</v>
      </c>
      <c r="AH18" s="97">
        <v>1</v>
      </c>
      <c r="AI18" s="97">
        <f t="shared" ref="AI18" si="20">$E$17</f>
        <v>0.95</v>
      </c>
      <c r="AJ18" s="97">
        <v>1</v>
      </c>
      <c r="AK18" s="97">
        <f t="shared" ref="AK18" si="21">$E$17</f>
        <v>0.95</v>
      </c>
      <c r="AL18" s="97">
        <v>1</v>
      </c>
      <c r="AM18" s="89">
        <f t="shared" si="7"/>
        <v>0.94999999999999984</v>
      </c>
      <c r="AN18" s="89">
        <f t="shared" si="8"/>
        <v>1</v>
      </c>
      <c r="AO18" s="99">
        <f t="shared" si="9"/>
        <v>1.0526315789473686</v>
      </c>
      <c r="AP18" s="99">
        <f t="shared" si="10"/>
        <v>1.0526315789473686</v>
      </c>
      <c r="AQ18" s="100">
        <v>0.95</v>
      </c>
      <c r="AR18" s="100">
        <v>1</v>
      </c>
      <c r="AS18" s="100">
        <v>0.95</v>
      </c>
      <c r="AT18" s="100">
        <v>1</v>
      </c>
      <c r="AU18" s="100">
        <v>0.95</v>
      </c>
      <c r="AV18" s="100">
        <v>1</v>
      </c>
      <c r="AW18" s="92">
        <f t="shared" si="17"/>
        <v>0.94999999999999984</v>
      </c>
      <c r="AX18" s="92">
        <f t="shared" si="12"/>
        <v>1</v>
      </c>
      <c r="AY18" s="83">
        <f t="shared" si="13"/>
        <v>1.0526315789473686</v>
      </c>
      <c r="AZ18" s="93">
        <f t="shared" si="14"/>
        <v>0.94999999999999984</v>
      </c>
      <c r="BA18" s="92">
        <f t="shared" si="14"/>
        <v>1</v>
      </c>
      <c r="BB18" s="101">
        <f t="shared" si="15"/>
        <v>1.0526315789473686</v>
      </c>
    </row>
    <row r="19" spans="2:55" s="42" customFormat="1" ht="193.5" customHeight="1" thickBot="1">
      <c r="B19" s="744"/>
      <c r="C19" s="777"/>
      <c r="D19" s="782"/>
      <c r="E19" s="769"/>
      <c r="F19" s="772"/>
      <c r="G19" s="772"/>
      <c r="H19" s="775"/>
      <c r="I19" s="740"/>
      <c r="J19" s="740"/>
      <c r="K19" s="103" t="s">
        <v>57</v>
      </c>
      <c r="L19" s="87" t="s">
        <v>65</v>
      </c>
      <c r="M19" s="88">
        <v>0.95</v>
      </c>
      <c r="N19" s="88">
        <f>+AVERAGE(N17:N18)</f>
        <v>1</v>
      </c>
      <c r="O19" s="88">
        <v>0.95</v>
      </c>
      <c r="P19" s="88">
        <f>+AVERAGE(P17:P18)</f>
        <v>1</v>
      </c>
      <c r="Q19" s="88">
        <v>0.95</v>
      </c>
      <c r="R19" s="88">
        <f>+AVERAGE(R17:R18)</f>
        <v>1</v>
      </c>
      <c r="S19" s="89">
        <f t="shared" si="0"/>
        <v>0.94999999999999984</v>
      </c>
      <c r="T19" s="89">
        <f t="shared" si="0"/>
        <v>1</v>
      </c>
      <c r="U19" s="78">
        <f t="shared" si="1"/>
        <v>1.0526315789473686</v>
      </c>
      <c r="V19" s="78">
        <f t="shared" si="2"/>
        <v>1.0526315789473686</v>
      </c>
      <c r="W19" s="88">
        <v>0.95</v>
      </c>
      <c r="X19" s="88">
        <f>+AVERAGE(X17:X18)</f>
        <v>0.99630723781388486</v>
      </c>
      <c r="Y19" s="88">
        <v>0.95</v>
      </c>
      <c r="Z19" s="88">
        <f>+AVERAGE(Z17:Z18)</f>
        <v>0.99685369690613523</v>
      </c>
      <c r="AA19" s="88">
        <v>0.95</v>
      </c>
      <c r="AB19" s="88">
        <f>+AVERAGE(AB17:AB18)</f>
        <v>0.99736425935687922</v>
      </c>
      <c r="AC19" s="89">
        <f t="shared" si="18"/>
        <v>0.94999999999999984</v>
      </c>
      <c r="AD19" s="89">
        <f t="shared" si="4"/>
        <v>0.99684173135896648</v>
      </c>
      <c r="AE19" s="78">
        <f t="shared" si="5"/>
        <v>1.0493070856410176</v>
      </c>
      <c r="AF19" s="78">
        <f t="shared" si="6"/>
        <v>1.0509693322941931</v>
      </c>
      <c r="AG19" s="90">
        <v>0.95</v>
      </c>
      <c r="AH19" s="90">
        <f>+AVERAGE(AH17:AH18)</f>
        <v>0.995</v>
      </c>
      <c r="AI19" s="90">
        <v>0.95</v>
      </c>
      <c r="AJ19" s="90">
        <f>+AVERAGE(AJ17:AJ18)</f>
        <v>0.995</v>
      </c>
      <c r="AK19" s="90">
        <v>0.95</v>
      </c>
      <c r="AL19" s="90">
        <f>+AVERAGE(AL17:AL18)</f>
        <v>0.995</v>
      </c>
      <c r="AM19" s="89">
        <f t="shared" si="7"/>
        <v>0.94999999999999984</v>
      </c>
      <c r="AN19" s="89">
        <f t="shared" si="8"/>
        <v>0.995</v>
      </c>
      <c r="AO19" s="83">
        <f t="shared" si="9"/>
        <v>1.0473684210526317</v>
      </c>
      <c r="AP19" s="83">
        <f t="shared" si="10"/>
        <v>1.049769028547006</v>
      </c>
      <c r="AQ19" s="91">
        <v>0.95</v>
      </c>
      <c r="AR19" s="91">
        <f>+AVERAGE(AR17:AR18)</f>
        <v>0.995</v>
      </c>
      <c r="AS19" s="91">
        <v>0.95</v>
      </c>
      <c r="AT19" s="91">
        <f>+AVERAGE(AT17:AT18)</f>
        <v>0.995</v>
      </c>
      <c r="AU19" s="91">
        <v>0.95</v>
      </c>
      <c r="AV19" s="91">
        <f>+AVERAGE(AV17:AV18)</f>
        <v>0.995</v>
      </c>
      <c r="AW19" s="92">
        <f t="shared" si="17"/>
        <v>0.94999999999999984</v>
      </c>
      <c r="AX19" s="92">
        <f t="shared" si="12"/>
        <v>0.995</v>
      </c>
      <c r="AY19" s="83">
        <f t="shared" si="13"/>
        <v>1.0473684210526317</v>
      </c>
      <c r="AZ19" s="92">
        <f t="shared" si="14"/>
        <v>0.94999999999999984</v>
      </c>
      <c r="BA19" s="92">
        <f t="shared" si="14"/>
        <v>0.9967104328397417</v>
      </c>
      <c r="BB19" s="94">
        <f t="shared" si="15"/>
        <v>1.0491688766734124</v>
      </c>
    </row>
    <row r="20" spans="2:55" s="42" customFormat="1" ht="407.25" customHeight="1" thickBot="1">
      <c r="B20" s="744"/>
      <c r="C20" s="777"/>
      <c r="D20" s="69" t="s">
        <v>67</v>
      </c>
      <c r="E20" s="104">
        <v>0.95</v>
      </c>
      <c r="F20" s="71" t="s">
        <v>68</v>
      </c>
      <c r="G20" s="71" t="s">
        <v>69</v>
      </c>
      <c r="H20" s="72" t="s">
        <v>62</v>
      </c>
      <c r="I20" s="73" t="s">
        <v>70</v>
      </c>
      <c r="J20" s="73" t="s">
        <v>71</v>
      </c>
      <c r="K20" s="74" t="s">
        <v>57</v>
      </c>
      <c r="L20" s="87" t="s">
        <v>65</v>
      </c>
      <c r="M20" s="88">
        <v>0.95</v>
      </c>
      <c r="N20" s="88">
        <v>1</v>
      </c>
      <c r="O20" s="88">
        <v>0.95</v>
      </c>
      <c r="P20" s="88">
        <v>1</v>
      </c>
      <c r="Q20" s="88">
        <v>0.95</v>
      </c>
      <c r="R20" s="88">
        <v>1</v>
      </c>
      <c r="S20" s="89">
        <f t="shared" si="0"/>
        <v>0.94999999999999984</v>
      </c>
      <c r="T20" s="89">
        <f t="shared" si="0"/>
        <v>1</v>
      </c>
      <c r="U20" s="78">
        <f t="shared" si="1"/>
        <v>1.0526315789473686</v>
      </c>
      <c r="V20" s="78">
        <f t="shared" si="2"/>
        <v>1.0526315789473686</v>
      </c>
      <c r="W20" s="88">
        <v>0.95</v>
      </c>
      <c r="X20" s="88">
        <v>1</v>
      </c>
      <c r="Y20" s="88">
        <v>0.95</v>
      </c>
      <c r="Z20" s="88">
        <v>1</v>
      </c>
      <c r="AA20" s="88">
        <v>0.95</v>
      </c>
      <c r="AB20" s="88">
        <v>1</v>
      </c>
      <c r="AC20" s="89">
        <f t="shared" si="18"/>
        <v>0.94999999999999984</v>
      </c>
      <c r="AD20" s="89">
        <f t="shared" si="4"/>
        <v>1</v>
      </c>
      <c r="AE20" s="78">
        <f t="shared" si="5"/>
        <v>1.0526315789473686</v>
      </c>
      <c r="AF20" s="78">
        <f t="shared" si="6"/>
        <v>1.0526315789473686</v>
      </c>
      <c r="AG20" s="90">
        <f>$E$20</f>
        <v>0.95</v>
      </c>
      <c r="AH20" s="90">
        <v>1</v>
      </c>
      <c r="AI20" s="90">
        <f>$E$20</f>
        <v>0.95</v>
      </c>
      <c r="AJ20" s="90">
        <v>0</v>
      </c>
      <c r="AK20" s="90">
        <f>$E$20</f>
        <v>0.95</v>
      </c>
      <c r="AL20" s="90">
        <v>0</v>
      </c>
      <c r="AM20" s="89">
        <f t="shared" si="7"/>
        <v>0.94999999999999984</v>
      </c>
      <c r="AN20" s="89">
        <f t="shared" si="8"/>
        <v>1</v>
      </c>
      <c r="AO20" s="83">
        <f t="shared" si="9"/>
        <v>1.0526315789473686</v>
      </c>
      <c r="AP20" s="83">
        <f t="shared" si="10"/>
        <v>1.0526315789473686</v>
      </c>
      <c r="AQ20" s="91">
        <f>$E$20</f>
        <v>0.95</v>
      </c>
      <c r="AR20" s="91">
        <v>0</v>
      </c>
      <c r="AS20" s="91">
        <f>$E$20</f>
        <v>0.95</v>
      </c>
      <c r="AT20" s="91">
        <v>0</v>
      </c>
      <c r="AU20" s="91">
        <f>$E$20</f>
        <v>0.95</v>
      </c>
      <c r="AV20" s="91">
        <v>0</v>
      </c>
      <c r="AW20" s="92">
        <f t="shared" si="17"/>
        <v>0.94999999999999984</v>
      </c>
      <c r="AX20" s="92">
        <f t="shared" si="12"/>
        <v>0</v>
      </c>
      <c r="AY20" s="83">
        <f t="shared" si="13"/>
        <v>0</v>
      </c>
      <c r="AZ20" s="92">
        <f t="shared" si="14"/>
        <v>0.94999999999999984</v>
      </c>
      <c r="BA20" s="92">
        <f t="shared" si="14"/>
        <v>1</v>
      </c>
      <c r="BB20" s="105">
        <f t="shared" si="15"/>
        <v>1.0526315789473686</v>
      </c>
    </row>
    <row r="21" spans="2:55" s="42" customFormat="1" ht="192" customHeight="1">
      <c r="B21" s="744"/>
      <c r="C21" s="777"/>
      <c r="D21" s="780" t="s">
        <v>72</v>
      </c>
      <c r="E21" s="783">
        <v>120</v>
      </c>
      <c r="F21" s="770" t="s">
        <v>73</v>
      </c>
      <c r="G21" s="786" t="s">
        <v>73</v>
      </c>
      <c r="H21" s="773" t="s">
        <v>62</v>
      </c>
      <c r="I21" s="753" t="s">
        <v>74</v>
      </c>
      <c r="J21" s="753" t="s">
        <v>75</v>
      </c>
      <c r="K21" s="86" t="s">
        <v>57</v>
      </c>
      <c r="L21" s="87" t="s">
        <v>58</v>
      </c>
      <c r="M21" s="106">
        <v>2</v>
      </c>
      <c r="N21" s="106">
        <v>2</v>
      </c>
      <c r="O21" s="106">
        <v>0</v>
      </c>
      <c r="P21" s="106">
        <v>0</v>
      </c>
      <c r="Q21" s="106">
        <v>8</v>
      </c>
      <c r="R21" s="106">
        <v>8</v>
      </c>
      <c r="S21" s="77">
        <f t="shared" si="0"/>
        <v>10</v>
      </c>
      <c r="T21" s="77">
        <f t="shared" si="0"/>
        <v>10</v>
      </c>
      <c r="U21" s="78">
        <f t="shared" si="1"/>
        <v>1</v>
      </c>
      <c r="V21" s="78">
        <f t="shared" si="2"/>
        <v>1</v>
      </c>
      <c r="W21" s="106">
        <v>8</v>
      </c>
      <c r="X21" s="106">
        <v>8</v>
      </c>
      <c r="Y21" s="106">
        <v>11</v>
      </c>
      <c r="Z21" s="106">
        <v>11</v>
      </c>
      <c r="AA21" s="106">
        <v>26</v>
      </c>
      <c r="AB21" s="106">
        <v>26</v>
      </c>
      <c r="AC21" s="77">
        <f t="shared" si="18"/>
        <v>45</v>
      </c>
      <c r="AD21" s="77">
        <f t="shared" si="4"/>
        <v>45</v>
      </c>
      <c r="AE21" s="78">
        <f t="shared" si="5"/>
        <v>1</v>
      </c>
      <c r="AF21" s="78">
        <f t="shared" si="6"/>
        <v>1</v>
      </c>
      <c r="AG21" s="106">
        <v>25</v>
      </c>
      <c r="AH21" s="106">
        <v>25</v>
      </c>
      <c r="AI21" s="107">
        <v>10</v>
      </c>
      <c r="AJ21" s="107">
        <v>10</v>
      </c>
      <c r="AK21" s="107">
        <v>11</v>
      </c>
      <c r="AL21" s="107">
        <v>11</v>
      </c>
      <c r="AM21" s="77">
        <f t="shared" si="7"/>
        <v>46</v>
      </c>
      <c r="AN21" s="77">
        <f t="shared" si="8"/>
        <v>46</v>
      </c>
      <c r="AO21" s="83">
        <f t="shared" si="9"/>
        <v>1</v>
      </c>
      <c r="AP21" s="83">
        <f t="shared" si="10"/>
        <v>1</v>
      </c>
      <c r="AQ21" s="108">
        <v>6.33</v>
      </c>
      <c r="AR21" s="108">
        <v>15</v>
      </c>
      <c r="AS21" s="108">
        <v>6.33</v>
      </c>
      <c r="AT21" s="108">
        <v>12</v>
      </c>
      <c r="AU21" s="108">
        <v>6.33</v>
      </c>
      <c r="AV21" s="108">
        <v>16</v>
      </c>
      <c r="AW21" s="109">
        <f t="shared" si="17"/>
        <v>18.990000000000002</v>
      </c>
      <c r="AX21" s="84">
        <f t="shared" si="12"/>
        <v>43</v>
      </c>
      <c r="AY21" s="83">
        <f t="shared" si="13"/>
        <v>2.2643496577145865</v>
      </c>
      <c r="AZ21" s="110">
        <f t="shared" si="14"/>
        <v>119.99000000000001</v>
      </c>
      <c r="BA21" s="77">
        <f t="shared" si="14"/>
        <v>144</v>
      </c>
      <c r="BB21" s="94">
        <f t="shared" si="15"/>
        <v>1.2001000083340276</v>
      </c>
      <c r="BC21" s="111"/>
    </row>
    <row r="22" spans="2:55" s="102" customFormat="1" ht="115.5" customHeight="1">
      <c r="B22" s="744"/>
      <c r="C22" s="777"/>
      <c r="D22" s="781"/>
      <c r="E22" s="784"/>
      <c r="F22" s="771"/>
      <c r="G22" s="787"/>
      <c r="H22" s="774"/>
      <c r="I22" s="734"/>
      <c r="J22" s="734"/>
      <c r="K22" s="95" t="s">
        <v>66</v>
      </c>
      <c r="L22" s="96" t="s">
        <v>58</v>
      </c>
      <c r="M22" s="112">
        <v>3</v>
      </c>
      <c r="N22" s="112">
        <v>3</v>
      </c>
      <c r="O22" s="112">
        <v>20</v>
      </c>
      <c r="P22" s="112">
        <v>20</v>
      </c>
      <c r="Q22" s="112">
        <v>2</v>
      </c>
      <c r="R22" s="112">
        <v>2</v>
      </c>
      <c r="S22" s="113">
        <f t="shared" si="0"/>
        <v>25</v>
      </c>
      <c r="T22" s="113">
        <f t="shared" si="0"/>
        <v>25</v>
      </c>
      <c r="U22" s="98">
        <f t="shared" si="1"/>
        <v>1</v>
      </c>
      <c r="V22" s="98">
        <f t="shared" si="2"/>
        <v>1</v>
      </c>
      <c r="W22" s="112">
        <v>3</v>
      </c>
      <c r="X22" s="112">
        <v>3</v>
      </c>
      <c r="Y22" s="112">
        <v>2</v>
      </c>
      <c r="Z22" s="112">
        <v>2</v>
      </c>
      <c r="AA22" s="112">
        <v>2</v>
      </c>
      <c r="AB22" s="112">
        <v>2</v>
      </c>
      <c r="AC22" s="113">
        <f t="shared" si="18"/>
        <v>7</v>
      </c>
      <c r="AD22" s="113">
        <f t="shared" si="4"/>
        <v>7</v>
      </c>
      <c r="AE22" s="98">
        <f t="shared" si="5"/>
        <v>1</v>
      </c>
      <c r="AF22" s="98">
        <f t="shared" si="6"/>
        <v>1</v>
      </c>
      <c r="AG22" s="112">
        <v>7</v>
      </c>
      <c r="AH22" s="112">
        <v>7</v>
      </c>
      <c r="AI22" s="112">
        <v>10</v>
      </c>
      <c r="AJ22" s="112">
        <v>10</v>
      </c>
      <c r="AK22" s="112">
        <v>8</v>
      </c>
      <c r="AL22" s="112">
        <v>8</v>
      </c>
      <c r="AM22" s="113">
        <f t="shared" si="7"/>
        <v>25</v>
      </c>
      <c r="AN22" s="113">
        <f t="shared" si="8"/>
        <v>25</v>
      </c>
      <c r="AO22" s="99">
        <f t="shared" si="9"/>
        <v>1</v>
      </c>
      <c r="AP22" s="99">
        <f t="shared" si="10"/>
        <v>1</v>
      </c>
      <c r="AQ22" s="114">
        <v>2</v>
      </c>
      <c r="AR22" s="114">
        <v>2</v>
      </c>
      <c r="AS22" s="114">
        <v>1</v>
      </c>
      <c r="AT22" s="114">
        <v>1</v>
      </c>
      <c r="AU22" s="114">
        <v>19</v>
      </c>
      <c r="AV22" s="114">
        <v>19</v>
      </c>
      <c r="AW22" s="115">
        <f t="shared" si="17"/>
        <v>22</v>
      </c>
      <c r="AX22" s="115">
        <f t="shared" si="12"/>
        <v>22</v>
      </c>
      <c r="AY22" s="99">
        <f t="shared" si="13"/>
        <v>1</v>
      </c>
      <c r="AZ22" s="113">
        <f t="shared" si="14"/>
        <v>79</v>
      </c>
      <c r="BA22" s="113">
        <f t="shared" si="14"/>
        <v>79</v>
      </c>
      <c r="BB22" s="101">
        <f t="shared" si="15"/>
        <v>1</v>
      </c>
    </row>
    <row r="23" spans="2:55" s="42" customFormat="1" ht="115.5" customHeight="1" thickBot="1">
      <c r="B23" s="744"/>
      <c r="C23" s="777"/>
      <c r="D23" s="782"/>
      <c r="E23" s="785"/>
      <c r="F23" s="772"/>
      <c r="G23" s="788"/>
      <c r="H23" s="775"/>
      <c r="I23" s="740"/>
      <c r="J23" s="740"/>
      <c r="K23" s="103" t="s">
        <v>57</v>
      </c>
      <c r="L23" s="87" t="s">
        <v>58</v>
      </c>
      <c r="M23" s="108">
        <f t="shared" ref="M23:Q23" si="22">+M22+M21</f>
        <v>5</v>
      </c>
      <c r="N23" s="108">
        <f t="shared" si="22"/>
        <v>5</v>
      </c>
      <c r="O23" s="108">
        <f t="shared" si="22"/>
        <v>20</v>
      </c>
      <c r="P23" s="108">
        <f t="shared" si="22"/>
        <v>20</v>
      </c>
      <c r="Q23" s="108">
        <f t="shared" si="22"/>
        <v>10</v>
      </c>
      <c r="R23" s="108">
        <f>+R22+R21</f>
        <v>10</v>
      </c>
      <c r="S23" s="77">
        <f t="shared" si="0"/>
        <v>35</v>
      </c>
      <c r="T23" s="77">
        <f t="shared" si="0"/>
        <v>35</v>
      </c>
      <c r="U23" s="78">
        <f t="shared" si="1"/>
        <v>1</v>
      </c>
      <c r="V23" s="78">
        <f t="shared" si="2"/>
        <v>1</v>
      </c>
      <c r="W23" s="108">
        <f t="shared" ref="W23:AA23" si="23">+W22+W21</f>
        <v>11</v>
      </c>
      <c r="X23" s="108">
        <f t="shared" si="23"/>
        <v>11</v>
      </c>
      <c r="Y23" s="108">
        <f t="shared" si="23"/>
        <v>13</v>
      </c>
      <c r="Z23" s="108">
        <f t="shared" si="23"/>
        <v>13</v>
      </c>
      <c r="AA23" s="108">
        <f t="shared" si="23"/>
        <v>28</v>
      </c>
      <c r="AB23" s="108">
        <f>+AB22+AB21</f>
        <v>28</v>
      </c>
      <c r="AC23" s="77">
        <f t="shared" si="18"/>
        <v>52</v>
      </c>
      <c r="AD23" s="77">
        <f t="shared" si="4"/>
        <v>52</v>
      </c>
      <c r="AE23" s="78">
        <f t="shared" si="5"/>
        <v>1</v>
      </c>
      <c r="AF23" s="78">
        <f t="shared" si="6"/>
        <v>1</v>
      </c>
      <c r="AG23" s="108">
        <f t="shared" ref="AG23:AK23" si="24">+AG22+AG21</f>
        <v>32</v>
      </c>
      <c r="AH23" s="108">
        <f t="shared" si="24"/>
        <v>32</v>
      </c>
      <c r="AI23" s="108">
        <f t="shared" si="24"/>
        <v>20</v>
      </c>
      <c r="AJ23" s="108">
        <f t="shared" si="24"/>
        <v>20</v>
      </c>
      <c r="AK23" s="108">
        <f t="shared" si="24"/>
        <v>19</v>
      </c>
      <c r="AL23" s="108">
        <f>+AL22+AL21</f>
        <v>19</v>
      </c>
      <c r="AM23" s="77">
        <f t="shared" si="7"/>
        <v>71</v>
      </c>
      <c r="AN23" s="77">
        <f t="shared" si="8"/>
        <v>71</v>
      </c>
      <c r="AO23" s="83">
        <f t="shared" si="9"/>
        <v>1</v>
      </c>
      <c r="AP23" s="83">
        <f t="shared" si="10"/>
        <v>1</v>
      </c>
      <c r="AQ23" s="108">
        <f t="shared" ref="AQ23:AU23" si="25">+AQ22+AQ21</f>
        <v>8.33</v>
      </c>
      <c r="AR23" s="107">
        <f t="shared" si="25"/>
        <v>17</v>
      </c>
      <c r="AS23" s="108">
        <f t="shared" si="25"/>
        <v>7.33</v>
      </c>
      <c r="AT23" s="107">
        <f t="shared" si="25"/>
        <v>13</v>
      </c>
      <c r="AU23" s="108">
        <f t="shared" si="25"/>
        <v>25.33</v>
      </c>
      <c r="AV23" s="107">
        <f>+AV22+AV21</f>
        <v>35</v>
      </c>
      <c r="AW23" s="109">
        <f t="shared" ref="AW23:AW25" si="26">IF($L23="Suma",SUM(AQ23+AS23+AU23),IF($L23="Promedio",IF(((AQ23&lt;&gt;0)+(AS23&lt;&gt;0)+(AU23&lt;&gt;0))=0,0,SUM(AQ23,AS23,AU23)/((AQ23&lt;&gt;0)+(AS23&lt;&gt;0)+(AU23&lt;&gt;0))),AU23))</f>
        <v>40.989999999999995</v>
      </c>
      <c r="AX23" s="84">
        <f t="shared" si="12"/>
        <v>65</v>
      </c>
      <c r="AY23" s="83">
        <f t="shared" si="13"/>
        <v>1.585752622590876</v>
      </c>
      <c r="AZ23" s="110">
        <f t="shared" si="14"/>
        <v>198.99</v>
      </c>
      <c r="BA23" s="77">
        <f t="shared" si="14"/>
        <v>223</v>
      </c>
      <c r="BB23" s="94">
        <f t="shared" si="15"/>
        <v>1.1206593296145535</v>
      </c>
    </row>
    <row r="24" spans="2:55" s="42" customFormat="1" ht="162.75" thickBot="1">
      <c r="B24" s="744"/>
      <c r="C24" s="777"/>
      <c r="D24" s="69" t="s">
        <v>76</v>
      </c>
      <c r="E24" s="104">
        <v>0.95</v>
      </c>
      <c r="F24" s="71" t="s">
        <v>77</v>
      </c>
      <c r="G24" s="116" t="s">
        <v>78</v>
      </c>
      <c r="H24" s="72" t="s">
        <v>62</v>
      </c>
      <c r="I24" s="73" t="s">
        <v>79</v>
      </c>
      <c r="J24" s="73" t="s">
        <v>80</v>
      </c>
      <c r="K24" s="74" t="s">
        <v>57</v>
      </c>
      <c r="L24" s="87" t="s">
        <v>65</v>
      </c>
      <c r="M24" s="88">
        <v>0.95</v>
      </c>
      <c r="N24" s="88">
        <v>1</v>
      </c>
      <c r="O24" s="88">
        <v>0.95</v>
      </c>
      <c r="P24" s="88">
        <v>1</v>
      </c>
      <c r="Q24" s="88">
        <v>0.95</v>
      </c>
      <c r="R24" s="88">
        <v>1</v>
      </c>
      <c r="S24" s="89">
        <f t="shared" si="0"/>
        <v>0.94999999999999984</v>
      </c>
      <c r="T24" s="89">
        <f t="shared" si="0"/>
        <v>1</v>
      </c>
      <c r="U24" s="78">
        <f t="shared" si="1"/>
        <v>1.0526315789473686</v>
      </c>
      <c r="V24" s="78">
        <f t="shared" si="2"/>
        <v>1.0526315789473686</v>
      </c>
      <c r="W24" s="88">
        <v>0.95</v>
      </c>
      <c r="X24" s="88">
        <v>1</v>
      </c>
      <c r="Y24" s="88">
        <v>0.95</v>
      </c>
      <c r="Z24" s="88">
        <v>1</v>
      </c>
      <c r="AA24" s="88">
        <v>0.95</v>
      </c>
      <c r="AB24" s="88">
        <v>1</v>
      </c>
      <c r="AC24" s="89">
        <f t="shared" si="18"/>
        <v>0.94999999999999984</v>
      </c>
      <c r="AD24" s="89">
        <f t="shared" si="4"/>
        <v>1</v>
      </c>
      <c r="AE24" s="78">
        <f t="shared" si="5"/>
        <v>1.0526315789473686</v>
      </c>
      <c r="AF24" s="78">
        <f t="shared" si="6"/>
        <v>1.0526315789473686</v>
      </c>
      <c r="AG24" s="90">
        <f>$E$24</f>
        <v>0.95</v>
      </c>
      <c r="AH24" s="90">
        <v>1</v>
      </c>
      <c r="AI24" s="90">
        <f>$E$24</f>
        <v>0.95</v>
      </c>
      <c r="AJ24" s="90">
        <v>1</v>
      </c>
      <c r="AK24" s="90">
        <f>$E$24</f>
        <v>0.95</v>
      </c>
      <c r="AL24" s="90">
        <v>1</v>
      </c>
      <c r="AM24" s="89">
        <f t="shared" si="7"/>
        <v>0.94999999999999984</v>
      </c>
      <c r="AN24" s="89">
        <f t="shared" si="8"/>
        <v>1</v>
      </c>
      <c r="AO24" s="83">
        <f t="shared" si="9"/>
        <v>1.0526315789473686</v>
      </c>
      <c r="AP24" s="83">
        <f t="shared" si="10"/>
        <v>1.0526315789473686</v>
      </c>
      <c r="AQ24" s="91">
        <f>$E$24</f>
        <v>0.95</v>
      </c>
      <c r="AR24" s="91">
        <v>1</v>
      </c>
      <c r="AS24" s="91">
        <f>$E$24</f>
        <v>0.95</v>
      </c>
      <c r="AT24" s="91">
        <v>1</v>
      </c>
      <c r="AU24" s="91">
        <f>$E$24</f>
        <v>0.95</v>
      </c>
      <c r="AV24" s="91">
        <v>1</v>
      </c>
      <c r="AW24" s="92">
        <f t="shared" si="26"/>
        <v>0.94999999999999984</v>
      </c>
      <c r="AX24" s="92">
        <f t="shared" si="12"/>
        <v>1</v>
      </c>
      <c r="AY24" s="83">
        <f t="shared" si="13"/>
        <v>1.0526315789473686</v>
      </c>
      <c r="AZ24" s="92">
        <f t="shared" si="14"/>
        <v>0.94999999999999984</v>
      </c>
      <c r="BA24" s="92">
        <f t="shared" si="14"/>
        <v>1</v>
      </c>
      <c r="BB24" s="94">
        <f t="shared" si="15"/>
        <v>1.0526315789473686</v>
      </c>
    </row>
    <row r="25" spans="2:55" s="42" customFormat="1" ht="117" customHeight="1">
      <c r="B25" s="744"/>
      <c r="C25" s="777"/>
      <c r="D25" s="764" t="s">
        <v>81</v>
      </c>
      <c r="E25" s="767">
        <v>0.95</v>
      </c>
      <c r="F25" s="770" t="s">
        <v>82</v>
      </c>
      <c r="G25" s="770" t="s">
        <v>83</v>
      </c>
      <c r="H25" s="773" t="s">
        <v>62</v>
      </c>
      <c r="I25" s="753" t="s">
        <v>84</v>
      </c>
      <c r="J25" s="753" t="s">
        <v>85</v>
      </c>
      <c r="K25" s="86" t="s">
        <v>57</v>
      </c>
      <c r="L25" s="87" t="s">
        <v>65</v>
      </c>
      <c r="M25" s="88">
        <v>0.95</v>
      </c>
      <c r="N25" s="88">
        <v>1</v>
      </c>
      <c r="O25" s="88">
        <v>0.95</v>
      </c>
      <c r="P25" s="88">
        <v>1</v>
      </c>
      <c r="Q25" s="88">
        <v>0.95</v>
      </c>
      <c r="R25" s="88">
        <v>1</v>
      </c>
      <c r="S25" s="89">
        <f t="shared" si="0"/>
        <v>0.94999999999999984</v>
      </c>
      <c r="T25" s="89">
        <f t="shared" si="0"/>
        <v>1</v>
      </c>
      <c r="U25" s="78">
        <f t="shared" si="1"/>
        <v>1.0526315789473686</v>
      </c>
      <c r="V25" s="78">
        <f t="shared" si="2"/>
        <v>1.0526315789473686</v>
      </c>
      <c r="W25" s="88">
        <v>0.95</v>
      </c>
      <c r="X25" s="88">
        <v>1</v>
      </c>
      <c r="Y25" s="88">
        <v>0.95</v>
      </c>
      <c r="Z25" s="88">
        <v>1</v>
      </c>
      <c r="AA25" s="88">
        <v>0.95</v>
      </c>
      <c r="AB25" s="88">
        <v>1</v>
      </c>
      <c r="AC25" s="89">
        <f t="shared" si="18"/>
        <v>0.94999999999999984</v>
      </c>
      <c r="AD25" s="89">
        <f t="shared" si="4"/>
        <v>1</v>
      </c>
      <c r="AE25" s="78">
        <f t="shared" si="5"/>
        <v>1.0526315789473686</v>
      </c>
      <c r="AF25" s="78">
        <f t="shared" si="6"/>
        <v>1.0526315789473686</v>
      </c>
      <c r="AG25" s="90">
        <f>$E$25</f>
        <v>0.95</v>
      </c>
      <c r="AH25" s="90">
        <v>1</v>
      </c>
      <c r="AI25" s="90">
        <f>$E$25</f>
        <v>0.95</v>
      </c>
      <c r="AJ25" s="90">
        <v>1</v>
      </c>
      <c r="AK25" s="90">
        <f>$E$25</f>
        <v>0.95</v>
      </c>
      <c r="AL25" s="90">
        <v>1</v>
      </c>
      <c r="AM25" s="89">
        <f t="shared" si="7"/>
        <v>0.94999999999999984</v>
      </c>
      <c r="AN25" s="89">
        <f t="shared" si="8"/>
        <v>1</v>
      </c>
      <c r="AO25" s="83">
        <f t="shared" si="9"/>
        <v>1.0526315789473686</v>
      </c>
      <c r="AP25" s="83">
        <f t="shared" si="10"/>
        <v>1.0526315789473686</v>
      </c>
      <c r="AQ25" s="91">
        <f>$E$25</f>
        <v>0.95</v>
      </c>
      <c r="AR25" s="91">
        <v>1</v>
      </c>
      <c r="AS25" s="91">
        <f>$E$25</f>
        <v>0.95</v>
      </c>
      <c r="AT25" s="91">
        <v>1</v>
      </c>
      <c r="AU25" s="91">
        <f>$E$25</f>
        <v>0.95</v>
      </c>
      <c r="AV25" s="91">
        <v>1</v>
      </c>
      <c r="AW25" s="92">
        <f t="shared" si="26"/>
        <v>0.94999999999999984</v>
      </c>
      <c r="AX25" s="92">
        <f t="shared" si="12"/>
        <v>1</v>
      </c>
      <c r="AY25" s="83">
        <f t="shared" si="13"/>
        <v>1.0526315789473686</v>
      </c>
      <c r="AZ25" s="92">
        <f t="shared" si="14"/>
        <v>0.94999999999999984</v>
      </c>
      <c r="BA25" s="92">
        <f t="shared" si="14"/>
        <v>1</v>
      </c>
      <c r="BB25" s="94">
        <f t="shared" si="15"/>
        <v>1.0526315789473686</v>
      </c>
    </row>
    <row r="26" spans="2:55" s="102" customFormat="1" ht="117" customHeight="1">
      <c r="B26" s="744"/>
      <c r="C26" s="778"/>
      <c r="D26" s="765"/>
      <c r="E26" s="768"/>
      <c r="F26" s="771"/>
      <c r="G26" s="771"/>
      <c r="H26" s="774"/>
      <c r="I26" s="734"/>
      <c r="J26" s="734"/>
      <c r="K26" s="117" t="s">
        <v>66</v>
      </c>
      <c r="L26" s="96" t="s">
        <v>65</v>
      </c>
      <c r="M26" s="118">
        <v>0.95</v>
      </c>
      <c r="N26" s="118">
        <f>43/22</f>
        <v>1.9545454545454546</v>
      </c>
      <c r="O26" s="118">
        <v>0.95</v>
      </c>
      <c r="P26" s="118">
        <f>28/5</f>
        <v>5.6</v>
      </c>
      <c r="Q26" s="118">
        <v>0.95</v>
      </c>
      <c r="R26" s="118">
        <f>68/3</f>
        <v>22.666666666666668</v>
      </c>
      <c r="S26" s="89">
        <f t="shared" si="0"/>
        <v>0.94999999999999984</v>
      </c>
      <c r="T26" s="89">
        <f t="shared" si="0"/>
        <v>10.073737373737375</v>
      </c>
      <c r="U26" s="98">
        <f t="shared" si="1"/>
        <v>10.603934077618291</v>
      </c>
      <c r="V26" s="98">
        <f t="shared" si="2"/>
        <v>10.603934077618291</v>
      </c>
      <c r="W26" s="118">
        <v>0.95</v>
      </c>
      <c r="X26" s="118">
        <f>30/6</f>
        <v>5</v>
      </c>
      <c r="Y26" s="118">
        <v>0.95</v>
      </c>
      <c r="Z26" s="118">
        <f>39/4</f>
        <v>9.75</v>
      </c>
      <c r="AA26" s="118">
        <v>0.95</v>
      </c>
      <c r="AB26" s="118">
        <f>57/16</f>
        <v>3.5625</v>
      </c>
      <c r="AC26" s="89">
        <f t="shared" si="18"/>
        <v>0.94999999999999984</v>
      </c>
      <c r="AD26" s="89">
        <f t="shared" si="4"/>
        <v>6.104166666666667</v>
      </c>
      <c r="AE26" s="98">
        <f t="shared" si="5"/>
        <v>6.4254385964912295</v>
      </c>
      <c r="AF26" s="98">
        <f t="shared" si="6"/>
        <v>8.5146863370547603</v>
      </c>
      <c r="AG26" s="90">
        <f>$E$25</f>
        <v>0.95</v>
      </c>
      <c r="AH26" s="119">
        <v>1</v>
      </c>
      <c r="AI26" s="90">
        <f>$E$25</f>
        <v>0.95</v>
      </c>
      <c r="AJ26" s="119">
        <v>1</v>
      </c>
      <c r="AK26" s="90">
        <f>$E$25</f>
        <v>0.95</v>
      </c>
      <c r="AL26" s="119">
        <v>1</v>
      </c>
      <c r="AM26" s="89">
        <f t="shared" si="7"/>
        <v>0.94999999999999984</v>
      </c>
      <c r="AN26" s="89">
        <f t="shared" si="8"/>
        <v>1</v>
      </c>
      <c r="AO26" s="99">
        <f t="shared" si="9"/>
        <v>1.0526315789473686</v>
      </c>
      <c r="AP26" s="99">
        <f t="shared" si="10"/>
        <v>6.0273347510189623</v>
      </c>
      <c r="AQ26" s="120">
        <f>$E$25</f>
        <v>0.95</v>
      </c>
      <c r="AR26" s="120">
        <v>1</v>
      </c>
      <c r="AS26" s="120">
        <f>$E$25</f>
        <v>0.95</v>
      </c>
      <c r="AT26" s="120">
        <v>1</v>
      </c>
      <c r="AU26" s="120">
        <f>$E$25</f>
        <v>0.95</v>
      </c>
      <c r="AV26" s="120">
        <v>1</v>
      </c>
      <c r="AW26" s="92">
        <f t="shared" ref="AW26:AW28" si="27">IF($L26="Suma",SUM(AQ26+AS26+AU26),IF($L26="Promedio",IF(((AQ26&lt;&gt;0)+(AS26&lt;&gt;0)+(AU26&lt;&gt;0))=0,0,SUM(AQ26,AS26,AU26)/((AQ26&lt;&gt;0)+(AS26&lt;&gt;0)+(AU26&lt;&gt;0))),AU26))</f>
        <v>0.94999999999999984</v>
      </c>
      <c r="AX26" s="92">
        <f t="shared" si="12"/>
        <v>1</v>
      </c>
      <c r="AY26" s="83">
        <f t="shared" si="13"/>
        <v>1.0526315789473686</v>
      </c>
      <c r="AZ26" s="92">
        <f t="shared" si="14"/>
        <v>0.94999999999999984</v>
      </c>
      <c r="BA26" s="93">
        <f t="shared" si="14"/>
        <v>4.5444760101010102</v>
      </c>
      <c r="BB26" s="101">
        <f t="shared" si="15"/>
        <v>4.7836589580010642</v>
      </c>
    </row>
    <row r="27" spans="2:55" s="42" customFormat="1" ht="243" customHeight="1" thickBot="1">
      <c r="B27" s="744"/>
      <c r="C27" s="778"/>
      <c r="D27" s="766"/>
      <c r="E27" s="769"/>
      <c r="F27" s="772"/>
      <c r="G27" s="772"/>
      <c r="H27" s="775"/>
      <c r="I27" s="740"/>
      <c r="J27" s="740"/>
      <c r="K27" s="103" t="s">
        <v>57</v>
      </c>
      <c r="L27" s="87" t="s">
        <v>65</v>
      </c>
      <c r="M27" s="121">
        <f>AVERAGE(M25:M26)</f>
        <v>0.95</v>
      </c>
      <c r="N27" s="121">
        <f t="shared" ref="N27:R27" si="28">AVERAGE(N25:N26)</f>
        <v>1.4772727272727273</v>
      </c>
      <c r="O27" s="121">
        <f t="shared" si="28"/>
        <v>0.95</v>
      </c>
      <c r="P27" s="121">
        <f t="shared" si="28"/>
        <v>3.3</v>
      </c>
      <c r="Q27" s="121">
        <f t="shared" si="28"/>
        <v>0.95</v>
      </c>
      <c r="R27" s="121">
        <f t="shared" si="28"/>
        <v>11.833333333333334</v>
      </c>
      <c r="S27" s="89">
        <f t="shared" si="0"/>
        <v>0.94999999999999984</v>
      </c>
      <c r="T27" s="89">
        <f t="shared" si="0"/>
        <v>5.5368686868686865</v>
      </c>
      <c r="U27" s="78">
        <f t="shared" si="1"/>
        <v>5.8282828282828287</v>
      </c>
      <c r="V27" s="78">
        <f t="shared" si="2"/>
        <v>5.8282828282828287</v>
      </c>
      <c r="W27" s="121">
        <f>AVERAGE(W25:W26)</f>
        <v>0.95</v>
      </c>
      <c r="X27" s="121">
        <f t="shared" ref="X27:AB27" si="29">AVERAGE(X25:X26)</f>
        <v>3</v>
      </c>
      <c r="Y27" s="121">
        <f t="shared" si="29"/>
        <v>0.95</v>
      </c>
      <c r="Z27" s="121">
        <f t="shared" si="29"/>
        <v>5.375</v>
      </c>
      <c r="AA27" s="121">
        <f t="shared" si="29"/>
        <v>0.95</v>
      </c>
      <c r="AB27" s="121">
        <f t="shared" si="29"/>
        <v>2.28125</v>
      </c>
      <c r="AC27" s="89">
        <f t="shared" si="18"/>
        <v>0.94999999999999984</v>
      </c>
      <c r="AD27" s="89">
        <f t="shared" si="4"/>
        <v>3.5520833333333335</v>
      </c>
      <c r="AE27" s="78">
        <f t="shared" si="5"/>
        <v>3.7390350877192988</v>
      </c>
      <c r="AF27" s="78">
        <f t="shared" si="6"/>
        <v>4.7836589580010642</v>
      </c>
      <c r="AG27" s="122">
        <f>AVERAGE(AG25:AG26)</f>
        <v>0.95</v>
      </c>
      <c r="AH27" s="122">
        <f t="shared" ref="AH27:AL27" si="30">AVERAGE(AH25:AH26)</f>
        <v>1</v>
      </c>
      <c r="AI27" s="122">
        <f t="shared" si="30"/>
        <v>0.95</v>
      </c>
      <c r="AJ27" s="122">
        <f t="shared" si="30"/>
        <v>1</v>
      </c>
      <c r="AK27" s="122">
        <f t="shared" si="30"/>
        <v>0.95</v>
      </c>
      <c r="AL27" s="122">
        <f t="shared" si="30"/>
        <v>1</v>
      </c>
      <c r="AM27" s="89">
        <f t="shared" si="7"/>
        <v>0.94999999999999984</v>
      </c>
      <c r="AN27" s="89">
        <f t="shared" si="8"/>
        <v>1</v>
      </c>
      <c r="AO27" s="83">
        <f t="shared" si="9"/>
        <v>1.0526315789473686</v>
      </c>
      <c r="AP27" s="83">
        <f t="shared" si="10"/>
        <v>3.5399831649831657</v>
      </c>
      <c r="AQ27" s="122">
        <f>AVERAGE(AQ25:AQ26)</f>
        <v>0.95</v>
      </c>
      <c r="AR27" s="122">
        <f t="shared" ref="AR27:AV27" si="31">AVERAGE(AR25:AR26)</f>
        <v>1</v>
      </c>
      <c r="AS27" s="122">
        <f t="shared" si="31"/>
        <v>0.95</v>
      </c>
      <c r="AT27" s="122">
        <f t="shared" si="31"/>
        <v>1</v>
      </c>
      <c r="AU27" s="122">
        <f t="shared" si="31"/>
        <v>0.95</v>
      </c>
      <c r="AV27" s="122">
        <f t="shared" si="31"/>
        <v>1</v>
      </c>
      <c r="AW27" s="92">
        <f t="shared" si="27"/>
        <v>0.94999999999999984</v>
      </c>
      <c r="AX27" s="92">
        <f t="shared" si="12"/>
        <v>1</v>
      </c>
      <c r="AY27" s="83">
        <f t="shared" si="13"/>
        <v>1.0526315789473686</v>
      </c>
      <c r="AZ27" s="92">
        <f t="shared" si="14"/>
        <v>0.94999999999999984</v>
      </c>
      <c r="BA27" s="93">
        <f t="shared" si="14"/>
        <v>2.7722380050505051</v>
      </c>
      <c r="BB27" s="94">
        <f t="shared" si="15"/>
        <v>2.9181452684742162</v>
      </c>
    </row>
    <row r="28" spans="2:55" s="42" customFormat="1" ht="189" customHeight="1" thickBot="1">
      <c r="B28" s="745"/>
      <c r="C28" s="779"/>
      <c r="D28" s="69" t="s">
        <v>86</v>
      </c>
      <c r="E28" s="70">
        <v>1</v>
      </c>
      <c r="F28" s="71" t="s">
        <v>87</v>
      </c>
      <c r="G28" s="116" t="s">
        <v>54</v>
      </c>
      <c r="H28" s="72" t="s">
        <v>62</v>
      </c>
      <c r="I28" s="73" t="s">
        <v>88</v>
      </c>
      <c r="J28" s="73" t="s">
        <v>89</v>
      </c>
      <c r="K28" s="74" t="s">
        <v>57</v>
      </c>
      <c r="L28" s="123" t="s">
        <v>58</v>
      </c>
      <c r="M28" s="124">
        <v>0</v>
      </c>
      <c r="N28" s="124">
        <v>0</v>
      </c>
      <c r="O28" s="124">
        <v>0</v>
      </c>
      <c r="P28" s="124">
        <v>0</v>
      </c>
      <c r="Q28" s="124">
        <v>0</v>
      </c>
      <c r="R28" s="124">
        <v>0</v>
      </c>
      <c r="S28" s="125">
        <f t="shared" si="0"/>
        <v>0</v>
      </c>
      <c r="T28" s="125">
        <f t="shared" si="0"/>
        <v>0</v>
      </c>
      <c r="U28" s="126" t="str">
        <f t="shared" si="1"/>
        <v>N.A.</v>
      </c>
      <c r="V28" s="126" t="str">
        <f t="shared" si="2"/>
        <v>N.A.</v>
      </c>
      <c r="W28" s="127">
        <v>0</v>
      </c>
      <c r="X28" s="127">
        <v>0</v>
      </c>
      <c r="Y28" s="127">
        <v>0</v>
      </c>
      <c r="Z28" s="127">
        <v>0</v>
      </c>
      <c r="AA28" s="127">
        <v>0</v>
      </c>
      <c r="AB28" s="127">
        <v>0</v>
      </c>
      <c r="AC28" s="125">
        <f t="shared" si="18"/>
        <v>0</v>
      </c>
      <c r="AD28" s="125">
        <f t="shared" si="4"/>
        <v>0</v>
      </c>
      <c r="AE28" s="126" t="str">
        <f t="shared" si="5"/>
        <v>N.A.</v>
      </c>
      <c r="AF28" s="126" t="str">
        <f t="shared" si="6"/>
        <v>N.A.</v>
      </c>
      <c r="AG28" s="128">
        <v>0</v>
      </c>
      <c r="AH28" s="128">
        <v>0</v>
      </c>
      <c r="AI28" s="128">
        <v>0</v>
      </c>
      <c r="AJ28" s="128">
        <v>0</v>
      </c>
      <c r="AK28" s="128">
        <v>0</v>
      </c>
      <c r="AL28" s="128">
        <v>0</v>
      </c>
      <c r="AM28" s="125">
        <f t="shared" si="7"/>
        <v>0</v>
      </c>
      <c r="AN28" s="125">
        <f t="shared" si="8"/>
        <v>0</v>
      </c>
      <c r="AO28" s="129" t="str">
        <f t="shared" si="9"/>
        <v>N.A.</v>
      </c>
      <c r="AP28" s="129" t="str">
        <f t="shared" si="10"/>
        <v>N.A.</v>
      </c>
      <c r="AQ28" s="127">
        <v>0</v>
      </c>
      <c r="AR28" s="127">
        <v>0</v>
      </c>
      <c r="AS28" s="127">
        <v>0</v>
      </c>
      <c r="AT28" s="127">
        <v>0</v>
      </c>
      <c r="AU28" s="127">
        <v>1</v>
      </c>
      <c r="AV28" s="127">
        <v>1</v>
      </c>
      <c r="AW28" s="130">
        <f t="shared" si="27"/>
        <v>1</v>
      </c>
      <c r="AX28" s="130">
        <f t="shared" si="12"/>
        <v>1</v>
      </c>
      <c r="AY28" s="129">
        <f t="shared" si="13"/>
        <v>1</v>
      </c>
      <c r="AZ28" s="125">
        <f t="shared" si="14"/>
        <v>1</v>
      </c>
      <c r="BA28" s="125">
        <f t="shared" si="14"/>
        <v>1</v>
      </c>
      <c r="BB28" s="131">
        <f t="shared" si="15"/>
        <v>1</v>
      </c>
    </row>
    <row r="29" spans="2:55" s="42" customFormat="1" ht="33" hidden="1" customHeight="1">
      <c r="B29" s="23" t="s">
        <v>90</v>
      </c>
      <c r="C29" s="132" t="s">
        <v>91</v>
      </c>
      <c r="D29" s="25"/>
      <c r="E29" s="133"/>
      <c r="F29" s="134"/>
      <c r="G29" s="134"/>
      <c r="H29" s="28"/>
      <c r="I29" s="29"/>
      <c r="J29" s="29"/>
      <c r="K29" s="29"/>
      <c r="L29" s="29"/>
      <c r="M29" s="30"/>
      <c r="N29" s="30"/>
      <c r="O29" s="30"/>
      <c r="P29" s="30"/>
      <c r="Q29" s="30"/>
      <c r="R29" s="30"/>
      <c r="S29" s="31"/>
      <c r="T29" s="31"/>
      <c r="U29" s="66">
        <f>AVERAGE(U28,U27,U24,U23,U20,U19,U16)</f>
        <v>1.9972355130249866</v>
      </c>
      <c r="V29" s="66">
        <f>AVERAGE(V28,V27,V24,V23,V20,V19,V16)</f>
        <v>1.9972355130249866</v>
      </c>
      <c r="W29" s="33"/>
      <c r="X29" s="33"/>
      <c r="Y29" s="33"/>
      <c r="Z29" s="33"/>
      <c r="AA29" s="33"/>
      <c r="AB29" s="33"/>
      <c r="AC29" s="34"/>
      <c r="AD29" s="34"/>
      <c r="AE29" s="66">
        <f>AVERAGE(AE28,AE27,AE24,AE23,AE20,AE19,AE16)</f>
        <v>1.315600888542509</v>
      </c>
      <c r="AF29" s="66">
        <f>AVERAGE(AF28,AF27,AF24,AF23,AF20,AF19,AF16)</f>
        <v>1.4899819080316654</v>
      </c>
      <c r="AG29" s="35"/>
      <c r="AH29" s="35"/>
      <c r="AI29" s="35"/>
      <c r="AJ29" s="35"/>
      <c r="AK29" s="35"/>
      <c r="AL29" s="35"/>
      <c r="AM29" s="36"/>
      <c r="AN29" s="36"/>
      <c r="AO29" s="38">
        <f>AVERAGE(AO28,AO27,AO24,AO23,AO20,AO19,AO16)</f>
        <v>1.0410526315789475</v>
      </c>
      <c r="AP29" s="38">
        <f>AVERAGE(AP28,AP27,AP24,AP23,AP20,AP19,AP16)</f>
        <v>1.2825025585708181</v>
      </c>
      <c r="AQ29" s="39"/>
      <c r="AR29" s="39"/>
      <c r="AS29" s="39"/>
      <c r="AT29" s="39"/>
      <c r="AU29" s="39"/>
      <c r="AV29" s="39"/>
      <c r="AW29" s="40"/>
      <c r="AX29" s="40"/>
      <c r="AY29" s="38">
        <f>AVERAGE(AY28,AY27,AY24,AY23,AY20,AY19,AY16)</f>
        <v>0.95639736692304078</v>
      </c>
      <c r="AZ29" s="41"/>
      <c r="BA29" s="41"/>
      <c r="BB29" s="37">
        <f>AVERAGE(BB28,BB27,BB24,BB23,BB20,BB19,BB16)</f>
        <v>1.3133195189509885</v>
      </c>
    </row>
    <row r="30" spans="2:55" s="42" customFormat="1" ht="27.75" hidden="1" thickBot="1">
      <c r="B30" s="135" t="s">
        <v>92</v>
      </c>
      <c r="C30" s="136" t="s">
        <v>93</v>
      </c>
      <c r="D30" s="137"/>
      <c r="E30" s="138"/>
      <c r="F30" s="139"/>
      <c r="G30" s="140"/>
      <c r="H30" s="141"/>
      <c r="I30" s="142"/>
      <c r="J30" s="142"/>
      <c r="K30" s="143"/>
      <c r="L30" s="143"/>
      <c r="M30" s="144"/>
      <c r="N30" s="144"/>
      <c r="O30" s="144"/>
      <c r="P30" s="144"/>
      <c r="Q30" s="144"/>
      <c r="R30" s="144"/>
      <c r="S30" s="145"/>
      <c r="T30" s="145"/>
      <c r="U30" s="146" t="e">
        <f>AVERAGE(#REF!)</f>
        <v>#REF!</v>
      </c>
      <c r="V30" s="146" t="e">
        <f>AVERAGE(#REF!)</f>
        <v>#REF!</v>
      </c>
      <c r="W30" s="144"/>
      <c r="X30" s="144"/>
      <c r="Y30" s="144"/>
      <c r="Z30" s="144"/>
      <c r="AA30" s="144"/>
      <c r="AB30" s="144"/>
      <c r="AC30" s="145"/>
      <c r="AD30" s="145"/>
      <c r="AE30" s="146" t="e">
        <f>AVERAGE(#REF!)</f>
        <v>#REF!</v>
      </c>
      <c r="AF30" s="146" t="e">
        <f>AVERAGE(#REF!)</f>
        <v>#REF!</v>
      </c>
      <c r="AG30" s="147"/>
      <c r="AH30" s="147"/>
      <c r="AI30" s="147"/>
      <c r="AJ30" s="147"/>
      <c r="AK30" s="147"/>
      <c r="AL30" s="147"/>
      <c r="AM30" s="148"/>
      <c r="AN30" s="148"/>
      <c r="AO30" s="149" t="e">
        <f>AVERAGE(#REF!)</f>
        <v>#REF!</v>
      </c>
      <c r="AP30" s="149" t="e">
        <f>AVERAGE(#REF!)</f>
        <v>#REF!</v>
      </c>
      <c r="AQ30" s="150"/>
      <c r="AR30" s="150"/>
      <c r="AS30" s="150"/>
      <c r="AT30" s="150"/>
      <c r="AU30" s="150"/>
      <c r="AV30" s="150"/>
      <c r="AW30" s="151"/>
      <c r="AX30" s="151"/>
      <c r="AY30" s="149" t="e">
        <f>AVERAGE(#REF!)</f>
        <v>#REF!</v>
      </c>
      <c r="AZ30" s="152"/>
      <c r="BA30" s="153"/>
      <c r="BB30" s="154" t="e">
        <f>AVERAGE(#REF!)</f>
        <v>#REF!</v>
      </c>
    </row>
    <row r="31" spans="2:55" s="42" customFormat="1" ht="93.75" hidden="1" customHeight="1">
      <c r="B31" s="23"/>
      <c r="C31" s="155" t="s">
        <v>94</v>
      </c>
      <c r="D31" s="156"/>
      <c r="E31" s="157"/>
      <c r="F31" s="158"/>
      <c r="G31" s="159"/>
      <c r="H31" s="160"/>
      <c r="I31" s="161"/>
      <c r="J31" s="161"/>
      <c r="K31" s="162"/>
      <c r="L31" s="162"/>
      <c r="M31" s="163"/>
      <c r="N31" s="163"/>
      <c r="O31" s="163"/>
      <c r="P31" s="163"/>
      <c r="Q31" s="163"/>
      <c r="R31" s="163"/>
      <c r="S31" s="164"/>
      <c r="T31" s="164"/>
      <c r="U31" s="165" t="e">
        <f>AVERAGE(U30,#REF!)</f>
        <v>#REF!</v>
      </c>
      <c r="V31" s="165" t="e">
        <f>AVERAGE(V30,#REF!)</f>
        <v>#REF!</v>
      </c>
      <c r="W31" s="163"/>
      <c r="X31" s="163"/>
      <c r="Y31" s="163"/>
      <c r="Z31" s="163"/>
      <c r="AA31" s="163"/>
      <c r="AB31" s="163"/>
      <c r="AC31" s="164"/>
      <c r="AD31" s="164"/>
      <c r="AE31" s="165" t="e">
        <f>AVERAGE(AE30,#REF!)</f>
        <v>#REF!</v>
      </c>
      <c r="AF31" s="165" t="e">
        <f>AVERAGE(AF30,#REF!)</f>
        <v>#REF!</v>
      </c>
      <c r="AG31" s="166"/>
      <c r="AH31" s="166"/>
      <c r="AI31" s="166"/>
      <c r="AJ31" s="166"/>
      <c r="AK31" s="166"/>
      <c r="AL31" s="166"/>
      <c r="AM31" s="167"/>
      <c r="AN31" s="167"/>
      <c r="AO31" s="168" t="e">
        <f>AVERAGE(AO30,#REF!)</f>
        <v>#REF!</v>
      </c>
      <c r="AP31" s="168" t="e">
        <f>AVERAGE(AP30,#REF!)</f>
        <v>#REF!</v>
      </c>
      <c r="AQ31" s="169"/>
      <c r="AR31" s="169"/>
      <c r="AS31" s="169"/>
      <c r="AT31" s="169"/>
      <c r="AU31" s="169"/>
      <c r="AV31" s="169"/>
      <c r="AW31" s="170"/>
      <c r="AX31" s="170"/>
      <c r="AY31" s="168"/>
      <c r="AZ31" s="171"/>
      <c r="BA31" s="172"/>
      <c r="BB31" s="173" t="e">
        <f>AVERAGE(BB30,#REF!)</f>
        <v>#REF!</v>
      </c>
    </row>
    <row r="32" spans="2:55" s="1" customFormat="1" ht="29.25" customHeight="1" thickBot="1">
      <c r="B32" s="174"/>
      <c r="C32" s="175" t="s">
        <v>95</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t="e">
        <f>0.2*AE14+0.4*#REF!+0.2*#REF!+0.2*AE31</f>
        <v>#REF!</v>
      </c>
      <c r="AF32" s="176" t="e">
        <f>0.2*AF14+0.4*#REF!+0.2*#REF!+0.2*AF31</f>
        <v>#REF!</v>
      </c>
      <c r="AG32" s="176"/>
      <c r="AH32" s="176"/>
      <c r="AI32" s="176"/>
      <c r="AJ32" s="176"/>
      <c r="AK32" s="176"/>
      <c r="AL32" s="176"/>
      <c r="AM32" s="176"/>
      <c r="AN32" s="176"/>
      <c r="AO32" s="177" t="e">
        <f>0.2*AO14+0.4*#REF!+0.2*#REF!+0.2*AO31</f>
        <v>#REF!</v>
      </c>
      <c r="AP32" s="177" t="e">
        <f>0.2*AP14+0.4*#REF!+0.2*#REF!+0.2*AP31</f>
        <v>#REF!</v>
      </c>
      <c r="AQ32" s="178"/>
      <c r="AR32" s="178"/>
      <c r="AS32" s="178"/>
      <c r="AT32" s="178"/>
      <c r="AU32" s="178"/>
      <c r="AV32" s="178"/>
      <c r="AW32" s="178"/>
      <c r="AX32" s="178"/>
      <c r="AY32" s="178"/>
      <c r="AZ32" s="178"/>
      <c r="BA32" s="179"/>
      <c r="BB32" s="180" t="e">
        <f>0.2*BB14+0.4*#REF!+0.2*#REF!+0.2*BB31</f>
        <v>#REF!</v>
      </c>
    </row>
    <row r="33" spans="3:54" s="1" customFormat="1" ht="17.25">
      <c r="C33" s="181"/>
      <c r="D33" s="181"/>
      <c r="E33" s="182"/>
      <c r="F33" s="181"/>
      <c r="G33" s="181"/>
      <c r="H33" s="181"/>
      <c r="I33" s="181"/>
      <c r="J33" s="181"/>
      <c r="K33" s="183"/>
      <c r="L33" s="183"/>
    </row>
    <row r="34" spans="3:54" s="1" customFormat="1" ht="30.75" customHeight="1">
      <c r="C34" s="184" t="s">
        <v>96</v>
      </c>
      <c r="D34" s="670" t="s">
        <v>97</v>
      </c>
      <c r="E34" s="671"/>
      <c r="F34" s="671"/>
      <c r="G34" s="671"/>
      <c r="H34" s="671"/>
      <c r="I34" s="671"/>
      <c r="J34" s="671"/>
      <c r="K34" s="672"/>
      <c r="L34" s="185"/>
    </row>
    <row r="35" spans="3:54" s="1" customFormat="1" ht="17.25">
      <c r="C35" s="181"/>
      <c r="D35" s="673"/>
      <c r="E35" s="673"/>
      <c r="F35" s="673"/>
      <c r="G35" s="673"/>
      <c r="H35" s="673"/>
      <c r="I35" s="673"/>
      <c r="J35" s="673"/>
      <c r="K35" s="673"/>
      <c r="L35" s="186"/>
    </row>
    <row r="36" spans="3:54" s="1" customFormat="1" ht="30" customHeight="1">
      <c r="C36" s="187" t="s">
        <v>98</v>
      </c>
      <c r="D36" s="662"/>
      <c r="E36" s="663"/>
      <c r="F36" s="181"/>
      <c r="G36" s="181"/>
      <c r="H36" s="188" t="s">
        <v>99</v>
      </c>
      <c r="I36" s="664" t="s">
        <v>100</v>
      </c>
      <c r="J36" s="665"/>
      <c r="K36" s="665"/>
      <c r="L36" s="189"/>
    </row>
    <row r="37" spans="3:54" s="42" customFormat="1" ht="15" customHeight="1">
      <c r="C37" s="190"/>
      <c r="D37" s="190"/>
      <c r="E37" s="191"/>
      <c r="F37" s="190"/>
      <c r="G37" s="190"/>
      <c r="H37" s="190"/>
      <c r="I37" s="190"/>
      <c r="J37" s="190"/>
      <c r="K37" s="190"/>
      <c r="L37" s="190"/>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row>
    <row r="38" spans="3:54" s="42" customFormat="1" ht="15" customHeight="1">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row>
    <row r="39" spans="3:54" s="42" customFormat="1" ht="15" customHeight="1">
      <c r="C39" s="194"/>
      <c r="D39" s="194"/>
      <c r="E39" s="195"/>
      <c r="F39" s="194"/>
      <c r="G39" s="194"/>
      <c r="H39" s="194"/>
      <c r="I39" s="196"/>
      <c r="J39" s="196"/>
      <c r="K39" s="194"/>
      <c r="L39" s="194"/>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row>
    <row r="40" spans="3:54" s="42" customFormat="1" ht="15" customHeight="1">
      <c r="C40" s="194"/>
      <c r="D40" s="194"/>
      <c r="E40" s="195"/>
      <c r="F40" s="194"/>
      <c r="G40" s="194"/>
      <c r="H40" s="194"/>
      <c r="I40" s="196"/>
      <c r="J40" s="196"/>
      <c r="K40" s="194"/>
      <c r="L40" s="194"/>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row>
    <row r="41" spans="3:54" s="42" customFormat="1" ht="15" customHeight="1">
      <c r="C41" s="194"/>
      <c r="D41" s="194"/>
      <c r="E41" s="195"/>
      <c r="F41" s="194"/>
      <c r="G41" s="194"/>
      <c r="H41" s="194"/>
      <c r="I41" s="196"/>
      <c r="J41" s="196"/>
      <c r="K41" s="194"/>
      <c r="L41" s="194"/>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row>
    <row r="42" spans="3:54" s="42" customFormat="1" ht="15" customHeight="1">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row>
    <row r="43" spans="3:54" s="42" customFormat="1" ht="15" customHeight="1">
      <c r="C43" s="199"/>
      <c r="D43" s="199"/>
      <c r="E43" s="200"/>
      <c r="F43" s="199"/>
      <c r="G43" s="199"/>
      <c r="H43" s="199"/>
      <c r="I43" s="199"/>
      <c r="J43" s="199"/>
      <c r="K43" s="199"/>
      <c r="L43" s="199"/>
    </row>
    <row r="44" spans="3:54" s="42" customFormat="1" ht="15" customHeight="1">
      <c r="C44" s="199"/>
      <c r="D44" s="199"/>
      <c r="E44" s="200"/>
      <c r="F44" s="199"/>
      <c r="G44" s="199"/>
      <c r="H44" s="199"/>
      <c r="I44" s="199"/>
      <c r="J44" s="199"/>
      <c r="K44" s="199"/>
      <c r="L44" s="199"/>
    </row>
    <row r="45" spans="3:54" s="42" customFormat="1" ht="15" customHeight="1">
      <c r="C45" s="199"/>
      <c r="D45" s="199"/>
      <c r="E45" s="200"/>
      <c r="F45" s="199"/>
      <c r="G45" s="199"/>
      <c r="H45" s="199"/>
      <c r="I45" s="199"/>
      <c r="J45" s="199"/>
      <c r="K45" s="199"/>
      <c r="L45" s="199"/>
    </row>
    <row r="46" spans="3:54" s="42" customFormat="1" ht="15" customHeight="1">
      <c r="C46" s="199"/>
      <c r="D46" s="199"/>
      <c r="E46" s="200"/>
      <c r="F46" s="199"/>
      <c r="G46" s="199"/>
      <c r="H46" s="199"/>
      <c r="I46" s="199"/>
      <c r="J46" s="199"/>
      <c r="K46" s="199"/>
      <c r="L46" s="199"/>
    </row>
    <row r="47" spans="3:54" s="42" customFormat="1" ht="15" customHeight="1">
      <c r="C47" s="199"/>
      <c r="D47" s="199"/>
      <c r="E47" s="200"/>
      <c r="F47" s="199"/>
      <c r="G47" s="199"/>
      <c r="H47" s="199"/>
      <c r="I47" s="199"/>
      <c r="J47" s="199"/>
      <c r="K47" s="199"/>
      <c r="L47" s="199"/>
    </row>
    <row r="48" spans="3:54" s="42" customFormat="1" ht="15" customHeight="1">
      <c r="C48" s="196"/>
      <c r="D48" s="196"/>
      <c r="E48" s="201"/>
      <c r="F48" s="196"/>
      <c r="G48" s="196"/>
      <c r="H48" s="196"/>
      <c r="I48" s="196"/>
      <c r="J48" s="196"/>
      <c r="K48" s="196"/>
      <c r="L48" s="196"/>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row>
    <row r="49" spans="3:12" s="42" customFormat="1" ht="15" customHeight="1">
      <c r="C49" s="199"/>
      <c r="D49" s="199"/>
      <c r="E49" s="200"/>
      <c r="F49" s="199"/>
      <c r="G49" s="199"/>
      <c r="H49" s="199"/>
      <c r="I49" s="199"/>
      <c r="J49" s="199"/>
      <c r="K49" s="199"/>
      <c r="L49" s="199"/>
    </row>
    <row r="50" spans="3:12" s="42" customFormat="1" ht="15" customHeight="1">
      <c r="C50" s="199"/>
      <c r="D50" s="199"/>
      <c r="E50" s="200"/>
      <c r="F50" s="199"/>
      <c r="G50" s="199"/>
      <c r="H50" s="199"/>
      <c r="I50" s="199"/>
      <c r="J50" s="199"/>
      <c r="K50" s="199"/>
      <c r="L50" s="199"/>
    </row>
    <row r="51" spans="3:12" s="42" customFormat="1" ht="15" customHeight="1">
      <c r="C51" s="199"/>
      <c r="D51" s="199"/>
      <c r="E51" s="200"/>
      <c r="F51" s="199"/>
      <c r="G51" s="199"/>
      <c r="H51" s="199"/>
      <c r="I51" s="199"/>
      <c r="J51" s="199"/>
      <c r="K51" s="199"/>
      <c r="L51" s="199"/>
    </row>
    <row r="52" spans="3:12" s="42" customFormat="1" ht="15" customHeight="1">
      <c r="C52" s="199"/>
      <c r="D52" s="199"/>
      <c r="E52" s="200"/>
      <c r="F52" s="199"/>
      <c r="G52" s="199"/>
      <c r="H52" s="199"/>
      <c r="I52" s="199"/>
      <c r="J52" s="199"/>
      <c r="K52" s="199"/>
      <c r="L52" s="199"/>
    </row>
    <row r="53" spans="3:12" s="42" customFormat="1" ht="15" customHeight="1">
      <c r="C53" s="199"/>
      <c r="D53" s="199"/>
      <c r="E53" s="200"/>
      <c r="F53" s="199"/>
      <c r="G53" s="199"/>
      <c r="H53" s="199"/>
      <c r="I53" s="199"/>
      <c r="J53" s="199"/>
      <c r="K53" s="199"/>
      <c r="L53" s="199"/>
    </row>
    <row r="54" spans="3:12" s="42" customFormat="1" ht="15" customHeight="1">
      <c r="C54" s="199"/>
      <c r="D54" s="199"/>
      <c r="E54" s="200"/>
      <c r="F54" s="199"/>
      <c r="G54" s="199"/>
      <c r="H54" s="199"/>
      <c r="I54" s="199"/>
      <c r="J54" s="199"/>
      <c r="K54" s="199"/>
      <c r="L54" s="199"/>
    </row>
    <row r="55" spans="3:12" s="42" customFormat="1" ht="15" customHeight="1">
      <c r="C55" s="199"/>
      <c r="D55" s="199"/>
      <c r="E55" s="200"/>
      <c r="F55" s="199"/>
      <c r="G55" s="199"/>
      <c r="H55" s="199"/>
      <c r="I55" s="199"/>
      <c r="J55" s="199"/>
      <c r="K55" s="199"/>
      <c r="L55" s="199"/>
    </row>
    <row r="56" spans="3:12" s="42" customFormat="1" ht="15" customHeight="1">
      <c r="C56" s="199"/>
      <c r="D56" s="199"/>
      <c r="E56" s="200"/>
      <c r="F56" s="199"/>
      <c r="G56" s="199"/>
      <c r="H56" s="199"/>
      <c r="I56" s="199"/>
      <c r="J56" s="199"/>
      <c r="K56" s="199"/>
      <c r="L56" s="199"/>
    </row>
    <row r="57" spans="3:12" s="42" customFormat="1" ht="15" customHeight="1">
      <c r="C57" s="199"/>
      <c r="D57" s="199"/>
      <c r="E57" s="200"/>
      <c r="F57" s="199"/>
      <c r="G57" s="199"/>
      <c r="H57" s="199"/>
      <c r="I57" s="199"/>
      <c r="J57" s="199"/>
      <c r="K57" s="199"/>
      <c r="L57" s="199"/>
    </row>
    <row r="58" spans="3:12" s="42" customFormat="1" ht="15" customHeight="1">
      <c r="C58" s="199"/>
      <c r="D58" s="199"/>
      <c r="E58" s="200"/>
      <c r="F58" s="199"/>
      <c r="G58" s="199"/>
      <c r="H58" s="199"/>
      <c r="I58" s="199"/>
      <c r="J58" s="199"/>
      <c r="K58" s="199"/>
      <c r="L58" s="199"/>
    </row>
    <row r="59" spans="3:12" s="42" customFormat="1" ht="15" customHeight="1">
      <c r="C59" s="199"/>
      <c r="D59" s="199"/>
      <c r="E59" s="200"/>
      <c r="F59" s="199"/>
      <c r="G59" s="199"/>
      <c r="H59" s="199"/>
      <c r="I59" s="199"/>
      <c r="J59" s="199"/>
      <c r="K59" s="199"/>
      <c r="L59" s="199"/>
    </row>
    <row r="60" spans="3:12" s="42" customFormat="1" ht="15" customHeight="1">
      <c r="C60" s="199"/>
      <c r="D60" s="199"/>
      <c r="E60" s="200"/>
      <c r="F60" s="199"/>
      <c r="G60" s="199"/>
      <c r="H60" s="199"/>
      <c r="I60" s="199"/>
      <c r="J60" s="199"/>
      <c r="K60" s="199"/>
      <c r="L60" s="199"/>
    </row>
    <row r="61" spans="3:12" s="42" customFormat="1" ht="15" customHeight="1">
      <c r="C61" s="199"/>
      <c r="D61" s="199"/>
      <c r="E61" s="200"/>
      <c r="F61" s="199"/>
      <c r="G61" s="199"/>
      <c r="H61" s="199"/>
      <c r="I61" s="199"/>
      <c r="J61" s="199"/>
      <c r="K61" s="199"/>
      <c r="L61" s="199"/>
    </row>
    <row r="62" spans="3:12" s="42" customFormat="1" ht="15" customHeight="1">
      <c r="C62" s="199"/>
      <c r="D62" s="199"/>
      <c r="E62" s="200"/>
      <c r="F62" s="199"/>
      <c r="G62" s="199"/>
      <c r="H62" s="199"/>
      <c r="I62" s="199"/>
      <c r="J62" s="199"/>
      <c r="K62" s="199"/>
      <c r="L62" s="199"/>
    </row>
    <row r="63" spans="3:12" s="42" customFormat="1" ht="15" customHeight="1">
      <c r="C63" s="199"/>
      <c r="D63" s="199"/>
      <c r="E63" s="200"/>
      <c r="F63" s="199"/>
      <c r="G63" s="199"/>
      <c r="H63" s="199"/>
      <c r="I63" s="199"/>
      <c r="J63" s="199"/>
      <c r="K63" s="199"/>
      <c r="L63" s="199"/>
    </row>
  </sheetData>
  <mergeCells count="76">
    <mergeCell ref="BA7:BB7"/>
    <mergeCell ref="C2:C6"/>
    <mergeCell ref="D2:AZ6"/>
    <mergeCell ref="BA2:BB2"/>
    <mergeCell ref="BA5:BB5"/>
    <mergeCell ref="BA6:BB6"/>
    <mergeCell ref="AZ8:BB8"/>
    <mergeCell ref="B9:B12"/>
    <mergeCell ref="C9:C12"/>
    <mergeCell ref="D9:D12"/>
    <mergeCell ref="E9:E12"/>
    <mergeCell ref="F9:F12"/>
    <mergeCell ref="G9:G12"/>
    <mergeCell ref="H9:H12"/>
    <mergeCell ref="I9:I12"/>
    <mergeCell ref="J9:J12"/>
    <mergeCell ref="BA9:BA12"/>
    <mergeCell ref="BB9:BB12"/>
    <mergeCell ref="M10:T10"/>
    <mergeCell ref="W10:AD10"/>
    <mergeCell ref="AG10:AN10"/>
    <mergeCell ref="AQ10:AX10"/>
    <mergeCell ref="V11:V12"/>
    <mergeCell ref="K9:K12"/>
    <mergeCell ref="L9:L12"/>
    <mergeCell ref="M9:AX9"/>
    <mergeCell ref="AZ9:AZ12"/>
    <mergeCell ref="M11:N11"/>
    <mergeCell ref="O11:P11"/>
    <mergeCell ref="Q11:R11"/>
    <mergeCell ref="S11:T11"/>
    <mergeCell ref="U11:U12"/>
    <mergeCell ref="AP11:AP12"/>
    <mergeCell ref="W11:X11"/>
    <mergeCell ref="Y11:Z11"/>
    <mergeCell ref="AA11:AB11"/>
    <mergeCell ref="AC11:AD11"/>
    <mergeCell ref="AE11:AE12"/>
    <mergeCell ref="AF11:AF12"/>
    <mergeCell ref="AG11:AH11"/>
    <mergeCell ref="AI11:AJ11"/>
    <mergeCell ref="AK11:AL11"/>
    <mergeCell ref="AM11:AN11"/>
    <mergeCell ref="AO11:AO12"/>
    <mergeCell ref="B16:B28"/>
    <mergeCell ref="C16:C28"/>
    <mergeCell ref="D17:D19"/>
    <mergeCell ref="E17:E19"/>
    <mergeCell ref="F17:F19"/>
    <mergeCell ref="G17:G19"/>
    <mergeCell ref="H17:H19"/>
    <mergeCell ref="I17:I19"/>
    <mergeCell ref="J17:J19"/>
    <mergeCell ref="D21:D23"/>
    <mergeCell ref="E21:E23"/>
    <mergeCell ref="F21:F23"/>
    <mergeCell ref="G21:G23"/>
    <mergeCell ref="H21:H23"/>
    <mergeCell ref="I21:I23"/>
    <mergeCell ref="AQ11:AR11"/>
    <mergeCell ref="AS11:AT11"/>
    <mergeCell ref="AU11:AV11"/>
    <mergeCell ref="AW11:AX11"/>
    <mergeCell ref="AY11:AY12"/>
    <mergeCell ref="D34:K34"/>
    <mergeCell ref="D35:K35"/>
    <mergeCell ref="D36:E36"/>
    <mergeCell ref="I36:K36"/>
    <mergeCell ref="J21:J23"/>
    <mergeCell ref="D25:D27"/>
    <mergeCell ref="E25:E27"/>
    <mergeCell ref="F25:F27"/>
    <mergeCell ref="G25:G27"/>
    <mergeCell ref="H25:H27"/>
    <mergeCell ref="I25:I27"/>
    <mergeCell ref="J25:J27"/>
  </mergeCells>
  <conditionalFormatting sqref="U13:V31 AE13:AF31 AO13:AP31 AY13:AY31 BB13:BB31">
    <cfRule type="cellIs" dxfId="49" priority="1" operator="equal">
      <formula>"N.A."</formula>
    </cfRule>
    <cfRule type="cellIs" dxfId="48" priority="2" operator="lessThanOrEqual">
      <formula>0.69</formula>
    </cfRule>
    <cfRule type="cellIs" dxfId="47" priority="3" operator="between">
      <formula>0.7</formula>
      <formula>0.89</formula>
    </cfRule>
    <cfRule type="cellIs" dxfId="46" priority="4" operator="greaterThanOrEqual">
      <formula>0.9</formula>
    </cfRule>
  </conditionalFormatting>
  <dataValidations count="1">
    <dataValidation type="list" allowBlank="1" showInputMessage="1" showErrorMessage="1" promptTitle="Objetivo Estratégico" sqref="C16:D16">
      <formula1>ALKSE</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1000"/>
  <sheetViews>
    <sheetView topLeftCell="A11" zoomScale="60" zoomScaleNormal="60" workbookViewId="0">
      <selection activeCell="D9" sqref="D9"/>
    </sheetView>
  </sheetViews>
  <sheetFormatPr baseColWidth="10" defaultColWidth="14.42578125" defaultRowHeight="15"/>
  <cols>
    <col min="1" max="2" width="35.7109375" style="438" customWidth="1"/>
    <col min="3" max="3" width="20.7109375" style="438" customWidth="1"/>
    <col min="4" max="5" width="25.7109375" style="438" customWidth="1"/>
    <col min="6" max="6" width="20.7109375" style="438" customWidth="1"/>
    <col min="7" max="7" width="35.7109375" style="438" customWidth="1"/>
    <col min="8" max="9" width="50.7109375" style="438" customWidth="1"/>
    <col min="10" max="10" width="18" style="438" customWidth="1"/>
    <col min="11" max="15" width="17.42578125" style="438" customWidth="1"/>
    <col min="16" max="16" width="19" style="438" customWidth="1"/>
    <col min="17" max="18" width="17.42578125" style="438" customWidth="1"/>
    <col min="19" max="19" width="17.28515625" style="438" customWidth="1"/>
    <col min="20" max="22" width="17.42578125" style="438" customWidth="1"/>
    <col min="23" max="23" width="17.28515625" style="438" customWidth="1"/>
    <col min="24" max="24" width="19" style="438" customWidth="1"/>
    <col min="25" max="25" width="17.42578125" style="438" customWidth="1"/>
    <col min="26" max="26" width="18.5703125" style="438" customWidth="1"/>
    <col min="27" max="27" width="17.28515625" style="438" customWidth="1"/>
    <col min="28" max="30" width="17.42578125" style="438" customWidth="1"/>
    <col min="31" max="31" width="17.28515625" style="438" customWidth="1"/>
    <col min="32" max="32" width="19" style="438" customWidth="1"/>
    <col min="33" max="41" width="17.42578125" style="438" customWidth="1"/>
    <col min="42" max="42" width="19" style="438" customWidth="1"/>
    <col min="43" max="43" width="17.42578125" style="438" customWidth="1"/>
    <col min="44" max="44" width="17.28515625" style="438" customWidth="1"/>
    <col min="45" max="16384" width="14.42578125" style="438"/>
  </cols>
  <sheetData>
    <row r="1" spans="1:44" ht="39.75" customHeight="1">
      <c r="A1" s="794"/>
      <c r="B1" s="795"/>
      <c r="C1" s="796"/>
      <c r="D1" s="800" t="s">
        <v>252</v>
      </c>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row>
    <row r="2" spans="1:44" ht="39.75" customHeight="1">
      <c r="A2" s="797"/>
      <c r="B2" s="798"/>
      <c r="C2" s="799"/>
      <c r="D2" s="800" t="s">
        <v>364</v>
      </c>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row>
    <row r="3" spans="1:44" ht="14.25" customHeight="1">
      <c r="A3" s="2"/>
      <c r="B3" s="2"/>
      <c r="C3" s="3"/>
      <c r="D3" s="2"/>
      <c r="E3" s="2"/>
      <c r="F3" s="2"/>
      <c r="G3" s="2"/>
      <c r="H3" s="2"/>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5"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802"/>
      <c r="AQ4" s="803"/>
      <c r="AR4" s="792"/>
    </row>
    <row r="5" spans="1:44" ht="13.5" customHeight="1">
      <c r="A5" s="793" t="s">
        <v>7</v>
      </c>
      <c r="B5" s="793" t="s">
        <v>8</v>
      </c>
      <c r="C5" s="793" t="s">
        <v>258</v>
      </c>
      <c r="D5" s="793" t="s">
        <v>259</v>
      </c>
      <c r="E5" s="793" t="s">
        <v>260</v>
      </c>
      <c r="F5" s="793" t="s">
        <v>12</v>
      </c>
      <c r="G5" s="793" t="s">
        <v>13</v>
      </c>
      <c r="H5" s="793" t="s">
        <v>261</v>
      </c>
      <c r="I5" s="793" t="s">
        <v>15</v>
      </c>
      <c r="J5" s="805" t="s">
        <v>17</v>
      </c>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9"/>
      <c r="AP5" s="789" t="s">
        <v>18</v>
      </c>
      <c r="AQ5" s="793" t="s">
        <v>19</v>
      </c>
      <c r="AR5" s="793" t="s">
        <v>20</v>
      </c>
    </row>
    <row r="6" spans="1:44" ht="13.5" customHeight="1">
      <c r="A6" s="790"/>
      <c r="B6" s="790"/>
      <c r="C6" s="790"/>
      <c r="D6" s="790"/>
      <c r="E6" s="790"/>
      <c r="F6" s="790"/>
      <c r="G6" s="790"/>
      <c r="H6" s="790"/>
      <c r="I6" s="790"/>
      <c r="J6" s="791" t="s">
        <v>21</v>
      </c>
      <c r="K6" s="803"/>
      <c r="L6" s="803"/>
      <c r="M6" s="803"/>
      <c r="N6" s="803"/>
      <c r="O6" s="803"/>
      <c r="P6" s="803"/>
      <c r="Q6" s="792"/>
      <c r="R6" s="791" t="s">
        <v>22</v>
      </c>
      <c r="S6" s="803"/>
      <c r="T6" s="803"/>
      <c r="U6" s="803"/>
      <c r="V6" s="803"/>
      <c r="W6" s="803"/>
      <c r="X6" s="803"/>
      <c r="Y6" s="792"/>
      <c r="Z6" s="791" t="s">
        <v>23</v>
      </c>
      <c r="AA6" s="803"/>
      <c r="AB6" s="803"/>
      <c r="AC6" s="803"/>
      <c r="AD6" s="803"/>
      <c r="AE6" s="803"/>
      <c r="AF6" s="803"/>
      <c r="AG6" s="792"/>
      <c r="AH6" s="791" t="s">
        <v>24</v>
      </c>
      <c r="AI6" s="803"/>
      <c r="AJ6" s="803"/>
      <c r="AK6" s="803"/>
      <c r="AL6" s="803"/>
      <c r="AM6" s="803"/>
      <c r="AN6" s="803"/>
      <c r="AO6" s="792"/>
      <c r="AP6" s="790"/>
      <c r="AQ6" s="790"/>
      <c r="AR6" s="790"/>
    </row>
    <row r="7" spans="1:44" ht="17.25" customHeight="1">
      <c r="A7" s="790"/>
      <c r="B7" s="790"/>
      <c r="C7" s="790"/>
      <c r="D7" s="790"/>
      <c r="E7" s="790"/>
      <c r="F7" s="790"/>
      <c r="G7" s="790"/>
      <c r="H7" s="790"/>
      <c r="I7" s="790"/>
      <c r="J7" s="791" t="s">
        <v>25</v>
      </c>
      <c r="K7" s="792"/>
      <c r="L7" s="791" t="s">
        <v>26</v>
      </c>
      <c r="M7" s="792"/>
      <c r="N7" s="791" t="s">
        <v>27</v>
      </c>
      <c r="O7" s="792"/>
      <c r="P7" s="806" t="s">
        <v>148</v>
      </c>
      <c r="Q7" s="792"/>
      <c r="R7" s="791" t="s">
        <v>31</v>
      </c>
      <c r="S7" s="792"/>
      <c r="T7" s="791" t="s">
        <v>32</v>
      </c>
      <c r="U7" s="792"/>
      <c r="V7" s="791" t="s">
        <v>33</v>
      </c>
      <c r="W7" s="792"/>
      <c r="X7" s="806" t="s">
        <v>148</v>
      </c>
      <c r="Y7" s="792"/>
      <c r="Z7" s="791" t="s">
        <v>35</v>
      </c>
      <c r="AA7" s="792"/>
      <c r="AB7" s="791" t="s">
        <v>36</v>
      </c>
      <c r="AC7" s="792"/>
      <c r="AD7" s="791" t="s">
        <v>37</v>
      </c>
      <c r="AE7" s="792"/>
      <c r="AF7" s="806" t="s">
        <v>148</v>
      </c>
      <c r="AG7" s="792"/>
      <c r="AH7" s="791" t="s">
        <v>39</v>
      </c>
      <c r="AI7" s="792"/>
      <c r="AJ7" s="791" t="s">
        <v>40</v>
      </c>
      <c r="AK7" s="792"/>
      <c r="AL7" s="791" t="s">
        <v>41</v>
      </c>
      <c r="AM7" s="792"/>
      <c r="AN7" s="806" t="s">
        <v>149</v>
      </c>
      <c r="AO7" s="792"/>
      <c r="AP7" s="790"/>
      <c r="AQ7" s="790"/>
      <c r="AR7" s="790"/>
    </row>
    <row r="8" spans="1:44" ht="15.75" customHeight="1">
      <c r="A8" s="804"/>
      <c r="B8" s="804"/>
      <c r="C8" s="804"/>
      <c r="D8" s="804"/>
      <c r="E8" s="804"/>
      <c r="F8" s="804"/>
      <c r="G8" s="804"/>
      <c r="H8" s="804"/>
      <c r="I8" s="804"/>
      <c r="J8" s="441" t="s">
        <v>43</v>
      </c>
      <c r="K8" s="442" t="s">
        <v>44</v>
      </c>
      <c r="L8" s="441" t="s">
        <v>43</v>
      </c>
      <c r="M8" s="442" t="s">
        <v>44</v>
      </c>
      <c r="N8" s="441" t="s">
        <v>43</v>
      </c>
      <c r="O8" s="442" t="s">
        <v>44</v>
      </c>
      <c r="P8" s="443" t="s">
        <v>43</v>
      </c>
      <c r="Q8" s="444" t="s">
        <v>44</v>
      </c>
      <c r="R8" s="441" t="s">
        <v>43</v>
      </c>
      <c r="S8" s="442" t="s">
        <v>44</v>
      </c>
      <c r="T8" s="441" t="s">
        <v>43</v>
      </c>
      <c r="U8" s="442" t="s">
        <v>44</v>
      </c>
      <c r="V8" s="441" t="s">
        <v>43</v>
      </c>
      <c r="W8" s="442" t="s">
        <v>44</v>
      </c>
      <c r="X8" s="443" t="s">
        <v>43</v>
      </c>
      <c r="Y8" s="444" t="s">
        <v>44</v>
      </c>
      <c r="Z8" s="441" t="s">
        <v>43</v>
      </c>
      <c r="AA8" s="442" t="s">
        <v>44</v>
      </c>
      <c r="AB8" s="441" t="s">
        <v>43</v>
      </c>
      <c r="AC8" s="442" t="s">
        <v>44</v>
      </c>
      <c r="AD8" s="441" t="s">
        <v>43</v>
      </c>
      <c r="AE8" s="442" t="s">
        <v>44</v>
      </c>
      <c r="AF8" s="443" t="s">
        <v>43</v>
      </c>
      <c r="AG8" s="444" t="s">
        <v>44</v>
      </c>
      <c r="AH8" s="441" t="s">
        <v>43</v>
      </c>
      <c r="AI8" s="442" t="s">
        <v>44</v>
      </c>
      <c r="AJ8" s="441" t="s">
        <v>43</v>
      </c>
      <c r="AK8" s="442" t="s">
        <v>44</v>
      </c>
      <c r="AL8" s="441" t="s">
        <v>43</v>
      </c>
      <c r="AM8" s="442" t="s">
        <v>44</v>
      </c>
      <c r="AN8" s="443" t="s">
        <v>43</v>
      </c>
      <c r="AO8" s="444" t="s">
        <v>44</v>
      </c>
      <c r="AP8" s="790"/>
      <c r="AQ8" s="790"/>
      <c r="AR8" s="790"/>
    </row>
    <row r="9" spans="1:44" ht="150" customHeight="1">
      <c r="A9" s="445" t="s">
        <v>365</v>
      </c>
      <c r="B9" s="445" t="s">
        <v>366</v>
      </c>
      <c r="C9" s="446">
        <v>36</v>
      </c>
      <c r="D9" s="447" t="s">
        <v>367</v>
      </c>
      <c r="E9" s="448" t="s">
        <v>368</v>
      </c>
      <c r="F9" s="446">
        <v>30</v>
      </c>
      <c r="G9" s="449" t="s">
        <v>369</v>
      </c>
      <c r="H9" s="450" t="s">
        <v>370</v>
      </c>
      <c r="I9" s="451" t="s">
        <v>371</v>
      </c>
      <c r="J9" s="452">
        <v>0</v>
      </c>
      <c r="K9" s="452">
        <f>+[12]ENERO!$G$9</f>
        <v>2</v>
      </c>
      <c r="L9" s="452">
        <v>1</v>
      </c>
      <c r="M9" s="452">
        <f>+[12]FEBRERO!$G$9</f>
        <v>4</v>
      </c>
      <c r="N9" s="452">
        <v>2</v>
      </c>
      <c r="O9" s="452">
        <f>+[12]MARZO!$G$9</f>
        <v>6</v>
      </c>
      <c r="P9" s="453">
        <f t="shared" ref="P9:Q13" si="0">J9+L9+N9</f>
        <v>3</v>
      </c>
      <c r="Q9" s="453">
        <f t="shared" si="0"/>
        <v>12</v>
      </c>
      <c r="R9" s="452">
        <v>5</v>
      </c>
      <c r="S9" s="452">
        <f>+[12]ABRIL!$G$9</f>
        <v>3</v>
      </c>
      <c r="T9" s="452">
        <v>5</v>
      </c>
      <c r="U9" s="452">
        <f>+[12]MAYO!$G$9</f>
        <v>6</v>
      </c>
      <c r="V9" s="452">
        <v>5</v>
      </c>
      <c r="W9" s="452">
        <f>+[12]JUNIO!$G$9</f>
        <v>8</v>
      </c>
      <c r="X9" s="453">
        <f t="shared" ref="X9:Y13" si="1">R9+T9+V9</f>
        <v>15</v>
      </c>
      <c r="Y9" s="453">
        <f t="shared" si="1"/>
        <v>17</v>
      </c>
      <c r="Z9" s="452">
        <v>5</v>
      </c>
      <c r="AA9" s="452">
        <f>+[12]JULIO!$G$9</f>
        <v>8</v>
      </c>
      <c r="AB9" s="452">
        <v>5</v>
      </c>
      <c r="AC9" s="452">
        <f>+[12]AGOSTO!$G$9</f>
        <v>3</v>
      </c>
      <c r="AD9" s="452">
        <v>5</v>
      </c>
      <c r="AE9" s="452">
        <f>+[12]SEPTIEMBRE!$G$9</f>
        <v>5</v>
      </c>
      <c r="AF9" s="453">
        <f t="shared" ref="AF9:AG13" si="2">Z9+AB9+AD9</f>
        <v>15</v>
      </c>
      <c r="AG9" s="453">
        <f t="shared" si="2"/>
        <v>16</v>
      </c>
      <c r="AH9" s="452">
        <v>1</v>
      </c>
      <c r="AI9" s="452">
        <f>+[12]OCTUBRE!$G$9</f>
        <v>8</v>
      </c>
      <c r="AJ9" s="452">
        <v>2</v>
      </c>
      <c r="AK9" s="452">
        <f>+[12]NOVIEMBRE!$G$9</f>
        <v>7</v>
      </c>
      <c r="AL9" s="452">
        <v>0</v>
      </c>
      <c r="AM9" s="452">
        <f>+[12]DICIEMBRE!$G$9</f>
        <v>2</v>
      </c>
      <c r="AN9" s="453">
        <f t="shared" ref="AN9:AO13" si="3">AH9+AJ9+AL9</f>
        <v>3</v>
      </c>
      <c r="AO9" s="453">
        <f t="shared" si="3"/>
        <v>17</v>
      </c>
      <c r="AP9" s="453">
        <f t="shared" ref="AP9:AQ13" si="4">P9+X9+AF9+AN9</f>
        <v>36</v>
      </c>
      <c r="AQ9" s="453">
        <f t="shared" si="4"/>
        <v>62</v>
      </c>
      <c r="AR9" s="454">
        <f t="shared" ref="AR9:AR13" si="5">IF(AND(AQ9&gt;0,AP9&gt;0),AQ9/AP9,0)</f>
        <v>1.7222222222222223</v>
      </c>
    </row>
    <row r="10" spans="1:44" ht="150" customHeight="1">
      <c r="A10" s="445" t="s">
        <v>365</v>
      </c>
      <c r="B10" s="445" t="s">
        <v>372</v>
      </c>
      <c r="C10" s="455">
        <v>60</v>
      </c>
      <c r="D10" s="447" t="s">
        <v>373</v>
      </c>
      <c r="E10" s="448" t="s">
        <v>374</v>
      </c>
      <c r="F10" s="446">
        <v>31</v>
      </c>
      <c r="G10" s="449" t="s">
        <v>375</v>
      </c>
      <c r="H10" s="450" t="s">
        <v>376</v>
      </c>
      <c r="I10" s="451" t="s">
        <v>371</v>
      </c>
      <c r="J10" s="452">
        <v>4</v>
      </c>
      <c r="K10" s="452">
        <f>+[12]ENERO!$H$9+[12]ENERO!$I$9</f>
        <v>4</v>
      </c>
      <c r="L10" s="452">
        <v>3</v>
      </c>
      <c r="M10" s="452">
        <f>+[12]FEBRERO!$H$9+[12]FEBRERO!$I$9</f>
        <v>3</v>
      </c>
      <c r="N10" s="452">
        <v>3</v>
      </c>
      <c r="O10" s="452">
        <f>+[12]MARZO!$I$9+[12]MARZO!$H$9</f>
        <v>3</v>
      </c>
      <c r="P10" s="453">
        <f t="shared" si="0"/>
        <v>10</v>
      </c>
      <c r="Q10" s="453">
        <f t="shared" si="0"/>
        <v>10</v>
      </c>
      <c r="R10" s="452">
        <v>5</v>
      </c>
      <c r="S10" s="452">
        <f>+[12]ABRIL!$H$9+[12]ABRIL!$I$9</f>
        <v>4</v>
      </c>
      <c r="T10" s="452">
        <v>9</v>
      </c>
      <c r="U10" s="452">
        <f>+[12]MAYO!$H$9+[12]MAYO!$I$9</f>
        <v>11</v>
      </c>
      <c r="V10" s="452">
        <v>5</v>
      </c>
      <c r="W10" s="452">
        <f>+[12]JUNIO!$I$9+[12]JUNIO!$H$9</f>
        <v>5</v>
      </c>
      <c r="X10" s="453">
        <f t="shared" si="1"/>
        <v>19</v>
      </c>
      <c r="Y10" s="453">
        <f t="shared" si="1"/>
        <v>20</v>
      </c>
      <c r="Z10" s="452">
        <v>9</v>
      </c>
      <c r="AA10" s="452">
        <f>+[12]JULIO!$H$9+[12]JULIO!$I$9</f>
        <v>13</v>
      </c>
      <c r="AB10" s="452">
        <v>7</v>
      </c>
      <c r="AC10" s="452">
        <f>+[12]AGOSTO!$H$9+[12]AGOSTO!$I$9</f>
        <v>5</v>
      </c>
      <c r="AD10" s="452">
        <v>8</v>
      </c>
      <c r="AE10" s="452">
        <f>+[12]SEPTIEMBRE!$H$9+[12]SEPTIEMBRE!$I$9</f>
        <v>8</v>
      </c>
      <c r="AF10" s="453">
        <f t="shared" si="2"/>
        <v>24</v>
      </c>
      <c r="AG10" s="453">
        <f t="shared" si="2"/>
        <v>26</v>
      </c>
      <c r="AH10" s="452">
        <v>2</v>
      </c>
      <c r="AI10" s="452">
        <f>+[12]OCTUBRE!$H$9+[12]OCTUBRE!$I$9</f>
        <v>11</v>
      </c>
      <c r="AJ10" s="452">
        <v>3</v>
      </c>
      <c r="AK10" s="452">
        <f>+[12]NOVIEMBRE!$H$9+[12]NOVIEMBRE!$I$9</f>
        <v>15</v>
      </c>
      <c r="AL10" s="452">
        <v>2</v>
      </c>
      <c r="AM10" s="452">
        <f>+[12]DICIEMBRE!$H$9+[12]DICIEMBRE!$I$9</f>
        <v>7</v>
      </c>
      <c r="AN10" s="453">
        <f t="shared" si="3"/>
        <v>7</v>
      </c>
      <c r="AO10" s="453">
        <f t="shared" si="3"/>
        <v>33</v>
      </c>
      <c r="AP10" s="453">
        <f t="shared" si="4"/>
        <v>60</v>
      </c>
      <c r="AQ10" s="453">
        <f t="shared" si="4"/>
        <v>89</v>
      </c>
      <c r="AR10" s="454">
        <f t="shared" si="5"/>
        <v>1.4833333333333334</v>
      </c>
    </row>
    <row r="11" spans="1:44" ht="201" customHeight="1">
      <c r="A11" s="445" t="s">
        <v>365</v>
      </c>
      <c r="B11" s="445" t="s">
        <v>377</v>
      </c>
      <c r="C11" s="446">
        <v>1800</v>
      </c>
      <c r="D11" s="447" t="s">
        <v>378</v>
      </c>
      <c r="E11" s="448" t="s">
        <v>379</v>
      </c>
      <c r="F11" s="446">
        <v>1722</v>
      </c>
      <c r="G11" s="449" t="s">
        <v>380</v>
      </c>
      <c r="H11" s="450" t="s">
        <v>381</v>
      </c>
      <c r="I11" s="451" t="s">
        <v>371</v>
      </c>
      <c r="J11" s="452">
        <v>30</v>
      </c>
      <c r="K11" s="452">
        <f>+[12]ENERO!$J$11</f>
        <v>112</v>
      </c>
      <c r="L11" s="452">
        <v>50</v>
      </c>
      <c r="M11" s="452">
        <f>+[12]FEBRERO!$J$11</f>
        <v>152</v>
      </c>
      <c r="N11" s="452">
        <v>80</v>
      </c>
      <c r="O11" s="452">
        <f>+[12]MARZO!$J$11</f>
        <v>204</v>
      </c>
      <c r="P11" s="453">
        <f t="shared" si="0"/>
        <v>160</v>
      </c>
      <c r="Q11" s="453">
        <f t="shared" si="0"/>
        <v>468</v>
      </c>
      <c r="R11" s="452">
        <v>210</v>
      </c>
      <c r="S11" s="452">
        <f>+[12]ABRIL!$J$11</f>
        <v>141</v>
      </c>
      <c r="T11" s="452">
        <v>210</v>
      </c>
      <c r="U11" s="452">
        <f>+[12]MAYO!$J$11</f>
        <v>257</v>
      </c>
      <c r="V11" s="452">
        <v>210</v>
      </c>
      <c r="W11" s="452">
        <f>+[12]JUNIO!$J$11</f>
        <v>248</v>
      </c>
      <c r="X11" s="453">
        <f t="shared" si="1"/>
        <v>630</v>
      </c>
      <c r="Y11" s="453">
        <f t="shared" si="1"/>
        <v>646</v>
      </c>
      <c r="Z11" s="452">
        <v>250</v>
      </c>
      <c r="AA11" s="452">
        <f>+[12]JULIO!$J$11</f>
        <v>216</v>
      </c>
      <c r="AB11" s="452">
        <v>250</v>
      </c>
      <c r="AC11" s="452">
        <f>+[12]AGOSTO!$J$11</f>
        <v>215</v>
      </c>
      <c r="AD11" s="452">
        <v>250</v>
      </c>
      <c r="AE11" s="452">
        <f>+[12]SEPTIEMBRE!$J$11</f>
        <v>176</v>
      </c>
      <c r="AF11" s="453">
        <f t="shared" si="2"/>
        <v>750</v>
      </c>
      <c r="AG11" s="453">
        <f t="shared" si="2"/>
        <v>607</v>
      </c>
      <c r="AH11" s="452">
        <v>100</v>
      </c>
      <c r="AI11" s="452">
        <f>+[12]OCTUBRE!$J$11</f>
        <v>208</v>
      </c>
      <c r="AJ11" s="452">
        <v>100</v>
      </c>
      <c r="AK11" s="452">
        <f>+[12]NOVIEMBRE!$K$9</f>
        <v>227</v>
      </c>
      <c r="AL11" s="452">
        <v>60</v>
      </c>
      <c r="AM11" s="452">
        <f>+[12]DICIEMBRE!$K$9</f>
        <v>189</v>
      </c>
      <c r="AN11" s="453">
        <f t="shared" si="3"/>
        <v>260</v>
      </c>
      <c r="AO11" s="453">
        <f t="shared" si="3"/>
        <v>624</v>
      </c>
      <c r="AP11" s="453">
        <f t="shared" si="4"/>
        <v>1800</v>
      </c>
      <c r="AQ11" s="453">
        <f t="shared" si="4"/>
        <v>2345</v>
      </c>
      <c r="AR11" s="454">
        <f t="shared" si="5"/>
        <v>1.3027777777777778</v>
      </c>
    </row>
    <row r="12" spans="1:44" ht="150" hidden="1" customHeight="1">
      <c r="A12" s="445"/>
      <c r="B12" s="445"/>
      <c r="C12" s="456"/>
      <c r="D12" s="447"/>
      <c r="E12" s="448"/>
      <c r="F12" s="457"/>
      <c r="G12" s="449"/>
      <c r="H12" s="450"/>
      <c r="I12" s="451"/>
      <c r="J12" s="458"/>
      <c r="K12" s="458"/>
      <c r="L12" s="458"/>
      <c r="M12" s="458"/>
      <c r="N12" s="458"/>
      <c r="O12" s="458"/>
      <c r="P12" s="459">
        <f t="shared" si="0"/>
        <v>0</v>
      </c>
      <c r="Q12" s="459">
        <f t="shared" si="0"/>
        <v>0</v>
      </c>
      <c r="R12" s="458">
        <v>0</v>
      </c>
      <c r="S12" s="458">
        <v>0</v>
      </c>
      <c r="T12" s="458">
        <v>0</v>
      </c>
      <c r="U12" s="458">
        <v>0</v>
      </c>
      <c r="V12" s="458">
        <v>0</v>
      </c>
      <c r="W12" s="458">
        <v>0</v>
      </c>
      <c r="X12" s="459">
        <f t="shared" si="1"/>
        <v>0</v>
      </c>
      <c r="Y12" s="459">
        <f t="shared" si="1"/>
        <v>0</v>
      </c>
      <c r="Z12" s="458">
        <v>0</v>
      </c>
      <c r="AA12" s="458">
        <v>0</v>
      </c>
      <c r="AB12" s="458">
        <v>0</v>
      </c>
      <c r="AC12" s="458">
        <v>0</v>
      </c>
      <c r="AD12" s="458">
        <v>0</v>
      </c>
      <c r="AE12" s="458">
        <v>0</v>
      </c>
      <c r="AF12" s="459">
        <f t="shared" si="2"/>
        <v>0</v>
      </c>
      <c r="AG12" s="459">
        <f t="shared" si="2"/>
        <v>0</v>
      </c>
      <c r="AH12" s="458">
        <v>0</v>
      </c>
      <c r="AI12" s="458">
        <v>0</v>
      </c>
      <c r="AJ12" s="458">
        <v>0</v>
      </c>
      <c r="AK12" s="458">
        <v>0</v>
      </c>
      <c r="AL12" s="458">
        <v>0</v>
      </c>
      <c r="AM12" s="458">
        <v>0</v>
      </c>
      <c r="AN12" s="459">
        <f t="shared" si="3"/>
        <v>0</v>
      </c>
      <c r="AO12" s="459">
        <f t="shared" si="3"/>
        <v>0</v>
      </c>
      <c r="AP12" s="459">
        <f t="shared" si="4"/>
        <v>0</v>
      </c>
      <c r="AQ12" s="459">
        <f t="shared" si="4"/>
        <v>0</v>
      </c>
      <c r="AR12" s="454">
        <f t="shared" si="5"/>
        <v>0</v>
      </c>
    </row>
    <row r="13" spans="1:44" ht="150" hidden="1" customHeight="1">
      <c r="A13" s="445"/>
      <c r="B13" s="445"/>
      <c r="C13" s="460"/>
      <c r="D13" s="461"/>
      <c r="E13" s="462"/>
      <c r="F13" s="457"/>
      <c r="G13" s="449"/>
      <c r="H13" s="449"/>
      <c r="I13" s="451"/>
      <c r="J13" s="458"/>
      <c r="K13" s="458"/>
      <c r="L13" s="458"/>
      <c r="M13" s="458"/>
      <c r="N13" s="458"/>
      <c r="O13" s="458"/>
      <c r="P13" s="459">
        <f t="shared" si="0"/>
        <v>0</v>
      </c>
      <c r="Q13" s="459">
        <f t="shared" si="0"/>
        <v>0</v>
      </c>
      <c r="R13" s="458">
        <v>0</v>
      </c>
      <c r="S13" s="458">
        <v>0</v>
      </c>
      <c r="T13" s="458">
        <v>0</v>
      </c>
      <c r="U13" s="458">
        <v>0</v>
      </c>
      <c r="V13" s="458">
        <v>0</v>
      </c>
      <c r="W13" s="458">
        <v>0</v>
      </c>
      <c r="X13" s="459">
        <f t="shared" si="1"/>
        <v>0</v>
      </c>
      <c r="Y13" s="459">
        <f t="shared" si="1"/>
        <v>0</v>
      </c>
      <c r="Z13" s="458">
        <v>0</v>
      </c>
      <c r="AA13" s="458">
        <v>0</v>
      </c>
      <c r="AB13" s="458">
        <v>0</v>
      </c>
      <c r="AC13" s="458">
        <v>0</v>
      </c>
      <c r="AD13" s="458">
        <v>0</v>
      </c>
      <c r="AE13" s="458">
        <v>0</v>
      </c>
      <c r="AF13" s="459">
        <f t="shared" si="2"/>
        <v>0</v>
      </c>
      <c r="AG13" s="459">
        <f t="shared" si="2"/>
        <v>0</v>
      </c>
      <c r="AH13" s="458">
        <v>0</v>
      </c>
      <c r="AI13" s="458">
        <v>0</v>
      </c>
      <c r="AJ13" s="458">
        <v>0</v>
      </c>
      <c r="AK13" s="458">
        <v>0</v>
      </c>
      <c r="AL13" s="458">
        <v>0</v>
      </c>
      <c r="AM13" s="458">
        <v>0</v>
      </c>
      <c r="AN13" s="459">
        <f t="shared" si="3"/>
        <v>0</v>
      </c>
      <c r="AO13" s="459">
        <f t="shared" si="3"/>
        <v>0</v>
      </c>
      <c r="AP13" s="459">
        <f t="shared" si="4"/>
        <v>0</v>
      </c>
      <c r="AQ13" s="459">
        <f t="shared" si="4"/>
        <v>0</v>
      </c>
      <c r="AR13" s="454">
        <f t="shared" si="5"/>
        <v>0</v>
      </c>
    </row>
    <row r="14" spans="1:44" ht="23.25" customHeight="1">
      <c r="A14" s="808" t="s">
        <v>178</v>
      </c>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792"/>
      <c r="AR14" s="463">
        <f>AVERAGE(AR9:AR11)</f>
        <v>1.502777777777778</v>
      </c>
    </row>
    <row r="15" spans="1:44" ht="17.25" customHeight="1">
      <c r="A15" s="2"/>
      <c r="B15" s="2"/>
      <c r="C15" s="3"/>
      <c r="D15" s="2"/>
      <c r="E15" s="2"/>
      <c r="F15" s="2"/>
      <c r="G15" s="2"/>
      <c r="H15" s="2"/>
      <c r="I15" s="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13.5" customHeight="1">
      <c r="A16" s="809" t="s">
        <v>382</v>
      </c>
      <c r="B16" s="810"/>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810"/>
      <c r="AL16" s="810"/>
      <c r="AM16" s="810"/>
      <c r="AN16" s="810"/>
      <c r="AO16" s="810"/>
      <c r="AP16" s="810"/>
      <c r="AQ16" s="810"/>
      <c r="AR16" s="1"/>
    </row>
    <row r="17" spans="1:44" ht="15" customHeight="1">
      <c r="A17" s="809"/>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c r="AG17" s="810"/>
      <c r="AH17" s="810"/>
      <c r="AI17" s="810"/>
      <c r="AJ17" s="810"/>
      <c r="AK17" s="810"/>
      <c r="AL17" s="810"/>
      <c r="AM17" s="810"/>
      <c r="AN17" s="810"/>
      <c r="AO17" s="810"/>
      <c r="AP17" s="810"/>
      <c r="AQ17" s="810"/>
      <c r="AR17" s="1"/>
    </row>
    <row r="18" spans="1:44" ht="17.25" customHeight="1">
      <c r="A18" s="2"/>
      <c r="B18" s="811"/>
      <c r="C18" s="801"/>
      <c r="D18" s="801"/>
      <c r="E18" s="801"/>
      <c r="F18" s="801"/>
      <c r="G18" s="801"/>
      <c r="H18" s="801"/>
      <c r="I18" s="80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1:44" ht="17.25" customHeight="1">
      <c r="A19" s="2"/>
      <c r="B19" s="2"/>
      <c r="C19" s="3"/>
      <c r="D19" s="2"/>
      <c r="E19" s="2"/>
      <c r="F19" s="2"/>
      <c r="G19" s="2"/>
      <c r="H19" s="2"/>
      <c r="I19" s="4"/>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ht="17.25" customHeight="1">
      <c r="A20" s="812" t="s">
        <v>98</v>
      </c>
      <c r="B20" s="803"/>
      <c r="C20" s="792"/>
      <c r="D20" s="2"/>
      <c r="E20" s="2"/>
      <c r="F20" s="813" t="s">
        <v>99</v>
      </c>
      <c r="G20" s="814" t="s">
        <v>277</v>
      </c>
      <c r="H20" s="795"/>
      <c r="I20" s="796"/>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ht="17.25" customHeight="1">
      <c r="A21" s="2"/>
      <c r="B21" s="2"/>
      <c r="C21" s="3"/>
      <c r="D21" s="2"/>
      <c r="E21" s="2"/>
      <c r="F21" s="804"/>
      <c r="G21" s="815" t="s">
        <v>278</v>
      </c>
      <c r="H21" s="798"/>
      <c r="I21" s="799"/>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ht="13.5" customHeight="1">
      <c r="A22" s="2"/>
      <c r="B22" s="2"/>
      <c r="C22" s="3"/>
      <c r="D22" s="2"/>
      <c r="E22" s="2"/>
      <c r="F22" s="2"/>
      <c r="G22" s="2"/>
      <c r="H22" s="2"/>
      <c r="I22" s="4"/>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ht="15" customHeight="1">
      <c r="A23" s="2"/>
      <c r="B23" s="2"/>
      <c r="C23" s="3"/>
      <c r="D23" s="2"/>
      <c r="E23" s="2"/>
      <c r="F23" s="2"/>
      <c r="G23" s="2"/>
      <c r="H23" s="2"/>
      <c r="I23" s="4"/>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ht="17.25" customHeight="1">
      <c r="A24" s="2"/>
      <c r="B24" s="2"/>
      <c r="C24" s="3"/>
      <c r="D24" s="2"/>
      <c r="E24" s="2"/>
      <c r="F24" s="2"/>
      <c r="G24" s="2"/>
      <c r="H24" s="2"/>
      <c r="I24" s="4"/>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ht="15" customHeight="1">
      <c r="A25" s="2"/>
      <c r="B25" s="2"/>
      <c r="C25" s="3"/>
      <c r="D25" s="807"/>
      <c r="E25" s="801"/>
      <c r="F25" s="801"/>
      <c r="G25" s="801"/>
      <c r="H25" s="464"/>
      <c r="I25" s="2"/>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ht="15" customHeight="1">
      <c r="A26" s="2"/>
      <c r="B26" s="2"/>
      <c r="C26" s="3"/>
      <c r="D26" s="2"/>
      <c r="E26" s="2"/>
      <c r="F26" s="4"/>
      <c r="G26" s="2"/>
      <c r="H26" s="2"/>
      <c r="I26" s="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ht="15" customHeight="1">
      <c r="A27" s="2"/>
      <c r="B27" s="2"/>
      <c r="C27" s="3"/>
      <c r="D27" s="807"/>
      <c r="E27" s="801"/>
      <c r="F27" s="801"/>
      <c r="G27" s="801"/>
      <c r="H27" s="464"/>
      <c r="I27" s="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ht="15" customHeight="1">
      <c r="A28" s="2"/>
      <c r="B28" s="2"/>
      <c r="C28" s="3"/>
      <c r="D28" s="2"/>
      <c r="E28" s="2"/>
      <c r="F28" s="4"/>
      <c r="G28" s="2"/>
      <c r="H28" s="2"/>
      <c r="I28" s="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ht="15" customHeight="1">
      <c r="A29" s="2"/>
      <c r="B29" s="2"/>
      <c r="C29" s="3"/>
      <c r="D29" s="807"/>
      <c r="E29" s="801"/>
      <c r="F29" s="801"/>
      <c r="G29" s="801"/>
      <c r="H29" s="464"/>
      <c r="I29" s="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4" ht="17.25">
      <c r="A30" s="2"/>
      <c r="B30" s="2"/>
      <c r="C30" s="3"/>
      <c r="D30" s="2"/>
      <c r="E30" s="2"/>
      <c r="F30" s="2"/>
      <c r="G30" s="2"/>
      <c r="H30" s="2"/>
      <c r="I30" s="4"/>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row>
    <row r="32" spans="1:44">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row>
    <row r="33" spans="1:44">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row>
    <row r="34" spans="1:44">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row>
    <row r="35" spans="1:44">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row>
    <row r="36" spans="1:44">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row>
    <row r="37" spans="1:44">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row>
    <row r="38" spans="1:44">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row>
    <row r="39" spans="1:44">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row>
    <row r="40" spans="1:44">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row>
    <row r="41" spans="1:44">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row>
    <row r="42" spans="1:44">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row>
    <row r="43" spans="1:44">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row>
    <row r="44" spans="1:44">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row>
    <row r="45" spans="1:44">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row>
    <row r="46" spans="1:44">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row>
    <row r="47" spans="1:44">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row>
    <row r="48" spans="1:44">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row>
    <row r="49" spans="1:44">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row>
    <row r="50" spans="1:44">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row>
    <row r="51" spans="1:44">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row>
    <row r="52" spans="1:44">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row>
    <row r="53" spans="1:44">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row>
    <row r="54" spans="1:44">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row>
    <row r="55" spans="1:44">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row>
    <row r="56" spans="1:44">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row>
    <row r="57" spans="1:44">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row>
    <row r="58" spans="1:44">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row>
    <row r="59" spans="1:44">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row>
    <row r="60" spans="1:44">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row>
    <row r="61" spans="1:44">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row>
    <row r="62" spans="1:44">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row>
    <row r="63" spans="1:44">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row>
    <row r="64" spans="1:44">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row>
    <row r="65" spans="1:44">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row>
    <row r="66" spans="1:44">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row>
    <row r="67" spans="1:44">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row>
    <row r="68" spans="1:44">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row>
    <row r="69" spans="1:44">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row>
    <row r="70" spans="1:44">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row>
    <row r="71" spans="1:44">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row>
    <row r="72" spans="1:44">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row>
    <row r="73" spans="1:44">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row>
    <row r="74" spans="1:44">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row>
    <row r="75" spans="1:44">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row>
    <row r="76" spans="1:44">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row>
    <row r="77" spans="1:44">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row>
    <row r="78" spans="1:44">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row>
    <row r="79" spans="1:44">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row>
    <row r="80" spans="1:44">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row>
    <row r="81" spans="1:44">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row>
    <row r="82" spans="1:44">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row>
    <row r="83" spans="1:44">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row>
    <row r="84" spans="1:44">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row>
    <row r="85" spans="1:44">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row>
    <row r="86" spans="1:44">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row>
    <row r="87" spans="1:44">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row>
    <row r="88" spans="1:44">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row>
    <row r="89" spans="1:44">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row>
    <row r="90" spans="1:44">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row>
    <row r="91" spans="1:44">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row>
    <row r="92" spans="1:44">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row>
    <row r="93" spans="1:44">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row>
    <row r="94" spans="1:44">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row>
    <row r="95" spans="1:44">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65"/>
    </row>
    <row r="96" spans="1:44">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row>
    <row r="97" spans="1:44">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R97" s="465"/>
    </row>
    <row r="98" spans="1:44">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row>
    <row r="99" spans="1:44">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row>
    <row r="100" spans="1:44">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row>
    <row r="101" spans="1:44">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row>
    <row r="102" spans="1:44">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row>
    <row r="103" spans="1:44">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c r="AM103" s="465"/>
      <c r="AN103" s="465"/>
      <c r="AO103" s="465"/>
      <c r="AP103" s="465"/>
      <c r="AQ103" s="465"/>
      <c r="AR103" s="465"/>
    </row>
    <row r="104" spans="1:44">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row>
    <row r="105" spans="1:44">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c r="AM105" s="465"/>
      <c r="AN105" s="465"/>
      <c r="AO105" s="465"/>
      <c r="AP105" s="465"/>
      <c r="AQ105" s="465"/>
      <c r="AR105" s="465"/>
    </row>
    <row r="106" spans="1:44">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c r="AM106" s="465"/>
      <c r="AN106" s="465"/>
      <c r="AO106" s="465"/>
      <c r="AP106" s="465"/>
      <c r="AQ106" s="465"/>
      <c r="AR106" s="465"/>
    </row>
    <row r="107" spans="1:44">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row>
    <row r="108" spans="1:44">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c r="AN108" s="465"/>
      <c r="AO108" s="465"/>
      <c r="AP108" s="465"/>
      <c r="AQ108" s="465"/>
      <c r="AR108" s="465"/>
    </row>
    <row r="109" spans="1:44">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row>
    <row r="110" spans="1:44">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465"/>
      <c r="AM110" s="465"/>
      <c r="AN110" s="465"/>
      <c r="AO110" s="465"/>
      <c r="AP110" s="465"/>
      <c r="AQ110" s="465"/>
      <c r="AR110" s="465"/>
    </row>
    <row r="111" spans="1:44">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5"/>
      <c r="AQ111" s="465"/>
      <c r="AR111" s="465"/>
    </row>
    <row r="112" spans="1:44">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row>
    <row r="113" spans="1:44">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c r="AK113" s="465"/>
      <c r="AL113" s="465"/>
      <c r="AM113" s="465"/>
      <c r="AN113" s="465"/>
      <c r="AO113" s="465"/>
      <c r="AP113" s="465"/>
      <c r="AQ113" s="465"/>
      <c r="AR113" s="465"/>
    </row>
    <row r="114" spans="1:44">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row>
    <row r="115" spans="1:44">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c r="AO115" s="465"/>
      <c r="AP115" s="465"/>
      <c r="AQ115" s="465"/>
      <c r="AR115" s="465"/>
    </row>
    <row r="116" spans="1:44">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c r="AK116" s="465"/>
      <c r="AL116" s="465"/>
      <c r="AM116" s="465"/>
      <c r="AN116" s="465"/>
      <c r="AO116" s="465"/>
      <c r="AP116" s="465"/>
      <c r="AQ116" s="465"/>
      <c r="AR116" s="465"/>
    </row>
    <row r="117" spans="1:44">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row>
    <row r="118" spans="1:44">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c r="AK118" s="465"/>
      <c r="AL118" s="465"/>
      <c r="AM118" s="465"/>
      <c r="AN118" s="465"/>
      <c r="AO118" s="465"/>
      <c r="AP118" s="465"/>
      <c r="AQ118" s="465"/>
      <c r="AR118" s="465"/>
    </row>
    <row r="119" spans="1:44">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465"/>
      <c r="AM119" s="465"/>
      <c r="AN119" s="465"/>
      <c r="AO119" s="465"/>
      <c r="AP119" s="465"/>
      <c r="AQ119" s="465"/>
      <c r="AR119" s="465"/>
    </row>
    <row r="120" spans="1:44">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c r="AM120" s="465"/>
      <c r="AN120" s="465"/>
      <c r="AO120" s="465"/>
      <c r="AP120" s="465"/>
      <c r="AQ120" s="465"/>
      <c r="AR120" s="465"/>
    </row>
    <row r="121" spans="1:44">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row>
    <row r="122" spans="1:44">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65"/>
      <c r="AP122" s="465"/>
      <c r="AQ122" s="465"/>
      <c r="AR122" s="465"/>
    </row>
    <row r="123" spans="1:44">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65"/>
      <c r="AP123" s="465"/>
      <c r="AQ123" s="465"/>
      <c r="AR123" s="465"/>
    </row>
    <row r="124" spans="1:44">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row>
    <row r="125" spans="1:44">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c r="AK125" s="465"/>
      <c r="AL125" s="465"/>
      <c r="AM125" s="465"/>
      <c r="AN125" s="465"/>
      <c r="AO125" s="465"/>
      <c r="AP125" s="465"/>
      <c r="AQ125" s="465"/>
      <c r="AR125" s="465"/>
    </row>
    <row r="126" spans="1:44">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c r="AK126" s="465"/>
      <c r="AL126" s="465"/>
      <c r="AM126" s="465"/>
      <c r="AN126" s="465"/>
      <c r="AO126" s="465"/>
      <c r="AP126" s="465"/>
      <c r="AQ126" s="465"/>
      <c r="AR126" s="465"/>
    </row>
    <row r="127" spans="1:44">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5"/>
      <c r="AO127" s="465"/>
      <c r="AP127" s="465"/>
      <c r="AQ127" s="465"/>
      <c r="AR127" s="465"/>
    </row>
    <row r="128" spans="1:44">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5"/>
      <c r="AR128" s="465"/>
    </row>
    <row r="129" spans="1:44">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row>
    <row r="130" spans="1:44">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c r="AI130" s="465"/>
      <c r="AJ130" s="465"/>
      <c r="AK130" s="465"/>
      <c r="AL130" s="465"/>
      <c r="AM130" s="465"/>
      <c r="AN130" s="465"/>
      <c r="AO130" s="465"/>
      <c r="AP130" s="465"/>
      <c r="AQ130" s="465"/>
      <c r="AR130" s="465"/>
    </row>
    <row r="131" spans="1:44">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row>
    <row r="132" spans="1:44">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5"/>
      <c r="AL132" s="465"/>
      <c r="AM132" s="465"/>
      <c r="AN132" s="465"/>
      <c r="AO132" s="465"/>
      <c r="AP132" s="465"/>
      <c r="AQ132" s="465"/>
      <c r="AR132" s="465"/>
    </row>
    <row r="133" spans="1:44">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row>
    <row r="134" spans="1:44">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c r="AM134" s="465"/>
      <c r="AN134" s="465"/>
      <c r="AO134" s="465"/>
      <c r="AP134" s="465"/>
      <c r="AQ134" s="465"/>
      <c r="AR134" s="465"/>
    </row>
    <row r="135" spans="1:44">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5"/>
      <c r="AO135" s="465"/>
      <c r="AP135" s="465"/>
      <c r="AQ135" s="465"/>
      <c r="AR135" s="465"/>
    </row>
    <row r="136" spans="1:44">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5"/>
      <c r="AO136" s="465"/>
      <c r="AP136" s="465"/>
      <c r="AQ136" s="465"/>
      <c r="AR136" s="465"/>
    </row>
    <row r="137" spans="1:44">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c r="AK137" s="465"/>
      <c r="AL137" s="465"/>
      <c r="AM137" s="465"/>
      <c r="AN137" s="465"/>
      <c r="AO137" s="465"/>
      <c r="AP137" s="465"/>
      <c r="AQ137" s="465"/>
      <c r="AR137" s="465"/>
    </row>
    <row r="138" spans="1:44">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5"/>
      <c r="AR138" s="465"/>
    </row>
    <row r="139" spans="1:44">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5"/>
      <c r="AL139" s="465"/>
      <c r="AM139" s="465"/>
      <c r="AN139" s="465"/>
      <c r="AO139" s="465"/>
      <c r="AP139" s="465"/>
      <c r="AQ139" s="465"/>
      <c r="AR139" s="465"/>
    </row>
    <row r="140" spans="1:44">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c r="AK140" s="465"/>
      <c r="AL140" s="465"/>
      <c r="AM140" s="465"/>
      <c r="AN140" s="465"/>
      <c r="AO140" s="465"/>
      <c r="AP140" s="465"/>
      <c r="AQ140" s="465"/>
      <c r="AR140" s="465"/>
    </row>
    <row r="141" spans="1:44">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5"/>
      <c r="AJ141" s="465"/>
      <c r="AK141" s="465"/>
      <c r="AL141" s="465"/>
      <c r="AM141" s="465"/>
      <c r="AN141" s="465"/>
      <c r="AO141" s="465"/>
      <c r="AP141" s="465"/>
      <c r="AQ141" s="465"/>
      <c r="AR141" s="465"/>
    </row>
    <row r="142" spans="1:44">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465"/>
      <c r="AK142" s="465"/>
      <c r="AL142" s="465"/>
      <c r="AM142" s="465"/>
      <c r="AN142" s="465"/>
      <c r="AO142" s="465"/>
      <c r="AP142" s="465"/>
      <c r="AQ142" s="465"/>
      <c r="AR142" s="465"/>
    </row>
    <row r="143" spans="1:44">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c r="AK143" s="465"/>
      <c r="AL143" s="465"/>
      <c r="AM143" s="465"/>
      <c r="AN143" s="465"/>
      <c r="AO143" s="465"/>
      <c r="AP143" s="465"/>
      <c r="AQ143" s="465"/>
      <c r="AR143" s="465"/>
    </row>
    <row r="144" spans="1:44">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c r="AK144" s="465"/>
      <c r="AL144" s="465"/>
      <c r="AM144" s="465"/>
      <c r="AN144" s="465"/>
      <c r="AO144" s="465"/>
      <c r="AP144" s="465"/>
      <c r="AQ144" s="465"/>
      <c r="AR144" s="465"/>
    </row>
    <row r="145" spans="1:44">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c r="AK145" s="465"/>
      <c r="AL145" s="465"/>
      <c r="AM145" s="465"/>
      <c r="AN145" s="465"/>
      <c r="AO145" s="465"/>
      <c r="AP145" s="465"/>
      <c r="AQ145" s="465"/>
      <c r="AR145" s="465"/>
    </row>
    <row r="146" spans="1:44">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c r="AI146" s="465"/>
      <c r="AJ146" s="465"/>
      <c r="AK146" s="465"/>
      <c r="AL146" s="465"/>
      <c r="AM146" s="465"/>
      <c r="AN146" s="465"/>
      <c r="AO146" s="465"/>
      <c r="AP146" s="465"/>
      <c r="AQ146" s="465"/>
      <c r="AR146" s="465"/>
    </row>
    <row r="147" spans="1:44">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c r="AK147" s="465"/>
      <c r="AL147" s="465"/>
      <c r="AM147" s="465"/>
      <c r="AN147" s="465"/>
      <c r="AO147" s="465"/>
      <c r="AP147" s="465"/>
      <c r="AQ147" s="465"/>
      <c r="AR147" s="465"/>
    </row>
    <row r="148" spans="1:44">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5"/>
      <c r="AI148" s="465"/>
      <c r="AJ148" s="465"/>
      <c r="AK148" s="465"/>
      <c r="AL148" s="465"/>
      <c r="AM148" s="465"/>
      <c r="AN148" s="465"/>
      <c r="AO148" s="465"/>
      <c r="AP148" s="465"/>
      <c r="AQ148" s="465"/>
      <c r="AR148" s="465"/>
    </row>
    <row r="149" spans="1:44">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5"/>
      <c r="AJ149" s="465"/>
      <c r="AK149" s="465"/>
      <c r="AL149" s="465"/>
      <c r="AM149" s="465"/>
      <c r="AN149" s="465"/>
      <c r="AO149" s="465"/>
      <c r="AP149" s="465"/>
      <c r="AQ149" s="465"/>
      <c r="AR149" s="465"/>
    </row>
    <row r="150" spans="1:44">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c r="AK150" s="465"/>
      <c r="AL150" s="465"/>
      <c r="AM150" s="465"/>
      <c r="AN150" s="465"/>
      <c r="AO150" s="465"/>
      <c r="AP150" s="465"/>
      <c r="AQ150" s="465"/>
      <c r="AR150" s="465"/>
    </row>
    <row r="151" spans="1:44">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c r="AI151" s="465"/>
      <c r="AJ151" s="465"/>
      <c r="AK151" s="465"/>
      <c r="AL151" s="465"/>
      <c r="AM151" s="465"/>
      <c r="AN151" s="465"/>
      <c r="AO151" s="465"/>
      <c r="AP151" s="465"/>
      <c r="AQ151" s="465"/>
      <c r="AR151" s="465"/>
    </row>
    <row r="152" spans="1:44">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5"/>
      <c r="AJ152" s="465"/>
      <c r="AK152" s="465"/>
      <c r="AL152" s="465"/>
      <c r="AM152" s="465"/>
      <c r="AN152" s="465"/>
      <c r="AO152" s="465"/>
      <c r="AP152" s="465"/>
      <c r="AQ152" s="465"/>
      <c r="AR152" s="465"/>
    </row>
    <row r="153" spans="1:44">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c r="AI153" s="465"/>
      <c r="AJ153" s="465"/>
      <c r="AK153" s="465"/>
      <c r="AL153" s="465"/>
      <c r="AM153" s="465"/>
      <c r="AN153" s="465"/>
      <c r="AO153" s="465"/>
      <c r="AP153" s="465"/>
      <c r="AQ153" s="465"/>
      <c r="AR153" s="465"/>
    </row>
    <row r="154" spans="1:44">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c r="AI154" s="465"/>
      <c r="AJ154" s="465"/>
      <c r="AK154" s="465"/>
      <c r="AL154" s="465"/>
      <c r="AM154" s="465"/>
      <c r="AN154" s="465"/>
      <c r="AO154" s="465"/>
      <c r="AP154" s="465"/>
      <c r="AQ154" s="465"/>
      <c r="AR154" s="465"/>
    </row>
    <row r="155" spans="1:44">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c r="AK155" s="465"/>
      <c r="AL155" s="465"/>
      <c r="AM155" s="465"/>
      <c r="AN155" s="465"/>
      <c r="AO155" s="465"/>
      <c r="AP155" s="465"/>
      <c r="AQ155" s="465"/>
      <c r="AR155" s="465"/>
    </row>
    <row r="156" spans="1:44">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5"/>
      <c r="AO156" s="465"/>
      <c r="AP156" s="465"/>
      <c r="AQ156" s="465"/>
      <c r="AR156" s="465"/>
    </row>
    <row r="157" spans="1:44">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465"/>
      <c r="AI157" s="465"/>
      <c r="AJ157" s="465"/>
      <c r="AK157" s="465"/>
      <c r="AL157" s="465"/>
      <c r="AM157" s="465"/>
      <c r="AN157" s="465"/>
      <c r="AO157" s="465"/>
      <c r="AP157" s="465"/>
      <c r="AQ157" s="465"/>
      <c r="AR157" s="465"/>
    </row>
    <row r="158" spans="1:44">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c r="AK158" s="465"/>
      <c r="AL158" s="465"/>
      <c r="AM158" s="465"/>
      <c r="AN158" s="465"/>
      <c r="AO158" s="465"/>
      <c r="AP158" s="465"/>
      <c r="AQ158" s="465"/>
      <c r="AR158" s="465"/>
    </row>
    <row r="159" spans="1:44">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c r="AI159" s="465"/>
      <c r="AJ159" s="465"/>
      <c r="AK159" s="465"/>
      <c r="AL159" s="465"/>
      <c r="AM159" s="465"/>
      <c r="AN159" s="465"/>
      <c r="AO159" s="465"/>
      <c r="AP159" s="465"/>
      <c r="AQ159" s="465"/>
      <c r="AR159" s="465"/>
    </row>
    <row r="160" spans="1:44">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c r="AI160" s="465"/>
      <c r="AJ160" s="465"/>
      <c r="AK160" s="465"/>
      <c r="AL160" s="465"/>
      <c r="AM160" s="465"/>
      <c r="AN160" s="465"/>
      <c r="AO160" s="465"/>
      <c r="AP160" s="465"/>
      <c r="AQ160" s="465"/>
      <c r="AR160" s="465"/>
    </row>
    <row r="161" spans="1:44">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c r="AK161" s="465"/>
      <c r="AL161" s="465"/>
      <c r="AM161" s="465"/>
      <c r="AN161" s="465"/>
      <c r="AO161" s="465"/>
      <c r="AP161" s="465"/>
      <c r="AQ161" s="465"/>
      <c r="AR161" s="465"/>
    </row>
    <row r="162" spans="1:44">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row>
    <row r="163" spans="1:44">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c r="AK163" s="465"/>
      <c r="AL163" s="465"/>
      <c r="AM163" s="465"/>
      <c r="AN163" s="465"/>
      <c r="AO163" s="465"/>
      <c r="AP163" s="465"/>
      <c r="AQ163" s="465"/>
      <c r="AR163" s="465"/>
    </row>
    <row r="164" spans="1:44">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row>
    <row r="165" spans="1:44">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c r="AK165" s="465"/>
      <c r="AL165" s="465"/>
      <c r="AM165" s="465"/>
      <c r="AN165" s="465"/>
      <c r="AO165" s="465"/>
      <c r="AP165" s="465"/>
      <c r="AQ165" s="465"/>
      <c r="AR165" s="465"/>
    </row>
    <row r="166" spans="1:44">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c r="AK166" s="465"/>
      <c r="AL166" s="465"/>
      <c r="AM166" s="465"/>
      <c r="AN166" s="465"/>
      <c r="AO166" s="465"/>
      <c r="AP166" s="465"/>
      <c r="AQ166" s="465"/>
      <c r="AR166" s="465"/>
    </row>
    <row r="167" spans="1:44">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5"/>
      <c r="AK167" s="465"/>
      <c r="AL167" s="465"/>
      <c r="AM167" s="465"/>
      <c r="AN167" s="465"/>
      <c r="AO167" s="465"/>
      <c r="AP167" s="465"/>
      <c r="AQ167" s="465"/>
      <c r="AR167" s="465"/>
    </row>
    <row r="168" spans="1:44">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465"/>
      <c r="AK168" s="465"/>
      <c r="AL168" s="465"/>
      <c r="AM168" s="465"/>
      <c r="AN168" s="465"/>
      <c r="AO168" s="465"/>
      <c r="AP168" s="465"/>
      <c r="AQ168" s="465"/>
      <c r="AR168" s="465"/>
    </row>
    <row r="169" spans="1:44">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row>
    <row r="170" spans="1:44">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c r="AI170" s="465"/>
      <c r="AJ170" s="465"/>
      <c r="AK170" s="465"/>
      <c r="AL170" s="465"/>
      <c r="AM170" s="465"/>
      <c r="AN170" s="465"/>
      <c r="AO170" s="465"/>
      <c r="AP170" s="465"/>
      <c r="AQ170" s="465"/>
      <c r="AR170" s="465"/>
    </row>
    <row r="171" spans="1:44">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65"/>
      <c r="AO171" s="465"/>
      <c r="AP171" s="465"/>
      <c r="AQ171" s="465"/>
      <c r="AR171" s="465"/>
    </row>
    <row r="172" spans="1:44">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5"/>
      <c r="AR172" s="465"/>
    </row>
    <row r="173" spans="1:44">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c r="AK173" s="465"/>
      <c r="AL173" s="465"/>
      <c r="AM173" s="465"/>
      <c r="AN173" s="465"/>
      <c r="AO173" s="465"/>
      <c r="AP173" s="465"/>
      <c r="AQ173" s="465"/>
      <c r="AR173" s="465"/>
    </row>
    <row r="174" spans="1:44">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c r="AH174" s="465"/>
      <c r="AI174" s="465"/>
      <c r="AJ174" s="465"/>
      <c r="AK174" s="465"/>
      <c r="AL174" s="465"/>
      <c r="AM174" s="465"/>
      <c r="AN174" s="465"/>
      <c r="AO174" s="465"/>
      <c r="AP174" s="465"/>
      <c r="AQ174" s="465"/>
      <c r="AR174" s="465"/>
    </row>
    <row r="175" spans="1:44">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c r="AH175" s="465"/>
      <c r="AI175" s="465"/>
      <c r="AJ175" s="465"/>
      <c r="AK175" s="465"/>
      <c r="AL175" s="465"/>
      <c r="AM175" s="465"/>
      <c r="AN175" s="465"/>
      <c r="AO175" s="465"/>
      <c r="AP175" s="465"/>
      <c r="AQ175" s="465"/>
      <c r="AR175" s="465"/>
    </row>
    <row r="176" spans="1:44">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465"/>
      <c r="AK176" s="465"/>
      <c r="AL176" s="465"/>
      <c r="AM176" s="465"/>
      <c r="AN176" s="465"/>
      <c r="AO176" s="465"/>
      <c r="AP176" s="465"/>
      <c r="AQ176" s="465"/>
      <c r="AR176" s="465"/>
    </row>
    <row r="177" spans="1:44">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5"/>
      <c r="AI177" s="465"/>
      <c r="AJ177" s="465"/>
      <c r="AK177" s="465"/>
      <c r="AL177" s="465"/>
      <c r="AM177" s="465"/>
      <c r="AN177" s="465"/>
      <c r="AO177" s="465"/>
      <c r="AP177" s="465"/>
      <c r="AQ177" s="465"/>
      <c r="AR177" s="465"/>
    </row>
    <row r="178" spans="1:44">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c r="AI178" s="465"/>
      <c r="AJ178" s="465"/>
      <c r="AK178" s="465"/>
      <c r="AL178" s="465"/>
      <c r="AM178" s="465"/>
      <c r="AN178" s="465"/>
      <c r="AO178" s="465"/>
      <c r="AP178" s="465"/>
      <c r="AQ178" s="465"/>
      <c r="AR178" s="465"/>
    </row>
    <row r="179" spans="1:44">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c r="AH179" s="465"/>
      <c r="AI179" s="465"/>
      <c r="AJ179" s="465"/>
      <c r="AK179" s="465"/>
      <c r="AL179" s="465"/>
      <c r="AM179" s="465"/>
      <c r="AN179" s="465"/>
      <c r="AO179" s="465"/>
      <c r="AP179" s="465"/>
      <c r="AQ179" s="465"/>
      <c r="AR179" s="465"/>
    </row>
    <row r="180" spans="1:44">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465"/>
      <c r="AK180" s="465"/>
      <c r="AL180" s="465"/>
      <c r="AM180" s="465"/>
      <c r="AN180" s="465"/>
      <c r="AO180" s="465"/>
      <c r="AP180" s="465"/>
      <c r="AQ180" s="465"/>
      <c r="AR180" s="465"/>
    </row>
    <row r="181" spans="1:44">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5"/>
      <c r="AI181" s="465"/>
      <c r="AJ181" s="465"/>
      <c r="AK181" s="465"/>
      <c r="AL181" s="465"/>
      <c r="AM181" s="465"/>
      <c r="AN181" s="465"/>
      <c r="AO181" s="465"/>
      <c r="AP181" s="465"/>
      <c r="AQ181" s="465"/>
      <c r="AR181" s="465"/>
    </row>
    <row r="182" spans="1:44">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5"/>
      <c r="AI182" s="465"/>
      <c r="AJ182" s="465"/>
      <c r="AK182" s="465"/>
      <c r="AL182" s="465"/>
      <c r="AM182" s="465"/>
      <c r="AN182" s="465"/>
      <c r="AO182" s="465"/>
      <c r="AP182" s="465"/>
      <c r="AQ182" s="465"/>
      <c r="AR182" s="465"/>
    </row>
    <row r="183" spans="1:44">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5"/>
      <c r="AJ183" s="465"/>
      <c r="AK183" s="465"/>
      <c r="AL183" s="465"/>
      <c r="AM183" s="465"/>
      <c r="AN183" s="465"/>
      <c r="AO183" s="465"/>
      <c r="AP183" s="465"/>
      <c r="AQ183" s="465"/>
      <c r="AR183" s="465"/>
    </row>
    <row r="184" spans="1:44">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465"/>
      <c r="AK184" s="465"/>
      <c r="AL184" s="465"/>
      <c r="AM184" s="465"/>
      <c r="AN184" s="465"/>
      <c r="AO184" s="465"/>
      <c r="AP184" s="465"/>
      <c r="AQ184" s="465"/>
      <c r="AR184" s="465"/>
    </row>
    <row r="185" spans="1:44">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c r="AE185" s="465"/>
      <c r="AF185" s="465"/>
      <c r="AG185" s="465"/>
      <c r="AH185" s="465"/>
      <c r="AI185" s="465"/>
      <c r="AJ185" s="465"/>
      <c r="AK185" s="465"/>
      <c r="AL185" s="465"/>
      <c r="AM185" s="465"/>
      <c r="AN185" s="465"/>
      <c r="AO185" s="465"/>
      <c r="AP185" s="465"/>
      <c r="AQ185" s="465"/>
      <c r="AR185" s="465"/>
    </row>
    <row r="186" spans="1:44">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c r="AA186" s="465"/>
      <c r="AB186" s="465"/>
      <c r="AC186" s="465"/>
      <c r="AD186" s="465"/>
      <c r="AE186" s="465"/>
      <c r="AF186" s="465"/>
      <c r="AG186" s="465"/>
      <c r="AH186" s="465"/>
      <c r="AI186" s="465"/>
      <c r="AJ186" s="465"/>
      <c r="AK186" s="465"/>
      <c r="AL186" s="465"/>
      <c r="AM186" s="465"/>
      <c r="AN186" s="465"/>
      <c r="AO186" s="465"/>
      <c r="AP186" s="465"/>
      <c r="AQ186" s="465"/>
      <c r="AR186" s="465"/>
    </row>
    <row r="187" spans="1:44">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c r="AH187" s="465"/>
      <c r="AI187" s="465"/>
      <c r="AJ187" s="465"/>
      <c r="AK187" s="465"/>
      <c r="AL187" s="465"/>
      <c r="AM187" s="465"/>
      <c r="AN187" s="465"/>
      <c r="AO187" s="465"/>
      <c r="AP187" s="465"/>
      <c r="AQ187" s="465"/>
      <c r="AR187" s="465"/>
    </row>
    <row r="188" spans="1:44">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c r="AI188" s="465"/>
      <c r="AJ188" s="465"/>
      <c r="AK188" s="465"/>
      <c r="AL188" s="465"/>
      <c r="AM188" s="465"/>
      <c r="AN188" s="465"/>
      <c r="AO188" s="465"/>
      <c r="AP188" s="465"/>
      <c r="AQ188" s="465"/>
      <c r="AR188" s="465"/>
    </row>
    <row r="189" spans="1:44">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row>
    <row r="190" spans="1:44">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5"/>
      <c r="AG190" s="465"/>
      <c r="AH190" s="465"/>
      <c r="AI190" s="465"/>
      <c r="AJ190" s="465"/>
      <c r="AK190" s="465"/>
      <c r="AL190" s="465"/>
      <c r="AM190" s="465"/>
      <c r="AN190" s="465"/>
      <c r="AO190" s="465"/>
      <c r="AP190" s="465"/>
      <c r="AQ190" s="465"/>
      <c r="AR190" s="465"/>
    </row>
    <row r="191" spans="1:44">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row>
    <row r="192" spans="1:44">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c r="AI192" s="465"/>
      <c r="AJ192" s="465"/>
      <c r="AK192" s="465"/>
      <c r="AL192" s="465"/>
      <c r="AM192" s="465"/>
      <c r="AN192" s="465"/>
      <c r="AO192" s="465"/>
      <c r="AP192" s="465"/>
      <c r="AQ192" s="465"/>
      <c r="AR192" s="465"/>
    </row>
    <row r="193" spans="1:44">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c r="AH193" s="465"/>
      <c r="AI193" s="465"/>
      <c r="AJ193" s="465"/>
      <c r="AK193" s="465"/>
      <c r="AL193" s="465"/>
      <c r="AM193" s="465"/>
      <c r="AN193" s="465"/>
      <c r="AO193" s="465"/>
      <c r="AP193" s="465"/>
      <c r="AQ193" s="465"/>
      <c r="AR193" s="465"/>
    </row>
    <row r="194" spans="1:44">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c r="AI194" s="465"/>
      <c r="AJ194" s="465"/>
      <c r="AK194" s="465"/>
      <c r="AL194" s="465"/>
      <c r="AM194" s="465"/>
      <c r="AN194" s="465"/>
      <c r="AO194" s="465"/>
      <c r="AP194" s="465"/>
      <c r="AQ194" s="465"/>
      <c r="AR194" s="465"/>
    </row>
    <row r="195" spans="1:44">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465"/>
      <c r="AB195" s="465"/>
      <c r="AC195" s="465"/>
      <c r="AD195" s="465"/>
      <c r="AE195" s="465"/>
      <c r="AF195" s="465"/>
      <c r="AG195" s="465"/>
      <c r="AH195" s="465"/>
      <c r="AI195" s="465"/>
      <c r="AJ195" s="465"/>
      <c r="AK195" s="465"/>
      <c r="AL195" s="465"/>
      <c r="AM195" s="465"/>
      <c r="AN195" s="465"/>
      <c r="AO195" s="465"/>
      <c r="AP195" s="465"/>
      <c r="AQ195" s="465"/>
      <c r="AR195" s="465"/>
    </row>
    <row r="196" spans="1:44">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c r="AH196" s="465"/>
      <c r="AI196" s="465"/>
      <c r="AJ196" s="465"/>
      <c r="AK196" s="465"/>
      <c r="AL196" s="465"/>
      <c r="AM196" s="465"/>
      <c r="AN196" s="465"/>
      <c r="AO196" s="465"/>
      <c r="AP196" s="465"/>
      <c r="AQ196" s="465"/>
      <c r="AR196" s="465"/>
    </row>
    <row r="197" spans="1:44">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465"/>
      <c r="AK197" s="465"/>
      <c r="AL197" s="465"/>
      <c r="AM197" s="465"/>
      <c r="AN197" s="465"/>
      <c r="AO197" s="465"/>
      <c r="AP197" s="465"/>
      <c r="AQ197" s="465"/>
      <c r="AR197" s="465"/>
    </row>
    <row r="198" spans="1:44">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c r="AJ198" s="465"/>
      <c r="AK198" s="465"/>
      <c r="AL198" s="465"/>
      <c r="AM198" s="465"/>
      <c r="AN198" s="465"/>
      <c r="AO198" s="465"/>
      <c r="AP198" s="465"/>
      <c r="AQ198" s="465"/>
      <c r="AR198" s="465"/>
    </row>
    <row r="199" spans="1:44">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c r="AH199" s="465"/>
      <c r="AI199" s="465"/>
      <c r="AJ199" s="465"/>
      <c r="AK199" s="465"/>
      <c r="AL199" s="465"/>
      <c r="AM199" s="465"/>
      <c r="AN199" s="465"/>
      <c r="AO199" s="465"/>
      <c r="AP199" s="465"/>
      <c r="AQ199" s="465"/>
      <c r="AR199" s="465"/>
    </row>
    <row r="200" spans="1:44">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5"/>
      <c r="AR200" s="465"/>
    </row>
    <row r="201" spans="1:44">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c r="AH201" s="465"/>
      <c r="AI201" s="465"/>
      <c r="AJ201" s="465"/>
      <c r="AK201" s="465"/>
      <c r="AL201" s="465"/>
      <c r="AM201" s="465"/>
      <c r="AN201" s="465"/>
      <c r="AO201" s="465"/>
      <c r="AP201" s="465"/>
      <c r="AQ201" s="465"/>
      <c r="AR201" s="465"/>
    </row>
    <row r="202" spans="1:44">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c r="AH202" s="465"/>
      <c r="AI202" s="465"/>
      <c r="AJ202" s="465"/>
      <c r="AK202" s="465"/>
      <c r="AL202" s="465"/>
      <c r="AM202" s="465"/>
      <c r="AN202" s="465"/>
      <c r="AO202" s="465"/>
      <c r="AP202" s="465"/>
      <c r="AQ202" s="465"/>
      <c r="AR202" s="465"/>
    </row>
    <row r="203" spans="1:44">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row>
    <row r="204" spans="1:44">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row>
    <row r="205" spans="1:44">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c r="AI205" s="465"/>
      <c r="AJ205" s="465"/>
      <c r="AK205" s="465"/>
      <c r="AL205" s="465"/>
      <c r="AM205" s="465"/>
      <c r="AN205" s="465"/>
      <c r="AO205" s="465"/>
      <c r="AP205" s="465"/>
      <c r="AQ205" s="465"/>
      <c r="AR205" s="465"/>
    </row>
    <row r="206" spans="1:44">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5"/>
      <c r="AR206" s="465"/>
    </row>
    <row r="207" spans="1:44">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5"/>
      <c r="AQ207" s="465"/>
      <c r="AR207" s="465"/>
    </row>
    <row r="208" spans="1:44">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row>
    <row r="209" spans="1:44">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5"/>
      <c r="AR209" s="465"/>
    </row>
    <row r="210" spans="1:44">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c r="AA210" s="465"/>
      <c r="AB210" s="465"/>
      <c r="AC210" s="465"/>
      <c r="AD210" s="465"/>
      <c r="AE210" s="465"/>
      <c r="AF210" s="465"/>
      <c r="AG210" s="465"/>
      <c r="AH210" s="465"/>
      <c r="AI210" s="465"/>
      <c r="AJ210" s="465"/>
      <c r="AK210" s="465"/>
      <c r="AL210" s="465"/>
      <c r="AM210" s="465"/>
      <c r="AN210" s="465"/>
      <c r="AO210" s="465"/>
      <c r="AP210" s="465"/>
      <c r="AQ210" s="465"/>
      <c r="AR210" s="465"/>
    </row>
    <row r="211" spans="1:44">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c r="AH211" s="465"/>
      <c r="AI211" s="465"/>
      <c r="AJ211" s="465"/>
      <c r="AK211" s="465"/>
      <c r="AL211" s="465"/>
      <c r="AM211" s="465"/>
      <c r="AN211" s="465"/>
      <c r="AO211" s="465"/>
      <c r="AP211" s="465"/>
      <c r="AQ211" s="465"/>
      <c r="AR211" s="465"/>
    </row>
    <row r="212" spans="1:44">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5"/>
      <c r="AR212" s="465"/>
    </row>
    <row r="213" spans="1:44">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65"/>
      <c r="AI213" s="465"/>
      <c r="AJ213" s="465"/>
      <c r="AK213" s="465"/>
      <c r="AL213" s="465"/>
      <c r="AM213" s="465"/>
      <c r="AN213" s="465"/>
      <c r="AO213" s="465"/>
      <c r="AP213" s="465"/>
      <c r="AQ213" s="465"/>
      <c r="AR213" s="465"/>
    </row>
    <row r="214" spans="1:44">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5"/>
      <c r="AP214" s="465"/>
      <c r="AQ214" s="465"/>
      <c r="AR214" s="465"/>
    </row>
    <row r="215" spans="1:44">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row>
    <row r="216" spans="1:44">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65"/>
      <c r="AF216" s="465"/>
      <c r="AG216" s="465"/>
      <c r="AH216" s="465"/>
      <c r="AI216" s="465"/>
      <c r="AJ216" s="465"/>
      <c r="AK216" s="465"/>
      <c r="AL216" s="465"/>
      <c r="AM216" s="465"/>
      <c r="AN216" s="465"/>
      <c r="AO216" s="465"/>
      <c r="AP216" s="465"/>
      <c r="AQ216" s="465"/>
      <c r="AR216" s="465"/>
    </row>
    <row r="217" spans="1:44">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c r="AH217" s="465"/>
      <c r="AI217" s="465"/>
      <c r="AJ217" s="465"/>
      <c r="AK217" s="465"/>
      <c r="AL217" s="465"/>
      <c r="AM217" s="465"/>
      <c r="AN217" s="465"/>
      <c r="AO217" s="465"/>
      <c r="AP217" s="465"/>
      <c r="AQ217" s="465"/>
      <c r="AR217" s="465"/>
    </row>
    <row r="218" spans="1:44">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row>
    <row r="219" spans="1:44">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row>
    <row r="220" spans="1:44">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5"/>
      <c r="AR220" s="465"/>
    </row>
    <row r="221" spans="1:44">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row>
    <row r="222" spans="1:44">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c r="AH222" s="465"/>
      <c r="AI222" s="465"/>
      <c r="AJ222" s="465"/>
      <c r="AK222" s="465"/>
      <c r="AL222" s="465"/>
      <c r="AM222" s="465"/>
      <c r="AN222" s="465"/>
      <c r="AO222" s="465"/>
      <c r="AP222" s="465"/>
      <c r="AQ222" s="465"/>
      <c r="AR222" s="465"/>
    </row>
    <row r="223" spans="1:44">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5"/>
      <c r="AI223" s="465"/>
      <c r="AJ223" s="465"/>
      <c r="AK223" s="465"/>
      <c r="AL223" s="465"/>
      <c r="AM223" s="465"/>
      <c r="AN223" s="465"/>
      <c r="AO223" s="465"/>
      <c r="AP223" s="465"/>
      <c r="AQ223" s="465"/>
      <c r="AR223" s="465"/>
    </row>
    <row r="224" spans="1:44">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row>
    <row r="225" spans="1:44">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5"/>
      <c r="AR225" s="465"/>
    </row>
    <row r="226" spans="1:44">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5"/>
      <c r="AI226" s="465"/>
      <c r="AJ226" s="465"/>
      <c r="AK226" s="465"/>
      <c r="AL226" s="465"/>
      <c r="AM226" s="465"/>
      <c r="AN226" s="465"/>
      <c r="AO226" s="465"/>
      <c r="AP226" s="465"/>
      <c r="AQ226" s="465"/>
      <c r="AR226" s="465"/>
    </row>
    <row r="227" spans="1:44">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5"/>
      <c r="AD227" s="465"/>
      <c r="AE227" s="465"/>
      <c r="AF227" s="465"/>
      <c r="AG227" s="465"/>
      <c r="AH227" s="465"/>
      <c r="AI227" s="465"/>
      <c r="AJ227" s="465"/>
      <c r="AK227" s="465"/>
      <c r="AL227" s="465"/>
      <c r="AM227" s="465"/>
      <c r="AN227" s="465"/>
      <c r="AO227" s="465"/>
      <c r="AP227" s="465"/>
      <c r="AQ227" s="465"/>
      <c r="AR227" s="465"/>
    </row>
    <row r="228" spans="1:44">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c r="AH228" s="465"/>
      <c r="AI228" s="465"/>
      <c r="AJ228" s="465"/>
      <c r="AK228" s="465"/>
      <c r="AL228" s="465"/>
      <c r="AM228" s="465"/>
      <c r="AN228" s="465"/>
      <c r="AO228" s="465"/>
      <c r="AP228" s="465"/>
      <c r="AQ228" s="465"/>
      <c r="AR228" s="465"/>
    </row>
    <row r="229" spans="1:44">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c r="AH229" s="465"/>
      <c r="AI229" s="465"/>
      <c r="AJ229" s="465"/>
      <c r="AK229" s="465"/>
      <c r="AL229" s="465"/>
      <c r="AM229" s="465"/>
      <c r="AN229" s="465"/>
      <c r="AO229" s="465"/>
      <c r="AP229" s="465"/>
      <c r="AQ229" s="465"/>
      <c r="AR229" s="465"/>
    </row>
    <row r="230" spans="1:44">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F230" s="465"/>
      <c r="AG230" s="465"/>
      <c r="AH230" s="465"/>
      <c r="AI230" s="465"/>
      <c r="AJ230" s="465"/>
      <c r="AK230" s="465"/>
      <c r="AL230" s="465"/>
      <c r="AM230" s="465"/>
      <c r="AN230" s="465"/>
      <c r="AO230" s="465"/>
      <c r="AP230" s="465"/>
      <c r="AQ230" s="465"/>
      <c r="AR230" s="465"/>
    </row>
    <row r="231" spans="1:44">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c r="AF231" s="465"/>
      <c r="AG231" s="465"/>
      <c r="AH231" s="465"/>
      <c r="AI231" s="465"/>
      <c r="AJ231" s="465"/>
      <c r="AK231" s="465"/>
      <c r="AL231" s="465"/>
      <c r="AM231" s="465"/>
      <c r="AN231" s="465"/>
      <c r="AO231" s="465"/>
      <c r="AP231" s="465"/>
      <c r="AQ231" s="465"/>
      <c r="AR231" s="465"/>
    </row>
    <row r="232" spans="1:44">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5"/>
      <c r="AR232" s="465"/>
    </row>
    <row r="233" spans="1:44">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row>
    <row r="234" spans="1:44">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row>
    <row r="235" spans="1:44">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row>
    <row r="236" spans="1:44">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row>
    <row r="237" spans="1:44">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row>
    <row r="238" spans="1:44">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row>
    <row r="239" spans="1:44">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row>
    <row r="240" spans="1:44">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row>
    <row r="241" spans="1:44">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row>
    <row r="242" spans="1:44">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row>
    <row r="243" spans="1:44">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row>
    <row r="244" spans="1:44">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row>
    <row r="245" spans="1:44">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c r="AA245" s="465"/>
      <c r="AB245" s="465"/>
      <c r="AC245" s="465"/>
      <c r="AD245" s="465"/>
      <c r="AE245" s="465"/>
      <c r="AF245" s="465"/>
      <c r="AG245" s="465"/>
      <c r="AH245" s="465"/>
      <c r="AI245" s="465"/>
      <c r="AJ245" s="465"/>
      <c r="AK245" s="465"/>
      <c r="AL245" s="465"/>
      <c r="AM245" s="465"/>
      <c r="AN245" s="465"/>
      <c r="AO245" s="465"/>
      <c r="AP245" s="465"/>
      <c r="AQ245" s="465"/>
      <c r="AR245" s="465"/>
    </row>
    <row r="246" spans="1:44">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row>
    <row r="247" spans="1:44">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c r="AA247" s="465"/>
      <c r="AB247" s="465"/>
      <c r="AC247" s="465"/>
      <c r="AD247" s="465"/>
      <c r="AE247" s="465"/>
      <c r="AF247" s="465"/>
      <c r="AG247" s="465"/>
      <c r="AH247" s="465"/>
      <c r="AI247" s="465"/>
      <c r="AJ247" s="465"/>
      <c r="AK247" s="465"/>
      <c r="AL247" s="465"/>
      <c r="AM247" s="465"/>
      <c r="AN247" s="465"/>
      <c r="AO247" s="465"/>
      <c r="AP247" s="465"/>
      <c r="AQ247" s="465"/>
      <c r="AR247" s="465"/>
    </row>
    <row r="248" spans="1:44">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c r="AH248" s="465"/>
      <c r="AI248" s="465"/>
      <c r="AJ248" s="465"/>
      <c r="AK248" s="465"/>
      <c r="AL248" s="465"/>
      <c r="AM248" s="465"/>
      <c r="AN248" s="465"/>
      <c r="AO248" s="465"/>
      <c r="AP248" s="465"/>
      <c r="AQ248" s="465"/>
      <c r="AR248" s="465"/>
    </row>
    <row r="249" spans="1:44">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row>
    <row r="250" spans="1:44">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5"/>
      <c r="AR250" s="465"/>
    </row>
    <row r="251" spans="1:44">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row>
    <row r="252" spans="1:44">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row>
    <row r="253" spans="1:44">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5"/>
      <c r="AR253" s="465"/>
    </row>
    <row r="254" spans="1:44">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row>
    <row r="255" spans="1:44">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c r="AH255" s="465"/>
      <c r="AI255" s="465"/>
      <c r="AJ255" s="465"/>
      <c r="AK255" s="465"/>
      <c r="AL255" s="465"/>
      <c r="AM255" s="465"/>
      <c r="AN255" s="465"/>
      <c r="AO255" s="465"/>
      <c r="AP255" s="465"/>
      <c r="AQ255" s="465"/>
      <c r="AR255" s="465"/>
    </row>
    <row r="256" spans="1:44">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c r="AA256" s="465"/>
      <c r="AB256" s="465"/>
      <c r="AC256" s="465"/>
      <c r="AD256" s="465"/>
      <c r="AE256" s="465"/>
      <c r="AF256" s="465"/>
      <c r="AG256" s="465"/>
      <c r="AH256" s="465"/>
      <c r="AI256" s="465"/>
      <c r="AJ256" s="465"/>
      <c r="AK256" s="465"/>
      <c r="AL256" s="465"/>
      <c r="AM256" s="465"/>
      <c r="AN256" s="465"/>
      <c r="AO256" s="465"/>
      <c r="AP256" s="465"/>
      <c r="AQ256" s="465"/>
      <c r="AR256" s="465"/>
    </row>
    <row r="257" spans="1:44">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c r="AA257" s="465"/>
      <c r="AB257" s="465"/>
      <c r="AC257" s="465"/>
      <c r="AD257" s="465"/>
      <c r="AE257" s="465"/>
      <c r="AF257" s="465"/>
      <c r="AG257" s="465"/>
      <c r="AH257" s="465"/>
      <c r="AI257" s="465"/>
      <c r="AJ257" s="465"/>
      <c r="AK257" s="465"/>
      <c r="AL257" s="465"/>
      <c r="AM257" s="465"/>
      <c r="AN257" s="465"/>
      <c r="AO257" s="465"/>
      <c r="AP257" s="465"/>
      <c r="AQ257" s="465"/>
      <c r="AR257" s="465"/>
    </row>
    <row r="258" spans="1:44">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c r="AA258" s="465"/>
      <c r="AB258" s="465"/>
      <c r="AC258" s="465"/>
      <c r="AD258" s="465"/>
      <c r="AE258" s="465"/>
      <c r="AF258" s="465"/>
      <c r="AG258" s="465"/>
      <c r="AH258" s="465"/>
      <c r="AI258" s="465"/>
      <c r="AJ258" s="465"/>
      <c r="AK258" s="465"/>
      <c r="AL258" s="465"/>
      <c r="AM258" s="465"/>
      <c r="AN258" s="465"/>
      <c r="AO258" s="465"/>
      <c r="AP258" s="465"/>
      <c r="AQ258" s="465"/>
      <c r="AR258" s="465"/>
    </row>
    <row r="259" spans="1:44">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c r="AA259" s="465"/>
      <c r="AB259" s="465"/>
      <c r="AC259" s="465"/>
      <c r="AD259" s="465"/>
      <c r="AE259" s="465"/>
      <c r="AF259" s="465"/>
      <c r="AG259" s="465"/>
      <c r="AH259" s="465"/>
      <c r="AI259" s="465"/>
      <c r="AJ259" s="465"/>
      <c r="AK259" s="465"/>
      <c r="AL259" s="465"/>
      <c r="AM259" s="465"/>
      <c r="AN259" s="465"/>
      <c r="AO259" s="465"/>
      <c r="AP259" s="465"/>
      <c r="AQ259" s="465"/>
      <c r="AR259" s="465"/>
    </row>
    <row r="260" spans="1:44">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c r="AA260" s="465"/>
      <c r="AB260" s="465"/>
      <c r="AC260" s="465"/>
      <c r="AD260" s="465"/>
      <c r="AE260" s="465"/>
      <c r="AF260" s="465"/>
      <c r="AG260" s="465"/>
      <c r="AH260" s="465"/>
      <c r="AI260" s="465"/>
      <c r="AJ260" s="465"/>
      <c r="AK260" s="465"/>
      <c r="AL260" s="465"/>
      <c r="AM260" s="465"/>
      <c r="AN260" s="465"/>
      <c r="AO260" s="465"/>
      <c r="AP260" s="465"/>
      <c r="AQ260" s="465"/>
      <c r="AR260" s="465"/>
    </row>
    <row r="261" spans="1:44">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c r="AH261" s="465"/>
      <c r="AI261" s="465"/>
      <c r="AJ261" s="465"/>
      <c r="AK261" s="465"/>
      <c r="AL261" s="465"/>
      <c r="AM261" s="465"/>
      <c r="AN261" s="465"/>
      <c r="AO261" s="465"/>
      <c r="AP261" s="465"/>
      <c r="AQ261" s="465"/>
      <c r="AR261" s="465"/>
    </row>
    <row r="262" spans="1:44">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c r="AA262" s="465"/>
      <c r="AB262" s="465"/>
      <c r="AC262" s="465"/>
      <c r="AD262" s="465"/>
      <c r="AE262" s="465"/>
      <c r="AF262" s="465"/>
      <c r="AG262" s="465"/>
      <c r="AH262" s="465"/>
      <c r="AI262" s="465"/>
      <c r="AJ262" s="465"/>
      <c r="AK262" s="465"/>
      <c r="AL262" s="465"/>
      <c r="AM262" s="465"/>
      <c r="AN262" s="465"/>
      <c r="AO262" s="465"/>
      <c r="AP262" s="465"/>
      <c r="AQ262" s="465"/>
      <c r="AR262" s="465"/>
    </row>
    <row r="263" spans="1:44">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c r="AA263" s="465"/>
      <c r="AB263" s="465"/>
      <c r="AC263" s="465"/>
      <c r="AD263" s="465"/>
      <c r="AE263" s="465"/>
      <c r="AF263" s="465"/>
      <c r="AG263" s="465"/>
      <c r="AH263" s="465"/>
      <c r="AI263" s="465"/>
      <c r="AJ263" s="465"/>
      <c r="AK263" s="465"/>
      <c r="AL263" s="465"/>
      <c r="AM263" s="465"/>
      <c r="AN263" s="465"/>
      <c r="AO263" s="465"/>
      <c r="AP263" s="465"/>
      <c r="AQ263" s="465"/>
      <c r="AR263" s="465"/>
    </row>
    <row r="264" spans="1:44">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c r="AA264" s="465"/>
      <c r="AB264" s="465"/>
      <c r="AC264" s="465"/>
      <c r="AD264" s="465"/>
      <c r="AE264" s="465"/>
      <c r="AF264" s="465"/>
      <c r="AG264" s="465"/>
      <c r="AH264" s="465"/>
      <c r="AI264" s="465"/>
      <c r="AJ264" s="465"/>
      <c r="AK264" s="465"/>
      <c r="AL264" s="465"/>
      <c r="AM264" s="465"/>
      <c r="AN264" s="465"/>
      <c r="AO264" s="465"/>
      <c r="AP264" s="465"/>
      <c r="AQ264" s="465"/>
      <c r="AR264" s="465"/>
    </row>
    <row r="265" spans="1:44">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c r="AA265" s="465"/>
      <c r="AB265" s="465"/>
      <c r="AC265" s="465"/>
      <c r="AD265" s="465"/>
      <c r="AE265" s="465"/>
      <c r="AF265" s="465"/>
      <c r="AG265" s="465"/>
      <c r="AH265" s="465"/>
      <c r="AI265" s="465"/>
      <c r="AJ265" s="465"/>
      <c r="AK265" s="465"/>
      <c r="AL265" s="465"/>
      <c r="AM265" s="465"/>
      <c r="AN265" s="465"/>
      <c r="AO265" s="465"/>
      <c r="AP265" s="465"/>
      <c r="AQ265" s="465"/>
      <c r="AR265" s="465"/>
    </row>
    <row r="266" spans="1:44">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c r="AA266" s="465"/>
      <c r="AB266" s="465"/>
      <c r="AC266" s="465"/>
      <c r="AD266" s="465"/>
      <c r="AE266" s="465"/>
      <c r="AF266" s="465"/>
      <c r="AG266" s="465"/>
      <c r="AH266" s="465"/>
      <c r="AI266" s="465"/>
      <c r="AJ266" s="465"/>
      <c r="AK266" s="465"/>
      <c r="AL266" s="465"/>
      <c r="AM266" s="465"/>
      <c r="AN266" s="465"/>
      <c r="AO266" s="465"/>
      <c r="AP266" s="465"/>
      <c r="AQ266" s="465"/>
      <c r="AR266" s="465"/>
    </row>
    <row r="267" spans="1:44">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5"/>
      <c r="AR267" s="465"/>
    </row>
    <row r="268" spans="1:44">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c r="AH268" s="465"/>
      <c r="AI268" s="465"/>
      <c r="AJ268" s="465"/>
      <c r="AK268" s="465"/>
      <c r="AL268" s="465"/>
      <c r="AM268" s="465"/>
      <c r="AN268" s="465"/>
      <c r="AO268" s="465"/>
      <c r="AP268" s="465"/>
      <c r="AQ268" s="465"/>
      <c r="AR268" s="465"/>
    </row>
    <row r="269" spans="1:44">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c r="AA269" s="465"/>
      <c r="AB269" s="465"/>
      <c r="AC269" s="465"/>
      <c r="AD269" s="465"/>
      <c r="AE269" s="465"/>
      <c r="AF269" s="465"/>
      <c r="AG269" s="465"/>
      <c r="AH269" s="465"/>
      <c r="AI269" s="465"/>
      <c r="AJ269" s="465"/>
      <c r="AK269" s="465"/>
      <c r="AL269" s="465"/>
      <c r="AM269" s="465"/>
      <c r="AN269" s="465"/>
      <c r="AO269" s="465"/>
      <c r="AP269" s="465"/>
      <c r="AQ269" s="465"/>
      <c r="AR269" s="465"/>
    </row>
    <row r="270" spans="1:44">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5"/>
    </row>
    <row r="271" spans="1:44">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5"/>
    </row>
    <row r="272" spans="1:44">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5"/>
      <c r="AR272" s="465"/>
    </row>
    <row r="273" spans="1:44">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5"/>
    </row>
    <row r="274" spans="1:44">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c r="AA274" s="465"/>
      <c r="AB274" s="465"/>
      <c r="AC274" s="465"/>
      <c r="AD274" s="465"/>
      <c r="AE274" s="465"/>
      <c r="AF274" s="465"/>
      <c r="AG274" s="465"/>
      <c r="AH274" s="465"/>
      <c r="AI274" s="465"/>
      <c r="AJ274" s="465"/>
      <c r="AK274" s="465"/>
      <c r="AL274" s="465"/>
      <c r="AM274" s="465"/>
      <c r="AN274" s="465"/>
      <c r="AO274" s="465"/>
      <c r="AP274" s="465"/>
      <c r="AQ274" s="465"/>
      <c r="AR274" s="465"/>
    </row>
    <row r="275" spans="1:44">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c r="AA275" s="465"/>
      <c r="AB275" s="465"/>
      <c r="AC275" s="465"/>
      <c r="AD275" s="465"/>
      <c r="AE275" s="465"/>
      <c r="AF275" s="465"/>
      <c r="AG275" s="465"/>
      <c r="AH275" s="465"/>
      <c r="AI275" s="465"/>
      <c r="AJ275" s="465"/>
      <c r="AK275" s="465"/>
      <c r="AL275" s="465"/>
      <c r="AM275" s="465"/>
      <c r="AN275" s="465"/>
      <c r="AO275" s="465"/>
      <c r="AP275" s="465"/>
      <c r="AQ275" s="465"/>
      <c r="AR275" s="465"/>
    </row>
    <row r="276" spans="1:44">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c r="AA276" s="465"/>
      <c r="AB276" s="465"/>
      <c r="AC276" s="465"/>
      <c r="AD276" s="465"/>
      <c r="AE276" s="465"/>
      <c r="AF276" s="465"/>
      <c r="AG276" s="465"/>
      <c r="AH276" s="465"/>
      <c r="AI276" s="465"/>
      <c r="AJ276" s="465"/>
      <c r="AK276" s="465"/>
      <c r="AL276" s="465"/>
      <c r="AM276" s="465"/>
      <c r="AN276" s="465"/>
      <c r="AO276" s="465"/>
      <c r="AP276" s="465"/>
      <c r="AQ276" s="465"/>
      <c r="AR276" s="465"/>
    </row>
    <row r="277" spans="1:44">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c r="AA277" s="465"/>
      <c r="AB277" s="465"/>
      <c r="AC277" s="465"/>
      <c r="AD277" s="465"/>
      <c r="AE277" s="465"/>
      <c r="AF277" s="465"/>
      <c r="AG277" s="465"/>
      <c r="AH277" s="465"/>
      <c r="AI277" s="465"/>
      <c r="AJ277" s="465"/>
      <c r="AK277" s="465"/>
      <c r="AL277" s="465"/>
      <c r="AM277" s="465"/>
      <c r="AN277" s="465"/>
      <c r="AO277" s="465"/>
      <c r="AP277" s="465"/>
      <c r="AQ277" s="465"/>
      <c r="AR277" s="465"/>
    </row>
    <row r="278" spans="1:44">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c r="AA278" s="465"/>
      <c r="AB278" s="465"/>
      <c r="AC278" s="465"/>
      <c r="AD278" s="465"/>
      <c r="AE278" s="465"/>
      <c r="AF278" s="465"/>
      <c r="AG278" s="465"/>
      <c r="AH278" s="465"/>
      <c r="AI278" s="465"/>
      <c r="AJ278" s="465"/>
      <c r="AK278" s="465"/>
      <c r="AL278" s="465"/>
      <c r="AM278" s="465"/>
      <c r="AN278" s="465"/>
      <c r="AO278" s="465"/>
      <c r="AP278" s="465"/>
      <c r="AQ278" s="465"/>
      <c r="AR278" s="465"/>
    </row>
    <row r="279" spans="1:44">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c r="AA279" s="465"/>
      <c r="AB279" s="465"/>
      <c r="AC279" s="465"/>
      <c r="AD279" s="465"/>
      <c r="AE279" s="465"/>
      <c r="AF279" s="465"/>
      <c r="AG279" s="465"/>
      <c r="AH279" s="465"/>
      <c r="AI279" s="465"/>
      <c r="AJ279" s="465"/>
      <c r="AK279" s="465"/>
      <c r="AL279" s="465"/>
      <c r="AM279" s="465"/>
      <c r="AN279" s="465"/>
      <c r="AO279" s="465"/>
      <c r="AP279" s="465"/>
      <c r="AQ279" s="465"/>
      <c r="AR279" s="465"/>
    </row>
    <row r="280" spans="1:44">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c r="AA280" s="465"/>
      <c r="AB280" s="465"/>
      <c r="AC280" s="465"/>
      <c r="AD280" s="465"/>
      <c r="AE280" s="465"/>
      <c r="AF280" s="465"/>
      <c r="AG280" s="465"/>
      <c r="AH280" s="465"/>
      <c r="AI280" s="465"/>
      <c r="AJ280" s="465"/>
      <c r="AK280" s="465"/>
      <c r="AL280" s="465"/>
      <c r="AM280" s="465"/>
      <c r="AN280" s="465"/>
      <c r="AO280" s="465"/>
      <c r="AP280" s="465"/>
      <c r="AQ280" s="465"/>
      <c r="AR280" s="465"/>
    </row>
    <row r="281" spans="1:44">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c r="AA281" s="465"/>
      <c r="AB281" s="465"/>
      <c r="AC281" s="465"/>
      <c r="AD281" s="465"/>
      <c r="AE281" s="465"/>
      <c r="AF281" s="465"/>
      <c r="AG281" s="465"/>
      <c r="AH281" s="465"/>
      <c r="AI281" s="465"/>
      <c r="AJ281" s="465"/>
      <c r="AK281" s="465"/>
      <c r="AL281" s="465"/>
      <c r="AM281" s="465"/>
      <c r="AN281" s="465"/>
      <c r="AO281" s="465"/>
      <c r="AP281" s="465"/>
      <c r="AQ281" s="465"/>
      <c r="AR281" s="465"/>
    </row>
    <row r="282" spans="1:44">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c r="AA282" s="465"/>
      <c r="AB282" s="465"/>
      <c r="AC282" s="465"/>
      <c r="AD282" s="465"/>
      <c r="AE282" s="465"/>
      <c r="AF282" s="465"/>
      <c r="AG282" s="465"/>
      <c r="AH282" s="465"/>
      <c r="AI282" s="465"/>
      <c r="AJ282" s="465"/>
      <c r="AK282" s="465"/>
      <c r="AL282" s="465"/>
      <c r="AM282" s="465"/>
      <c r="AN282" s="465"/>
      <c r="AO282" s="465"/>
      <c r="AP282" s="465"/>
      <c r="AQ282" s="465"/>
      <c r="AR282" s="465"/>
    </row>
    <row r="283" spans="1:44">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c r="AA283" s="465"/>
      <c r="AB283" s="465"/>
      <c r="AC283" s="465"/>
      <c r="AD283" s="465"/>
      <c r="AE283" s="465"/>
      <c r="AF283" s="465"/>
      <c r="AG283" s="465"/>
      <c r="AH283" s="465"/>
      <c r="AI283" s="465"/>
      <c r="AJ283" s="465"/>
      <c r="AK283" s="465"/>
      <c r="AL283" s="465"/>
      <c r="AM283" s="465"/>
      <c r="AN283" s="465"/>
      <c r="AO283" s="465"/>
      <c r="AP283" s="465"/>
      <c r="AQ283" s="465"/>
      <c r="AR283" s="465"/>
    </row>
    <row r="284" spans="1:44">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c r="AA284" s="465"/>
      <c r="AB284" s="465"/>
      <c r="AC284" s="465"/>
      <c r="AD284" s="465"/>
      <c r="AE284" s="465"/>
      <c r="AF284" s="465"/>
      <c r="AG284" s="465"/>
      <c r="AH284" s="465"/>
      <c r="AI284" s="465"/>
      <c r="AJ284" s="465"/>
      <c r="AK284" s="465"/>
      <c r="AL284" s="465"/>
      <c r="AM284" s="465"/>
      <c r="AN284" s="465"/>
      <c r="AO284" s="465"/>
      <c r="AP284" s="465"/>
      <c r="AQ284" s="465"/>
      <c r="AR284" s="465"/>
    </row>
    <row r="285" spans="1:44">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c r="AA285" s="465"/>
      <c r="AB285" s="465"/>
      <c r="AC285" s="465"/>
      <c r="AD285" s="465"/>
      <c r="AE285" s="465"/>
      <c r="AF285" s="465"/>
      <c r="AG285" s="465"/>
      <c r="AH285" s="465"/>
      <c r="AI285" s="465"/>
      <c r="AJ285" s="465"/>
      <c r="AK285" s="465"/>
      <c r="AL285" s="465"/>
      <c r="AM285" s="465"/>
      <c r="AN285" s="465"/>
      <c r="AO285" s="465"/>
      <c r="AP285" s="465"/>
      <c r="AQ285" s="465"/>
      <c r="AR285" s="465"/>
    </row>
    <row r="286" spans="1:44">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c r="AA286" s="465"/>
      <c r="AB286" s="465"/>
      <c r="AC286" s="465"/>
      <c r="AD286" s="465"/>
      <c r="AE286" s="465"/>
      <c r="AF286" s="465"/>
      <c r="AG286" s="465"/>
      <c r="AH286" s="465"/>
      <c r="AI286" s="465"/>
      <c r="AJ286" s="465"/>
      <c r="AK286" s="465"/>
      <c r="AL286" s="465"/>
      <c r="AM286" s="465"/>
      <c r="AN286" s="465"/>
      <c r="AO286" s="465"/>
      <c r="AP286" s="465"/>
      <c r="AQ286" s="465"/>
      <c r="AR286" s="465"/>
    </row>
    <row r="287" spans="1:44">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c r="AA287" s="465"/>
      <c r="AB287" s="465"/>
      <c r="AC287" s="465"/>
      <c r="AD287" s="465"/>
      <c r="AE287" s="465"/>
      <c r="AF287" s="465"/>
      <c r="AG287" s="465"/>
      <c r="AH287" s="465"/>
      <c r="AI287" s="465"/>
      <c r="AJ287" s="465"/>
      <c r="AK287" s="465"/>
      <c r="AL287" s="465"/>
      <c r="AM287" s="465"/>
      <c r="AN287" s="465"/>
      <c r="AO287" s="465"/>
      <c r="AP287" s="465"/>
      <c r="AQ287" s="465"/>
      <c r="AR287" s="465"/>
    </row>
    <row r="288" spans="1:44">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c r="AA288" s="465"/>
      <c r="AB288" s="465"/>
      <c r="AC288" s="465"/>
      <c r="AD288" s="465"/>
      <c r="AE288" s="465"/>
      <c r="AF288" s="465"/>
      <c r="AG288" s="465"/>
      <c r="AH288" s="465"/>
      <c r="AI288" s="465"/>
      <c r="AJ288" s="465"/>
      <c r="AK288" s="465"/>
      <c r="AL288" s="465"/>
      <c r="AM288" s="465"/>
      <c r="AN288" s="465"/>
      <c r="AO288" s="465"/>
      <c r="AP288" s="465"/>
      <c r="AQ288" s="465"/>
      <c r="AR288" s="465"/>
    </row>
    <row r="289" spans="1:44">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c r="AA289" s="465"/>
      <c r="AB289" s="465"/>
      <c r="AC289" s="465"/>
      <c r="AD289" s="465"/>
      <c r="AE289" s="465"/>
      <c r="AF289" s="465"/>
      <c r="AG289" s="465"/>
      <c r="AH289" s="465"/>
      <c r="AI289" s="465"/>
      <c r="AJ289" s="465"/>
      <c r="AK289" s="465"/>
      <c r="AL289" s="465"/>
      <c r="AM289" s="465"/>
      <c r="AN289" s="465"/>
      <c r="AO289" s="465"/>
      <c r="AP289" s="465"/>
      <c r="AQ289" s="465"/>
      <c r="AR289" s="465"/>
    </row>
    <row r="290" spans="1:44">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c r="AA290" s="465"/>
      <c r="AB290" s="465"/>
      <c r="AC290" s="465"/>
      <c r="AD290" s="465"/>
      <c r="AE290" s="465"/>
      <c r="AF290" s="465"/>
      <c r="AG290" s="465"/>
      <c r="AH290" s="465"/>
      <c r="AI290" s="465"/>
      <c r="AJ290" s="465"/>
      <c r="AK290" s="465"/>
      <c r="AL290" s="465"/>
      <c r="AM290" s="465"/>
      <c r="AN290" s="465"/>
      <c r="AO290" s="465"/>
      <c r="AP290" s="465"/>
      <c r="AQ290" s="465"/>
      <c r="AR290" s="465"/>
    </row>
    <row r="291" spans="1:44">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c r="AA291" s="465"/>
      <c r="AB291" s="465"/>
      <c r="AC291" s="465"/>
      <c r="AD291" s="465"/>
      <c r="AE291" s="465"/>
      <c r="AF291" s="465"/>
      <c r="AG291" s="465"/>
      <c r="AH291" s="465"/>
      <c r="AI291" s="465"/>
      <c r="AJ291" s="465"/>
      <c r="AK291" s="465"/>
      <c r="AL291" s="465"/>
      <c r="AM291" s="465"/>
      <c r="AN291" s="465"/>
      <c r="AO291" s="465"/>
      <c r="AP291" s="465"/>
      <c r="AQ291" s="465"/>
      <c r="AR291" s="465"/>
    </row>
    <row r="292" spans="1:44">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c r="AA292" s="465"/>
      <c r="AB292" s="465"/>
      <c r="AC292" s="465"/>
      <c r="AD292" s="465"/>
      <c r="AE292" s="465"/>
      <c r="AF292" s="465"/>
      <c r="AG292" s="465"/>
      <c r="AH292" s="465"/>
      <c r="AI292" s="465"/>
      <c r="AJ292" s="465"/>
      <c r="AK292" s="465"/>
      <c r="AL292" s="465"/>
      <c r="AM292" s="465"/>
      <c r="AN292" s="465"/>
      <c r="AO292" s="465"/>
      <c r="AP292" s="465"/>
      <c r="AQ292" s="465"/>
      <c r="AR292" s="465"/>
    </row>
    <row r="293" spans="1:44">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c r="AA293" s="465"/>
      <c r="AB293" s="465"/>
      <c r="AC293" s="465"/>
      <c r="AD293" s="465"/>
      <c r="AE293" s="465"/>
      <c r="AF293" s="465"/>
      <c r="AG293" s="465"/>
      <c r="AH293" s="465"/>
      <c r="AI293" s="465"/>
      <c r="AJ293" s="465"/>
      <c r="AK293" s="465"/>
      <c r="AL293" s="465"/>
      <c r="AM293" s="465"/>
      <c r="AN293" s="465"/>
      <c r="AO293" s="465"/>
      <c r="AP293" s="465"/>
      <c r="AQ293" s="465"/>
      <c r="AR293" s="465"/>
    </row>
    <row r="294" spans="1:44">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c r="AA294" s="465"/>
      <c r="AB294" s="465"/>
      <c r="AC294" s="465"/>
      <c r="AD294" s="465"/>
      <c r="AE294" s="465"/>
      <c r="AF294" s="465"/>
      <c r="AG294" s="465"/>
      <c r="AH294" s="465"/>
      <c r="AI294" s="465"/>
      <c r="AJ294" s="465"/>
      <c r="AK294" s="465"/>
      <c r="AL294" s="465"/>
      <c r="AM294" s="465"/>
      <c r="AN294" s="465"/>
      <c r="AO294" s="465"/>
      <c r="AP294" s="465"/>
      <c r="AQ294" s="465"/>
      <c r="AR294" s="465"/>
    </row>
    <row r="295" spans="1:44">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c r="AH295" s="465"/>
      <c r="AI295" s="465"/>
      <c r="AJ295" s="465"/>
      <c r="AK295" s="465"/>
      <c r="AL295" s="465"/>
      <c r="AM295" s="465"/>
      <c r="AN295" s="465"/>
      <c r="AO295" s="465"/>
      <c r="AP295" s="465"/>
      <c r="AQ295" s="465"/>
      <c r="AR295" s="465"/>
    </row>
    <row r="296" spans="1:44">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c r="AA296" s="465"/>
      <c r="AB296" s="465"/>
      <c r="AC296" s="465"/>
      <c r="AD296" s="465"/>
      <c r="AE296" s="465"/>
      <c r="AF296" s="465"/>
      <c r="AG296" s="465"/>
      <c r="AH296" s="465"/>
      <c r="AI296" s="465"/>
      <c r="AJ296" s="465"/>
      <c r="AK296" s="465"/>
      <c r="AL296" s="465"/>
      <c r="AM296" s="465"/>
      <c r="AN296" s="465"/>
      <c r="AO296" s="465"/>
      <c r="AP296" s="465"/>
      <c r="AQ296" s="465"/>
      <c r="AR296" s="465"/>
    </row>
    <row r="297" spans="1:44">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c r="AA297" s="465"/>
      <c r="AB297" s="465"/>
      <c r="AC297" s="465"/>
      <c r="AD297" s="465"/>
      <c r="AE297" s="465"/>
      <c r="AF297" s="465"/>
      <c r="AG297" s="465"/>
      <c r="AH297" s="465"/>
      <c r="AI297" s="465"/>
      <c r="AJ297" s="465"/>
      <c r="AK297" s="465"/>
      <c r="AL297" s="465"/>
      <c r="AM297" s="465"/>
      <c r="AN297" s="465"/>
      <c r="AO297" s="465"/>
      <c r="AP297" s="465"/>
      <c r="AQ297" s="465"/>
      <c r="AR297" s="465"/>
    </row>
    <row r="298" spans="1:44">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c r="AA298" s="465"/>
      <c r="AB298" s="465"/>
      <c r="AC298" s="465"/>
      <c r="AD298" s="465"/>
      <c r="AE298" s="465"/>
      <c r="AF298" s="465"/>
      <c r="AG298" s="465"/>
      <c r="AH298" s="465"/>
      <c r="AI298" s="465"/>
      <c r="AJ298" s="465"/>
      <c r="AK298" s="465"/>
      <c r="AL298" s="465"/>
      <c r="AM298" s="465"/>
      <c r="AN298" s="465"/>
      <c r="AO298" s="465"/>
      <c r="AP298" s="465"/>
      <c r="AQ298" s="465"/>
      <c r="AR298" s="465"/>
    </row>
    <row r="299" spans="1:44">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c r="AA299" s="465"/>
      <c r="AB299" s="465"/>
      <c r="AC299" s="465"/>
      <c r="AD299" s="465"/>
      <c r="AE299" s="465"/>
      <c r="AF299" s="465"/>
      <c r="AG299" s="465"/>
      <c r="AH299" s="465"/>
      <c r="AI299" s="465"/>
      <c r="AJ299" s="465"/>
      <c r="AK299" s="465"/>
      <c r="AL299" s="465"/>
      <c r="AM299" s="465"/>
      <c r="AN299" s="465"/>
      <c r="AO299" s="465"/>
      <c r="AP299" s="465"/>
      <c r="AQ299" s="465"/>
      <c r="AR299" s="465"/>
    </row>
    <row r="300" spans="1:44">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c r="AA300" s="465"/>
      <c r="AB300" s="465"/>
      <c r="AC300" s="465"/>
      <c r="AD300" s="465"/>
      <c r="AE300" s="465"/>
      <c r="AF300" s="465"/>
      <c r="AG300" s="465"/>
      <c r="AH300" s="465"/>
      <c r="AI300" s="465"/>
      <c r="AJ300" s="465"/>
      <c r="AK300" s="465"/>
      <c r="AL300" s="465"/>
      <c r="AM300" s="465"/>
      <c r="AN300" s="465"/>
      <c r="AO300" s="465"/>
      <c r="AP300" s="465"/>
      <c r="AQ300" s="465"/>
      <c r="AR300" s="465"/>
    </row>
    <row r="301" spans="1:44">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c r="AA301" s="465"/>
      <c r="AB301" s="465"/>
      <c r="AC301" s="465"/>
      <c r="AD301" s="465"/>
      <c r="AE301" s="465"/>
      <c r="AF301" s="465"/>
      <c r="AG301" s="465"/>
      <c r="AH301" s="465"/>
      <c r="AI301" s="465"/>
      <c r="AJ301" s="465"/>
      <c r="AK301" s="465"/>
      <c r="AL301" s="465"/>
      <c r="AM301" s="465"/>
      <c r="AN301" s="465"/>
      <c r="AO301" s="465"/>
      <c r="AP301" s="465"/>
      <c r="AQ301" s="465"/>
      <c r="AR301" s="465"/>
    </row>
    <row r="302" spans="1:44">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c r="AA302" s="465"/>
      <c r="AB302" s="465"/>
      <c r="AC302" s="465"/>
      <c r="AD302" s="465"/>
      <c r="AE302" s="465"/>
      <c r="AF302" s="465"/>
      <c r="AG302" s="465"/>
      <c r="AH302" s="465"/>
      <c r="AI302" s="465"/>
      <c r="AJ302" s="465"/>
      <c r="AK302" s="465"/>
      <c r="AL302" s="465"/>
      <c r="AM302" s="465"/>
      <c r="AN302" s="465"/>
      <c r="AO302" s="465"/>
      <c r="AP302" s="465"/>
      <c r="AQ302" s="465"/>
      <c r="AR302" s="465"/>
    </row>
    <row r="303" spans="1:44">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c r="AH303" s="465"/>
      <c r="AI303" s="465"/>
      <c r="AJ303" s="465"/>
      <c r="AK303" s="465"/>
      <c r="AL303" s="465"/>
      <c r="AM303" s="465"/>
      <c r="AN303" s="465"/>
      <c r="AO303" s="465"/>
      <c r="AP303" s="465"/>
      <c r="AQ303" s="465"/>
      <c r="AR303" s="465"/>
    </row>
    <row r="304" spans="1:44">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5"/>
      <c r="AG304" s="465"/>
      <c r="AH304" s="465"/>
      <c r="AI304" s="465"/>
      <c r="AJ304" s="465"/>
      <c r="AK304" s="465"/>
      <c r="AL304" s="465"/>
      <c r="AM304" s="465"/>
      <c r="AN304" s="465"/>
      <c r="AO304" s="465"/>
      <c r="AP304" s="465"/>
      <c r="AQ304" s="465"/>
      <c r="AR304" s="465"/>
    </row>
    <row r="305" spans="1:44">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5"/>
      <c r="AG305" s="465"/>
      <c r="AH305" s="465"/>
      <c r="AI305" s="465"/>
      <c r="AJ305" s="465"/>
      <c r="AK305" s="465"/>
      <c r="AL305" s="465"/>
      <c r="AM305" s="465"/>
      <c r="AN305" s="465"/>
      <c r="AO305" s="465"/>
      <c r="AP305" s="465"/>
      <c r="AQ305" s="465"/>
      <c r="AR305" s="465"/>
    </row>
    <row r="306" spans="1:44">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c r="AA306" s="465"/>
      <c r="AB306" s="465"/>
      <c r="AC306" s="465"/>
      <c r="AD306" s="465"/>
      <c r="AE306" s="465"/>
      <c r="AF306" s="465"/>
      <c r="AG306" s="465"/>
      <c r="AH306" s="465"/>
      <c r="AI306" s="465"/>
      <c r="AJ306" s="465"/>
      <c r="AK306" s="465"/>
      <c r="AL306" s="465"/>
      <c r="AM306" s="465"/>
      <c r="AN306" s="465"/>
      <c r="AO306" s="465"/>
      <c r="AP306" s="465"/>
      <c r="AQ306" s="465"/>
      <c r="AR306" s="465"/>
    </row>
    <row r="307" spans="1:44">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c r="AH307" s="465"/>
      <c r="AI307" s="465"/>
      <c r="AJ307" s="465"/>
      <c r="AK307" s="465"/>
      <c r="AL307" s="465"/>
      <c r="AM307" s="465"/>
      <c r="AN307" s="465"/>
      <c r="AO307" s="465"/>
      <c r="AP307" s="465"/>
      <c r="AQ307" s="465"/>
      <c r="AR307" s="465"/>
    </row>
    <row r="308" spans="1:44">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c r="AA308" s="465"/>
      <c r="AB308" s="465"/>
      <c r="AC308" s="465"/>
      <c r="AD308" s="465"/>
      <c r="AE308" s="465"/>
      <c r="AF308" s="465"/>
      <c r="AG308" s="465"/>
      <c r="AH308" s="465"/>
      <c r="AI308" s="465"/>
      <c r="AJ308" s="465"/>
      <c r="AK308" s="465"/>
      <c r="AL308" s="465"/>
      <c r="AM308" s="465"/>
      <c r="AN308" s="465"/>
      <c r="AO308" s="465"/>
      <c r="AP308" s="465"/>
      <c r="AQ308" s="465"/>
      <c r="AR308" s="465"/>
    </row>
    <row r="309" spans="1:44">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c r="AA309" s="465"/>
      <c r="AB309" s="465"/>
      <c r="AC309" s="465"/>
      <c r="AD309" s="465"/>
      <c r="AE309" s="465"/>
      <c r="AF309" s="465"/>
      <c r="AG309" s="465"/>
      <c r="AH309" s="465"/>
      <c r="AI309" s="465"/>
      <c r="AJ309" s="465"/>
      <c r="AK309" s="465"/>
      <c r="AL309" s="465"/>
      <c r="AM309" s="465"/>
      <c r="AN309" s="465"/>
      <c r="AO309" s="465"/>
      <c r="AP309" s="465"/>
      <c r="AQ309" s="465"/>
      <c r="AR309" s="465"/>
    </row>
    <row r="310" spans="1:44">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c r="AA310" s="465"/>
      <c r="AB310" s="465"/>
      <c r="AC310" s="465"/>
      <c r="AD310" s="465"/>
      <c r="AE310" s="465"/>
      <c r="AF310" s="465"/>
      <c r="AG310" s="465"/>
      <c r="AH310" s="465"/>
      <c r="AI310" s="465"/>
      <c r="AJ310" s="465"/>
      <c r="AK310" s="465"/>
      <c r="AL310" s="465"/>
      <c r="AM310" s="465"/>
      <c r="AN310" s="465"/>
      <c r="AO310" s="465"/>
      <c r="AP310" s="465"/>
      <c r="AQ310" s="465"/>
      <c r="AR310" s="465"/>
    </row>
    <row r="311" spans="1:44">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5"/>
      <c r="AG311" s="465"/>
      <c r="AH311" s="465"/>
      <c r="AI311" s="465"/>
      <c r="AJ311" s="465"/>
      <c r="AK311" s="465"/>
      <c r="AL311" s="465"/>
      <c r="AM311" s="465"/>
      <c r="AN311" s="465"/>
      <c r="AO311" s="465"/>
      <c r="AP311" s="465"/>
      <c r="AQ311" s="465"/>
      <c r="AR311" s="465"/>
    </row>
    <row r="312" spans="1:44">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c r="AA312" s="465"/>
      <c r="AB312" s="465"/>
      <c r="AC312" s="465"/>
      <c r="AD312" s="465"/>
      <c r="AE312" s="465"/>
      <c r="AF312" s="465"/>
      <c r="AG312" s="465"/>
      <c r="AH312" s="465"/>
      <c r="AI312" s="465"/>
      <c r="AJ312" s="465"/>
      <c r="AK312" s="465"/>
      <c r="AL312" s="465"/>
      <c r="AM312" s="465"/>
      <c r="AN312" s="465"/>
      <c r="AO312" s="465"/>
      <c r="AP312" s="465"/>
      <c r="AQ312" s="465"/>
      <c r="AR312" s="465"/>
    </row>
    <row r="313" spans="1:44">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c r="AA313" s="465"/>
      <c r="AB313" s="465"/>
      <c r="AC313" s="465"/>
      <c r="AD313" s="465"/>
      <c r="AE313" s="465"/>
      <c r="AF313" s="465"/>
      <c r="AG313" s="465"/>
      <c r="AH313" s="465"/>
      <c r="AI313" s="465"/>
      <c r="AJ313" s="465"/>
      <c r="AK313" s="465"/>
      <c r="AL313" s="465"/>
      <c r="AM313" s="465"/>
      <c r="AN313" s="465"/>
      <c r="AO313" s="465"/>
      <c r="AP313" s="465"/>
      <c r="AQ313" s="465"/>
      <c r="AR313" s="465"/>
    </row>
    <row r="314" spans="1:44">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c r="AH314" s="465"/>
      <c r="AI314" s="465"/>
      <c r="AJ314" s="465"/>
      <c r="AK314" s="465"/>
      <c r="AL314" s="465"/>
      <c r="AM314" s="465"/>
      <c r="AN314" s="465"/>
      <c r="AO314" s="465"/>
      <c r="AP314" s="465"/>
      <c r="AQ314" s="465"/>
      <c r="AR314" s="465"/>
    </row>
    <row r="315" spans="1:44">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c r="AA315" s="465"/>
      <c r="AB315" s="465"/>
      <c r="AC315" s="465"/>
      <c r="AD315" s="465"/>
      <c r="AE315" s="465"/>
      <c r="AF315" s="465"/>
      <c r="AG315" s="465"/>
      <c r="AH315" s="465"/>
      <c r="AI315" s="465"/>
      <c r="AJ315" s="465"/>
      <c r="AK315" s="465"/>
      <c r="AL315" s="465"/>
      <c r="AM315" s="465"/>
      <c r="AN315" s="465"/>
      <c r="AO315" s="465"/>
      <c r="AP315" s="465"/>
      <c r="AQ315" s="465"/>
      <c r="AR315" s="465"/>
    </row>
    <row r="316" spans="1:44">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465"/>
      <c r="AD316" s="465"/>
      <c r="AE316" s="465"/>
      <c r="AF316" s="465"/>
      <c r="AG316" s="465"/>
      <c r="AH316" s="465"/>
      <c r="AI316" s="465"/>
      <c r="AJ316" s="465"/>
      <c r="AK316" s="465"/>
      <c r="AL316" s="465"/>
      <c r="AM316" s="465"/>
      <c r="AN316" s="465"/>
      <c r="AO316" s="465"/>
      <c r="AP316" s="465"/>
      <c r="AQ316" s="465"/>
      <c r="AR316" s="465"/>
    </row>
    <row r="317" spans="1:44">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row>
    <row r="318" spans="1:44">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c r="AA318" s="465"/>
      <c r="AB318" s="465"/>
      <c r="AC318" s="465"/>
      <c r="AD318" s="465"/>
      <c r="AE318" s="465"/>
      <c r="AF318" s="465"/>
      <c r="AG318" s="465"/>
      <c r="AH318" s="465"/>
      <c r="AI318" s="465"/>
      <c r="AJ318" s="465"/>
      <c r="AK318" s="465"/>
      <c r="AL318" s="465"/>
      <c r="AM318" s="465"/>
      <c r="AN318" s="465"/>
      <c r="AO318" s="465"/>
      <c r="AP318" s="465"/>
      <c r="AQ318" s="465"/>
      <c r="AR318" s="465"/>
    </row>
    <row r="319" spans="1:44">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c r="AA319" s="465"/>
      <c r="AB319" s="465"/>
      <c r="AC319" s="465"/>
      <c r="AD319" s="465"/>
      <c r="AE319" s="465"/>
      <c r="AF319" s="465"/>
      <c r="AG319" s="465"/>
      <c r="AH319" s="465"/>
      <c r="AI319" s="465"/>
      <c r="AJ319" s="465"/>
      <c r="AK319" s="465"/>
      <c r="AL319" s="465"/>
      <c r="AM319" s="465"/>
      <c r="AN319" s="465"/>
      <c r="AO319" s="465"/>
      <c r="AP319" s="465"/>
      <c r="AQ319" s="465"/>
      <c r="AR319" s="465"/>
    </row>
    <row r="320" spans="1:44">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c r="AA320" s="465"/>
      <c r="AB320" s="465"/>
      <c r="AC320" s="465"/>
      <c r="AD320" s="465"/>
      <c r="AE320" s="465"/>
      <c r="AF320" s="465"/>
      <c r="AG320" s="465"/>
      <c r="AH320" s="465"/>
      <c r="AI320" s="465"/>
      <c r="AJ320" s="465"/>
      <c r="AK320" s="465"/>
      <c r="AL320" s="465"/>
      <c r="AM320" s="465"/>
      <c r="AN320" s="465"/>
      <c r="AO320" s="465"/>
      <c r="AP320" s="465"/>
      <c r="AQ320" s="465"/>
      <c r="AR320" s="465"/>
    </row>
    <row r="321" spans="1:44">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c r="AA321" s="465"/>
      <c r="AB321" s="465"/>
      <c r="AC321" s="465"/>
      <c r="AD321" s="465"/>
      <c r="AE321" s="465"/>
      <c r="AF321" s="465"/>
      <c r="AG321" s="465"/>
      <c r="AH321" s="465"/>
      <c r="AI321" s="465"/>
      <c r="AJ321" s="465"/>
      <c r="AK321" s="465"/>
      <c r="AL321" s="465"/>
      <c r="AM321" s="465"/>
      <c r="AN321" s="465"/>
      <c r="AO321" s="465"/>
      <c r="AP321" s="465"/>
      <c r="AQ321" s="465"/>
      <c r="AR321" s="465"/>
    </row>
    <row r="322" spans="1:44">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c r="AA322" s="465"/>
      <c r="AB322" s="465"/>
      <c r="AC322" s="465"/>
      <c r="AD322" s="465"/>
      <c r="AE322" s="465"/>
      <c r="AF322" s="465"/>
      <c r="AG322" s="465"/>
      <c r="AH322" s="465"/>
      <c r="AI322" s="465"/>
      <c r="AJ322" s="465"/>
      <c r="AK322" s="465"/>
      <c r="AL322" s="465"/>
      <c r="AM322" s="465"/>
      <c r="AN322" s="465"/>
      <c r="AO322" s="465"/>
      <c r="AP322" s="465"/>
      <c r="AQ322" s="465"/>
      <c r="AR322" s="465"/>
    </row>
    <row r="323" spans="1:44">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c r="AA323" s="465"/>
      <c r="AB323" s="465"/>
      <c r="AC323" s="465"/>
      <c r="AD323" s="465"/>
      <c r="AE323" s="465"/>
      <c r="AF323" s="465"/>
      <c r="AG323" s="465"/>
      <c r="AH323" s="465"/>
      <c r="AI323" s="465"/>
      <c r="AJ323" s="465"/>
      <c r="AK323" s="465"/>
      <c r="AL323" s="465"/>
      <c r="AM323" s="465"/>
      <c r="AN323" s="465"/>
      <c r="AO323" s="465"/>
      <c r="AP323" s="465"/>
      <c r="AQ323" s="465"/>
      <c r="AR323" s="465"/>
    </row>
    <row r="324" spans="1:44">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c r="AA324" s="465"/>
      <c r="AB324" s="465"/>
      <c r="AC324" s="465"/>
      <c r="AD324" s="465"/>
      <c r="AE324" s="465"/>
      <c r="AF324" s="465"/>
      <c r="AG324" s="465"/>
      <c r="AH324" s="465"/>
      <c r="AI324" s="465"/>
      <c r="AJ324" s="465"/>
      <c r="AK324" s="465"/>
      <c r="AL324" s="465"/>
      <c r="AM324" s="465"/>
      <c r="AN324" s="465"/>
      <c r="AO324" s="465"/>
      <c r="AP324" s="465"/>
      <c r="AQ324" s="465"/>
      <c r="AR324" s="465"/>
    </row>
    <row r="325" spans="1:44">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c r="AA325" s="465"/>
      <c r="AB325" s="465"/>
      <c r="AC325" s="465"/>
      <c r="AD325" s="465"/>
      <c r="AE325" s="465"/>
      <c r="AF325" s="465"/>
      <c r="AG325" s="465"/>
      <c r="AH325" s="465"/>
      <c r="AI325" s="465"/>
      <c r="AJ325" s="465"/>
      <c r="AK325" s="465"/>
      <c r="AL325" s="465"/>
      <c r="AM325" s="465"/>
      <c r="AN325" s="465"/>
      <c r="AO325" s="465"/>
      <c r="AP325" s="465"/>
      <c r="AQ325" s="465"/>
      <c r="AR325" s="465"/>
    </row>
    <row r="326" spans="1:44">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c r="AA326" s="465"/>
      <c r="AB326" s="465"/>
      <c r="AC326" s="465"/>
      <c r="AD326" s="465"/>
      <c r="AE326" s="465"/>
      <c r="AF326" s="465"/>
      <c r="AG326" s="465"/>
      <c r="AH326" s="465"/>
      <c r="AI326" s="465"/>
      <c r="AJ326" s="465"/>
      <c r="AK326" s="465"/>
      <c r="AL326" s="465"/>
      <c r="AM326" s="465"/>
      <c r="AN326" s="465"/>
      <c r="AO326" s="465"/>
      <c r="AP326" s="465"/>
      <c r="AQ326" s="465"/>
      <c r="AR326" s="465"/>
    </row>
    <row r="327" spans="1:44">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c r="AA327" s="465"/>
      <c r="AB327" s="465"/>
      <c r="AC327" s="465"/>
      <c r="AD327" s="465"/>
      <c r="AE327" s="465"/>
      <c r="AF327" s="465"/>
      <c r="AG327" s="465"/>
      <c r="AH327" s="465"/>
      <c r="AI327" s="465"/>
      <c r="AJ327" s="465"/>
      <c r="AK327" s="465"/>
      <c r="AL327" s="465"/>
      <c r="AM327" s="465"/>
      <c r="AN327" s="465"/>
      <c r="AO327" s="465"/>
      <c r="AP327" s="465"/>
      <c r="AQ327" s="465"/>
      <c r="AR327" s="465"/>
    </row>
    <row r="328" spans="1:44">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c r="AA328" s="465"/>
      <c r="AB328" s="465"/>
      <c r="AC328" s="465"/>
      <c r="AD328" s="465"/>
      <c r="AE328" s="465"/>
      <c r="AF328" s="465"/>
      <c r="AG328" s="465"/>
      <c r="AH328" s="465"/>
      <c r="AI328" s="465"/>
      <c r="AJ328" s="465"/>
      <c r="AK328" s="465"/>
      <c r="AL328" s="465"/>
      <c r="AM328" s="465"/>
      <c r="AN328" s="465"/>
      <c r="AO328" s="465"/>
      <c r="AP328" s="465"/>
      <c r="AQ328" s="465"/>
      <c r="AR328" s="465"/>
    </row>
    <row r="329" spans="1:44">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c r="AA329" s="465"/>
      <c r="AB329" s="465"/>
      <c r="AC329" s="465"/>
      <c r="AD329" s="465"/>
      <c r="AE329" s="465"/>
      <c r="AF329" s="465"/>
      <c r="AG329" s="465"/>
      <c r="AH329" s="465"/>
      <c r="AI329" s="465"/>
      <c r="AJ329" s="465"/>
      <c r="AK329" s="465"/>
      <c r="AL329" s="465"/>
      <c r="AM329" s="465"/>
      <c r="AN329" s="465"/>
      <c r="AO329" s="465"/>
      <c r="AP329" s="465"/>
      <c r="AQ329" s="465"/>
      <c r="AR329" s="465"/>
    </row>
    <row r="330" spans="1:44">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c r="AA330" s="465"/>
      <c r="AB330" s="465"/>
      <c r="AC330" s="465"/>
      <c r="AD330" s="465"/>
      <c r="AE330" s="465"/>
      <c r="AF330" s="465"/>
      <c r="AG330" s="465"/>
      <c r="AH330" s="465"/>
      <c r="AI330" s="465"/>
      <c r="AJ330" s="465"/>
      <c r="AK330" s="465"/>
      <c r="AL330" s="465"/>
      <c r="AM330" s="465"/>
      <c r="AN330" s="465"/>
      <c r="AO330" s="465"/>
      <c r="AP330" s="465"/>
      <c r="AQ330" s="465"/>
      <c r="AR330" s="465"/>
    </row>
    <row r="331" spans="1:44">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c r="AA331" s="465"/>
      <c r="AB331" s="465"/>
      <c r="AC331" s="465"/>
      <c r="AD331" s="465"/>
      <c r="AE331" s="465"/>
      <c r="AF331" s="465"/>
      <c r="AG331" s="465"/>
      <c r="AH331" s="465"/>
      <c r="AI331" s="465"/>
      <c r="AJ331" s="465"/>
      <c r="AK331" s="465"/>
      <c r="AL331" s="465"/>
      <c r="AM331" s="465"/>
      <c r="AN331" s="465"/>
      <c r="AO331" s="465"/>
      <c r="AP331" s="465"/>
      <c r="AQ331" s="465"/>
      <c r="AR331" s="465"/>
    </row>
    <row r="332" spans="1:44">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c r="AH332" s="465"/>
      <c r="AI332" s="465"/>
      <c r="AJ332" s="465"/>
      <c r="AK332" s="465"/>
      <c r="AL332" s="465"/>
      <c r="AM332" s="465"/>
      <c r="AN332" s="465"/>
      <c r="AO332" s="465"/>
      <c r="AP332" s="465"/>
      <c r="AQ332" s="465"/>
      <c r="AR332" s="465"/>
    </row>
    <row r="333" spans="1:44">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c r="AA333" s="465"/>
      <c r="AB333" s="465"/>
      <c r="AC333" s="465"/>
      <c r="AD333" s="465"/>
      <c r="AE333" s="465"/>
      <c r="AF333" s="465"/>
      <c r="AG333" s="465"/>
      <c r="AH333" s="465"/>
      <c r="AI333" s="465"/>
      <c r="AJ333" s="465"/>
      <c r="AK333" s="465"/>
      <c r="AL333" s="465"/>
      <c r="AM333" s="465"/>
      <c r="AN333" s="465"/>
      <c r="AO333" s="465"/>
      <c r="AP333" s="465"/>
      <c r="AQ333" s="465"/>
      <c r="AR333" s="465"/>
    </row>
    <row r="334" spans="1:44">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c r="AA334" s="465"/>
      <c r="AB334" s="465"/>
      <c r="AC334" s="465"/>
      <c r="AD334" s="465"/>
      <c r="AE334" s="465"/>
      <c r="AF334" s="465"/>
      <c r="AG334" s="465"/>
      <c r="AH334" s="465"/>
      <c r="AI334" s="465"/>
      <c r="AJ334" s="465"/>
      <c r="AK334" s="465"/>
      <c r="AL334" s="465"/>
      <c r="AM334" s="465"/>
      <c r="AN334" s="465"/>
      <c r="AO334" s="465"/>
      <c r="AP334" s="465"/>
      <c r="AQ334" s="465"/>
      <c r="AR334" s="465"/>
    </row>
    <row r="335" spans="1:44">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c r="AA335" s="465"/>
      <c r="AB335" s="465"/>
      <c r="AC335" s="465"/>
      <c r="AD335" s="465"/>
      <c r="AE335" s="465"/>
      <c r="AF335" s="465"/>
      <c r="AG335" s="465"/>
      <c r="AH335" s="465"/>
      <c r="AI335" s="465"/>
      <c r="AJ335" s="465"/>
      <c r="AK335" s="465"/>
      <c r="AL335" s="465"/>
      <c r="AM335" s="465"/>
      <c r="AN335" s="465"/>
      <c r="AO335" s="465"/>
      <c r="AP335" s="465"/>
      <c r="AQ335" s="465"/>
      <c r="AR335" s="465"/>
    </row>
    <row r="336" spans="1:44">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c r="AA336" s="465"/>
      <c r="AB336" s="465"/>
      <c r="AC336" s="465"/>
      <c r="AD336" s="465"/>
      <c r="AE336" s="465"/>
      <c r="AF336" s="465"/>
      <c r="AG336" s="465"/>
      <c r="AH336" s="465"/>
      <c r="AI336" s="465"/>
      <c r="AJ336" s="465"/>
      <c r="AK336" s="465"/>
      <c r="AL336" s="465"/>
      <c r="AM336" s="465"/>
      <c r="AN336" s="465"/>
      <c r="AO336" s="465"/>
      <c r="AP336" s="465"/>
      <c r="AQ336" s="465"/>
      <c r="AR336" s="465"/>
    </row>
    <row r="337" spans="1:44">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c r="AA337" s="465"/>
      <c r="AB337" s="465"/>
      <c r="AC337" s="465"/>
      <c r="AD337" s="465"/>
      <c r="AE337" s="465"/>
      <c r="AF337" s="465"/>
      <c r="AG337" s="465"/>
      <c r="AH337" s="465"/>
      <c r="AI337" s="465"/>
      <c r="AJ337" s="465"/>
      <c r="AK337" s="465"/>
      <c r="AL337" s="465"/>
      <c r="AM337" s="465"/>
      <c r="AN337" s="465"/>
      <c r="AO337" s="465"/>
      <c r="AP337" s="465"/>
      <c r="AQ337" s="465"/>
      <c r="AR337" s="465"/>
    </row>
    <row r="338" spans="1:44">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c r="AA338" s="465"/>
      <c r="AB338" s="465"/>
      <c r="AC338" s="465"/>
      <c r="AD338" s="465"/>
      <c r="AE338" s="465"/>
      <c r="AF338" s="465"/>
      <c r="AG338" s="465"/>
      <c r="AH338" s="465"/>
      <c r="AI338" s="465"/>
      <c r="AJ338" s="465"/>
      <c r="AK338" s="465"/>
      <c r="AL338" s="465"/>
      <c r="AM338" s="465"/>
      <c r="AN338" s="465"/>
      <c r="AO338" s="465"/>
      <c r="AP338" s="465"/>
      <c r="AQ338" s="465"/>
      <c r="AR338" s="465"/>
    </row>
    <row r="339" spans="1:44">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c r="AA339" s="465"/>
      <c r="AB339" s="465"/>
      <c r="AC339" s="465"/>
      <c r="AD339" s="465"/>
      <c r="AE339" s="465"/>
      <c r="AF339" s="465"/>
      <c r="AG339" s="465"/>
      <c r="AH339" s="465"/>
      <c r="AI339" s="465"/>
      <c r="AJ339" s="465"/>
      <c r="AK339" s="465"/>
      <c r="AL339" s="465"/>
      <c r="AM339" s="465"/>
      <c r="AN339" s="465"/>
      <c r="AO339" s="465"/>
      <c r="AP339" s="465"/>
      <c r="AQ339" s="465"/>
      <c r="AR339" s="465"/>
    </row>
    <row r="340" spans="1:44">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c r="AA340" s="465"/>
      <c r="AB340" s="465"/>
      <c r="AC340" s="465"/>
      <c r="AD340" s="465"/>
      <c r="AE340" s="465"/>
      <c r="AF340" s="465"/>
      <c r="AG340" s="465"/>
      <c r="AH340" s="465"/>
      <c r="AI340" s="465"/>
      <c r="AJ340" s="465"/>
      <c r="AK340" s="465"/>
      <c r="AL340" s="465"/>
      <c r="AM340" s="465"/>
      <c r="AN340" s="465"/>
      <c r="AO340" s="465"/>
      <c r="AP340" s="465"/>
      <c r="AQ340" s="465"/>
      <c r="AR340" s="465"/>
    </row>
    <row r="341" spans="1:44">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row>
    <row r="342" spans="1:44">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c r="AA342" s="465"/>
      <c r="AB342" s="465"/>
      <c r="AC342" s="465"/>
      <c r="AD342" s="465"/>
      <c r="AE342" s="465"/>
      <c r="AF342" s="465"/>
      <c r="AG342" s="465"/>
      <c r="AH342" s="465"/>
      <c r="AI342" s="465"/>
      <c r="AJ342" s="465"/>
      <c r="AK342" s="465"/>
      <c r="AL342" s="465"/>
      <c r="AM342" s="465"/>
      <c r="AN342" s="465"/>
      <c r="AO342" s="465"/>
      <c r="AP342" s="465"/>
      <c r="AQ342" s="465"/>
      <c r="AR342" s="465"/>
    </row>
    <row r="343" spans="1:44">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c r="AA343" s="465"/>
      <c r="AB343" s="465"/>
      <c r="AC343" s="465"/>
      <c r="AD343" s="465"/>
      <c r="AE343" s="465"/>
      <c r="AF343" s="465"/>
      <c r="AG343" s="465"/>
      <c r="AH343" s="465"/>
      <c r="AI343" s="465"/>
      <c r="AJ343" s="465"/>
      <c r="AK343" s="465"/>
      <c r="AL343" s="465"/>
      <c r="AM343" s="465"/>
      <c r="AN343" s="465"/>
      <c r="AO343" s="465"/>
      <c r="AP343" s="465"/>
      <c r="AQ343" s="465"/>
      <c r="AR343" s="465"/>
    </row>
    <row r="344" spans="1:44">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c r="AH344" s="465"/>
      <c r="AI344" s="465"/>
      <c r="AJ344" s="465"/>
      <c r="AK344" s="465"/>
      <c r="AL344" s="465"/>
      <c r="AM344" s="465"/>
      <c r="AN344" s="465"/>
      <c r="AO344" s="465"/>
      <c r="AP344" s="465"/>
      <c r="AQ344" s="465"/>
      <c r="AR344" s="465"/>
    </row>
    <row r="345" spans="1:44">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c r="AA345" s="465"/>
      <c r="AB345" s="465"/>
      <c r="AC345" s="465"/>
      <c r="AD345" s="465"/>
      <c r="AE345" s="465"/>
      <c r="AF345" s="465"/>
      <c r="AG345" s="465"/>
      <c r="AH345" s="465"/>
      <c r="AI345" s="465"/>
      <c r="AJ345" s="465"/>
      <c r="AK345" s="465"/>
      <c r="AL345" s="465"/>
      <c r="AM345" s="465"/>
      <c r="AN345" s="465"/>
      <c r="AO345" s="465"/>
      <c r="AP345" s="465"/>
      <c r="AQ345" s="465"/>
      <c r="AR345" s="465"/>
    </row>
    <row r="346" spans="1:44">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c r="AA346" s="465"/>
      <c r="AB346" s="465"/>
      <c r="AC346" s="465"/>
      <c r="AD346" s="465"/>
      <c r="AE346" s="465"/>
      <c r="AF346" s="465"/>
      <c r="AG346" s="465"/>
      <c r="AH346" s="465"/>
      <c r="AI346" s="465"/>
      <c r="AJ346" s="465"/>
      <c r="AK346" s="465"/>
      <c r="AL346" s="465"/>
      <c r="AM346" s="465"/>
      <c r="AN346" s="465"/>
      <c r="AO346" s="465"/>
      <c r="AP346" s="465"/>
      <c r="AQ346" s="465"/>
      <c r="AR346" s="465"/>
    </row>
    <row r="347" spans="1:44">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c r="AA347" s="465"/>
      <c r="AB347" s="465"/>
      <c r="AC347" s="465"/>
      <c r="AD347" s="465"/>
      <c r="AE347" s="465"/>
      <c r="AF347" s="465"/>
      <c r="AG347" s="465"/>
      <c r="AH347" s="465"/>
      <c r="AI347" s="465"/>
      <c r="AJ347" s="465"/>
      <c r="AK347" s="465"/>
      <c r="AL347" s="465"/>
      <c r="AM347" s="465"/>
      <c r="AN347" s="465"/>
      <c r="AO347" s="465"/>
      <c r="AP347" s="465"/>
      <c r="AQ347" s="465"/>
      <c r="AR347" s="465"/>
    </row>
    <row r="348" spans="1:44">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c r="AA348" s="465"/>
      <c r="AB348" s="465"/>
      <c r="AC348" s="465"/>
      <c r="AD348" s="465"/>
      <c r="AE348" s="465"/>
      <c r="AF348" s="465"/>
      <c r="AG348" s="465"/>
      <c r="AH348" s="465"/>
      <c r="AI348" s="465"/>
      <c r="AJ348" s="465"/>
      <c r="AK348" s="465"/>
      <c r="AL348" s="465"/>
      <c r="AM348" s="465"/>
      <c r="AN348" s="465"/>
      <c r="AO348" s="465"/>
      <c r="AP348" s="465"/>
      <c r="AQ348" s="465"/>
      <c r="AR348" s="465"/>
    </row>
    <row r="349" spans="1:44">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c r="AA349" s="465"/>
      <c r="AB349" s="465"/>
      <c r="AC349" s="465"/>
      <c r="AD349" s="465"/>
      <c r="AE349" s="465"/>
      <c r="AF349" s="465"/>
      <c r="AG349" s="465"/>
      <c r="AH349" s="465"/>
      <c r="AI349" s="465"/>
      <c r="AJ349" s="465"/>
      <c r="AK349" s="465"/>
      <c r="AL349" s="465"/>
      <c r="AM349" s="465"/>
      <c r="AN349" s="465"/>
      <c r="AO349" s="465"/>
      <c r="AP349" s="465"/>
      <c r="AQ349" s="465"/>
      <c r="AR349" s="465"/>
    </row>
    <row r="350" spans="1:44">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c r="AA350" s="465"/>
      <c r="AB350" s="465"/>
      <c r="AC350" s="465"/>
      <c r="AD350" s="465"/>
      <c r="AE350" s="465"/>
      <c r="AF350" s="465"/>
      <c r="AG350" s="465"/>
      <c r="AH350" s="465"/>
      <c r="AI350" s="465"/>
      <c r="AJ350" s="465"/>
      <c r="AK350" s="465"/>
      <c r="AL350" s="465"/>
      <c r="AM350" s="465"/>
      <c r="AN350" s="465"/>
      <c r="AO350" s="465"/>
      <c r="AP350" s="465"/>
      <c r="AQ350" s="465"/>
      <c r="AR350" s="465"/>
    </row>
    <row r="351" spans="1:44">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c r="AA351" s="465"/>
      <c r="AB351" s="465"/>
      <c r="AC351" s="465"/>
      <c r="AD351" s="465"/>
      <c r="AE351" s="465"/>
      <c r="AF351" s="465"/>
      <c r="AG351" s="465"/>
      <c r="AH351" s="465"/>
      <c r="AI351" s="465"/>
      <c r="AJ351" s="465"/>
      <c r="AK351" s="465"/>
      <c r="AL351" s="465"/>
      <c r="AM351" s="465"/>
      <c r="AN351" s="465"/>
      <c r="AO351" s="465"/>
      <c r="AP351" s="465"/>
      <c r="AQ351" s="465"/>
      <c r="AR351" s="465"/>
    </row>
    <row r="352" spans="1:44">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c r="AA352" s="465"/>
      <c r="AB352" s="465"/>
      <c r="AC352" s="465"/>
      <c r="AD352" s="465"/>
      <c r="AE352" s="465"/>
      <c r="AF352" s="465"/>
      <c r="AG352" s="465"/>
      <c r="AH352" s="465"/>
      <c r="AI352" s="465"/>
      <c r="AJ352" s="465"/>
      <c r="AK352" s="465"/>
      <c r="AL352" s="465"/>
      <c r="AM352" s="465"/>
      <c r="AN352" s="465"/>
      <c r="AO352" s="465"/>
      <c r="AP352" s="465"/>
      <c r="AQ352" s="465"/>
      <c r="AR352" s="465"/>
    </row>
    <row r="353" spans="1:44">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c r="AA353" s="465"/>
      <c r="AB353" s="465"/>
      <c r="AC353" s="465"/>
      <c r="AD353" s="465"/>
      <c r="AE353" s="465"/>
      <c r="AF353" s="465"/>
      <c r="AG353" s="465"/>
      <c r="AH353" s="465"/>
      <c r="AI353" s="465"/>
      <c r="AJ353" s="465"/>
      <c r="AK353" s="465"/>
      <c r="AL353" s="465"/>
      <c r="AM353" s="465"/>
      <c r="AN353" s="465"/>
      <c r="AO353" s="465"/>
      <c r="AP353" s="465"/>
      <c r="AQ353" s="465"/>
      <c r="AR353" s="465"/>
    </row>
    <row r="354" spans="1:44">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c r="AA354" s="465"/>
      <c r="AB354" s="465"/>
      <c r="AC354" s="465"/>
      <c r="AD354" s="465"/>
      <c r="AE354" s="465"/>
      <c r="AF354" s="465"/>
      <c r="AG354" s="465"/>
      <c r="AH354" s="465"/>
      <c r="AI354" s="465"/>
      <c r="AJ354" s="465"/>
      <c r="AK354" s="465"/>
      <c r="AL354" s="465"/>
      <c r="AM354" s="465"/>
      <c r="AN354" s="465"/>
      <c r="AO354" s="465"/>
      <c r="AP354" s="465"/>
      <c r="AQ354" s="465"/>
      <c r="AR354" s="465"/>
    </row>
    <row r="355" spans="1:44">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c r="AA355" s="465"/>
      <c r="AB355" s="465"/>
      <c r="AC355" s="465"/>
      <c r="AD355" s="465"/>
      <c r="AE355" s="465"/>
      <c r="AF355" s="465"/>
      <c r="AG355" s="465"/>
      <c r="AH355" s="465"/>
      <c r="AI355" s="465"/>
      <c r="AJ355" s="465"/>
      <c r="AK355" s="465"/>
      <c r="AL355" s="465"/>
      <c r="AM355" s="465"/>
      <c r="AN355" s="465"/>
      <c r="AO355" s="465"/>
      <c r="AP355" s="465"/>
      <c r="AQ355" s="465"/>
      <c r="AR355" s="465"/>
    </row>
    <row r="356" spans="1:44">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c r="AA356" s="465"/>
      <c r="AB356" s="465"/>
      <c r="AC356" s="465"/>
      <c r="AD356" s="465"/>
      <c r="AE356" s="465"/>
      <c r="AF356" s="465"/>
      <c r="AG356" s="465"/>
      <c r="AH356" s="465"/>
      <c r="AI356" s="465"/>
      <c r="AJ356" s="465"/>
      <c r="AK356" s="465"/>
      <c r="AL356" s="465"/>
      <c r="AM356" s="465"/>
      <c r="AN356" s="465"/>
      <c r="AO356" s="465"/>
      <c r="AP356" s="465"/>
      <c r="AQ356" s="465"/>
      <c r="AR356" s="465"/>
    </row>
    <row r="357" spans="1:44">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c r="AA357" s="465"/>
      <c r="AB357" s="465"/>
      <c r="AC357" s="465"/>
      <c r="AD357" s="465"/>
      <c r="AE357" s="465"/>
      <c r="AF357" s="465"/>
      <c r="AG357" s="465"/>
      <c r="AH357" s="465"/>
      <c r="AI357" s="465"/>
      <c r="AJ357" s="465"/>
      <c r="AK357" s="465"/>
      <c r="AL357" s="465"/>
      <c r="AM357" s="465"/>
      <c r="AN357" s="465"/>
      <c r="AO357" s="465"/>
      <c r="AP357" s="465"/>
      <c r="AQ357" s="465"/>
      <c r="AR357" s="465"/>
    </row>
    <row r="358" spans="1:44">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c r="AA358" s="465"/>
      <c r="AB358" s="465"/>
      <c r="AC358" s="465"/>
      <c r="AD358" s="465"/>
      <c r="AE358" s="465"/>
      <c r="AF358" s="465"/>
      <c r="AG358" s="465"/>
      <c r="AH358" s="465"/>
      <c r="AI358" s="465"/>
      <c r="AJ358" s="465"/>
      <c r="AK358" s="465"/>
      <c r="AL358" s="465"/>
      <c r="AM358" s="465"/>
      <c r="AN358" s="465"/>
      <c r="AO358" s="465"/>
      <c r="AP358" s="465"/>
      <c r="AQ358" s="465"/>
      <c r="AR358" s="465"/>
    </row>
    <row r="359" spans="1:44">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c r="AA359" s="465"/>
      <c r="AB359" s="465"/>
      <c r="AC359" s="465"/>
      <c r="AD359" s="465"/>
      <c r="AE359" s="465"/>
      <c r="AF359" s="465"/>
      <c r="AG359" s="465"/>
      <c r="AH359" s="465"/>
      <c r="AI359" s="465"/>
      <c r="AJ359" s="465"/>
      <c r="AK359" s="465"/>
      <c r="AL359" s="465"/>
      <c r="AM359" s="465"/>
      <c r="AN359" s="465"/>
      <c r="AO359" s="465"/>
      <c r="AP359" s="465"/>
      <c r="AQ359" s="465"/>
      <c r="AR359" s="465"/>
    </row>
    <row r="360" spans="1:44">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5"/>
      <c r="AC360" s="465"/>
      <c r="AD360" s="465"/>
      <c r="AE360" s="465"/>
      <c r="AF360" s="465"/>
      <c r="AG360" s="465"/>
      <c r="AH360" s="465"/>
      <c r="AI360" s="465"/>
      <c r="AJ360" s="465"/>
      <c r="AK360" s="465"/>
      <c r="AL360" s="465"/>
      <c r="AM360" s="465"/>
      <c r="AN360" s="465"/>
      <c r="AO360" s="465"/>
      <c r="AP360" s="465"/>
      <c r="AQ360" s="465"/>
      <c r="AR360" s="465"/>
    </row>
    <row r="361" spans="1:44">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c r="AA361" s="465"/>
      <c r="AB361" s="465"/>
      <c r="AC361" s="465"/>
      <c r="AD361" s="465"/>
      <c r="AE361" s="465"/>
      <c r="AF361" s="465"/>
      <c r="AG361" s="465"/>
      <c r="AH361" s="465"/>
      <c r="AI361" s="465"/>
      <c r="AJ361" s="465"/>
      <c r="AK361" s="465"/>
      <c r="AL361" s="465"/>
      <c r="AM361" s="465"/>
      <c r="AN361" s="465"/>
      <c r="AO361" s="465"/>
      <c r="AP361" s="465"/>
      <c r="AQ361" s="465"/>
      <c r="AR361" s="465"/>
    </row>
    <row r="362" spans="1:44">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c r="AA362" s="465"/>
      <c r="AB362" s="465"/>
      <c r="AC362" s="465"/>
      <c r="AD362" s="465"/>
      <c r="AE362" s="465"/>
      <c r="AF362" s="465"/>
      <c r="AG362" s="465"/>
      <c r="AH362" s="465"/>
      <c r="AI362" s="465"/>
      <c r="AJ362" s="465"/>
      <c r="AK362" s="465"/>
      <c r="AL362" s="465"/>
      <c r="AM362" s="465"/>
      <c r="AN362" s="465"/>
      <c r="AO362" s="465"/>
      <c r="AP362" s="465"/>
      <c r="AQ362" s="465"/>
      <c r="AR362" s="465"/>
    </row>
    <row r="363" spans="1:44">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c r="AA363" s="465"/>
      <c r="AB363" s="465"/>
      <c r="AC363" s="465"/>
      <c r="AD363" s="465"/>
      <c r="AE363" s="465"/>
      <c r="AF363" s="465"/>
      <c r="AG363" s="465"/>
      <c r="AH363" s="465"/>
      <c r="AI363" s="465"/>
      <c r="AJ363" s="465"/>
      <c r="AK363" s="465"/>
      <c r="AL363" s="465"/>
      <c r="AM363" s="465"/>
      <c r="AN363" s="465"/>
      <c r="AO363" s="465"/>
      <c r="AP363" s="465"/>
      <c r="AQ363" s="465"/>
      <c r="AR363" s="465"/>
    </row>
    <row r="364" spans="1:44">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c r="AA364" s="465"/>
      <c r="AB364" s="465"/>
      <c r="AC364" s="465"/>
      <c r="AD364" s="465"/>
      <c r="AE364" s="465"/>
      <c r="AF364" s="465"/>
      <c r="AG364" s="465"/>
      <c r="AH364" s="465"/>
      <c r="AI364" s="465"/>
      <c r="AJ364" s="465"/>
      <c r="AK364" s="465"/>
      <c r="AL364" s="465"/>
      <c r="AM364" s="465"/>
      <c r="AN364" s="465"/>
      <c r="AO364" s="465"/>
      <c r="AP364" s="465"/>
      <c r="AQ364" s="465"/>
      <c r="AR364" s="465"/>
    </row>
    <row r="365" spans="1:44">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65"/>
      <c r="AO365" s="465"/>
      <c r="AP365" s="465"/>
      <c r="AQ365" s="465"/>
      <c r="AR365" s="465"/>
    </row>
    <row r="366" spans="1:44">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c r="AA366" s="465"/>
      <c r="AB366" s="465"/>
      <c r="AC366" s="465"/>
      <c r="AD366" s="465"/>
      <c r="AE366" s="465"/>
      <c r="AF366" s="465"/>
      <c r="AG366" s="465"/>
      <c r="AH366" s="465"/>
      <c r="AI366" s="465"/>
      <c r="AJ366" s="465"/>
      <c r="AK366" s="465"/>
      <c r="AL366" s="465"/>
      <c r="AM366" s="465"/>
      <c r="AN366" s="465"/>
      <c r="AO366" s="465"/>
      <c r="AP366" s="465"/>
      <c r="AQ366" s="465"/>
      <c r="AR366" s="465"/>
    </row>
    <row r="367" spans="1:44">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c r="AH367" s="465"/>
      <c r="AI367" s="465"/>
      <c r="AJ367" s="465"/>
      <c r="AK367" s="465"/>
      <c r="AL367" s="465"/>
      <c r="AM367" s="465"/>
      <c r="AN367" s="465"/>
      <c r="AO367" s="465"/>
      <c r="AP367" s="465"/>
      <c r="AQ367" s="465"/>
      <c r="AR367" s="465"/>
    </row>
    <row r="368" spans="1:44">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c r="AA368" s="465"/>
      <c r="AB368" s="465"/>
      <c r="AC368" s="465"/>
      <c r="AD368" s="465"/>
      <c r="AE368" s="465"/>
      <c r="AF368" s="465"/>
      <c r="AG368" s="465"/>
      <c r="AH368" s="465"/>
      <c r="AI368" s="465"/>
      <c r="AJ368" s="465"/>
      <c r="AK368" s="465"/>
      <c r="AL368" s="465"/>
      <c r="AM368" s="465"/>
      <c r="AN368" s="465"/>
      <c r="AO368" s="465"/>
      <c r="AP368" s="465"/>
      <c r="AQ368" s="465"/>
      <c r="AR368" s="465"/>
    </row>
    <row r="369" spans="1:44">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5"/>
      <c r="AC369" s="465"/>
      <c r="AD369" s="465"/>
      <c r="AE369" s="465"/>
      <c r="AF369" s="465"/>
      <c r="AG369" s="465"/>
      <c r="AH369" s="465"/>
      <c r="AI369" s="465"/>
      <c r="AJ369" s="465"/>
      <c r="AK369" s="465"/>
      <c r="AL369" s="465"/>
      <c r="AM369" s="465"/>
      <c r="AN369" s="465"/>
      <c r="AO369" s="465"/>
      <c r="AP369" s="465"/>
      <c r="AQ369" s="465"/>
      <c r="AR369" s="465"/>
    </row>
    <row r="370" spans="1:44">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E370" s="465"/>
      <c r="AF370" s="465"/>
      <c r="AG370" s="465"/>
      <c r="AH370" s="465"/>
      <c r="AI370" s="465"/>
      <c r="AJ370" s="465"/>
      <c r="AK370" s="465"/>
      <c r="AL370" s="465"/>
      <c r="AM370" s="465"/>
      <c r="AN370" s="465"/>
      <c r="AO370" s="465"/>
      <c r="AP370" s="465"/>
      <c r="AQ370" s="465"/>
      <c r="AR370" s="465"/>
    </row>
    <row r="371" spans="1:44">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c r="AA371" s="465"/>
      <c r="AB371" s="465"/>
      <c r="AC371" s="465"/>
      <c r="AD371" s="465"/>
      <c r="AE371" s="465"/>
      <c r="AF371" s="465"/>
      <c r="AG371" s="465"/>
      <c r="AH371" s="465"/>
      <c r="AI371" s="465"/>
      <c r="AJ371" s="465"/>
      <c r="AK371" s="465"/>
      <c r="AL371" s="465"/>
      <c r="AM371" s="465"/>
      <c r="AN371" s="465"/>
      <c r="AO371" s="465"/>
      <c r="AP371" s="465"/>
      <c r="AQ371" s="465"/>
      <c r="AR371" s="465"/>
    </row>
    <row r="372" spans="1:44">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c r="AA372" s="465"/>
      <c r="AB372" s="465"/>
      <c r="AC372" s="465"/>
      <c r="AD372" s="465"/>
      <c r="AE372" s="465"/>
      <c r="AF372" s="465"/>
      <c r="AG372" s="465"/>
      <c r="AH372" s="465"/>
      <c r="AI372" s="465"/>
      <c r="AJ372" s="465"/>
      <c r="AK372" s="465"/>
      <c r="AL372" s="465"/>
      <c r="AM372" s="465"/>
      <c r="AN372" s="465"/>
      <c r="AO372" s="465"/>
      <c r="AP372" s="465"/>
      <c r="AQ372" s="465"/>
      <c r="AR372" s="465"/>
    </row>
    <row r="373" spans="1:44">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c r="AA373" s="465"/>
      <c r="AB373" s="465"/>
      <c r="AC373" s="465"/>
      <c r="AD373" s="465"/>
      <c r="AE373" s="465"/>
      <c r="AF373" s="465"/>
      <c r="AG373" s="465"/>
      <c r="AH373" s="465"/>
      <c r="AI373" s="465"/>
      <c r="AJ373" s="465"/>
      <c r="AK373" s="465"/>
      <c r="AL373" s="465"/>
      <c r="AM373" s="465"/>
      <c r="AN373" s="465"/>
      <c r="AO373" s="465"/>
      <c r="AP373" s="465"/>
      <c r="AQ373" s="465"/>
      <c r="AR373" s="465"/>
    </row>
    <row r="374" spans="1:44">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c r="AA374" s="465"/>
      <c r="AB374" s="465"/>
      <c r="AC374" s="465"/>
      <c r="AD374" s="465"/>
      <c r="AE374" s="465"/>
      <c r="AF374" s="465"/>
      <c r="AG374" s="465"/>
      <c r="AH374" s="465"/>
      <c r="AI374" s="465"/>
      <c r="AJ374" s="465"/>
      <c r="AK374" s="465"/>
      <c r="AL374" s="465"/>
      <c r="AM374" s="465"/>
      <c r="AN374" s="465"/>
      <c r="AO374" s="465"/>
      <c r="AP374" s="465"/>
      <c r="AQ374" s="465"/>
      <c r="AR374" s="465"/>
    </row>
    <row r="375" spans="1:44">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c r="AA375" s="465"/>
      <c r="AB375" s="465"/>
      <c r="AC375" s="465"/>
      <c r="AD375" s="465"/>
      <c r="AE375" s="465"/>
      <c r="AF375" s="465"/>
      <c r="AG375" s="465"/>
      <c r="AH375" s="465"/>
      <c r="AI375" s="465"/>
      <c r="AJ375" s="465"/>
      <c r="AK375" s="465"/>
      <c r="AL375" s="465"/>
      <c r="AM375" s="465"/>
      <c r="AN375" s="465"/>
      <c r="AO375" s="465"/>
      <c r="AP375" s="465"/>
      <c r="AQ375" s="465"/>
      <c r="AR375" s="465"/>
    </row>
    <row r="376" spans="1:44">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c r="AA376" s="465"/>
      <c r="AB376" s="465"/>
      <c r="AC376" s="465"/>
      <c r="AD376" s="465"/>
      <c r="AE376" s="465"/>
      <c r="AF376" s="465"/>
      <c r="AG376" s="465"/>
      <c r="AH376" s="465"/>
      <c r="AI376" s="465"/>
      <c r="AJ376" s="465"/>
      <c r="AK376" s="465"/>
      <c r="AL376" s="465"/>
      <c r="AM376" s="465"/>
      <c r="AN376" s="465"/>
      <c r="AO376" s="465"/>
      <c r="AP376" s="465"/>
      <c r="AQ376" s="465"/>
      <c r="AR376" s="465"/>
    </row>
    <row r="377" spans="1:44">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c r="AA377" s="465"/>
      <c r="AB377" s="465"/>
      <c r="AC377" s="465"/>
      <c r="AD377" s="465"/>
      <c r="AE377" s="465"/>
      <c r="AF377" s="465"/>
      <c r="AG377" s="465"/>
      <c r="AH377" s="465"/>
      <c r="AI377" s="465"/>
      <c r="AJ377" s="465"/>
      <c r="AK377" s="465"/>
      <c r="AL377" s="465"/>
      <c r="AM377" s="465"/>
      <c r="AN377" s="465"/>
      <c r="AO377" s="465"/>
      <c r="AP377" s="465"/>
      <c r="AQ377" s="465"/>
      <c r="AR377" s="465"/>
    </row>
    <row r="378" spans="1:44">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E378" s="465"/>
      <c r="AF378" s="465"/>
      <c r="AG378" s="465"/>
      <c r="AH378" s="465"/>
      <c r="AI378" s="465"/>
      <c r="AJ378" s="465"/>
      <c r="AK378" s="465"/>
      <c r="AL378" s="465"/>
      <c r="AM378" s="465"/>
      <c r="AN378" s="465"/>
      <c r="AO378" s="465"/>
      <c r="AP378" s="465"/>
      <c r="AQ378" s="465"/>
      <c r="AR378" s="465"/>
    </row>
    <row r="379" spans="1:44">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5"/>
      <c r="AC379" s="465"/>
      <c r="AD379" s="465"/>
      <c r="AE379" s="465"/>
      <c r="AF379" s="465"/>
      <c r="AG379" s="465"/>
      <c r="AH379" s="465"/>
      <c r="AI379" s="465"/>
      <c r="AJ379" s="465"/>
      <c r="AK379" s="465"/>
      <c r="AL379" s="465"/>
      <c r="AM379" s="465"/>
      <c r="AN379" s="465"/>
      <c r="AO379" s="465"/>
      <c r="AP379" s="465"/>
      <c r="AQ379" s="465"/>
      <c r="AR379" s="465"/>
    </row>
    <row r="380" spans="1:44">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c r="AA380" s="465"/>
      <c r="AB380" s="465"/>
      <c r="AC380" s="465"/>
      <c r="AD380" s="465"/>
      <c r="AE380" s="465"/>
      <c r="AF380" s="465"/>
      <c r="AG380" s="465"/>
      <c r="AH380" s="465"/>
      <c r="AI380" s="465"/>
      <c r="AJ380" s="465"/>
      <c r="AK380" s="465"/>
      <c r="AL380" s="465"/>
      <c r="AM380" s="465"/>
      <c r="AN380" s="465"/>
      <c r="AO380" s="465"/>
      <c r="AP380" s="465"/>
      <c r="AQ380" s="465"/>
      <c r="AR380" s="465"/>
    </row>
    <row r="381" spans="1:44">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c r="AA381" s="465"/>
      <c r="AB381" s="465"/>
      <c r="AC381" s="465"/>
      <c r="AD381" s="465"/>
      <c r="AE381" s="465"/>
      <c r="AF381" s="465"/>
      <c r="AG381" s="465"/>
      <c r="AH381" s="465"/>
      <c r="AI381" s="465"/>
      <c r="AJ381" s="465"/>
      <c r="AK381" s="465"/>
      <c r="AL381" s="465"/>
      <c r="AM381" s="465"/>
      <c r="AN381" s="465"/>
      <c r="AO381" s="465"/>
      <c r="AP381" s="465"/>
      <c r="AQ381" s="465"/>
      <c r="AR381" s="465"/>
    </row>
    <row r="382" spans="1:44">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c r="AA382" s="465"/>
      <c r="AB382" s="465"/>
      <c r="AC382" s="465"/>
      <c r="AD382" s="465"/>
      <c r="AE382" s="465"/>
      <c r="AF382" s="465"/>
      <c r="AG382" s="465"/>
      <c r="AH382" s="465"/>
      <c r="AI382" s="465"/>
      <c r="AJ382" s="465"/>
      <c r="AK382" s="465"/>
      <c r="AL382" s="465"/>
      <c r="AM382" s="465"/>
      <c r="AN382" s="465"/>
      <c r="AO382" s="465"/>
      <c r="AP382" s="465"/>
      <c r="AQ382" s="465"/>
      <c r="AR382" s="465"/>
    </row>
    <row r="383" spans="1:44">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c r="AA383" s="465"/>
      <c r="AB383" s="465"/>
      <c r="AC383" s="465"/>
      <c r="AD383" s="465"/>
      <c r="AE383" s="465"/>
      <c r="AF383" s="465"/>
      <c r="AG383" s="465"/>
      <c r="AH383" s="465"/>
      <c r="AI383" s="465"/>
      <c r="AJ383" s="465"/>
      <c r="AK383" s="465"/>
      <c r="AL383" s="465"/>
      <c r="AM383" s="465"/>
      <c r="AN383" s="465"/>
      <c r="AO383" s="465"/>
      <c r="AP383" s="465"/>
      <c r="AQ383" s="465"/>
      <c r="AR383" s="465"/>
    </row>
    <row r="384" spans="1:44">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c r="AA384" s="465"/>
      <c r="AB384" s="465"/>
      <c r="AC384" s="465"/>
      <c r="AD384" s="465"/>
      <c r="AE384" s="465"/>
      <c r="AF384" s="465"/>
      <c r="AG384" s="465"/>
      <c r="AH384" s="465"/>
      <c r="AI384" s="465"/>
      <c r="AJ384" s="465"/>
      <c r="AK384" s="465"/>
      <c r="AL384" s="465"/>
      <c r="AM384" s="465"/>
      <c r="AN384" s="465"/>
      <c r="AO384" s="465"/>
      <c r="AP384" s="465"/>
      <c r="AQ384" s="465"/>
      <c r="AR384" s="465"/>
    </row>
    <row r="385" spans="1:44">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c r="AA385" s="465"/>
      <c r="AB385" s="465"/>
      <c r="AC385" s="465"/>
      <c r="AD385" s="465"/>
      <c r="AE385" s="465"/>
      <c r="AF385" s="465"/>
      <c r="AG385" s="465"/>
      <c r="AH385" s="465"/>
      <c r="AI385" s="465"/>
      <c r="AJ385" s="465"/>
      <c r="AK385" s="465"/>
      <c r="AL385" s="465"/>
      <c r="AM385" s="465"/>
      <c r="AN385" s="465"/>
      <c r="AO385" s="465"/>
      <c r="AP385" s="465"/>
      <c r="AQ385" s="465"/>
      <c r="AR385" s="465"/>
    </row>
    <row r="386" spans="1:44">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E386" s="465"/>
      <c r="AF386" s="465"/>
      <c r="AG386" s="465"/>
      <c r="AH386" s="465"/>
      <c r="AI386" s="465"/>
      <c r="AJ386" s="465"/>
      <c r="AK386" s="465"/>
      <c r="AL386" s="465"/>
      <c r="AM386" s="465"/>
      <c r="AN386" s="465"/>
      <c r="AO386" s="465"/>
      <c r="AP386" s="465"/>
      <c r="AQ386" s="465"/>
      <c r="AR386" s="465"/>
    </row>
    <row r="387" spans="1:44">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c r="AA387" s="465"/>
      <c r="AB387" s="465"/>
      <c r="AC387" s="465"/>
      <c r="AD387" s="465"/>
      <c r="AE387" s="465"/>
      <c r="AF387" s="465"/>
      <c r="AG387" s="465"/>
      <c r="AH387" s="465"/>
      <c r="AI387" s="465"/>
      <c r="AJ387" s="465"/>
      <c r="AK387" s="465"/>
      <c r="AL387" s="465"/>
      <c r="AM387" s="465"/>
      <c r="AN387" s="465"/>
      <c r="AO387" s="465"/>
      <c r="AP387" s="465"/>
      <c r="AQ387" s="465"/>
      <c r="AR387" s="465"/>
    </row>
    <row r="388" spans="1:44">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c r="AA388" s="465"/>
      <c r="AB388" s="465"/>
      <c r="AC388" s="465"/>
      <c r="AD388" s="465"/>
      <c r="AE388" s="465"/>
      <c r="AF388" s="465"/>
      <c r="AG388" s="465"/>
      <c r="AH388" s="465"/>
      <c r="AI388" s="465"/>
      <c r="AJ388" s="465"/>
      <c r="AK388" s="465"/>
      <c r="AL388" s="465"/>
      <c r="AM388" s="465"/>
      <c r="AN388" s="465"/>
      <c r="AO388" s="465"/>
      <c r="AP388" s="465"/>
      <c r="AQ388" s="465"/>
      <c r="AR388" s="465"/>
    </row>
    <row r="389" spans="1:44">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c r="AA389" s="465"/>
      <c r="AB389" s="465"/>
      <c r="AC389" s="465"/>
      <c r="AD389" s="465"/>
      <c r="AE389" s="465"/>
      <c r="AF389" s="465"/>
      <c r="AG389" s="465"/>
      <c r="AH389" s="465"/>
      <c r="AI389" s="465"/>
      <c r="AJ389" s="465"/>
      <c r="AK389" s="465"/>
      <c r="AL389" s="465"/>
      <c r="AM389" s="465"/>
      <c r="AN389" s="465"/>
      <c r="AO389" s="465"/>
      <c r="AP389" s="465"/>
      <c r="AQ389" s="465"/>
      <c r="AR389" s="465"/>
    </row>
    <row r="390" spans="1:44">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c r="AA390" s="465"/>
      <c r="AB390" s="465"/>
      <c r="AC390" s="465"/>
      <c r="AD390" s="465"/>
      <c r="AE390" s="465"/>
      <c r="AF390" s="465"/>
      <c r="AG390" s="465"/>
      <c r="AH390" s="465"/>
      <c r="AI390" s="465"/>
      <c r="AJ390" s="465"/>
      <c r="AK390" s="465"/>
      <c r="AL390" s="465"/>
      <c r="AM390" s="465"/>
      <c r="AN390" s="465"/>
      <c r="AO390" s="465"/>
      <c r="AP390" s="465"/>
      <c r="AQ390" s="465"/>
      <c r="AR390" s="465"/>
    </row>
    <row r="391" spans="1:44">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c r="AA391" s="465"/>
      <c r="AB391" s="465"/>
      <c r="AC391" s="465"/>
      <c r="AD391" s="465"/>
      <c r="AE391" s="465"/>
      <c r="AF391" s="465"/>
      <c r="AG391" s="465"/>
      <c r="AH391" s="465"/>
      <c r="AI391" s="465"/>
      <c r="AJ391" s="465"/>
      <c r="AK391" s="465"/>
      <c r="AL391" s="465"/>
      <c r="AM391" s="465"/>
      <c r="AN391" s="465"/>
      <c r="AO391" s="465"/>
      <c r="AP391" s="465"/>
      <c r="AQ391" s="465"/>
      <c r="AR391" s="465"/>
    </row>
    <row r="392" spans="1:44">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c r="AA392" s="465"/>
      <c r="AB392" s="465"/>
      <c r="AC392" s="465"/>
      <c r="AD392" s="465"/>
      <c r="AE392" s="465"/>
      <c r="AF392" s="465"/>
      <c r="AG392" s="465"/>
      <c r="AH392" s="465"/>
      <c r="AI392" s="465"/>
      <c r="AJ392" s="465"/>
      <c r="AK392" s="465"/>
      <c r="AL392" s="465"/>
      <c r="AM392" s="465"/>
      <c r="AN392" s="465"/>
      <c r="AO392" s="465"/>
      <c r="AP392" s="465"/>
      <c r="AQ392" s="465"/>
      <c r="AR392" s="465"/>
    </row>
    <row r="393" spans="1:44">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c r="AA393" s="465"/>
      <c r="AB393" s="465"/>
      <c r="AC393" s="465"/>
      <c r="AD393" s="465"/>
      <c r="AE393" s="465"/>
      <c r="AF393" s="465"/>
      <c r="AG393" s="465"/>
      <c r="AH393" s="465"/>
      <c r="AI393" s="465"/>
      <c r="AJ393" s="465"/>
      <c r="AK393" s="465"/>
      <c r="AL393" s="465"/>
      <c r="AM393" s="465"/>
      <c r="AN393" s="465"/>
      <c r="AO393" s="465"/>
      <c r="AP393" s="465"/>
      <c r="AQ393" s="465"/>
      <c r="AR393" s="465"/>
    </row>
    <row r="394" spans="1:44">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c r="AA394" s="465"/>
      <c r="AB394" s="465"/>
      <c r="AC394" s="465"/>
      <c r="AD394" s="465"/>
      <c r="AE394" s="465"/>
      <c r="AF394" s="465"/>
      <c r="AG394" s="465"/>
      <c r="AH394" s="465"/>
      <c r="AI394" s="465"/>
      <c r="AJ394" s="465"/>
      <c r="AK394" s="465"/>
      <c r="AL394" s="465"/>
      <c r="AM394" s="465"/>
      <c r="AN394" s="465"/>
      <c r="AO394" s="465"/>
      <c r="AP394" s="465"/>
      <c r="AQ394" s="465"/>
      <c r="AR394" s="465"/>
    </row>
    <row r="395" spans="1:44">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c r="AA395" s="465"/>
      <c r="AB395" s="465"/>
      <c r="AC395" s="465"/>
      <c r="AD395" s="465"/>
      <c r="AE395" s="465"/>
      <c r="AF395" s="465"/>
      <c r="AG395" s="465"/>
      <c r="AH395" s="465"/>
      <c r="AI395" s="465"/>
      <c r="AJ395" s="465"/>
      <c r="AK395" s="465"/>
      <c r="AL395" s="465"/>
      <c r="AM395" s="465"/>
      <c r="AN395" s="465"/>
      <c r="AO395" s="465"/>
      <c r="AP395" s="465"/>
      <c r="AQ395" s="465"/>
      <c r="AR395" s="465"/>
    </row>
    <row r="396" spans="1:44">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E396" s="465"/>
      <c r="AF396" s="465"/>
      <c r="AG396" s="465"/>
      <c r="AH396" s="465"/>
      <c r="AI396" s="465"/>
      <c r="AJ396" s="465"/>
      <c r="AK396" s="465"/>
      <c r="AL396" s="465"/>
      <c r="AM396" s="465"/>
      <c r="AN396" s="465"/>
      <c r="AO396" s="465"/>
      <c r="AP396" s="465"/>
      <c r="AQ396" s="465"/>
      <c r="AR396" s="465"/>
    </row>
    <row r="397" spans="1:44">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E397" s="465"/>
      <c r="AF397" s="465"/>
      <c r="AG397" s="465"/>
      <c r="AH397" s="465"/>
      <c r="AI397" s="465"/>
      <c r="AJ397" s="465"/>
      <c r="AK397" s="465"/>
      <c r="AL397" s="465"/>
      <c r="AM397" s="465"/>
      <c r="AN397" s="465"/>
      <c r="AO397" s="465"/>
      <c r="AP397" s="465"/>
      <c r="AQ397" s="465"/>
      <c r="AR397" s="465"/>
    </row>
    <row r="398" spans="1:44">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E398" s="465"/>
      <c r="AF398" s="465"/>
      <c r="AG398" s="465"/>
      <c r="AH398" s="465"/>
      <c r="AI398" s="465"/>
      <c r="AJ398" s="465"/>
      <c r="AK398" s="465"/>
      <c r="AL398" s="465"/>
      <c r="AM398" s="465"/>
      <c r="AN398" s="465"/>
      <c r="AO398" s="465"/>
      <c r="AP398" s="465"/>
      <c r="AQ398" s="465"/>
      <c r="AR398" s="465"/>
    </row>
    <row r="399" spans="1:44">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c r="AA399" s="465"/>
      <c r="AB399" s="465"/>
      <c r="AC399" s="465"/>
      <c r="AD399" s="465"/>
      <c r="AE399" s="465"/>
      <c r="AF399" s="465"/>
      <c r="AG399" s="465"/>
      <c r="AH399" s="465"/>
      <c r="AI399" s="465"/>
      <c r="AJ399" s="465"/>
      <c r="AK399" s="465"/>
      <c r="AL399" s="465"/>
      <c r="AM399" s="465"/>
      <c r="AN399" s="465"/>
      <c r="AO399" s="465"/>
      <c r="AP399" s="465"/>
      <c r="AQ399" s="465"/>
      <c r="AR399" s="465"/>
    </row>
    <row r="400" spans="1:44">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c r="AH400" s="465"/>
      <c r="AI400" s="465"/>
      <c r="AJ400" s="465"/>
      <c r="AK400" s="465"/>
      <c r="AL400" s="465"/>
      <c r="AM400" s="465"/>
      <c r="AN400" s="465"/>
      <c r="AO400" s="465"/>
      <c r="AP400" s="465"/>
      <c r="AQ400" s="465"/>
      <c r="AR400" s="465"/>
    </row>
    <row r="401" spans="1:44">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c r="AA401" s="465"/>
      <c r="AB401" s="465"/>
      <c r="AC401" s="465"/>
      <c r="AD401" s="465"/>
      <c r="AE401" s="465"/>
      <c r="AF401" s="465"/>
      <c r="AG401" s="465"/>
      <c r="AH401" s="465"/>
      <c r="AI401" s="465"/>
      <c r="AJ401" s="465"/>
      <c r="AK401" s="465"/>
      <c r="AL401" s="465"/>
      <c r="AM401" s="465"/>
      <c r="AN401" s="465"/>
      <c r="AO401" s="465"/>
      <c r="AP401" s="465"/>
      <c r="AQ401" s="465"/>
      <c r="AR401" s="465"/>
    </row>
    <row r="402" spans="1:44">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c r="AA402" s="465"/>
      <c r="AB402" s="465"/>
      <c r="AC402" s="465"/>
      <c r="AD402" s="465"/>
      <c r="AE402" s="465"/>
      <c r="AF402" s="465"/>
      <c r="AG402" s="465"/>
      <c r="AH402" s="465"/>
      <c r="AI402" s="465"/>
      <c r="AJ402" s="465"/>
      <c r="AK402" s="465"/>
      <c r="AL402" s="465"/>
      <c r="AM402" s="465"/>
      <c r="AN402" s="465"/>
      <c r="AO402" s="465"/>
      <c r="AP402" s="465"/>
      <c r="AQ402" s="465"/>
      <c r="AR402" s="465"/>
    </row>
    <row r="403" spans="1:44">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c r="AA403" s="465"/>
      <c r="AB403" s="465"/>
      <c r="AC403" s="465"/>
      <c r="AD403" s="465"/>
      <c r="AE403" s="465"/>
      <c r="AF403" s="465"/>
      <c r="AG403" s="465"/>
      <c r="AH403" s="465"/>
      <c r="AI403" s="465"/>
      <c r="AJ403" s="465"/>
      <c r="AK403" s="465"/>
      <c r="AL403" s="465"/>
      <c r="AM403" s="465"/>
      <c r="AN403" s="465"/>
      <c r="AO403" s="465"/>
      <c r="AP403" s="465"/>
      <c r="AQ403" s="465"/>
      <c r="AR403" s="465"/>
    </row>
    <row r="404" spans="1:44">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c r="AA404" s="465"/>
      <c r="AB404" s="465"/>
      <c r="AC404" s="465"/>
      <c r="AD404" s="465"/>
      <c r="AE404" s="465"/>
      <c r="AF404" s="465"/>
      <c r="AG404" s="465"/>
      <c r="AH404" s="465"/>
      <c r="AI404" s="465"/>
      <c r="AJ404" s="465"/>
      <c r="AK404" s="465"/>
      <c r="AL404" s="465"/>
      <c r="AM404" s="465"/>
      <c r="AN404" s="465"/>
      <c r="AO404" s="465"/>
      <c r="AP404" s="465"/>
      <c r="AQ404" s="465"/>
      <c r="AR404" s="465"/>
    </row>
    <row r="405" spans="1:44">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65"/>
      <c r="AF405" s="465"/>
      <c r="AG405" s="465"/>
      <c r="AH405" s="465"/>
      <c r="AI405" s="465"/>
      <c r="AJ405" s="465"/>
      <c r="AK405" s="465"/>
      <c r="AL405" s="465"/>
      <c r="AM405" s="465"/>
      <c r="AN405" s="465"/>
      <c r="AO405" s="465"/>
      <c r="AP405" s="465"/>
      <c r="AQ405" s="465"/>
      <c r="AR405" s="465"/>
    </row>
    <row r="406" spans="1:44">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c r="AA406" s="465"/>
      <c r="AB406" s="465"/>
      <c r="AC406" s="465"/>
      <c r="AD406" s="465"/>
      <c r="AE406" s="465"/>
      <c r="AF406" s="465"/>
      <c r="AG406" s="465"/>
      <c r="AH406" s="465"/>
      <c r="AI406" s="465"/>
      <c r="AJ406" s="465"/>
      <c r="AK406" s="465"/>
      <c r="AL406" s="465"/>
      <c r="AM406" s="465"/>
      <c r="AN406" s="465"/>
      <c r="AO406" s="465"/>
      <c r="AP406" s="465"/>
      <c r="AQ406" s="465"/>
      <c r="AR406" s="465"/>
    </row>
    <row r="407" spans="1:44">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c r="AA407" s="465"/>
      <c r="AB407" s="465"/>
      <c r="AC407" s="465"/>
      <c r="AD407" s="465"/>
      <c r="AE407" s="465"/>
      <c r="AF407" s="465"/>
      <c r="AG407" s="465"/>
      <c r="AH407" s="465"/>
      <c r="AI407" s="465"/>
      <c r="AJ407" s="465"/>
      <c r="AK407" s="465"/>
      <c r="AL407" s="465"/>
      <c r="AM407" s="465"/>
      <c r="AN407" s="465"/>
      <c r="AO407" s="465"/>
      <c r="AP407" s="465"/>
      <c r="AQ407" s="465"/>
      <c r="AR407" s="465"/>
    </row>
    <row r="408" spans="1:44">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c r="AA408" s="465"/>
      <c r="AB408" s="465"/>
      <c r="AC408" s="465"/>
      <c r="AD408" s="465"/>
      <c r="AE408" s="465"/>
      <c r="AF408" s="465"/>
      <c r="AG408" s="465"/>
      <c r="AH408" s="465"/>
      <c r="AI408" s="465"/>
      <c r="AJ408" s="465"/>
      <c r="AK408" s="465"/>
      <c r="AL408" s="465"/>
      <c r="AM408" s="465"/>
      <c r="AN408" s="465"/>
      <c r="AO408" s="465"/>
      <c r="AP408" s="465"/>
      <c r="AQ408" s="465"/>
      <c r="AR408" s="465"/>
    </row>
    <row r="409" spans="1:44">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465"/>
      <c r="AK409" s="465"/>
      <c r="AL409" s="465"/>
      <c r="AM409" s="465"/>
      <c r="AN409" s="465"/>
      <c r="AO409" s="465"/>
      <c r="AP409" s="465"/>
      <c r="AQ409" s="465"/>
      <c r="AR409" s="465"/>
    </row>
    <row r="410" spans="1:44">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E410" s="465"/>
      <c r="AF410" s="465"/>
      <c r="AG410" s="465"/>
      <c r="AH410" s="465"/>
      <c r="AI410" s="465"/>
      <c r="AJ410" s="465"/>
      <c r="AK410" s="465"/>
      <c r="AL410" s="465"/>
      <c r="AM410" s="465"/>
      <c r="AN410" s="465"/>
      <c r="AO410" s="465"/>
      <c r="AP410" s="465"/>
      <c r="AQ410" s="465"/>
      <c r="AR410" s="465"/>
    </row>
    <row r="411" spans="1:44">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c r="AA411" s="465"/>
      <c r="AB411" s="465"/>
      <c r="AC411" s="465"/>
      <c r="AD411" s="465"/>
      <c r="AE411" s="465"/>
      <c r="AF411" s="465"/>
      <c r="AG411" s="465"/>
      <c r="AH411" s="465"/>
      <c r="AI411" s="465"/>
      <c r="AJ411" s="465"/>
      <c r="AK411" s="465"/>
      <c r="AL411" s="465"/>
      <c r="AM411" s="465"/>
      <c r="AN411" s="465"/>
      <c r="AO411" s="465"/>
      <c r="AP411" s="465"/>
      <c r="AQ411" s="465"/>
      <c r="AR411" s="465"/>
    </row>
    <row r="412" spans="1:44">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E412" s="465"/>
      <c r="AF412" s="465"/>
      <c r="AG412" s="465"/>
      <c r="AH412" s="465"/>
      <c r="AI412" s="465"/>
      <c r="AJ412" s="465"/>
      <c r="AK412" s="465"/>
      <c r="AL412" s="465"/>
      <c r="AM412" s="465"/>
      <c r="AN412" s="465"/>
      <c r="AO412" s="465"/>
      <c r="AP412" s="465"/>
      <c r="AQ412" s="465"/>
      <c r="AR412" s="465"/>
    </row>
    <row r="413" spans="1:44">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c r="AA413" s="465"/>
      <c r="AB413" s="465"/>
      <c r="AC413" s="465"/>
      <c r="AD413" s="465"/>
      <c r="AE413" s="465"/>
      <c r="AF413" s="465"/>
      <c r="AG413" s="465"/>
      <c r="AH413" s="465"/>
      <c r="AI413" s="465"/>
      <c r="AJ413" s="465"/>
      <c r="AK413" s="465"/>
      <c r="AL413" s="465"/>
      <c r="AM413" s="465"/>
      <c r="AN413" s="465"/>
      <c r="AO413" s="465"/>
      <c r="AP413" s="465"/>
      <c r="AQ413" s="465"/>
      <c r="AR413" s="465"/>
    </row>
    <row r="414" spans="1:44">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65"/>
      <c r="AF414" s="465"/>
      <c r="AG414" s="465"/>
      <c r="AH414" s="465"/>
      <c r="AI414" s="465"/>
      <c r="AJ414" s="465"/>
      <c r="AK414" s="465"/>
      <c r="AL414" s="465"/>
      <c r="AM414" s="465"/>
      <c r="AN414" s="465"/>
      <c r="AO414" s="465"/>
      <c r="AP414" s="465"/>
      <c r="AQ414" s="465"/>
      <c r="AR414" s="465"/>
    </row>
    <row r="415" spans="1:44">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65"/>
      <c r="AF415" s="465"/>
      <c r="AG415" s="465"/>
      <c r="AH415" s="465"/>
      <c r="AI415" s="465"/>
      <c r="AJ415" s="465"/>
      <c r="AK415" s="465"/>
      <c r="AL415" s="465"/>
      <c r="AM415" s="465"/>
      <c r="AN415" s="465"/>
      <c r="AO415" s="465"/>
      <c r="AP415" s="465"/>
      <c r="AQ415" s="465"/>
      <c r="AR415" s="465"/>
    </row>
    <row r="416" spans="1:44">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c r="AA416" s="465"/>
      <c r="AB416" s="465"/>
      <c r="AC416" s="465"/>
      <c r="AD416" s="465"/>
      <c r="AE416" s="465"/>
      <c r="AF416" s="465"/>
      <c r="AG416" s="465"/>
      <c r="AH416" s="465"/>
      <c r="AI416" s="465"/>
      <c r="AJ416" s="465"/>
      <c r="AK416" s="465"/>
      <c r="AL416" s="465"/>
      <c r="AM416" s="465"/>
      <c r="AN416" s="465"/>
      <c r="AO416" s="465"/>
      <c r="AP416" s="465"/>
      <c r="AQ416" s="465"/>
      <c r="AR416" s="465"/>
    </row>
    <row r="417" spans="1:44">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c r="AA417" s="465"/>
      <c r="AB417" s="465"/>
      <c r="AC417" s="465"/>
      <c r="AD417" s="465"/>
      <c r="AE417" s="465"/>
      <c r="AF417" s="465"/>
      <c r="AG417" s="465"/>
      <c r="AH417" s="465"/>
      <c r="AI417" s="465"/>
      <c r="AJ417" s="465"/>
      <c r="AK417" s="465"/>
      <c r="AL417" s="465"/>
      <c r="AM417" s="465"/>
      <c r="AN417" s="465"/>
      <c r="AO417" s="465"/>
      <c r="AP417" s="465"/>
      <c r="AQ417" s="465"/>
      <c r="AR417" s="465"/>
    </row>
    <row r="418" spans="1:44">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c r="AA418" s="465"/>
      <c r="AB418" s="465"/>
      <c r="AC418" s="465"/>
      <c r="AD418" s="465"/>
      <c r="AE418" s="465"/>
      <c r="AF418" s="465"/>
      <c r="AG418" s="465"/>
      <c r="AH418" s="465"/>
      <c r="AI418" s="465"/>
      <c r="AJ418" s="465"/>
      <c r="AK418" s="465"/>
      <c r="AL418" s="465"/>
      <c r="AM418" s="465"/>
      <c r="AN418" s="465"/>
      <c r="AO418" s="465"/>
      <c r="AP418" s="465"/>
      <c r="AQ418" s="465"/>
      <c r="AR418" s="465"/>
    </row>
    <row r="419" spans="1:44">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c r="AA419" s="465"/>
      <c r="AB419" s="465"/>
      <c r="AC419" s="465"/>
      <c r="AD419" s="465"/>
      <c r="AE419" s="465"/>
      <c r="AF419" s="465"/>
      <c r="AG419" s="465"/>
      <c r="AH419" s="465"/>
      <c r="AI419" s="465"/>
      <c r="AJ419" s="465"/>
      <c r="AK419" s="465"/>
      <c r="AL419" s="465"/>
      <c r="AM419" s="465"/>
      <c r="AN419" s="465"/>
      <c r="AO419" s="465"/>
      <c r="AP419" s="465"/>
      <c r="AQ419" s="465"/>
      <c r="AR419" s="465"/>
    </row>
    <row r="420" spans="1:44">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c r="AA420" s="465"/>
      <c r="AB420" s="465"/>
      <c r="AC420" s="465"/>
      <c r="AD420" s="465"/>
      <c r="AE420" s="465"/>
      <c r="AF420" s="465"/>
      <c r="AG420" s="465"/>
      <c r="AH420" s="465"/>
      <c r="AI420" s="465"/>
      <c r="AJ420" s="465"/>
      <c r="AK420" s="465"/>
      <c r="AL420" s="465"/>
      <c r="AM420" s="465"/>
      <c r="AN420" s="465"/>
      <c r="AO420" s="465"/>
      <c r="AP420" s="465"/>
      <c r="AQ420" s="465"/>
      <c r="AR420" s="465"/>
    </row>
    <row r="421" spans="1:44">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65"/>
      <c r="AF421" s="465"/>
      <c r="AG421" s="465"/>
      <c r="AH421" s="465"/>
      <c r="AI421" s="465"/>
      <c r="AJ421" s="465"/>
      <c r="AK421" s="465"/>
      <c r="AL421" s="465"/>
      <c r="AM421" s="465"/>
      <c r="AN421" s="465"/>
      <c r="AO421" s="465"/>
      <c r="AP421" s="465"/>
      <c r="AQ421" s="465"/>
      <c r="AR421" s="465"/>
    </row>
    <row r="422" spans="1:44">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c r="AA422" s="465"/>
      <c r="AB422" s="465"/>
      <c r="AC422" s="465"/>
      <c r="AD422" s="465"/>
      <c r="AE422" s="465"/>
      <c r="AF422" s="465"/>
      <c r="AG422" s="465"/>
      <c r="AH422" s="465"/>
      <c r="AI422" s="465"/>
      <c r="AJ422" s="465"/>
      <c r="AK422" s="465"/>
      <c r="AL422" s="465"/>
      <c r="AM422" s="465"/>
      <c r="AN422" s="465"/>
      <c r="AO422" s="465"/>
      <c r="AP422" s="465"/>
      <c r="AQ422" s="465"/>
      <c r="AR422" s="465"/>
    </row>
    <row r="423" spans="1:44">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c r="AA423" s="465"/>
      <c r="AB423" s="465"/>
      <c r="AC423" s="465"/>
      <c r="AD423" s="465"/>
      <c r="AE423" s="465"/>
      <c r="AF423" s="465"/>
      <c r="AG423" s="465"/>
      <c r="AH423" s="465"/>
      <c r="AI423" s="465"/>
      <c r="AJ423" s="465"/>
      <c r="AK423" s="465"/>
      <c r="AL423" s="465"/>
      <c r="AM423" s="465"/>
      <c r="AN423" s="465"/>
      <c r="AO423" s="465"/>
      <c r="AP423" s="465"/>
      <c r="AQ423" s="465"/>
      <c r="AR423" s="465"/>
    </row>
    <row r="424" spans="1:44">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c r="AA424" s="465"/>
      <c r="AB424" s="465"/>
      <c r="AC424" s="465"/>
      <c r="AD424" s="465"/>
      <c r="AE424" s="465"/>
      <c r="AF424" s="465"/>
      <c r="AG424" s="465"/>
      <c r="AH424" s="465"/>
      <c r="AI424" s="465"/>
      <c r="AJ424" s="465"/>
      <c r="AK424" s="465"/>
      <c r="AL424" s="465"/>
      <c r="AM424" s="465"/>
      <c r="AN424" s="465"/>
      <c r="AO424" s="465"/>
      <c r="AP424" s="465"/>
      <c r="AQ424" s="465"/>
      <c r="AR424" s="465"/>
    </row>
    <row r="425" spans="1:44">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c r="AA425" s="465"/>
      <c r="AB425" s="465"/>
      <c r="AC425" s="465"/>
      <c r="AD425" s="465"/>
      <c r="AE425" s="465"/>
      <c r="AF425" s="465"/>
      <c r="AG425" s="465"/>
      <c r="AH425" s="465"/>
      <c r="AI425" s="465"/>
      <c r="AJ425" s="465"/>
      <c r="AK425" s="465"/>
      <c r="AL425" s="465"/>
      <c r="AM425" s="465"/>
      <c r="AN425" s="465"/>
      <c r="AO425" s="465"/>
      <c r="AP425" s="465"/>
      <c r="AQ425" s="465"/>
      <c r="AR425" s="465"/>
    </row>
    <row r="426" spans="1:44">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c r="AA426" s="465"/>
      <c r="AB426" s="465"/>
      <c r="AC426" s="465"/>
      <c r="AD426" s="465"/>
      <c r="AE426" s="465"/>
      <c r="AF426" s="465"/>
      <c r="AG426" s="465"/>
      <c r="AH426" s="465"/>
      <c r="AI426" s="465"/>
      <c r="AJ426" s="465"/>
      <c r="AK426" s="465"/>
      <c r="AL426" s="465"/>
      <c r="AM426" s="465"/>
      <c r="AN426" s="465"/>
      <c r="AO426" s="465"/>
      <c r="AP426" s="465"/>
      <c r="AQ426" s="465"/>
      <c r="AR426" s="465"/>
    </row>
    <row r="427" spans="1:44">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c r="AA427" s="465"/>
      <c r="AB427" s="465"/>
      <c r="AC427" s="465"/>
      <c r="AD427" s="465"/>
      <c r="AE427" s="465"/>
      <c r="AF427" s="465"/>
      <c r="AG427" s="465"/>
      <c r="AH427" s="465"/>
      <c r="AI427" s="465"/>
      <c r="AJ427" s="465"/>
      <c r="AK427" s="465"/>
      <c r="AL427" s="465"/>
      <c r="AM427" s="465"/>
      <c r="AN427" s="465"/>
      <c r="AO427" s="465"/>
      <c r="AP427" s="465"/>
      <c r="AQ427" s="465"/>
      <c r="AR427" s="465"/>
    </row>
    <row r="428" spans="1:44">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c r="AA428" s="465"/>
      <c r="AB428" s="465"/>
      <c r="AC428" s="465"/>
      <c r="AD428" s="465"/>
      <c r="AE428" s="465"/>
      <c r="AF428" s="465"/>
      <c r="AG428" s="465"/>
      <c r="AH428" s="465"/>
      <c r="AI428" s="465"/>
      <c r="AJ428" s="465"/>
      <c r="AK428" s="465"/>
      <c r="AL428" s="465"/>
      <c r="AM428" s="465"/>
      <c r="AN428" s="465"/>
      <c r="AO428" s="465"/>
      <c r="AP428" s="465"/>
      <c r="AQ428" s="465"/>
      <c r="AR428" s="465"/>
    </row>
    <row r="429" spans="1:44">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5"/>
      <c r="AK429" s="465"/>
      <c r="AL429" s="465"/>
      <c r="AM429" s="465"/>
      <c r="AN429" s="465"/>
      <c r="AO429" s="465"/>
      <c r="AP429" s="465"/>
      <c r="AQ429" s="465"/>
      <c r="AR429" s="465"/>
    </row>
    <row r="430" spans="1:44">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c r="AA430" s="465"/>
      <c r="AB430" s="465"/>
      <c r="AC430" s="465"/>
      <c r="AD430" s="465"/>
      <c r="AE430" s="465"/>
      <c r="AF430" s="465"/>
      <c r="AG430" s="465"/>
      <c r="AH430" s="465"/>
      <c r="AI430" s="465"/>
      <c r="AJ430" s="465"/>
      <c r="AK430" s="465"/>
      <c r="AL430" s="465"/>
      <c r="AM430" s="465"/>
      <c r="AN430" s="465"/>
      <c r="AO430" s="465"/>
      <c r="AP430" s="465"/>
      <c r="AQ430" s="465"/>
      <c r="AR430" s="465"/>
    </row>
    <row r="431" spans="1:44">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c r="AA431" s="465"/>
      <c r="AB431" s="465"/>
      <c r="AC431" s="465"/>
      <c r="AD431" s="465"/>
      <c r="AE431" s="465"/>
      <c r="AF431" s="465"/>
      <c r="AG431" s="465"/>
      <c r="AH431" s="465"/>
      <c r="AI431" s="465"/>
      <c r="AJ431" s="465"/>
      <c r="AK431" s="465"/>
      <c r="AL431" s="465"/>
      <c r="AM431" s="465"/>
      <c r="AN431" s="465"/>
      <c r="AO431" s="465"/>
      <c r="AP431" s="465"/>
      <c r="AQ431" s="465"/>
      <c r="AR431" s="465"/>
    </row>
    <row r="432" spans="1:44">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c r="AA432" s="465"/>
      <c r="AB432" s="465"/>
      <c r="AC432" s="465"/>
      <c r="AD432" s="465"/>
      <c r="AE432" s="465"/>
      <c r="AF432" s="465"/>
      <c r="AG432" s="465"/>
      <c r="AH432" s="465"/>
      <c r="AI432" s="465"/>
      <c r="AJ432" s="465"/>
      <c r="AK432" s="465"/>
      <c r="AL432" s="465"/>
      <c r="AM432" s="465"/>
      <c r="AN432" s="465"/>
      <c r="AO432" s="465"/>
      <c r="AP432" s="465"/>
      <c r="AQ432" s="465"/>
      <c r="AR432" s="465"/>
    </row>
    <row r="433" spans="1:44">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465"/>
      <c r="AF433" s="465"/>
      <c r="AG433" s="465"/>
      <c r="AH433" s="465"/>
      <c r="AI433" s="465"/>
      <c r="AJ433" s="465"/>
      <c r="AK433" s="465"/>
      <c r="AL433" s="465"/>
      <c r="AM433" s="465"/>
      <c r="AN433" s="465"/>
      <c r="AO433" s="465"/>
      <c r="AP433" s="465"/>
      <c r="AQ433" s="465"/>
      <c r="AR433" s="465"/>
    </row>
    <row r="434" spans="1:44">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c r="AA434" s="465"/>
      <c r="AB434" s="465"/>
      <c r="AC434" s="465"/>
      <c r="AD434" s="465"/>
      <c r="AE434" s="465"/>
      <c r="AF434" s="465"/>
      <c r="AG434" s="465"/>
      <c r="AH434" s="465"/>
      <c r="AI434" s="465"/>
      <c r="AJ434" s="465"/>
      <c r="AK434" s="465"/>
      <c r="AL434" s="465"/>
      <c r="AM434" s="465"/>
      <c r="AN434" s="465"/>
      <c r="AO434" s="465"/>
      <c r="AP434" s="465"/>
      <c r="AQ434" s="465"/>
      <c r="AR434" s="465"/>
    </row>
    <row r="435" spans="1:44">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c r="AA435" s="465"/>
      <c r="AB435" s="465"/>
      <c r="AC435" s="465"/>
      <c r="AD435" s="465"/>
      <c r="AE435" s="465"/>
      <c r="AF435" s="465"/>
      <c r="AG435" s="465"/>
      <c r="AH435" s="465"/>
      <c r="AI435" s="465"/>
      <c r="AJ435" s="465"/>
      <c r="AK435" s="465"/>
      <c r="AL435" s="465"/>
      <c r="AM435" s="465"/>
      <c r="AN435" s="465"/>
      <c r="AO435" s="465"/>
      <c r="AP435" s="465"/>
      <c r="AQ435" s="465"/>
      <c r="AR435" s="465"/>
    </row>
    <row r="436" spans="1:44">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c r="AA436" s="465"/>
      <c r="AB436" s="465"/>
      <c r="AC436" s="465"/>
      <c r="AD436" s="465"/>
      <c r="AE436" s="465"/>
      <c r="AF436" s="465"/>
      <c r="AG436" s="465"/>
      <c r="AH436" s="465"/>
      <c r="AI436" s="465"/>
      <c r="AJ436" s="465"/>
      <c r="AK436" s="465"/>
      <c r="AL436" s="465"/>
      <c r="AM436" s="465"/>
      <c r="AN436" s="465"/>
      <c r="AO436" s="465"/>
      <c r="AP436" s="465"/>
      <c r="AQ436" s="465"/>
      <c r="AR436" s="465"/>
    </row>
    <row r="437" spans="1:44">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c r="AA437" s="465"/>
      <c r="AB437" s="465"/>
      <c r="AC437" s="465"/>
      <c r="AD437" s="465"/>
      <c r="AE437" s="465"/>
      <c r="AF437" s="465"/>
      <c r="AG437" s="465"/>
      <c r="AH437" s="465"/>
      <c r="AI437" s="465"/>
      <c r="AJ437" s="465"/>
      <c r="AK437" s="465"/>
      <c r="AL437" s="465"/>
      <c r="AM437" s="465"/>
      <c r="AN437" s="465"/>
      <c r="AO437" s="465"/>
      <c r="AP437" s="465"/>
      <c r="AQ437" s="465"/>
      <c r="AR437" s="465"/>
    </row>
    <row r="438" spans="1:44">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E438" s="465"/>
      <c r="AF438" s="465"/>
      <c r="AG438" s="465"/>
      <c r="AH438" s="465"/>
      <c r="AI438" s="465"/>
      <c r="AJ438" s="465"/>
      <c r="AK438" s="465"/>
      <c r="AL438" s="465"/>
      <c r="AM438" s="465"/>
      <c r="AN438" s="465"/>
      <c r="AO438" s="465"/>
      <c r="AP438" s="465"/>
      <c r="AQ438" s="465"/>
      <c r="AR438" s="465"/>
    </row>
    <row r="439" spans="1:44">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465"/>
      <c r="AF439" s="465"/>
      <c r="AG439" s="465"/>
      <c r="AH439" s="465"/>
      <c r="AI439" s="465"/>
      <c r="AJ439" s="465"/>
      <c r="AK439" s="465"/>
      <c r="AL439" s="465"/>
      <c r="AM439" s="465"/>
      <c r="AN439" s="465"/>
      <c r="AO439" s="465"/>
      <c r="AP439" s="465"/>
      <c r="AQ439" s="465"/>
      <c r="AR439" s="465"/>
    </row>
    <row r="440" spans="1:44">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c r="AA440" s="465"/>
      <c r="AB440" s="465"/>
      <c r="AC440" s="465"/>
      <c r="AD440" s="465"/>
      <c r="AE440" s="465"/>
      <c r="AF440" s="465"/>
      <c r="AG440" s="465"/>
      <c r="AH440" s="465"/>
      <c r="AI440" s="465"/>
      <c r="AJ440" s="465"/>
      <c r="AK440" s="465"/>
      <c r="AL440" s="465"/>
      <c r="AM440" s="465"/>
      <c r="AN440" s="465"/>
      <c r="AO440" s="465"/>
      <c r="AP440" s="465"/>
      <c r="AQ440" s="465"/>
      <c r="AR440" s="465"/>
    </row>
    <row r="441" spans="1:44">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465"/>
      <c r="AF441" s="465"/>
      <c r="AG441" s="465"/>
      <c r="AH441" s="465"/>
      <c r="AI441" s="465"/>
      <c r="AJ441" s="465"/>
      <c r="AK441" s="465"/>
      <c r="AL441" s="465"/>
      <c r="AM441" s="465"/>
      <c r="AN441" s="465"/>
      <c r="AO441" s="465"/>
      <c r="AP441" s="465"/>
      <c r="AQ441" s="465"/>
      <c r="AR441" s="465"/>
    </row>
    <row r="442" spans="1:44">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c r="AA442" s="465"/>
      <c r="AB442" s="465"/>
      <c r="AC442" s="465"/>
      <c r="AD442" s="465"/>
      <c r="AE442" s="465"/>
      <c r="AF442" s="465"/>
      <c r="AG442" s="465"/>
      <c r="AH442" s="465"/>
      <c r="AI442" s="465"/>
      <c r="AJ442" s="465"/>
      <c r="AK442" s="465"/>
      <c r="AL442" s="465"/>
      <c r="AM442" s="465"/>
      <c r="AN442" s="465"/>
      <c r="AO442" s="465"/>
      <c r="AP442" s="465"/>
      <c r="AQ442" s="465"/>
      <c r="AR442" s="465"/>
    </row>
    <row r="443" spans="1:44">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c r="AA443" s="465"/>
      <c r="AB443" s="465"/>
      <c r="AC443" s="465"/>
      <c r="AD443" s="465"/>
      <c r="AE443" s="465"/>
      <c r="AF443" s="465"/>
      <c r="AG443" s="465"/>
      <c r="AH443" s="465"/>
      <c r="AI443" s="465"/>
      <c r="AJ443" s="465"/>
      <c r="AK443" s="465"/>
      <c r="AL443" s="465"/>
      <c r="AM443" s="465"/>
      <c r="AN443" s="465"/>
      <c r="AO443" s="465"/>
      <c r="AP443" s="465"/>
      <c r="AQ443" s="465"/>
      <c r="AR443" s="465"/>
    </row>
    <row r="444" spans="1:44">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c r="AA444" s="465"/>
      <c r="AB444" s="465"/>
      <c r="AC444" s="465"/>
      <c r="AD444" s="465"/>
      <c r="AE444" s="465"/>
      <c r="AF444" s="465"/>
      <c r="AG444" s="465"/>
      <c r="AH444" s="465"/>
      <c r="AI444" s="465"/>
      <c r="AJ444" s="465"/>
      <c r="AK444" s="465"/>
      <c r="AL444" s="465"/>
      <c r="AM444" s="465"/>
      <c r="AN444" s="465"/>
      <c r="AO444" s="465"/>
      <c r="AP444" s="465"/>
      <c r="AQ444" s="465"/>
      <c r="AR444" s="465"/>
    </row>
    <row r="445" spans="1:44">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465"/>
      <c r="AF445" s="465"/>
      <c r="AG445" s="465"/>
      <c r="AH445" s="465"/>
      <c r="AI445" s="465"/>
      <c r="AJ445" s="465"/>
      <c r="AK445" s="465"/>
      <c r="AL445" s="465"/>
      <c r="AM445" s="465"/>
      <c r="AN445" s="465"/>
      <c r="AO445" s="465"/>
      <c r="AP445" s="465"/>
      <c r="AQ445" s="465"/>
      <c r="AR445" s="465"/>
    </row>
    <row r="446" spans="1:44">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c r="AA446" s="465"/>
      <c r="AB446" s="465"/>
      <c r="AC446" s="465"/>
      <c r="AD446" s="465"/>
      <c r="AE446" s="465"/>
      <c r="AF446" s="465"/>
      <c r="AG446" s="465"/>
      <c r="AH446" s="465"/>
      <c r="AI446" s="465"/>
      <c r="AJ446" s="465"/>
      <c r="AK446" s="465"/>
      <c r="AL446" s="465"/>
      <c r="AM446" s="465"/>
      <c r="AN446" s="465"/>
      <c r="AO446" s="465"/>
      <c r="AP446" s="465"/>
      <c r="AQ446" s="465"/>
      <c r="AR446" s="465"/>
    </row>
    <row r="447" spans="1:44">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c r="AA447" s="465"/>
      <c r="AB447" s="465"/>
      <c r="AC447" s="465"/>
      <c r="AD447" s="465"/>
      <c r="AE447" s="465"/>
      <c r="AF447" s="465"/>
      <c r="AG447" s="465"/>
      <c r="AH447" s="465"/>
      <c r="AI447" s="465"/>
      <c r="AJ447" s="465"/>
      <c r="AK447" s="465"/>
      <c r="AL447" s="465"/>
      <c r="AM447" s="465"/>
      <c r="AN447" s="465"/>
      <c r="AO447" s="465"/>
      <c r="AP447" s="465"/>
      <c r="AQ447" s="465"/>
      <c r="AR447" s="465"/>
    </row>
    <row r="448" spans="1:44">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c r="AA448" s="465"/>
      <c r="AB448" s="465"/>
      <c r="AC448" s="465"/>
      <c r="AD448" s="465"/>
      <c r="AE448" s="465"/>
      <c r="AF448" s="465"/>
      <c r="AG448" s="465"/>
      <c r="AH448" s="465"/>
      <c r="AI448" s="465"/>
      <c r="AJ448" s="465"/>
      <c r="AK448" s="465"/>
      <c r="AL448" s="465"/>
      <c r="AM448" s="465"/>
      <c r="AN448" s="465"/>
      <c r="AO448" s="465"/>
      <c r="AP448" s="465"/>
      <c r="AQ448" s="465"/>
      <c r="AR448" s="465"/>
    </row>
    <row r="449" spans="1:44">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c r="AA449" s="465"/>
      <c r="AB449" s="465"/>
      <c r="AC449" s="465"/>
      <c r="AD449" s="465"/>
      <c r="AE449" s="465"/>
      <c r="AF449" s="465"/>
      <c r="AG449" s="465"/>
      <c r="AH449" s="465"/>
      <c r="AI449" s="465"/>
      <c r="AJ449" s="465"/>
      <c r="AK449" s="465"/>
      <c r="AL449" s="465"/>
      <c r="AM449" s="465"/>
      <c r="AN449" s="465"/>
      <c r="AO449" s="465"/>
      <c r="AP449" s="465"/>
      <c r="AQ449" s="465"/>
      <c r="AR449" s="465"/>
    </row>
    <row r="450" spans="1:44">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E450" s="465"/>
      <c r="AF450" s="465"/>
      <c r="AG450" s="465"/>
      <c r="AH450" s="465"/>
      <c r="AI450" s="465"/>
      <c r="AJ450" s="465"/>
      <c r="AK450" s="465"/>
      <c r="AL450" s="465"/>
      <c r="AM450" s="465"/>
      <c r="AN450" s="465"/>
      <c r="AO450" s="465"/>
      <c r="AP450" s="465"/>
      <c r="AQ450" s="465"/>
      <c r="AR450" s="465"/>
    </row>
    <row r="451" spans="1:44">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c r="AA451" s="465"/>
      <c r="AB451" s="465"/>
      <c r="AC451" s="465"/>
      <c r="AD451" s="465"/>
      <c r="AE451" s="465"/>
      <c r="AF451" s="465"/>
      <c r="AG451" s="465"/>
      <c r="AH451" s="465"/>
      <c r="AI451" s="465"/>
      <c r="AJ451" s="465"/>
      <c r="AK451" s="465"/>
      <c r="AL451" s="465"/>
      <c r="AM451" s="465"/>
      <c r="AN451" s="465"/>
      <c r="AO451" s="465"/>
      <c r="AP451" s="465"/>
      <c r="AQ451" s="465"/>
      <c r="AR451" s="465"/>
    </row>
    <row r="452" spans="1:44">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c r="AA452" s="465"/>
      <c r="AB452" s="465"/>
      <c r="AC452" s="465"/>
      <c r="AD452" s="465"/>
      <c r="AE452" s="465"/>
      <c r="AF452" s="465"/>
      <c r="AG452" s="465"/>
      <c r="AH452" s="465"/>
      <c r="AI452" s="465"/>
      <c r="AJ452" s="465"/>
      <c r="AK452" s="465"/>
      <c r="AL452" s="465"/>
      <c r="AM452" s="465"/>
      <c r="AN452" s="465"/>
      <c r="AO452" s="465"/>
      <c r="AP452" s="465"/>
      <c r="AQ452" s="465"/>
      <c r="AR452" s="465"/>
    </row>
    <row r="453" spans="1:44">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c r="AA453" s="465"/>
      <c r="AB453" s="465"/>
      <c r="AC453" s="465"/>
      <c r="AD453" s="465"/>
      <c r="AE453" s="465"/>
      <c r="AF453" s="465"/>
      <c r="AG453" s="465"/>
      <c r="AH453" s="465"/>
      <c r="AI453" s="465"/>
      <c r="AJ453" s="465"/>
      <c r="AK453" s="465"/>
      <c r="AL453" s="465"/>
      <c r="AM453" s="465"/>
      <c r="AN453" s="465"/>
      <c r="AO453" s="465"/>
      <c r="AP453" s="465"/>
      <c r="AQ453" s="465"/>
      <c r="AR453" s="465"/>
    </row>
    <row r="454" spans="1:44">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c r="AA454" s="465"/>
      <c r="AB454" s="465"/>
      <c r="AC454" s="465"/>
      <c r="AD454" s="465"/>
      <c r="AE454" s="465"/>
      <c r="AF454" s="465"/>
      <c r="AG454" s="465"/>
      <c r="AH454" s="465"/>
      <c r="AI454" s="465"/>
      <c r="AJ454" s="465"/>
      <c r="AK454" s="465"/>
      <c r="AL454" s="465"/>
      <c r="AM454" s="465"/>
      <c r="AN454" s="465"/>
      <c r="AO454" s="465"/>
      <c r="AP454" s="465"/>
      <c r="AQ454" s="465"/>
      <c r="AR454" s="465"/>
    </row>
    <row r="455" spans="1:44">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E455" s="465"/>
      <c r="AF455" s="465"/>
      <c r="AG455" s="465"/>
      <c r="AH455" s="465"/>
      <c r="AI455" s="465"/>
      <c r="AJ455" s="465"/>
      <c r="AK455" s="465"/>
      <c r="AL455" s="465"/>
      <c r="AM455" s="465"/>
      <c r="AN455" s="465"/>
      <c r="AO455" s="465"/>
      <c r="AP455" s="465"/>
      <c r="AQ455" s="465"/>
      <c r="AR455" s="465"/>
    </row>
    <row r="456" spans="1:44">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c r="AA456" s="465"/>
      <c r="AB456" s="465"/>
      <c r="AC456" s="465"/>
      <c r="AD456" s="465"/>
      <c r="AE456" s="465"/>
      <c r="AF456" s="465"/>
      <c r="AG456" s="465"/>
      <c r="AH456" s="465"/>
      <c r="AI456" s="465"/>
      <c r="AJ456" s="465"/>
      <c r="AK456" s="465"/>
      <c r="AL456" s="465"/>
      <c r="AM456" s="465"/>
      <c r="AN456" s="465"/>
      <c r="AO456" s="465"/>
      <c r="AP456" s="465"/>
      <c r="AQ456" s="465"/>
      <c r="AR456" s="465"/>
    </row>
    <row r="457" spans="1:44">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E457" s="465"/>
      <c r="AF457" s="465"/>
      <c r="AG457" s="465"/>
      <c r="AH457" s="465"/>
      <c r="AI457" s="465"/>
      <c r="AJ457" s="465"/>
      <c r="AK457" s="465"/>
      <c r="AL457" s="465"/>
      <c r="AM457" s="465"/>
      <c r="AN457" s="465"/>
      <c r="AO457" s="465"/>
      <c r="AP457" s="465"/>
      <c r="AQ457" s="465"/>
      <c r="AR457" s="465"/>
    </row>
    <row r="458" spans="1:44">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c r="AA458" s="465"/>
      <c r="AB458" s="465"/>
      <c r="AC458" s="465"/>
      <c r="AD458" s="465"/>
      <c r="AE458" s="465"/>
      <c r="AF458" s="465"/>
      <c r="AG458" s="465"/>
      <c r="AH458" s="465"/>
      <c r="AI458" s="465"/>
      <c r="AJ458" s="465"/>
      <c r="AK458" s="465"/>
      <c r="AL458" s="465"/>
      <c r="AM458" s="465"/>
      <c r="AN458" s="465"/>
      <c r="AO458" s="465"/>
      <c r="AP458" s="465"/>
      <c r="AQ458" s="465"/>
      <c r="AR458" s="465"/>
    </row>
    <row r="459" spans="1:44">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c r="AA459" s="465"/>
      <c r="AB459" s="465"/>
      <c r="AC459" s="465"/>
      <c r="AD459" s="465"/>
      <c r="AE459" s="465"/>
      <c r="AF459" s="465"/>
      <c r="AG459" s="465"/>
      <c r="AH459" s="465"/>
      <c r="AI459" s="465"/>
      <c r="AJ459" s="465"/>
      <c r="AK459" s="465"/>
      <c r="AL459" s="465"/>
      <c r="AM459" s="465"/>
      <c r="AN459" s="465"/>
      <c r="AO459" s="465"/>
      <c r="AP459" s="465"/>
      <c r="AQ459" s="465"/>
      <c r="AR459" s="465"/>
    </row>
    <row r="460" spans="1:44">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c r="AA460" s="465"/>
      <c r="AB460" s="465"/>
      <c r="AC460" s="465"/>
      <c r="AD460" s="465"/>
      <c r="AE460" s="465"/>
      <c r="AF460" s="465"/>
      <c r="AG460" s="465"/>
      <c r="AH460" s="465"/>
      <c r="AI460" s="465"/>
      <c r="AJ460" s="465"/>
      <c r="AK460" s="465"/>
      <c r="AL460" s="465"/>
      <c r="AM460" s="465"/>
      <c r="AN460" s="465"/>
      <c r="AO460" s="465"/>
      <c r="AP460" s="465"/>
      <c r="AQ460" s="465"/>
      <c r="AR460" s="465"/>
    </row>
    <row r="461" spans="1:44">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c r="AA461" s="465"/>
      <c r="AB461" s="465"/>
      <c r="AC461" s="465"/>
      <c r="AD461" s="465"/>
      <c r="AE461" s="465"/>
      <c r="AF461" s="465"/>
      <c r="AG461" s="465"/>
      <c r="AH461" s="465"/>
      <c r="AI461" s="465"/>
      <c r="AJ461" s="465"/>
      <c r="AK461" s="465"/>
      <c r="AL461" s="465"/>
      <c r="AM461" s="465"/>
      <c r="AN461" s="465"/>
      <c r="AO461" s="465"/>
      <c r="AP461" s="465"/>
      <c r="AQ461" s="465"/>
      <c r="AR461" s="465"/>
    </row>
    <row r="462" spans="1:44">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c r="AA462" s="465"/>
      <c r="AB462" s="465"/>
      <c r="AC462" s="465"/>
      <c r="AD462" s="465"/>
      <c r="AE462" s="465"/>
      <c r="AF462" s="465"/>
      <c r="AG462" s="465"/>
      <c r="AH462" s="465"/>
      <c r="AI462" s="465"/>
      <c r="AJ462" s="465"/>
      <c r="AK462" s="465"/>
      <c r="AL462" s="465"/>
      <c r="AM462" s="465"/>
      <c r="AN462" s="465"/>
      <c r="AO462" s="465"/>
      <c r="AP462" s="465"/>
      <c r="AQ462" s="465"/>
      <c r="AR462" s="465"/>
    </row>
    <row r="463" spans="1:44">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c r="AA463" s="465"/>
      <c r="AB463" s="465"/>
      <c r="AC463" s="465"/>
      <c r="AD463" s="465"/>
      <c r="AE463" s="465"/>
      <c r="AF463" s="465"/>
      <c r="AG463" s="465"/>
      <c r="AH463" s="465"/>
      <c r="AI463" s="465"/>
      <c r="AJ463" s="465"/>
      <c r="AK463" s="465"/>
      <c r="AL463" s="465"/>
      <c r="AM463" s="465"/>
      <c r="AN463" s="465"/>
      <c r="AO463" s="465"/>
      <c r="AP463" s="465"/>
      <c r="AQ463" s="465"/>
      <c r="AR463" s="465"/>
    </row>
    <row r="464" spans="1:44">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c r="AA464" s="465"/>
      <c r="AB464" s="465"/>
      <c r="AC464" s="465"/>
      <c r="AD464" s="465"/>
      <c r="AE464" s="465"/>
      <c r="AF464" s="465"/>
      <c r="AG464" s="465"/>
      <c r="AH464" s="465"/>
      <c r="AI464" s="465"/>
      <c r="AJ464" s="465"/>
      <c r="AK464" s="465"/>
      <c r="AL464" s="465"/>
      <c r="AM464" s="465"/>
      <c r="AN464" s="465"/>
      <c r="AO464" s="465"/>
      <c r="AP464" s="465"/>
      <c r="AQ464" s="465"/>
      <c r="AR464" s="465"/>
    </row>
    <row r="465" spans="1:44">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c r="AA465" s="465"/>
      <c r="AB465" s="465"/>
      <c r="AC465" s="465"/>
      <c r="AD465" s="465"/>
      <c r="AE465" s="465"/>
      <c r="AF465" s="465"/>
      <c r="AG465" s="465"/>
      <c r="AH465" s="465"/>
      <c r="AI465" s="465"/>
      <c r="AJ465" s="465"/>
      <c r="AK465" s="465"/>
      <c r="AL465" s="465"/>
      <c r="AM465" s="465"/>
      <c r="AN465" s="465"/>
      <c r="AO465" s="465"/>
      <c r="AP465" s="465"/>
      <c r="AQ465" s="465"/>
      <c r="AR465" s="465"/>
    </row>
    <row r="466" spans="1:44">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c r="AA466" s="465"/>
      <c r="AB466" s="465"/>
      <c r="AC466" s="465"/>
      <c r="AD466" s="465"/>
      <c r="AE466" s="465"/>
      <c r="AF466" s="465"/>
      <c r="AG466" s="465"/>
      <c r="AH466" s="465"/>
      <c r="AI466" s="465"/>
      <c r="AJ466" s="465"/>
      <c r="AK466" s="465"/>
      <c r="AL466" s="465"/>
      <c r="AM466" s="465"/>
      <c r="AN466" s="465"/>
      <c r="AO466" s="465"/>
      <c r="AP466" s="465"/>
      <c r="AQ466" s="465"/>
      <c r="AR466" s="465"/>
    </row>
    <row r="467" spans="1:44">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c r="AA467" s="465"/>
      <c r="AB467" s="465"/>
      <c r="AC467" s="465"/>
      <c r="AD467" s="465"/>
      <c r="AE467" s="465"/>
      <c r="AF467" s="465"/>
      <c r="AG467" s="465"/>
      <c r="AH467" s="465"/>
      <c r="AI467" s="465"/>
      <c r="AJ467" s="465"/>
      <c r="AK467" s="465"/>
      <c r="AL467" s="465"/>
      <c r="AM467" s="465"/>
      <c r="AN467" s="465"/>
      <c r="AO467" s="465"/>
      <c r="AP467" s="465"/>
      <c r="AQ467" s="465"/>
      <c r="AR467" s="465"/>
    </row>
    <row r="468" spans="1:44">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c r="AA468" s="465"/>
      <c r="AB468" s="465"/>
      <c r="AC468" s="465"/>
      <c r="AD468" s="465"/>
      <c r="AE468" s="465"/>
      <c r="AF468" s="465"/>
      <c r="AG468" s="465"/>
      <c r="AH468" s="465"/>
      <c r="AI468" s="465"/>
      <c r="AJ468" s="465"/>
      <c r="AK468" s="465"/>
      <c r="AL468" s="465"/>
      <c r="AM468" s="465"/>
      <c r="AN468" s="465"/>
      <c r="AO468" s="465"/>
      <c r="AP468" s="465"/>
      <c r="AQ468" s="465"/>
      <c r="AR468" s="465"/>
    </row>
    <row r="469" spans="1:44">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c r="AA469" s="465"/>
      <c r="AB469" s="465"/>
      <c r="AC469" s="465"/>
      <c r="AD469" s="465"/>
      <c r="AE469" s="465"/>
      <c r="AF469" s="465"/>
      <c r="AG469" s="465"/>
      <c r="AH469" s="465"/>
      <c r="AI469" s="465"/>
      <c r="AJ469" s="465"/>
      <c r="AK469" s="465"/>
      <c r="AL469" s="465"/>
      <c r="AM469" s="465"/>
      <c r="AN469" s="465"/>
      <c r="AO469" s="465"/>
      <c r="AP469" s="465"/>
      <c r="AQ469" s="465"/>
      <c r="AR469" s="465"/>
    </row>
    <row r="470" spans="1:44">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c r="AA470" s="465"/>
      <c r="AB470" s="465"/>
      <c r="AC470" s="465"/>
      <c r="AD470" s="465"/>
      <c r="AE470" s="465"/>
      <c r="AF470" s="465"/>
      <c r="AG470" s="465"/>
      <c r="AH470" s="465"/>
      <c r="AI470" s="465"/>
      <c r="AJ470" s="465"/>
      <c r="AK470" s="465"/>
      <c r="AL470" s="465"/>
      <c r="AM470" s="465"/>
      <c r="AN470" s="465"/>
      <c r="AO470" s="465"/>
      <c r="AP470" s="465"/>
      <c r="AQ470" s="465"/>
      <c r="AR470" s="465"/>
    </row>
    <row r="471" spans="1:44">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c r="AA471" s="465"/>
      <c r="AB471" s="465"/>
      <c r="AC471" s="465"/>
      <c r="AD471" s="465"/>
      <c r="AE471" s="465"/>
      <c r="AF471" s="465"/>
      <c r="AG471" s="465"/>
      <c r="AH471" s="465"/>
      <c r="AI471" s="465"/>
      <c r="AJ471" s="465"/>
      <c r="AK471" s="465"/>
      <c r="AL471" s="465"/>
      <c r="AM471" s="465"/>
      <c r="AN471" s="465"/>
      <c r="AO471" s="465"/>
      <c r="AP471" s="465"/>
      <c r="AQ471" s="465"/>
      <c r="AR471" s="465"/>
    </row>
    <row r="472" spans="1:44">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c r="AA472" s="465"/>
      <c r="AB472" s="465"/>
      <c r="AC472" s="465"/>
      <c r="AD472" s="465"/>
      <c r="AE472" s="465"/>
      <c r="AF472" s="465"/>
      <c r="AG472" s="465"/>
      <c r="AH472" s="465"/>
      <c r="AI472" s="465"/>
      <c r="AJ472" s="465"/>
      <c r="AK472" s="465"/>
      <c r="AL472" s="465"/>
      <c r="AM472" s="465"/>
      <c r="AN472" s="465"/>
      <c r="AO472" s="465"/>
      <c r="AP472" s="465"/>
      <c r="AQ472" s="465"/>
      <c r="AR472" s="465"/>
    </row>
    <row r="473" spans="1:44">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c r="AA473" s="465"/>
      <c r="AB473" s="465"/>
      <c r="AC473" s="465"/>
      <c r="AD473" s="465"/>
      <c r="AE473" s="465"/>
      <c r="AF473" s="465"/>
      <c r="AG473" s="465"/>
      <c r="AH473" s="465"/>
      <c r="AI473" s="465"/>
      <c r="AJ473" s="465"/>
      <c r="AK473" s="465"/>
      <c r="AL473" s="465"/>
      <c r="AM473" s="465"/>
      <c r="AN473" s="465"/>
      <c r="AO473" s="465"/>
      <c r="AP473" s="465"/>
      <c r="AQ473" s="465"/>
      <c r="AR473" s="465"/>
    </row>
    <row r="474" spans="1:44">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c r="AA474" s="465"/>
      <c r="AB474" s="465"/>
      <c r="AC474" s="465"/>
      <c r="AD474" s="465"/>
      <c r="AE474" s="465"/>
      <c r="AF474" s="465"/>
      <c r="AG474" s="465"/>
      <c r="AH474" s="465"/>
      <c r="AI474" s="465"/>
      <c r="AJ474" s="465"/>
      <c r="AK474" s="465"/>
      <c r="AL474" s="465"/>
      <c r="AM474" s="465"/>
      <c r="AN474" s="465"/>
      <c r="AO474" s="465"/>
      <c r="AP474" s="465"/>
      <c r="AQ474" s="465"/>
      <c r="AR474" s="465"/>
    </row>
    <row r="475" spans="1:44">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c r="AA475" s="465"/>
      <c r="AB475" s="465"/>
      <c r="AC475" s="465"/>
      <c r="AD475" s="465"/>
      <c r="AE475" s="465"/>
      <c r="AF475" s="465"/>
      <c r="AG475" s="465"/>
      <c r="AH475" s="465"/>
      <c r="AI475" s="465"/>
      <c r="AJ475" s="465"/>
      <c r="AK475" s="465"/>
      <c r="AL475" s="465"/>
      <c r="AM475" s="465"/>
      <c r="AN475" s="465"/>
      <c r="AO475" s="465"/>
      <c r="AP475" s="465"/>
      <c r="AQ475" s="465"/>
      <c r="AR475" s="465"/>
    </row>
    <row r="476" spans="1:44">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c r="AA476" s="465"/>
      <c r="AB476" s="465"/>
      <c r="AC476" s="465"/>
      <c r="AD476" s="465"/>
      <c r="AE476" s="465"/>
      <c r="AF476" s="465"/>
      <c r="AG476" s="465"/>
      <c r="AH476" s="465"/>
      <c r="AI476" s="465"/>
      <c r="AJ476" s="465"/>
      <c r="AK476" s="465"/>
      <c r="AL476" s="465"/>
      <c r="AM476" s="465"/>
      <c r="AN476" s="465"/>
      <c r="AO476" s="465"/>
      <c r="AP476" s="465"/>
      <c r="AQ476" s="465"/>
      <c r="AR476" s="465"/>
    </row>
    <row r="477" spans="1:44">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c r="AA477" s="465"/>
      <c r="AB477" s="465"/>
      <c r="AC477" s="465"/>
      <c r="AD477" s="465"/>
      <c r="AE477" s="465"/>
      <c r="AF477" s="465"/>
      <c r="AG477" s="465"/>
      <c r="AH477" s="465"/>
      <c r="AI477" s="465"/>
      <c r="AJ477" s="465"/>
      <c r="AK477" s="465"/>
      <c r="AL477" s="465"/>
      <c r="AM477" s="465"/>
      <c r="AN477" s="465"/>
      <c r="AO477" s="465"/>
      <c r="AP477" s="465"/>
      <c r="AQ477" s="465"/>
      <c r="AR477" s="465"/>
    </row>
    <row r="478" spans="1:44">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c r="AA478" s="465"/>
      <c r="AB478" s="465"/>
      <c r="AC478" s="465"/>
      <c r="AD478" s="465"/>
      <c r="AE478" s="465"/>
      <c r="AF478" s="465"/>
      <c r="AG478" s="465"/>
      <c r="AH478" s="465"/>
      <c r="AI478" s="465"/>
      <c r="AJ478" s="465"/>
      <c r="AK478" s="465"/>
      <c r="AL478" s="465"/>
      <c r="AM478" s="465"/>
      <c r="AN478" s="465"/>
      <c r="AO478" s="465"/>
      <c r="AP478" s="465"/>
      <c r="AQ478" s="465"/>
      <c r="AR478" s="465"/>
    </row>
    <row r="479" spans="1:44">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c r="AA479" s="465"/>
      <c r="AB479" s="465"/>
      <c r="AC479" s="465"/>
      <c r="AD479" s="465"/>
      <c r="AE479" s="465"/>
      <c r="AF479" s="465"/>
      <c r="AG479" s="465"/>
      <c r="AH479" s="465"/>
      <c r="AI479" s="465"/>
      <c r="AJ479" s="465"/>
      <c r="AK479" s="465"/>
      <c r="AL479" s="465"/>
      <c r="AM479" s="465"/>
      <c r="AN479" s="465"/>
      <c r="AO479" s="465"/>
      <c r="AP479" s="465"/>
      <c r="AQ479" s="465"/>
      <c r="AR479" s="465"/>
    </row>
    <row r="480" spans="1:44">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c r="AA480" s="465"/>
      <c r="AB480" s="465"/>
      <c r="AC480" s="465"/>
      <c r="AD480" s="465"/>
      <c r="AE480" s="465"/>
      <c r="AF480" s="465"/>
      <c r="AG480" s="465"/>
      <c r="AH480" s="465"/>
      <c r="AI480" s="465"/>
      <c r="AJ480" s="465"/>
      <c r="AK480" s="465"/>
      <c r="AL480" s="465"/>
      <c r="AM480" s="465"/>
      <c r="AN480" s="465"/>
      <c r="AO480" s="465"/>
      <c r="AP480" s="465"/>
      <c r="AQ480" s="465"/>
      <c r="AR480" s="465"/>
    </row>
    <row r="481" spans="1:44">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c r="AA481" s="465"/>
      <c r="AB481" s="465"/>
      <c r="AC481" s="465"/>
      <c r="AD481" s="465"/>
      <c r="AE481" s="465"/>
      <c r="AF481" s="465"/>
      <c r="AG481" s="465"/>
      <c r="AH481" s="465"/>
      <c r="AI481" s="465"/>
      <c r="AJ481" s="465"/>
      <c r="AK481" s="465"/>
      <c r="AL481" s="465"/>
      <c r="AM481" s="465"/>
      <c r="AN481" s="465"/>
      <c r="AO481" s="465"/>
      <c r="AP481" s="465"/>
      <c r="AQ481" s="465"/>
      <c r="AR481" s="465"/>
    </row>
    <row r="482" spans="1:44">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c r="AA482" s="465"/>
      <c r="AB482" s="465"/>
      <c r="AC482" s="465"/>
      <c r="AD482" s="465"/>
      <c r="AE482" s="465"/>
      <c r="AF482" s="465"/>
      <c r="AG482" s="465"/>
      <c r="AH482" s="465"/>
      <c r="AI482" s="465"/>
      <c r="AJ482" s="465"/>
      <c r="AK482" s="465"/>
      <c r="AL482" s="465"/>
      <c r="AM482" s="465"/>
      <c r="AN482" s="465"/>
      <c r="AO482" s="465"/>
      <c r="AP482" s="465"/>
      <c r="AQ482" s="465"/>
      <c r="AR482" s="465"/>
    </row>
    <row r="483" spans="1:44">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c r="AH483" s="465"/>
      <c r="AI483" s="465"/>
      <c r="AJ483" s="465"/>
      <c r="AK483" s="465"/>
      <c r="AL483" s="465"/>
      <c r="AM483" s="465"/>
      <c r="AN483" s="465"/>
      <c r="AO483" s="465"/>
      <c r="AP483" s="465"/>
      <c r="AQ483" s="465"/>
      <c r="AR483" s="465"/>
    </row>
    <row r="484" spans="1:44">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c r="AA484" s="465"/>
      <c r="AB484" s="465"/>
      <c r="AC484" s="465"/>
      <c r="AD484" s="465"/>
      <c r="AE484" s="465"/>
      <c r="AF484" s="465"/>
      <c r="AG484" s="465"/>
      <c r="AH484" s="465"/>
      <c r="AI484" s="465"/>
      <c r="AJ484" s="465"/>
      <c r="AK484" s="465"/>
      <c r="AL484" s="465"/>
      <c r="AM484" s="465"/>
      <c r="AN484" s="465"/>
      <c r="AO484" s="465"/>
      <c r="AP484" s="465"/>
      <c r="AQ484" s="465"/>
      <c r="AR484" s="465"/>
    </row>
    <row r="485" spans="1:44">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c r="AG485" s="465"/>
      <c r="AH485" s="465"/>
      <c r="AI485" s="465"/>
      <c r="AJ485" s="465"/>
      <c r="AK485" s="465"/>
      <c r="AL485" s="465"/>
      <c r="AM485" s="465"/>
      <c r="AN485" s="465"/>
      <c r="AO485" s="465"/>
      <c r="AP485" s="465"/>
      <c r="AQ485" s="465"/>
      <c r="AR485" s="465"/>
    </row>
    <row r="486" spans="1:44">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c r="AA486" s="465"/>
      <c r="AB486" s="465"/>
      <c r="AC486" s="465"/>
      <c r="AD486" s="465"/>
      <c r="AE486" s="465"/>
      <c r="AF486" s="465"/>
      <c r="AG486" s="465"/>
      <c r="AH486" s="465"/>
      <c r="AI486" s="465"/>
      <c r="AJ486" s="465"/>
      <c r="AK486" s="465"/>
      <c r="AL486" s="465"/>
      <c r="AM486" s="465"/>
      <c r="AN486" s="465"/>
      <c r="AO486" s="465"/>
      <c r="AP486" s="465"/>
      <c r="AQ486" s="465"/>
      <c r="AR486" s="465"/>
    </row>
    <row r="487" spans="1:44">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c r="AA487" s="465"/>
      <c r="AB487" s="465"/>
      <c r="AC487" s="465"/>
      <c r="AD487" s="465"/>
      <c r="AE487" s="465"/>
      <c r="AF487" s="465"/>
      <c r="AG487" s="465"/>
      <c r="AH487" s="465"/>
      <c r="AI487" s="465"/>
      <c r="AJ487" s="465"/>
      <c r="AK487" s="465"/>
      <c r="AL487" s="465"/>
      <c r="AM487" s="465"/>
      <c r="AN487" s="465"/>
      <c r="AO487" s="465"/>
      <c r="AP487" s="465"/>
      <c r="AQ487" s="465"/>
      <c r="AR487" s="465"/>
    </row>
    <row r="488" spans="1:44">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c r="AA488" s="465"/>
      <c r="AB488" s="465"/>
      <c r="AC488" s="465"/>
      <c r="AD488" s="465"/>
      <c r="AE488" s="465"/>
      <c r="AF488" s="465"/>
      <c r="AG488" s="465"/>
      <c r="AH488" s="465"/>
      <c r="AI488" s="465"/>
      <c r="AJ488" s="465"/>
      <c r="AK488" s="465"/>
      <c r="AL488" s="465"/>
      <c r="AM488" s="465"/>
      <c r="AN488" s="465"/>
      <c r="AO488" s="465"/>
      <c r="AP488" s="465"/>
      <c r="AQ488" s="465"/>
      <c r="AR488" s="465"/>
    </row>
    <row r="489" spans="1:44">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c r="AH489" s="465"/>
      <c r="AI489" s="465"/>
      <c r="AJ489" s="465"/>
      <c r="AK489" s="465"/>
      <c r="AL489" s="465"/>
      <c r="AM489" s="465"/>
      <c r="AN489" s="465"/>
      <c r="AO489" s="465"/>
      <c r="AP489" s="465"/>
      <c r="AQ489" s="465"/>
      <c r="AR489" s="465"/>
    </row>
    <row r="490" spans="1:44">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c r="AA490" s="465"/>
      <c r="AB490" s="465"/>
      <c r="AC490" s="465"/>
      <c r="AD490" s="465"/>
      <c r="AE490" s="465"/>
      <c r="AF490" s="465"/>
      <c r="AG490" s="465"/>
      <c r="AH490" s="465"/>
      <c r="AI490" s="465"/>
      <c r="AJ490" s="465"/>
      <c r="AK490" s="465"/>
      <c r="AL490" s="465"/>
      <c r="AM490" s="465"/>
      <c r="AN490" s="465"/>
      <c r="AO490" s="465"/>
      <c r="AP490" s="465"/>
      <c r="AQ490" s="465"/>
      <c r="AR490" s="465"/>
    </row>
    <row r="491" spans="1:44">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c r="AA491" s="465"/>
      <c r="AB491" s="465"/>
      <c r="AC491" s="465"/>
      <c r="AD491" s="465"/>
      <c r="AE491" s="465"/>
      <c r="AF491" s="465"/>
      <c r="AG491" s="465"/>
      <c r="AH491" s="465"/>
      <c r="AI491" s="465"/>
      <c r="AJ491" s="465"/>
      <c r="AK491" s="465"/>
      <c r="AL491" s="465"/>
      <c r="AM491" s="465"/>
      <c r="AN491" s="465"/>
      <c r="AO491" s="465"/>
      <c r="AP491" s="465"/>
      <c r="AQ491" s="465"/>
      <c r="AR491" s="465"/>
    </row>
    <row r="492" spans="1:44">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c r="AA492" s="465"/>
      <c r="AB492" s="465"/>
      <c r="AC492" s="465"/>
      <c r="AD492" s="465"/>
      <c r="AE492" s="465"/>
      <c r="AF492" s="465"/>
      <c r="AG492" s="465"/>
      <c r="AH492" s="465"/>
      <c r="AI492" s="465"/>
      <c r="AJ492" s="465"/>
      <c r="AK492" s="465"/>
      <c r="AL492" s="465"/>
      <c r="AM492" s="465"/>
      <c r="AN492" s="465"/>
      <c r="AO492" s="465"/>
      <c r="AP492" s="465"/>
      <c r="AQ492" s="465"/>
      <c r="AR492" s="465"/>
    </row>
    <row r="493" spans="1:44">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c r="AA493" s="465"/>
      <c r="AB493" s="465"/>
      <c r="AC493" s="465"/>
      <c r="AD493" s="465"/>
      <c r="AE493" s="465"/>
      <c r="AF493" s="465"/>
      <c r="AG493" s="465"/>
      <c r="AH493" s="465"/>
      <c r="AI493" s="465"/>
      <c r="AJ493" s="465"/>
      <c r="AK493" s="465"/>
      <c r="AL493" s="465"/>
      <c r="AM493" s="465"/>
      <c r="AN493" s="465"/>
      <c r="AO493" s="465"/>
      <c r="AP493" s="465"/>
      <c r="AQ493" s="465"/>
      <c r="AR493" s="465"/>
    </row>
    <row r="494" spans="1:44">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c r="AA494" s="465"/>
      <c r="AB494" s="465"/>
      <c r="AC494" s="465"/>
      <c r="AD494" s="465"/>
      <c r="AE494" s="465"/>
      <c r="AF494" s="465"/>
      <c r="AG494" s="465"/>
      <c r="AH494" s="465"/>
      <c r="AI494" s="465"/>
      <c r="AJ494" s="465"/>
      <c r="AK494" s="465"/>
      <c r="AL494" s="465"/>
      <c r="AM494" s="465"/>
      <c r="AN494" s="465"/>
      <c r="AO494" s="465"/>
      <c r="AP494" s="465"/>
      <c r="AQ494" s="465"/>
      <c r="AR494" s="465"/>
    </row>
    <row r="495" spans="1:44">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c r="AA495" s="465"/>
      <c r="AB495" s="465"/>
      <c r="AC495" s="465"/>
      <c r="AD495" s="465"/>
      <c r="AE495" s="465"/>
      <c r="AF495" s="465"/>
      <c r="AG495" s="465"/>
      <c r="AH495" s="465"/>
      <c r="AI495" s="465"/>
      <c r="AJ495" s="465"/>
      <c r="AK495" s="465"/>
      <c r="AL495" s="465"/>
      <c r="AM495" s="465"/>
      <c r="AN495" s="465"/>
      <c r="AO495" s="465"/>
      <c r="AP495" s="465"/>
      <c r="AQ495" s="465"/>
      <c r="AR495" s="465"/>
    </row>
    <row r="496" spans="1:44">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c r="AA496" s="465"/>
      <c r="AB496" s="465"/>
      <c r="AC496" s="465"/>
      <c r="AD496" s="465"/>
      <c r="AE496" s="465"/>
      <c r="AF496" s="465"/>
      <c r="AG496" s="465"/>
      <c r="AH496" s="465"/>
      <c r="AI496" s="465"/>
      <c r="AJ496" s="465"/>
      <c r="AK496" s="465"/>
      <c r="AL496" s="465"/>
      <c r="AM496" s="465"/>
      <c r="AN496" s="465"/>
      <c r="AO496" s="465"/>
      <c r="AP496" s="465"/>
      <c r="AQ496" s="465"/>
      <c r="AR496" s="465"/>
    </row>
    <row r="497" spans="1:44">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c r="AA497" s="465"/>
      <c r="AB497" s="465"/>
      <c r="AC497" s="465"/>
      <c r="AD497" s="465"/>
      <c r="AE497" s="465"/>
      <c r="AF497" s="465"/>
      <c r="AG497" s="465"/>
      <c r="AH497" s="465"/>
      <c r="AI497" s="465"/>
      <c r="AJ497" s="465"/>
      <c r="AK497" s="465"/>
      <c r="AL497" s="465"/>
      <c r="AM497" s="465"/>
      <c r="AN497" s="465"/>
      <c r="AO497" s="465"/>
      <c r="AP497" s="465"/>
      <c r="AQ497" s="465"/>
      <c r="AR497" s="465"/>
    </row>
    <row r="498" spans="1:44">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c r="AA498" s="465"/>
      <c r="AB498" s="465"/>
      <c r="AC498" s="465"/>
      <c r="AD498" s="465"/>
      <c r="AE498" s="465"/>
      <c r="AF498" s="465"/>
      <c r="AG498" s="465"/>
      <c r="AH498" s="465"/>
      <c r="AI498" s="465"/>
      <c r="AJ498" s="465"/>
      <c r="AK498" s="465"/>
      <c r="AL498" s="465"/>
      <c r="AM498" s="465"/>
      <c r="AN498" s="465"/>
      <c r="AO498" s="465"/>
      <c r="AP498" s="465"/>
      <c r="AQ498" s="465"/>
      <c r="AR498" s="465"/>
    </row>
    <row r="499" spans="1:44">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c r="AA499" s="465"/>
      <c r="AB499" s="465"/>
      <c r="AC499" s="465"/>
      <c r="AD499" s="465"/>
      <c r="AE499" s="465"/>
      <c r="AF499" s="465"/>
      <c r="AG499" s="465"/>
      <c r="AH499" s="465"/>
      <c r="AI499" s="465"/>
      <c r="AJ499" s="465"/>
      <c r="AK499" s="465"/>
      <c r="AL499" s="465"/>
      <c r="AM499" s="465"/>
      <c r="AN499" s="465"/>
      <c r="AO499" s="465"/>
      <c r="AP499" s="465"/>
      <c r="AQ499" s="465"/>
      <c r="AR499" s="465"/>
    </row>
    <row r="500" spans="1:44">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c r="AA500" s="465"/>
      <c r="AB500" s="465"/>
      <c r="AC500" s="465"/>
      <c r="AD500" s="465"/>
      <c r="AE500" s="465"/>
      <c r="AF500" s="465"/>
      <c r="AG500" s="465"/>
      <c r="AH500" s="465"/>
      <c r="AI500" s="465"/>
      <c r="AJ500" s="465"/>
      <c r="AK500" s="465"/>
      <c r="AL500" s="465"/>
      <c r="AM500" s="465"/>
      <c r="AN500" s="465"/>
      <c r="AO500" s="465"/>
      <c r="AP500" s="465"/>
      <c r="AQ500" s="465"/>
      <c r="AR500" s="465"/>
    </row>
    <row r="501" spans="1:44">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c r="AA501" s="465"/>
      <c r="AB501" s="465"/>
      <c r="AC501" s="465"/>
      <c r="AD501" s="465"/>
      <c r="AE501" s="465"/>
      <c r="AF501" s="465"/>
      <c r="AG501" s="465"/>
      <c r="AH501" s="465"/>
      <c r="AI501" s="465"/>
      <c r="AJ501" s="465"/>
      <c r="AK501" s="465"/>
      <c r="AL501" s="465"/>
      <c r="AM501" s="465"/>
      <c r="AN501" s="465"/>
      <c r="AO501" s="465"/>
      <c r="AP501" s="465"/>
      <c r="AQ501" s="465"/>
      <c r="AR501" s="465"/>
    </row>
    <row r="502" spans="1:44">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c r="AA502" s="465"/>
      <c r="AB502" s="465"/>
      <c r="AC502" s="465"/>
      <c r="AD502" s="465"/>
      <c r="AE502" s="465"/>
      <c r="AF502" s="465"/>
      <c r="AG502" s="465"/>
      <c r="AH502" s="465"/>
      <c r="AI502" s="465"/>
      <c r="AJ502" s="465"/>
      <c r="AK502" s="465"/>
      <c r="AL502" s="465"/>
      <c r="AM502" s="465"/>
      <c r="AN502" s="465"/>
      <c r="AO502" s="465"/>
      <c r="AP502" s="465"/>
      <c r="AQ502" s="465"/>
      <c r="AR502" s="465"/>
    </row>
    <row r="503" spans="1:44">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c r="AA503" s="465"/>
      <c r="AB503" s="465"/>
      <c r="AC503" s="465"/>
      <c r="AD503" s="465"/>
      <c r="AE503" s="465"/>
      <c r="AF503" s="465"/>
      <c r="AG503" s="465"/>
      <c r="AH503" s="465"/>
      <c r="AI503" s="465"/>
      <c r="AJ503" s="465"/>
      <c r="AK503" s="465"/>
      <c r="AL503" s="465"/>
      <c r="AM503" s="465"/>
      <c r="AN503" s="465"/>
      <c r="AO503" s="465"/>
      <c r="AP503" s="465"/>
      <c r="AQ503" s="465"/>
      <c r="AR503" s="465"/>
    </row>
    <row r="504" spans="1:44">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c r="AA504" s="465"/>
      <c r="AB504" s="465"/>
      <c r="AC504" s="465"/>
      <c r="AD504" s="465"/>
      <c r="AE504" s="465"/>
      <c r="AF504" s="465"/>
      <c r="AG504" s="465"/>
      <c r="AH504" s="465"/>
      <c r="AI504" s="465"/>
      <c r="AJ504" s="465"/>
      <c r="AK504" s="465"/>
      <c r="AL504" s="465"/>
      <c r="AM504" s="465"/>
      <c r="AN504" s="465"/>
      <c r="AO504" s="465"/>
      <c r="AP504" s="465"/>
      <c r="AQ504" s="465"/>
      <c r="AR504" s="465"/>
    </row>
    <row r="505" spans="1:44">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c r="AA505" s="465"/>
      <c r="AB505" s="465"/>
      <c r="AC505" s="465"/>
      <c r="AD505" s="465"/>
      <c r="AE505" s="465"/>
      <c r="AF505" s="465"/>
      <c r="AG505" s="465"/>
      <c r="AH505" s="465"/>
      <c r="AI505" s="465"/>
      <c r="AJ505" s="465"/>
      <c r="AK505" s="465"/>
      <c r="AL505" s="465"/>
      <c r="AM505" s="465"/>
      <c r="AN505" s="465"/>
      <c r="AO505" s="465"/>
      <c r="AP505" s="465"/>
      <c r="AQ505" s="465"/>
      <c r="AR505" s="465"/>
    </row>
    <row r="506" spans="1:44">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c r="AA506" s="465"/>
      <c r="AB506" s="465"/>
      <c r="AC506" s="465"/>
      <c r="AD506" s="465"/>
      <c r="AE506" s="465"/>
      <c r="AF506" s="465"/>
      <c r="AG506" s="465"/>
      <c r="AH506" s="465"/>
      <c r="AI506" s="465"/>
      <c r="AJ506" s="465"/>
      <c r="AK506" s="465"/>
      <c r="AL506" s="465"/>
      <c r="AM506" s="465"/>
      <c r="AN506" s="465"/>
      <c r="AO506" s="465"/>
      <c r="AP506" s="465"/>
      <c r="AQ506" s="465"/>
      <c r="AR506" s="465"/>
    </row>
    <row r="507" spans="1:44">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c r="AA507" s="465"/>
      <c r="AB507" s="465"/>
      <c r="AC507" s="465"/>
      <c r="AD507" s="465"/>
      <c r="AE507" s="465"/>
      <c r="AF507" s="465"/>
      <c r="AG507" s="465"/>
      <c r="AH507" s="465"/>
      <c r="AI507" s="465"/>
      <c r="AJ507" s="465"/>
      <c r="AK507" s="465"/>
      <c r="AL507" s="465"/>
      <c r="AM507" s="465"/>
      <c r="AN507" s="465"/>
      <c r="AO507" s="465"/>
      <c r="AP507" s="465"/>
      <c r="AQ507" s="465"/>
      <c r="AR507" s="465"/>
    </row>
    <row r="508" spans="1:44">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c r="AA508" s="465"/>
      <c r="AB508" s="465"/>
      <c r="AC508" s="465"/>
      <c r="AD508" s="465"/>
      <c r="AE508" s="465"/>
      <c r="AF508" s="465"/>
      <c r="AG508" s="465"/>
      <c r="AH508" s="465"/>
      <c r="AI508" s="465"/>
      <c r="AJ508" s="465"/>
      <c r="AK508" s="465"/>
      <c r="AL508" s="465"/>
      <c r="AM508" s="465"/>
      <c r="AN508" s="465"/>
      <c r="AO508" s="465"/>
      <c r="AP508" s="465"/>
      <c r="AQ508" s="465"/>
      <c r="AR508" s="465"/>
    </row>
    <row r="509" spans="1:44">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c r="AA509" s="465"/>
      <c r="AB509" s="465"/>
      <c r="AC509" s="465"/>
      <c r="AD509" s="465"/>
      <c r="AE509" s="465"/>
      <c r="AF509" s="465"/>
      <c r="AG509" s="465"/>
      <c r="AH509" s="465"/>
      <c r="AI509" s="465"/>
      <c r="AJ509" s="465"/>
      <c r="AK509" s="465"/>
      <c r="AL509" s="465"/>
      <c r="AM509" s="465"/>
      <c r="AN509" s="465"/>
      <c r="AO509" s="465"/>
      <c r="AP509" s="465"/>
      <c r="AQ509" s="465"/>
      <c r="AR509" s="465"/>
    </row>
    <row r="510" spans="1:44">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c r="AA510" s="465"/>
      <c r="AB510" s="465"/>
      <c r="AC510" s="465"/>
      <c r="AD510" s="465"/>
      <c r="AE510" s="465"/>
      <c r="AF510" s="465"/>
      <c r="AG510" s="465"/>
      <c r="AH510" s="465"/>
      <c r="AI510" s="465"/>
      <c r="AJ510" s="465"/>
      <c r="AK510" s="465"/>
      <c r="AL510" s="465"/>
      <c r="AM510" s="465"/>
      <c r="AN510" s="465"/>
      <c r="AO510" s="465"/>
      <c r="AP510" s="465"/>
      <c r="AQ510" s="465"/>
      <c r="AR510" s="465"/>
    </row>
    <row r="511" spans="1:44">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c r="AA511" s="465"/>
      <c r="AB511" s="465"/>
      <c r="AC511" s="465"/>
      <c r="AD511" s="465"/>
      <c r="AE511" s="465"/>
      <c r="AF511" s="465"/>
      <c r="AG511" s="465"/>
      <c r="AH511" s="465"/>
      <c r="AI511" s="465"/>
      <c r="AJ511" s="465"/>
      <c r="AK511" s="465"/>
      <c r="AL511" s="465"/>
      <c r="AM511" s="465"/>
      <c r="AN511" s="465"/>
      <c r="AO511" s="465"/>
      <c r="AP511" s="465"/>
      <c r="AQ511" s="465"/>
      <c r="AR511" s="465"/>
    </row>
    <row r="512" spans="1:44">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c r="AA512" s="465"/>
      <c r="AB512" s="465"/>
      <c r="AC512" s="465"/>
      <c r="AD512" s="465"/>
      <c r="AE512" s="465"/>
      <c r="AF512" s="465"/>
      <c r="AG512" s="465"/>
      <c r="AH512" s="465"/>
      <c r="AI512" s="465"/>
      <c r="AJ512" s="465"/>
      <c r="AK512" s="465"/>
      <c r="AL512" s="465"/>
      <c r="AM512" s="465"/>
      <c r="AN512" s="465"/>
      <c r="AO512" s="465"/>
      <c r="AP512" s="465"/>
      <c r="AQ512" s="465"/>
      <c r="AR512" s="465"/>
    </row>
    <row r="513" spans="1:44">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c r="AA513" s="465"/>
      <c r="AB513" s="465"/>
      <c r="AC513" s="465"/>
      <c r="AD513" s="465"/>
      <c r="AE513" s="465"/>
      <c r="AF513" s="465"/>
      <c r="AG513" s="465"/>
      <c r="AH513" s="465"/>
      <c r="AI513" s="465"/>
      <c r="AJ513" s="465"/>
      <c r="AK513" s="465"/>
      <c r="AL513" s="465"/>
      <c r="AM513" s="465"/>
      <c r="AN513" s="465"/>
      <c r="AO513" s="465"/>
      <c r="AP513" s="465"/>
      <c r="AQ513" s="465"/>
      <c r="AR513" s="465"/>
    </row>
    <row r="514" spans="1:44">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c r="AA514" s="465"/>
      <c r="AB514" s="465"/>
      <c r="AC514" s="465"/>
      <c r="AD514" s="465"/>
      <c r="AE514" s="465"/>
      <c r="AF514" s="465"/>
      <c r="AG514" s="465"/>
      <c r="AH514" s="465"/>
      <c r="AI514" s="465"/>
      <c r="AJ514" s="465"/>
      <c r="AK514" s="465"/>
      <c r="AL514" s="465"/>
      <c r="AM514" s="465"/>
      <c r="AN514" s="465"/>
      <c r="AO514" s="465"/>
      <c r="AP514" s="465"/>
      <c r="AQ514" s="465"/>
      <c r="AR514" s="465"/>
    </row>
    <row r="515" spans="1:44">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c r="AA515" s="465"/>
      <c r="AB515" s="465"/>
      <c r="AC515" s="465"/>
      <c r="AD515" s="465"/>
      <c r="AE515" s="465"/>
      <c r="AF515" s="465"/>
      <c r="AG515" s="465"/>
      <c r="AH515" s="465"/>
      <c r="AI515" s="465"/>
      <c r="AJ515" s="465"/>
      <c r="AK515" s="465"/>
      <c r="AL515" s="465"/>
      <c r="AM515" s="465"/>
      <c r="AN515" s="465"/>
      <c r="AO515" s="465"/>
      <c r="AP515" s="465"/>
      <c r="AQ515" s="465"/>
      <c r="AR515" s="465"/>
    </row>
    <row r="516" spans="1:44">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c r="AA516" s="465"/>
      <c r="AB516" s="465"/>
      <c r="AC516" s="465"/>
      <c r="AD516" s="465"/>
      <c r="AE516" s="465"/>
      <c r="AF516" s="465"/>
      <c r="AG516" s="465"/>
      <c r="AH516" s="465"/>
      <c r="AI516" s="465"/>
      <c r="AJ516" s="465"/>
      <c r="AK516" s="465"/>
      <c r="AL516" s="465"/>
      <c r="AM516" s="465"/>
      <c r="AN516" s="465"/>
      <c r="AO516" s="465"/>
      <c r="AP516" s="465"/>
      <c r="AQ516" s="465"/>
      <c r="AR516" s="465"/>
    </row>
    <row r="517" spans="1:44">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c r="AA517" s="465"/>
      <c r="AB517" s="465"/>
      <c r="AC517" s="465"/>
      <c r="AD517" s="465"/>
      <c r="AE517" s="465"/>
      <c r="AF517" s="465"/>
      <c r="AG517" s="465"/>
      <c r="AH517" s="465"/>
      <c r="AI517" s="465"/>
      <c r="AJ517" s="465"/>
      <c r="AK517" s="465"/>
      <c r="AL517" s="465"/>
      <c r="AM517" s="465"/>
      <c r="AN517" s="465"/>
      <c r="AO517" s="465"/>
      <c r="AP517" s="465"/>
      <c r="AQ517" s="465"/>
      <c r="AR517" s="465"/>
    </row>
    <row r="518" spans="1:44">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c r="AA518" s="465"/>
      <c r="AB518" s="465"/>
      <c r="AC518" s="465"/>
      <c r="AD518" s="465"/>
      <c r="AE518" s="465"/>
      <c r="AF518" s="465"/>
      <c r="AG518" s="465"/>
      <c r="AH518" s="465"/>
      <c r="AI518" s="465"/>
      <c r="AJ518" s="465"/>
      <c r="AK518" s="465"/>
      <c r="AL518" s="465"/>
      <c r="AM518" s="465"/>
      <c r="AN518" s="465"/>
      <c r="AO518" s="465"/>
      <c r="AP518" s="465"/>
      <c r="AQ518" s="465"/>
      <c r="AR518" s="465"/>
    </row>
    <row r="519" spans="1:44">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c r="AA519" s="465"/>
      <c r="AB519" s="465"/>
      <c r="AC519" s="465"/>
      <c r="AD519" s="465"/>
      <c r="AE519" s="465"/>
      <c r="AF519" s="465"/>
      <c r="AG519" s="465"/>
      <c r="AH519" s="465"/>
      <c r="AI519" s="465"/>
      <c r="AJ519" s="465"/>
      <c r="AK519" s="465"/>
      <c r="AL519" s="465"/>
      <c r="AM519" s="465"/>
      <c r="AN519" s="465"/>
      <c r="AO519" s="465"/>
      <c r="AP519" s="465"/>
      <c r="AQ519" s="465"/>
      <c r="AR519" s="465"/>
    </row>
    <row r="520" spans="1:44">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c r="AA520" s="465"/>
      <c r="AB520" s="465"/>
      <c r="AC520" s="465"/>
      <c r="AD520" s="465"/>
      <c r="AE520" s="465"/>
      <c r="AF520" s="465"/>
      <c r="AG520" s="465"/>
      <c r="AH520" s="465"/>
      <c r="AI520" s="465"/>
      <c r="AJ520" s="465"/>
      <c r="AK520" s="465"/>
      <c r="AL520" s="465"/>
      <c r="AM520" s="465"/>
      <c r="AN520" s="465"/>
      <c r="AO520" s="465"/>
      <c r="AP520" s="465"/>
      <c r="AQ520" s="465"/>
      <c r="AR520" s="465"/>
    </row>
    <row r="521" spans="1:44">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c r="AA521" s="465"/>
      <c r="AB521" s="465"/>
      <c r="AC521" s="465"/>
      <c r="AD521" s="465"/>
      <c r="AE521" s="465"/>
      <c r="AF521" s="465"/>
      <c r="AG521" s="465"/>
      <c r="AH521" s="465"/>
      <c r="AI521" s="465"/>
      <c r="AJ521" s="465"/>
      <c r="AK521" s="465"/>
      <c r="AL521" s="465"/>
      <c r="AM521" s="465"/>
      <c r="AN521" s="465"/>
      <c r="AO521" s="465"/>
      <c r="AP521" s="465"/>
      <c r="AQ521" s="465"/>
      <c r="AR521" s="465"/>
    </row>
    <row r="522" spans="1:44">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c r="AA522" s="465"/>
      <c r="AB522" s="465"/>
      <c r="AC522" s="465"/>
      <c r="AD522" s="465"/>
      <c r="AE522" s="465"/>
      <c r="AF522" s="465"/>
      <c r="AG522" s="465"/>
      <c r="AH522" s="465"/>
      <c r="AI522" s="465"/>
      <c r="AJ522" s="465"/>
      <c r="AK522" s="465"/>
      <c r="AL522" s="465"/>
      <c r="AM522" s="465"/>
      <c r="AN522" s="465"/>
      <c r="AO522" s="465"/>
      <c r="AP522" s="465"/>
      <c r="AQ522" s="465"/>
      <c r="AR522" s="465"/>
    </row>
    <row r="523" spans="1:44">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c r="AA523" s="465"/>
      <c r="AB523" s="465"/>
      <c r="AC523" s="465"/>
      <c r="AD523" s="465"/>
      <c r="AE523" s="465"/>
      <c r="AF523" s="465"/>
      <c r="AG523" s="465"/>
      <c r="AH523" s="465"/>
      <c r="AI523" s="465"/>
      <c r="AJ523" s="465"/>
      <c r="AK523" s="465"/>
      <c r="AL523" s="465"/>
      <c r="AM523" s="465"/>
      <c r="AN523" s="465"/>
      <c r="AO523" s="465"/>
      <c r="AP523" s="465"/>
      <c r="AQ523" s="465"/>
      <c r="AR523" s="465"/>
    </row>
    <row r="524" spans="1:44">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c r="AA524" s="465"/>
      <c r="AB524" s="465"/>
      <c r="AC524" s="465"/>
      <c r="AD524" s="465"/>
      <c r="AE524" s="465"/>
      <c r="AF524" s="465"/>
      <c r="AG524" s="465"/>
      <c r="AH524" s="465"/>
      <c r="AI524" s="465"/>
      <c r="AJ524" s="465"/>
      <c r="AK524" s="465"/>
      <c r="AL524" s="465"/>
      <c r="AM524" s="465"/>
      <c r="AN524" s="465"/>
      <c r="AO524" s="465"/>
      <c r="AP524" s="465"/>
      <c r="AQ524" s="465"/>
      <c r="AR524" s="465"/>
    </row>
    <row r="525" spans="1:44">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c r="AA525" s="465"/>
      <c r="AB525" s="465"/>
      <c r="AC525" s="465"/>
      <c r="AD525" s="465"/>
      <c r="AE525" s="465"/>
      <c r="AF525" s="465"/>
      <c r="AG525" s="465"/>
      <c r="AH525" s="465"/>
      <c r="AI525" s="465"/>
      <c r="AJ525" s="465"/>
      <c r="AK525" s="465"/>
      <c r="AL525" s="465"/>
      <c r="AM525" s="465"/>
      <c r="AN525" s="465"/>
      <c r="AO525" s="465"/>
      <c r="AP525" s="465"/>
      <c r="AQ525" s="465"/>
      <c r="AR525" s="465"/>
    </row>
    <row r="526" spans="1:44">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c r="AA526" s="465"/>
      <c r="AB526" s="465"/>
      <c r="AC526" s="465"/>
      <c r="AD526" s="465"/>
      <c r="AE526" s="465"/>
      <c r="AF526" s="465"/>
      <c r="AG526" s="465"/>
      <c r="AH526" s="465"/>
      <c r="AI526" s="465"/>
      <c r="AJ526" s="465"/>
      <c r="AK526" s="465"/>
      <c r="AL526" s="465"/>
      <c r="AM526" s="465"/>
      <c r="AN526" s="465"/>
      <c r="AO526" s="465"/>
      <c r="AP526" s="465"/>
      <c r="AQ526" s="465"/>
      <c r="AR526" s="465"/>
    </row>
    <row r="527" spans="1:44">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c r="AA527" s="465"/>
      <c r="AB527" s="465"/>
      <c r="AC527" s="465"/>
      <c r="AD527" s="465"/>
      <c r="AE527" s="465"/>
      <c r="AF527" s="465"/>
      <c r="AG527" s="465"/>
      <c r="AH527" s="465"/>
      <c r="AI527" s="465"/>
      <c r="AJ527" s="465"/>
      <c r="AK527" s="465"/>
      <c r="AL527" s="465"/>
      <c r="AM527" s="465"/>
      <c r="AN527" s="465"/>
      <c r="AO527" s="465"/>
      <c r="AP527" s="465"/>
      <c r="AQ527" s="465"/>
      <c r="AR527" s="465"/>
    </row>
    <row r="528" spans="1:44">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c r="AA528" s="465"/>
      <c r="AB528" s="465"/>
      <c r="AC528" s="465"/>
      <c r="AD528" s="465"/>
      <c r="AE528" s="465"/>
      <c r="AF528" s="465"/>
      <c r="AG528" s="465"/>
      <c r="AH528" s="465"/>
      <c r="AI528" s="465"/>
      <c r="AJ528" s="465"/>
      <c r="AK528" s="465"/>
      <c r="AL528" s="465"/>
      <c r="AM528" s="465"/>
      <c r="AN528" s="465"/>
      <c r="AO528" s="465"/>
      <c r="AP528" s="465"/>
      <c r="AQ528" s="465"/>
      <c r="AR528" s="465"/>
    </row>
    <row r="529" spans="1:44">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c r="AA529" s="465"/>
      <c r="AB529" s="465"/>
      <c r="AC529" s="465"/>
      <c r="AD529" s="465"/>
      <c r="AE529" s="465"/>
      <c r="AF529" s="465"/>
      <c r="AG529" s="465"/>
      <c r="AH529" s="465"/>
      <c r="AI529" s="465"/>
      <c r="AJ529" s="465"/>
      <c r="AK529" s="465"/>
      <c r="AL529" s="465"/>
      <c r="AM529" s="465"/>
      <c r="AN529" s="465"/>
      <c r="AO529" s="465"/>
      <c r="AP529" s="465"/>
      <c r="AQ529" s="465"/>
      <c r="AR529" s="465"/>
    </row>
    <row r="530" spans="1:44">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c r="AA530" s="465"/>
      <c r="AB530" s="465"/>
      <c r="AC530" s="465"/>
      <c r="AD530" s="465"/>
      <c r="AE530" s="465"/>
      <c r="AF530" s="465"/>
      <c r="AG530" s="465"/>
      <c r="AH530" s="465"/>
      <c r="AI530" s="465"/>
      <c r="AJ530" s="465"/>
      <c r="AK530" s="465"/>
      <c r="AL530" s="465"/>
      <c r="AM530" s="465"/>
      <c r="AN530" s="465"/>
      <c r="AO530" s="465"/>
      <c r="AP530" s="465"/>
      <c r="AQ530" s="465"/>
      <c r="AR530" s="465"/>
    </row>
    <row r="531" spans="1:44">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c r="AA531" s="465"/>
      <c r="AB531" s="465"/>
      <c r="AC531" s="465"/>
      <c r="AD531" s="465"/>
      <c r="AE531" s="465"/>
      <c r="AF531" s="465"/>
      <c r="AG531" s="465"/>
      <c r="AH531" s="465"/>
      <c r="AI531" s="465"/>
      <c r="AJ531" s="465"/>
      <c r="AK531" s="465"/>
      <c r="AL531" s="465"/>
      <c r="AM531" s="465"/>
      <c r="AN531" s="465"/>
      <c r="AO531" s="465"/>
      <c r="AP531" s="465"/>
      <c r="AQ531" s="465"/>
      <c r="AR531" s="465"/>
    </row>
    <row r="532" spans="1:44">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c r="AA532" s="465"/>
      <c r="AB532" s="465"/>
      <c r="AC532" s="465"/>
      <c r="AD532" s="465"/>
      <c r="AE532" s="465"/>
      <c r="AF532" s="465"/>
      <c r="AG532" s="465"/>
      <c r="AH532" s="465"/>
      <c r="AI532" s="465"/>
      <c r="AJ532" s="465"/>
      <c r="AK532" s="465"/>
      <c r="AL532" s="465"/>
      <c r="AM532" s="465"/>
      <c r="AN532" s="465"/>
      <c r="AO532" s="465"/>
      <c r="AP532" s="465"/>
      <c r="AQ532" s="465"/>
      <c r="AR532" s="465"/>
    </row>
    <row r="533" spans="1:44">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c r="AA533" s="465"/>
      <c r="AB533" s="465"/>
      <c r="AC533" s="465"/>
      <c r="AD533" s="465"/>
      <c r="AE533" s="465"/>
      <c r="AF533" s="465"/>
      <c r="AG533" s="465"/>
      <c r="AH533" s="465"/>
      <c r="AI533" s="465"/>
      <c r="AJ533" s="465"/>
      <c r="AK533" s="465"/>
      <c r="AL533" s="465"/>
      <c r="AM533" s="465"/>
      <c r="AN533" s="465"/>
      <c r="AO533" s="465"/>
      <c r="AP533" s="465"/>
      <c r="AQ533" s="465"/>
      <c r="AR533" s="465"/>
    </row>
    <row r="534" spans="1:44">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c r="AA534" s="465"/>
      <c r="AB534" s="465"/>
      <c r="AC534" s="465"/>
      <c r="AD534" s="465"/>
      <c r="AE534" s="465"/>
      <c r="AF534" s="465"/>
      <c r="AG534" s="465"/>
      <c r="AH534" s="465"/>
      <c r="AI534" s="465"/>
      <c r="AJ534" s="465"/>
      <c r="AK534" s="465"/>
      <c r="AL534" s="465"/>
      <c r="AM534" s="465"/>
      <c r="AN534" s="465"/>
      <c r="AO534" s="465"/>
      <c r="AP534" s="465"/>
      <c r="AQ534" s="465"/>
      <c r="AR534" s="465"/>
    </row>
    <row r="535" spans="1:44">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c r="AA535" s="465"/>
      <c r="AB535" s="465"/>
      <c r="AC535" s="465"/>
      <c r="AD535" s="465"/>
      <c r="AE535" s="465"/>
      <c r="AF535" s="465"/>
      <c r="AG535" s="465"/>
      <c r="AH535" s="465"/>
      <c r="AI535" s="465"/>
      <c r="AJ535" s="465"/>
      <c r="AK535" s="465"/>
      <c r="AL535" s="465"/>
      <c r="AM535" s="465"/>
      <c r="AN535" s="465"/>
      <c r="AO535" s="465"/>
      <c r="AP535" s="465"/>
      <c r="AQ535" s="465"/>
      <c r="AR535" s="465"/>
    </row>
    <row r="536" spans="1:44">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c r="AA536" s="465"/>
      <c r="AB536" s="465"/>
      <c r="AC536" s="465"/>
      <c r="AD536" s="465"/>
      <c r="AE536" s="465"/>
      <c r="AF536" s="465"/>
      <c r="AG536" s="465"/>
      <c r="AH536" s="465"/>
      <c r="AI536" s="465"/>
      <c r="AJ536" s="465"/>
      <c r="AK536" s="465"/>
      <c r="AL536" s="465"/>
      <c r="AM536" s="465"/>
      <c r="AN536" s="465"/>
      <c r="AO536" s="465"/>
      <c r="AP536" s="465"/>
      <c r="AQ536" s="465"/>
      <c r="AR536" s="465"/>
    </row>
    <row r="537" spans="1:44">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c r="AH537" s="465"/>
      <c r="AI537" s="465"/>
      <c r="AJ537" s="465"/>
      <c r="AK537" s="465"/>
      <c r="AL537" s="465"/>
      <c r="AM537" s="465"/>
      <c r="AN537" s="465"/>
      <c r="AO537" s="465"/>
      <c r="AP537" s="465"/>
      <c r="AQ537" s="465"/>
      <c r="AR537" s="465"/>
    </row>
    <row r="538" spans="1:44">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c r="AA538" s="465"/>
      <c r="AB538" s="465"/>
      <c r="AC538" s="465"/>
      <c r="AD538" s="465"/>
      <c r="AE538" s="465"/>
      <c r="AF538" s="465"/>
      <c r="AG538" s="465"/>
      <c r="AH538" s="465"/>
      <c r="AI538" s="465"/>
      <c r="AJ538" s="465"/>
      <c r="AK538" s="465"/>
      <c r="AL538" s="465"/>
      <c r="AM538" s="465"/>
      <c r="AN538" s="465"/>
      <c r="AO538" s="465"/>
      <c r="AP538" s="465"/>
      <c r="AQ538" s="465"/>
      <c r="AR538" s="465"/>
    </row>
    <row r="539" spans="1:44">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c r="AA539" s="465"/>
      <c r="AB539" s="465"/>
      <c r="AC539" s="465"/>
      <c r="AD539" s="465"/>
      <c r="AE539" s="465"/>
      <c r="AF539" s="465"/>
      <c r="AG539" s="465"/>
      <c r="AH539" s="465"/>
      <c r="AI539" s="465"/>
      <c r="AJ539" s="465"/>
      <c r="AK539" s="465"/>
      <c r="AL539" s="465"/>
      <c r="AM539" s="465"/>
      <c r="AN539" s="465"/>
      <c r="AO539" s="465"/>
      <c r="AP539" s="465"/>
      <c r="AQ539" s="465"/>
      <c r="AR539" s="465"/>
    </row>
    <row r="540" spans="1:44">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c r="AA540" s="465"/>
      <c r="AB540" s="465"/>
      <c r="AC540" s="465"/>
      <c r="AD540" s="465"/>
      <c r="AE540" s="465"/>
      <c r="AF540" s="465"/>
      <c r="AG540" s="465"/>
      <c r="AH540" s="465"/>
      <c r="AI540" s="465"/>
      <c r="AJ540" s="465"/>
      <c r="AK540" s="465"/>
      <c r="AL540" s="465"/>
      <c r="AM540" s="465"/>
      <c r="AN540" s="465"/>
      <c r="AO540" s="465"/>
      <c r="AP540" s="465"/>
      <c r="AQ540" s="465"/>
      <c r="AR540" s="465"/>
    </row>
    <row r="541" spans="1:44">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c r="AA541" s="465"/>
      <c r="AB541" s="465"/>
      <c r="AC541" s="465"/>
      <c r="AD541" s="465"/>
      <c r="AE541" s="465"/>
      <c r="AF541" s="465"/>
      <c r="AG541" s="465"/>
      <c r="AH541" s="465"/>
      <c r="AI541" s="465"/>
      <c r="AJ541" s="465"/>
      <c r="AK541" s="465"/>
      <c r="AL541" s="465"/>
      <c r="AM541" s="465"/>
      <c r="AN541" s="465"/>
      <c r="AO541" s="465"/>
      <c r="AP541" s="465"/>
      <c r="AQ541" s="465"/>
      <c r="AR541" s="465"/>
    </row>
    <row r="542" spans="1:44">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c r="AA542" s="465"/>
      <c r="AB542" s="465"/>
      <c r="AC542" s="465"/>
      <c r="AD542" s="465"/>
      <c r="AE542" s="465"/>
      <c r="AF542" s="465"/>
      <c r="AG542" s="465"/>
      <c r="AH542" s="465"/>
      <c r="AI542" s="465"/>
      <c r="AJ542" s="465"/>
      <c r="AK542" s="465"/>
      <c r="AL542" s="465"/>
      <c r="AM542" s="465"/>
      <c r="AN542" s="465"/>
      <c r="AO542" s="465"/>
      <c r="AP542" s="465"/>
      <c r="AQ542" s="465"/>
      <c r="AR542" s="465"/>
    </row>
    <row r="543" spans="1:44">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c r="AA543" s="465"/>
      <c r="AB543" s="465"/>
      <c r="AC543" s="465"/>
      <c r="AD543" s="465"/>
      <c r="AE543" s="465"/>
      <c r="AF543" s="465"/>
      <c r="AG543" s="465"/>
      <c r="AH543" s="465"/>
      <c r="AI543" s="465"/>
      <c r="AJ543" s="465"/>
      <c r="AK543" s="465"/>
      <c r="AL543" s="465"/>
      <c r="AM543" s="465"/>
      <c r="AN543" s="465"/>
      <c r="AO543" s="465"/>
      <c r="AP543" s="465"/>
      <c r="AQ543" s="465"/>
      <c r="AR543" s="465"/>
    </row>
    <row r="544" spans="1:44">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c r="AA544" s="465"/>
      <c r="AB544" s="465"/>
      <c r="AC544" s="465"/>
      <c r="AD544" s="465"/>
      <c r="AE544" s="465"/>
      <c r="AF544" s="465"/>
      <c r="AG544" s="465"/>
      <c r="AH544" s="465"/>
      <c r="AI544" s="465"/>
      <c r="AJ544" s="465"/>
      <c r="AK544" s="465"/>
      <c r="AL544" s="465"/>
      <c r="AM544" s="465"/>
      <c r="AN544" s="465"/>
      <c r="AO544" s="465"/>
      <c r="AP544" s="465"/>
      <c r="AQ544" s="465"/>
      <c r="AR544" s="465"/>
    </row>
    <row r="545" spans="1:44">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c r="AA545" s="465"/>
      <c r="AB545" s="465"/>
      <c r="AC545" s="465"/>
      <c r="AD545" s="465"/>
      <c r="AE545" s="465"/>
      <c r="AF545" s="465"/>
      <c r="AG545" s="465"/>
      <c r="AH545" s="465"/>
      <c r="AI545" s="465"/>
      <c r="AJ545" s="465"/>
      <c r="AK545" s="465"/>
      <c r="AL545" s="465"/>
      <c r="AM545" s="465"/>
      <c r="AN545" s="465"/>
      <c r="AO545" s="465"/>
      <c r="AP545" s="465"/>
      <c r="AQ545" s="465"/>
      <c r="AR545" s="465"/>
    </row>
    <row r="546" spans="1:44">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c r="AA546" s="465"/>
      <c r="AB546" s="465"/>
      <c r="AC546" s="465"/>
      <c r="AD546" s="465"/>
      <c r="AE546" s="465"/>
      <c r="AF546" s="465"/>
      <c r="AG546" s="465"/>
      <c r="AH546" s="465"/>
      <c r="AI546" s="465"/>
      <c r="AJ546" s="465"/>
      <c r="AK546" s="465"/>
      <c r="AL546" s="465"/>
      <c r="AM546" s="465"/>
      <c r="AN546" s="465"/>
      <c r="AO546" s="465"/>
      <c r="AP546" s="465"/>
      <c r="AQ546" s="465"/>
      <c r="AR546" s="465"/>
    </row>
    <row r="547" spans="1:44">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c r="AA547" s="465"/>
      <c r="AB547" s="465"/>
      <c r="AC547" s="465"/>
      <c r="AD547" s="465"/>
      <c r="AE547" s="465"/>
      <c r="AF547" s="465"/>
      <c r="AG547" s="465"/>
      <c r="AH547" s="465"/>
      <c r="AI547" s="465"/>
      <c r="AJ547" s="465"/>
      <c r="AK547" s="465"/>
      <c r="AL547" s="465"/>
      <c r="AM547" s="465"/>
      <c r="AN547" s="465"/>
      <c r="AO547" s="465"/>
      <c r="AP547" s="465"/>
      <c r="AQ547" s="465"/>
      <c r="AR547" s="465"/>
    </row>
    <row r="548" spans="1:44">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c r="AA548" s="465"/>
      <c r="AB548" s="465"/>
      <c r="AC548" s="465"/>
      <c r="AD548" s="465"/>
      <c r="AE548" s="465"/>
      <c r="AF548" s="465"/>
      <c r="AG548" s="465"/>
      <c r="AH548" s="465"/>
      <c r="AI548" s="465"/>
      <c r="AJ548" s="465"/>
      <c r="AK548" s="465"/>
      <c r="AL548" s="465"/>
      <c r="AM548" s="465"/>
      <c r="AN548" s="465"/>
      <c r="AO548" s="465"/>
      <c r="AP548" s="465"/>
      <c r="AQ548" s="465"/>
      <c r="AR548" s="465"/>
    </row>
    <row r="549" spans="1:44">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c r="AA549" s="465"/>
      <c r="AB549" s="465"/>
      <c r="AC549" s="465"/>
      <c r="AD549" s="465"/>
      <c r="AE549" s="465"/>
      <c r="AF549" s="465"/>
      <c r="AG549" s="465"/>
      <c r="AH549" s="465"/>
      <c r="AI549" s="465"/>
      <c r="AJ549" s="465"/>
      <c r="AK549" s="465"/>
      <c r="AL549" s="465"/>
      <c r="AM549" s="465"/>
      <c r="AN549" s="465"/>
      <c r="AO549" s="465"/>
      <c r="AP549" s="465"/>
      <c r="AQ549" s="465"/>
      <c r="AR549" s="465"/>
    </row>
    <row r="550" spans="1:44">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c r="AA550" s="465"/>
      <c r="AB550" s="465"/>
      <c r="AC550" s="465"/>
      <c r="AD550" s="465"/>
      <c r="AE550" s="465"/>
      <c r="AF550" s="465"/>
      <c r="AG550" s="465"/>
      <c r="AH550" s="465"/>
      <c r="AI550" s="465"/>
      <c r="AJ550" s="465"/>
      <c r="AK550" s="465"/>
      <c r="AL550" s="465"/>
      <c r="AM550" s="465"/>
      <c r="AN550" s="465"/>
      <c r="AO550" s="465"/>
      <c r="AP550" s="465"/>
      <c r="AQ550" s="465"/>
      <c r="AR550" s="465"/>
    </row>
    <row r="551" spans="1:44">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465"/>
      <c r="AF551" s="465"/>
      <c r="AG551" s="465"/>
      <c r="AH551" s="465"/>
      <c r="AI551" s="465"/>
      <c r="AJ551" s="465"/>
      <c r="AK551" s="465"/>
      <c r="AL551" s="465"/>
      <c r="AM551" s="465"/>
      <c r="AN551" s="465"/>
      <c r="AO551" s="465"/>
      <c r="AP551" s="465"/>
      <c r="AQ551" s="465"/>
      <c r="AR551" s="465"/>
    </row>
    <row r="552" spans="1:44">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65"/>
      <c r="AO552" s="465"/>
      <c r="AP552" s="465"/>
      <c r="AQ552" s="465"/>
      <c r="AR552" s="465"/>
    </row>
    <row r="553" spans="1:44">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c r="AA553" s="465"/>
      <c r="AB553" s="465"/>
      <c r="AC553" s="465"/>
      <c r="AD553" s="465"/>
      <c r="AE553" s="465"/>
      <c r="AF553" s="465"/>
      <c r="AG553" s="465"/>
      <c r="AH553" s="465"/>
      <c r="AI553" s="465"/>
      <c r="AJ553" s="465"/>
      <c r="AK553" s="465"/>
      <c r="AL553" s="465"/>
      <c r="AM553" s="465"/>
      <c r="AN553" s="465"/>
      <c r="AO553" s="465"/>
      <c r="AP553" s="465"/>
      <c r="AQ553" s="465"/>
      <c r="AR553" s="465"/>
    </row>
    <row r="554" spans="1:44">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c r="AA554" s="465"/>
      <c r="AB554" s="465"/>
      <c r="AC554" s="465"/>
      <c r="AD554" s="465"/>
      <c r="AE554" s="465"/>
      <c r="AF554" s="465"/>
      <c r="AG554" s="465"/>
      <c r="AH554" s="465"/>
      <c r="AI554" s="465"/>
      <c r="AJ554" s="465"/>
      <c r="AK554" s="465"/>
      <c r="AL554" s="465"/>
      <c r="AM554" s="465"/>
      <c r="AN554" s="465"/>
      <c r="AO554" s="465"/>
      <c r="AP554" s="465"/>
      <c r="AQ554" s="465"/>
      <c r="AR554" s="465"/>
    </row>
    <row r="555" spans="1:44">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c r="AA555" s="465"/>
      <c r="AB555" s="465"/>
      <c r="AC555" s="465"/>
      <c r="AD555" s="465"/>
      <c r="AE555" s="465"/>
      <c r="AF555" s="465"/>
      <c r="AG555" s="465"/>
      <c r="AH555" s="465"/>
      <c r="AI555" s="465"/>
      <c r="AJ555" s="465"/>
      <c r="AK555" s="465"/>
      <c r="AL555" s="465"/>
      <c r="AM555" s="465"/>
      <c r="AN555" s="465"/>
      <c r="AO555" s="465"/>
      <c r="AP555" s="465"/>
      <c r="AQ555" s="465"/>
      <c r="AR555" s="465"/>
    </row>
    <row r="556" spans="1:44">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c r="AA556" s="465"/>
      <c r="AB556" s="465"/>
      <c r="AC556" s="465"/>
      <c r="AD556" s="465"/>
      <c r="AE556" s="465"/>
      <c r="AF556" s="465"/>
      <c r="AG556" s="465"/>
      <c r="AH556" s="465"/>
      <c r="AI556" s="465"/>
      <c r="AJ556" s="465"/>
      <c r="AK556" s="465"/>
      <c r="AL556" s="465"/>
      <c r="AM556" s="465"/>
      <c r="AN556" s="465"/>
      <c r="AO556" s="465"/>
      <c r="AP556" s="465"/>
      <c r="AQ556" s="465"/>
      <c r="AR556" s="465"/>
    </row>
    <row r="557" spans="1:44">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c r="AA557" s="465"/>
      <c r="AB557" s="465"/>
      <c r="AC557" s="465"/>
      <c r="AD557" s="465"/>
      <c r="AE557" s="465"/>
      <c r="AF557" s="465"/>
      <c r="AG557" s="465"/>
      <c r="AH557" s="465"/>
      <c r="AI557" s="465"/>
      <c r="AJ557" s="465"/>
      <c r="AK557" s="465"/>
      <c r="AL557" s="465"/>
      <c r="AM557" s="465"/>
      <c r="AN557" s="465"/>
      <c r="AO557" s="465"/>
      <c r="AP557" s="465"/>
      <c r="AQ557" s="465"/>
      <c r="AR557" s="465"/>
    </row>
    <row r="558" spans="1:44">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c r="AA558" s="465"/>
      <c r="AB558" s="465"/>
      <c r="AC558" s="465"/>
      <c r="AD558" s="465"/>
      <c r="AE558" s="465"/>
      <c r="AF558" s="465"/>
      <c r="AG558" s="465"/>
      <c r="AH558" s="465"/>
      <c r="AI558" s="465"/>
      <c r="AJ558" s="465"/>
      <c r="AK558" s="465"/>
      <c r="AL558" s="465"/>
      <c r="AM558" s="465"/>
      <c r="AN558" s="465"/>
      <c r="AO558" s="465"/>
      <c r="AP558" s="465"/>
      <c r="AQ558" s="465"/>
      <c r="AR558" s="465"/>
    </row>
    <row r="559" spans="1:44">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c r="AA559" s="465"/>
      <c r="AB559" s="465"/>
      <c r="AC559" s="465"/>
      <c r="AD559" s="465"/>
      <c r="AE559" s="465"/>
      <c r="AF559" s="465"/>
      <c r="AG559" s="465"/>
      <c r="AH559" s="465"/>
      <c r="AI559" s="465"/>
      <c r="AJ559" s="465"/>
      <c r="AK559" s="465"/>
      <c r="AL559" s="465"/>
      <c r="AM559" s="465"/>
      <c r="AN559" s="465"/>
      <c r="AO559" s="465"/>
      <c r="AP559" s="465"/>
      <c r="AQ559" s="465"/>
      <c r="AR559" s="465"/>
    </row>
    <row r="560" spans="1:44">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c r="AA560" s="465"/>
      <c r="AB560" s="465"/>
      <c r="AC560" s="465"/>
      <c r="AD560" s="465"/>
      <c r="AE560" s="465"/>
      <c r="AF560" s="465"/>
      <c r="AG560" s="465"/>
      <c r="AH560" s="465"/>
      <c r="AI560" s="465"/>
      <c r="AJ560" s="465"/>
      <c r="AK560" s="465"/>
      <c r="AL560" s="465"/>
      <c r="AM560" s="465"/>
      <c r="AN560" s="465"/>
      <c r="AO560" s="465"/>
      <c r="AP560" s="465"/>
      <c r="AQ560" s="465"/>
      <c r="AR560" s="465"/>
    </row>
    <row r="561" spans="1:44">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c r="AA561" s="465"/>
      <c r="AB561" s="465"/>
      <c r="AC561" s="465"/>
      <c r="AD561" s="465"/>
      <c r="AE561" s="465"/>
      <c r="AF561" s="465"/>
      <c r="AG561" s="465"/>
      <c r="AH561" s="465"/>
      <c r="AI561" s="465"/>
      <c r="AJ561" s="465"/>
      <c r="AK561" s="465"/>
      <c r="AL561" s="465"/>
      <c r="AM561" s="465"/>
      <c r="AN561" s="465"/>
      <c r="AO561" s="465"/>
      <c r="AP561" s="465"/>
      <c r="AQ561" s="465"/>
      <c r="AR561" s="465"/>
    </row>
    <row r="562" spans="1:44">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c r="AA562" s="465"/>
      <c r="AB562" s="465"/>
      <c r="AC562" s="465"/>
      <c r="AD562" s="465"/>
      <c r="AE562" s="465"/>
      <c r="AF562" s="465"/>
      <c r="AG562" s="465"/>
      <c r="AH562" s="465"/>
      <c r="AI562" s="465"/>
      <c r="AJ562" s="465"/>
      <c r="AK562" s="465"/>
      <c r="AL562" s="465"/>
      <c r="AM562" s="465"/>
      <c r="AN562" s="465"/>
      <c r="AO562" s="465"/>
      <c r="AP562" s="465"/>
      <c r="AQ562" s="465"/>
      <c r="AR562" s="465"/>
    </row>
    <row r="563" spans="1:44">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c r="AA563" s="465"/>
      <c r="AB563" s="465"/>
      <c r="AC563" s="465"/>
      <c r="AD563" s="465"/>
      <c r="AE563" s="465"/>
      <c r="AF563" s="465"/>
      <c r="AG563" s="465"/>
      <c r="AH563" s="465"/>
      <c r="AI563" s="465"/>
      <c r="AJ563" s="465"/>
      <c r="AK563" s="465"/>
      <c r="AL563" s="465"/>
      <c r="AM563" s="465"/>
      <c r="AN563" s="465"/>
      <c r="AO563" s="465"/>
      <c r="AP563" s="465"/>
      <c r="AQ563" s="465"/>
      <c r="AR563" s="465"/>
    </row>
    <row r="564" spans="1:44">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c r="AA564" s="465"/>
      <c r="AB564" s="465"/>
      <c r="AC564" s="465"/>
      <c r="AD564" s="465"/>
      <c r="AE564" s="465"/>
      <c r="AF564" s="465"/>
      <c r="AG564" s="465"/>
      <c r="AH564" s="465"/>
      <c r="AI564" s="465"/>
      <c r="AJ564" s="465"/>
      <c r="AK564" s="465"/>
      <c r="AL564" s="465"/>
      <c r="AM564" s="465"/>
      <c r="AN564" s="465"/>
      <c r="AO564" s="465"/>
      <c r="AP564" s="465"/>
      <c r="AQ564" s="465"/>
      <c r="AR564" s="465"/>
    </row>
    <row r="565" spans="1:44">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c r="AA565" s="465"/>
      <c r="AB565" s="465"/>
      <c r="AC565" s="465"/>
      <c r="AD565" s="465"/>
      <c r="AE565" s="465"/>
      <c r="AF565" s="465"/>
      <c r="AG565" s="465"/>
      <c r="AH565" s="465"/>
      <c r="AI565" s="465"/>
      <c r="AJ565" s="465"/>
      <c r="AK565" s="465"/>
      <c r="AL565" s="465"/>
      <c r="AM565" s="465"/>
      <c r="AN565" s="465"/>
      <c r="AO565" s="465"/>
      <c r="AP565" s="465"/>
      <c r="AQ565" s="465"/>
      <c r="AR565" s="465"/>
    </row>
    <row r="566" spans="1:44">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c r="AA566" s="465"/>
      <c r="AB566" s="465"/>
      <c r="AC566" s="465"/>
      <c r="AD566" s="465"/>
      <c r="AE566" s="465"/>
      <c r="AF566" s="465"/>
      <c r="AG566" s="465"/>
      <c r="AH566" s="465"/>
      <c r="AI566" s="465"/>
      <c r="AJ566" s="465"/>
      <c r="AK566" s="465"/>
      <c r="AL566" s="465"/>
      <c r="AM566" s="465"/>
      <c r="AN566" s="465"/>
      <c r="AO566" s="465"/>
      <c r="AP566" s="465"/>
      <c r="AQ566" s="465"/>
      <c r="AR566" s="465"/>
    </row>
    <row r="567" spans="1:44">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c r="AA567" s="465"/>
      <c r="AB567" s="465"/>
      <c r="AC567" s="465"/>
      <c r="AD567" s="465"/>
      <c r="AE567" s="465"/>
      <c r="AF567" s="465"/>
      <c r="AG567" s="465"/>
      <c r="AH567" s="465"/>
      <c r="AI567" s="465"/>
      <c r="AJ567" s="465"/>
      <c r="AK567" s="465"/>
      <c r="AL567" s="465"/>
      <c r="AM567" s="465"/>
      <c r="AN567" s="465"/>
      <c r="AO567" s="465"/>
      <c r="AP567" s="465"/>
      <c r="AQ567" s="465"/>
      <c r="AR567" s="465"/>
    </row>
    <row r="568" spans="1:44">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c r="AA568" s="465"/>
      <c r="AB568" s="465"/>
      <c r="AC568" s="465"/>
      <c r="AD568" s="465"/>
      <c r="AE568" s="465"/>
      <c r="AF568" s="465"/>
      <c r="AG568" s="465"/>
      <c r="AH568" s="465"/>
      <c r="AI568" s="465"/>
      <c r="AJ568" s="465"/>
      <c r="AK568" s="465"/>
      <c r="AL568" s="465"/>
      <c r="AM568" s="465"/>
      <c r="AN568" s="465"/>
      <c r="AO568" s="465"/>
      <c r="AP568" s="465"/>
      <c r="AQ568" s="465"/>
      <c r="AR568" s="465"/>
    </row>
    <row r="569" spans="1:44">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c r="AA569" s="465"/>
      <c r="AB569" s="465"/>
      <c r="AC569" s="465"/>
      <c r="AD569" s="465"/>
      <c r="AE569" s="465"/>
      <c r="AF569" s="465"/>
      <c r="AG569" s="465"/>
      <c r="AH569" s="465"/>
      <c r="AI569" s="465"/>
      <c r="AJ569" s="465"/>
      <c r="AK569" s="465"/>
      <c r="AL569" s="465"/>
      <c r="AM569" s="465"/>
      <c r="AN569" s="465"/>
      <c r="AO569" s="465"/>
      <c r="AP569" s="465"/>
      <c r="AQ569" s="465"/>
      <c r="AR569" s="465"/>
    </row>
    <row r="570" spans="1:44">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c r="AA570" s="465"/>
      <c r="AB570" s="465"/>
      <c r="AC570" s="465"/>
      <c r="AD570" s="465"/>
      <c r="AE570" s="465"/>
      <c r="AF570" s="465"/>
      <c r="AG570" s="465"/>
      <c r="AH570" s="465"/>
      <c r="AI570" s="465"/>
      <c r="AJ570" s="465"/>
      <c r="AK570" s="465"/>
      <c r="AL570" s="465"/>
      <c r="AM570" s="465"/>
      <c r="AN570" s="465"/>
      <c r="AO570" s="465"/>
      <c r="AP570" s="465"/>
      <c r="AQ570" s="465"/>
      <c r="AR570" s="465"/>
    </row>
    <row r="571" spans="1:44">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c r="AA571" s="465"/>
      <c r="AB571" s="465"/>
      <c r="AC571" s="465"/>
      <c r="AD571" s="465"/>
      <c r="AE571" s="465"/>
      <c r="AF571" s="465"/>
      <c r="AG571" s="465"/>
      <c r="AH571" s="465"/>
      <c r="AI571" s="465"/>
      <c r="AJ571" s="465"/>
      <c r="AK571" s="465"/>
      <c r="AL571" s="465"/>
      <c r="AM571" s="465"/>
      <c r="AN571" s="465"/>
      <c r="AO571" s="465"/>
      <c r="AP571" s="465"/>
      <c r="AQ571" s="465"/>
      <c r="AR571" s="465"/>
    </row>
    <row r="572" spans="1:44">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c r="AA572" s="465"/>
      <c r="AB572" s="465"/>
      <c r="AC572" s="465"/>
      <c r="AD572" s="465"/>
      <c r="AE572" s="465"/>
      <c r="AF572" s="465"/>
      <c r="AG572" s="465"/>
      <c r="AH572" s="465"/>
      <c r="AI572" s="465"/>
      <c r="AJ572" s="465"/>
      <c r="AK572" s="465"/>
      <c r="AL572" s="465"/>
      <c r="AM572" s="465"/>
      <c r="AN572" s="465"/>
      <c r="AO572" s="465"/>
      <c r="AP572" s="465"/>
      <c r="AQ572" s="465"/>
      <c r="AR572" s="465"/>
    </row>
    <row r="573" spans="1:44">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c r="AA573" s="465"/>
      <c r="AB573" s="465"/>
      <c r="AC573" s="465"/>
      <c r="AD573" s="465"/>
      <c r="AE573" s="465"/>
      <c r="AF573" s="465"/>
      <c r="AG573" s="465"/>
      <c r="AH573" s="465"/>
      <c r="AI573" s="465"/>
      <c r="AJ573" s="465"/>
      <c r="AK573" s="465"/>
      <c r="AL573" s="465"/>
      <c r="AM573" s="465"/>
      <c r="AN573" s="465"/>
      <c r="AO573" s="465"/>
      <c r="AP573" s="465"/>
      <c r="AQ573" s="465"/>
      <c r="AR573" s="465"/>
    </row>
    <row r="574" spans="1:44">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c r="AA574" s="465"/>
      <c r="AB574" s="465"/>
      <c r="AC574" s="465"/>
      <c r="AD574" s="465"/>
      <c r="AE574" s="465"/>
      <c r="AF574" s="465"/>
      <c r="AG574" s="465"/>
      <c r="AH574" s="465"/>
      <c r="AI574" s="465"/>
      <c r="AJ574" s="465"/>
      <c r="AK574" s="465"/>
      <c r="AL574" s="465"/>
      <c r="AM574" s="465"/>
      <c r="AN574" s="465"/>
      <c r="AO574" s="465"/>
      <c r="AP574" s="465"/>
      <c r="AQ574" s="465"/>
      <c r="AR574" s="465"/>
    </row>
    <row r="575" spans="1:44">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c r="AA575" s="465"/>
      <c r="AB575" s="465"/>
      <c r="AC575" s="465"/>
      <c r="AD575" s="465"/>
      <c r="AE575" s="465"/>
      <c r="AF575" s="465"/>
      <c r="AG575" s="465"/>
      <c r="AH575" s="465"/>
      <c r="AI575" s="465"/>
      <c r="AJ575" s="465"/>
      <c r="AK575" s="465"/>
      <c r="AL575" s="465"/>
      <c r="AM575" s="465"/>
      <c r="AN575" s="465"/>
      <c r="AO575" s="465"/>
      <c r="AP575" s="465"/>
      <c r="AQ575" s="465"/>
      <c r="AR575" s="465"/>
    </row>
    <row r="576" spans="1:44">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c r="AA576" s="465"/>
      <c r="AB576" s="465"/>
      <c r="AC576" s="465"/>
      <c r="AD576" s="465"/>
      <c r="AE576" s="465"/>
      <c r="AF576" s="465"/>
      <c r="AG576" s="465"/>
      <c r="AH576" s="465"/>
      <c r="AI576" s="465"/>
      <c r="AJ576" s="465"/>
      <c r="AK576" s="465"/>
      <c r="AL576" s="465"/>
      <c r="AM576" s="465"/>
      <c r="AN576" s="465"/>
      <c r="AO576" s="465"/>
      <c r="AP576" s="465"/>
      <c r="AQ576" s="465"/>
      <c r="AR576" s="465"/>
    </row>
    <row r="577" spans="1:44">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c r="AA577" s="465"/>
      <c r="AB577" s="465"/>
      <c r="AC577" s="465"/>
      <c r="AD577" s="465"/>
      <c r="AE577" s="465"/>
      <c r="AF577" s="465"/>
      <c r="AG577" s="465"/>
      <c r="AH577" s="465"/>
      <c r="AI577" s="465"/>
      <c r="AJ577" s="465"/>
      <c r="AK577" s="465"/>
      <c r="AL577" s="465"/>
      <c r="AM577" s="465"/>
      <c r="AN577" s="465"/>
      <c r="AO577" s="465"/>
      <c r="AP577" s="465"/>
      <c r="AQ577" s="465"/>
      <c r="AR577" s="465"/>
    </row>
    <row r="578" spans="1:44">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c r="AA578" s="465"/>
      <c r="AB578" s="465"/>
      <c r="AC578" s="465"/>
      <c r="AD578" s="465"/>
      <c r="AE578" s="465"/>
      <c r="AF578" s="465"/>
      <c r="AG578" s="465"/>
      <c r="AH578" s="465"/>
      <c r="AI578" s="465"/>
      <c r="AJ578" s="465"/>
      <c r="AK578" s="465"/>
      <c r="AL578" s="465"/>
      <c r="AM578" s="465"/>
      <c r="AN578" s="465"/>
      <c r="AO578" s="465"/>
      <c r="AP578" s="465"/>
      <c r="AQ578" s="465"/>
      <c r="AR578" s="465"/>
    </row>
    <row r="579" spans="1:44">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c r="AA579" s="465"/>
      <c r="AB579" s="465"/>
      <c r="AC579" s="465"/>
      <c r="AD579" s="465"/>
      <c r="AE579" s="465"/>
      <c r="AF579" s="465"/>
      <c r="AG579" s="465"/>
      <c r="AH579" s="465"/>
      <c r="AI579" s="465"/>
      <c r="AJ579" s="465"/>
      <c r="AK579" s="465"/>
      <c r="AL579" s="465"/>
      <c r="AM579" s="465"/>
      <c r="AN579" s="465"/>
      <c r="AO579" s="465"/>
      <c r="AP579" s="465"/>
      <c r="AQ579" s="465"/>
      <c r="AR579" s="465"/>
    </row>
    <row r="580" spans="1:44">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c r="AA580" s="465"/>
      <c r="AB580" s="465"/>
      <c r="AC580" s="465"/>
      <c r="AD580" s="465"/>
      <c r="AE580" s="465"/>
      <c r="AF580" s="465"/>
      <c r="AG580" s="465"/>
      <c r="AH580" s="465"/>
      <c r="AI580" s="465"/>
      <c r="AJ580" s="465"/>
      <c r="AK580" s="465"/>
      <c r="AL580" s="465"/>
      <c r="AM580" s="465"/>
      <c r="AN580" s="465"/>
      <c r="AO580" s="465"/>
      <c r="AP580" s="465"/>
      <c r="AQ580" s="465"/>
      <c r="AR580" s="465"/>
    </row>
    <row r="581" spans="1:44">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c r="AA581" s="465"/>
      <c r="AB581" s="465"/>
      <c r="AC581" s="465"/>
      <c r="AD581" s="465"/>
      <c r="AE581" s="465"/>
      <c r="AF581" s="465"/>
      <c r="AG581" s="465"/>
      <c r="AH581" s="465"/>
      <c r="AI581" s="465"/>
      <c r="AJ581" s="465"/>
      <c r="AK581" s="465"/>
      <c r="AL581" s="465"/>
      <c r="AM581" s="465"/>
      <c r="AN581" s="465"/>
      <c r="AO581" s="465"/>
      <c r="AP581" s="465"/>
      <c r="AQ581" s="465"/>
      <c r="AR581" s="465"/>
    </row>
    <row r="582" spans="1:44">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c r="AA582" s="465"/>
      <c r="AB582" s="465"/>
      <c r="AC582" s="465"/>
      <c r="AD582" s="465"/>
      <c r="AE582" s="465"/>
      <c r="AF582" s="465"/>
      <c r="AG582" s="465"/>
      <c r="AH582" s="465"/>
      <c r="AI582" s="465"/>
      <c r="AJ582" s="465"/>
      <c r="AK582" s="465"/>
      <c r="AL582" s="465"/>
      <c r="AM582" s="465"/>
      <c r="AN582" s="465"/>
      <c r="AO582" s="465"/>
      <c r="AP582" s="465"/>
      <c r="AQ582" s="465"/>
      <c r="AR582" s="465"/>
    </row>
    <row r="583" spans="1:44">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c r="AA583" s="465"/>
      <c r="AB583" s="465"/>
      <c r="AC583" s="465"/>
      <c r="AD583" s="465"/>
      <c r="AE583" s="465"/>
      <c r="AF583" s="465"/>
      <c r="AG583" s="465"/>
      <c r="AH583" s="465"/>
      <c r="AI583" s="465"/>
      <c r="AJ583" s="465"/>
      <c r="AK583" s="465"/>
      <c r="AL583" s="465"/>
      <c r="AM583" s="465"/>
      <c r="AN583" s="465"/>
      <c r="AO583" s="465"/>
      <c r="AP583" s="465"/>
      <c r="AQ583" s="465"/>
      <c r="AR583" s="465"/>
    </row>
    <row r="584" spans="1:44">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c r="AA584" s="465"/>
      <c r="AB584" s="465"/>
      <c r="AC584" s="465"/>
      <c r="AD584" s="465"/>
      <c r="AE584" s="465"/>
      <c r="AF584" s="465"/>
      <c r="AG584" s="465"/>
      <c r="AH584" s="465"/>
      <c r="AI584" s="465"/>
      <c r="AJ584" s="465"/>
      <c r="AK584" s="465"/>
      <c r="AL584" s="465"/>
      <c r="AM584" s="465"/>
      <c r="AN584" s="465"/>
      <c r="AO584" s="465"/>
      <c r="AP584" s="465"/>
      <c r="AQ584" s="465"/>
      <c r="AR584" s="465"/>
    </row>
    <row r="585" spans="1:44">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c r="AA585" s="465"/>
      <c r="AB585" s="465"/>
      <c r="AC585" s="465"/>
      <c r="AD585" s="465"/>
      <c r="AE585" s="465"/>
      <c r="AF585" s="465"/>
      <c r="AG585" s="465"/>
      <c r="AH585" s="465"/>
      <c r="AI585" s="465"/>
      <c r="AJ585" s="465"/>
      <c r="AK585" s="465"/>
      <c r="AL585" s="465"/>
      <c r="AM585" s="465"/>
      <c r="AN585" s="465"/>
      <c r="AO585" s="465"/>
      <c r="AP585" s="465"/>
      <c r="AQ585" s="465"/>
      <c r="AR585" s="465"/>
    </row>
    <row r="586" spans="1:44">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c r="AA586" s="465"/>
      <c r="AB586" s="465"/>
      <c r="AC586" s="465"/>
      <c r="AD586" s="465"/>
      <c r="AE586" s="465"/>
      <c r="AF586" s="465"/>
      <c r="AG586" s="465"/>
      <c r="AH586" s="465"/>
      <c r="AI586" s="465"/>
      <c r="AJ586" s="465"/>
      <c r="AK586" s="465"/>
      <c r="AL586" s="465"/>
      <c r="AM586" s="465"/>
      <c r="AN586" s="465"/>
      <c r="AO586" s="465"/>
      <c r="AP586" s="465"/>
      <c r="AQ586" s="465"/>
      <c r="AR586" s="465"/>
    </row>
    <row r="587" spans="1:44">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c r="AA587" s="465"/>
      <c r="AB587" s="465"/>
      <c r="AC587" s="465"/>
      <c r="AD587" s="465"/>
      <c r="AE587" s="465"/>
      <c r="AF587" s="465"/>
      <c r="AG587" s="465"/>
      <c r="AH587" s="465"/>
      <c r="AI587" s="465"/>
      <c r="AJ587" s="465"/>
      <c r="AK587" s="465"/>
      <c r="AL587" s="465"/>
      <c r="AM587" s="465"/>
      <c r="AN587" s="465"/>
      <c r="AO587" s="465"/>
      <c r="AP587" s="465"/>
      <c r="AQ587" s="465"/>
      <c r="AR587" s="465"/>
    </row>
    <row r="588" spans="1:44">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c r="AA588" s="465"/>
      <c r="AB588" s="465"/>
      <c r="AC588" s="465"/>
      <c r="AD588" s="465"/>
      <c r="AE588" s="465"/>
      <c r="AF588" s="465"/>
      <c r="AG588" s="465"/>
      <c r="AH588" s="465"/>
      <c r="AI588" s="465"/>
      <c r="AJ588" s="465"/>
      <c r="AK588" s="465"/>
      <c r="AL588" s="465"/>
      <c r="AM588" s="465"/>
      <c r="AN588" s="465"/>
      <c r="AO588" s="465"/>
      <c r="AP588" s="465"/>
      <c r="AQ588" s="465"/>
      <c r="AR588" s="465"/>
    </row>
    <row r="589" spans="1:44">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c r="AA589" s="465"/>
      <c r="AB589" s="465"/>
      <c r="AC589" s="465"/>
      <c r="AD589" s="465"/>
      <c r="AE589" s="465"/>
      <c r="AF589" s="465"/>
      <c r="AG589" s="465"/>
      <c r="AH589" s="465"/>
      <c r="AI589" s="465"/>
      <c r="AJ589" s="465"/>
      <c r="AK589" s="465"/>
      <c r="AL589" s="465"/>
      <c r="AM589" s="465"/>
      <c r="AN589" s="465"/>
      <c r="AO589" s="465"/>
      <c r="AP589" s="465"/>
      <c r="AQ589" s="465"/>
      <c r="AR589" s="465"/>
    </row>
    <row r="590" spans="1:44">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c r="AA590" s="465"/>
      <c r="AB590" s="465"/>
      <c r="AC590" s="465"/>
      <c r="AD590" s="465"/>
      <c r="AE590" s="465"/>
      <c r="AF590" s="465"/>
      <c r="AG590" s="465"/>
      <c r="AH590" s="465"/>
      <c r="AI590" s="465"/>
      <c r="AJ590" s="465"/>
      <c r="AK590" s="465"/>
      <c r="AL590" s="465"/>
      <c r="AM590" s="465"/>
      <c r="AN590" s="465"/>
      <c r="AO590" s="465"/>
      <c r="AP590" s="465"/>
      <c r="AQ590" s="465"/>
      <c r="AR590" s="465"/>
    </row>
    <row r="591" spans="1:44">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c r="AH591" s="465"/>
      <c r="AI591" s="465"/>
      <c r="AJ591" s="465"/>
      <c r="AK591" s="465"/>
      <c r="AL591" s="465"/>
      <c r="AM591" s="465"/>
      <c r="AN591" s="465"/>
      <c r="AO591" s="465"/>
      <c r="AP591" s="465"/>
      <c r="AQ591" s="465"/>
      <c r="AR591" s="465"/>
    </row>
    <row r="592" spans="1:44">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c r="AA592" s="465"/>
      <c r="AB592" s="465"/>
      <c r="AC592" s="465"/>
      <c r="AD592" s="465"/>
      <c r="AE592" s="465"/>
      <c r="AF592" s="465"/>
      <c r="AG592" s="465"/>
      <c r="AH592" s="465"/>
      <c r="AI592" s="465"/>
      <c r="AJ592" s="465"/>
      <c r="AK592" s="465"/>
      <c r="AL592" s="465"/>
      <c r="AM592" s="465"/>
      <c r="AN592" s="465"/>
      <c r="AO592" s="465"/>
      <c r="AP592" s="465"/>
      <c r="AQ592" s="465"/>
      <c r="AR592" s="465"/>
    </row>
    <row r="593" spans="1:44">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c r="AA593" s="465"/>
      <c r="AB593" s="465"/>
      <c r="AC593" s="465"/>
      <c r="AD593" s="465"/>
      <c r="AE593" s="465"/>
      <c r="AF593" s="465"/>
      <c r="AG593" s="465"/>
      <c r="AH593" s="465"/>
      <c r="AI593" s="465"/>
      <c r="AJ593" s="465"/>
      <c r="AK593" s="465"/>
      <c r="AL593" s="465"/>
      <c r="AM593" s="465"/>
      <c r="AN593" s="465"/>
      <c r="AO593" s="465"/>
      <c r="AP593" s="465"/>
      <c r="AQ593" s="465"/>
      <c r="AR593" s="465"/>
    </row>
    <row r="594" spans="1:44">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c r="AA594" s="465"/>
      <c r="AB594" s="465"/>
      <c r="AC594" s="465"/>
      <c r="AD594" s="465"/>
      <c r="AE594" s="465"/>
      <c r="AF594" s="465"/>
      <c r="AG594" s="465"/>
      <c r="AH594" s="465"/>
      <c r="AI594" s="465"/>
      <c r="AJ594" s="465"/>
      <c r="AK594" s="465"/>
      <c r="AL594" s="465"/>
      <c r="AM594" s="465"/>
      <c r="AN594" s="465"/>
      <c r="AO594" s="465"/>
      <c r="AP594" s="465"/>
      <c r="AQ594" s="465"/>
      <c r="AR594" s="465"/>
    </row>
    <row r="595" spans="1:44">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c r="AA595" s="465"/>
      <c r="AB595" s="465"/>
      <c r="AC595" s="465"/>
      <c r="AD595" s="465"/>
      <c r="AE595" s="465"/>
      <c r="AF595" s="465"/>
      <c r="AG595" s="465"/>
      <c r="AH595" s="465"/>
      <c r="AI595" s="465"/>
      <c r="AJ595" s="465"/>
      <c r="AK595" s="465"/>
      <c r="AL595" s="465"/>
      <c r="AM595" s="465"/>
      <c r="AN595" s="465"/>
      <c r="AO595" s="465"/>
      <c r="AP595" s="465"/>
      <c r="AQ595" s="465"/>
      <c r="AR595" s="465"/>
    </row>
    <row r="596" spans="1:44">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c r="AA596" s="465"/>
      <c r="AB596" s="465"/>
      <c r="AC596" s="465"/>
      <c r="AD596" s="465"/>
      <c r="AE596" s="465"/>
      <c r="AF596" s="465"/>
      <c r="AG596" s="465"/>
      <c r="AH596" s="465"/>
      <c r="AI596" s="465"/>
      <c r="AJ596" s="465"/>
      <c r="AK596" s="465"/>
      <c r="AL596" s="465"/>
      <c r="AM596" s="465"/>
      <c r="AN596" s="465"/>
      <c r="AO596" s="465"/>
      <c r="AP596" s="465"/>
      <c r="AQ596" s="465"/>
      <c r="AR596" s="465"/>
    </row>
    <row r="597" spans="1:44">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c r="AA597" s="465"/>
      <c r="AB597" s="465"/>
      <c r="AC597" s="465"/>
      <c r="AD597" s="465"/>
      <c r="AE597" s="465"/>
      <c r="AF597" s="465"/>
      <c r="AG597" s="465"/>
      <c r="AH597" s="465"/>
      <c r="AI597" s="465"/>
      <c r="AJ597" s="465"/>
      <c r="AK597" s="465"/>
      <c r="AL597" s="465"/>
      <c r="AM597" s="465"/>
      <c r="AN597" s="465"/>
      <c r="AO597" s="465"/>
      <c r="AP597" s="465"/>
      <c r="AQ597" s="465"/>
      <c r="AR597" s="465"/>
    </row>
    <row r="598" spans="1:44">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c r="AA598" s="465"/>
      <c r="AB598" s="465"/>
      <c r="AC598" s="465"/>
      <c r="AD598" s="465"/>
      <c r="AE598" s="465"/>
      <c r="AF598" s="465"/>
      <c r="AG598" s="465"/>
      <c r="AH598" s="465"/>
      <c r="AI598" s="465"/>
      <c r="AJ598" s="465"/>
      <c r="AK598" s="465"/>
      <c r="AL598" s="465"/>
      <c r="AM598" s="465"/>
      <c r="AN598" s="465"/>
      <c r="AO598" s="465"/>
      <c r="AP598" s="465"/>
      <c r="AQ598" s="465"/>
      <c r="AR598" s="465"/>
    </row>
    <row r="599" spans="1:44">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c r="AA599" s="465"/>
      <c r="AB599" s="465"/>
      <c r="AC599" s="465"/>
      <c r="AD599" s="465"/>
      <c r="AE599" s="465"/>
      <c r="AF599" s="465"/>
      <c r="AG599" s="465"/>
      <c r="AH599" s="465"/>
      <c r="AI599" s="465"/>
      <c r="AJ599" s="465"/>
      <c r="AK599" s="465"/>
      <c r="AL599" s="465"/>
      <c r="AM599" s="465"/>
      <c r="AN599" s="465"/>
      <c r="AO599" s="465"/>
      <c r="AP599" s="465"/>
      <c r="AQ599" s="465"/>
      <c r="AR599" s="465"/>
    </row>
    <row r="600" spans="1:44">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c r="AA600" s="465"/>
      <c r="AB600" s="465"/>
      <c r="AC600" s="465"/>
      <c r="AD600" s="465"/>
      <c r="AE600" s="465"/>
      <c r="AF600" s="465"/>
      <c r="AG600" s="465"/>
      <c r="AH600" s="465"/>
      <c r="AI600" s="465"/>
      <c r="AJ600" s="465"/>
      <c r="AK600" s="465"/>
      <c r="AL600" s="465"/>
      <c r="AM600" s="465"/>
      <c r="AN600" s="465"/>
      <c r="AO600" s="465"/>
      <c r="AP600" s="465"/>
      <c r="AQ600" s="465"/>
      <c r="AR600" s="465"/>
    </row>
    <row r="601" spans="1:44">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c r="AA601" s="465"/>
      <c r="AB601" s="465"/>
      <c r="AC601" s="465"/>
      <c r="AD601" s="465"/>
      <c r="AE601" s="465"/>
      <c r="AF601" s="465"/>
      <c r="AG601" s="465"/>
      <c r="AH601" s="465"/>
      <c r="AI601" s="465"/>
      <c r="AJ601" s="465"/>
      <c r="AK601" s="465"/>
      <c r="AL601" s="465"/>
      <c r="AM601" s="465"/>
      <c r="AN601" s="465"/>
      <c r="AO601" s="465"/>
      <c r="AP601" s="465"/>
      <c r="AQ601" s="465"/>
      <c r="AR601" s="465"/>
    </row>
    <row r="602" spans="1:44">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c r="AA602" s="465"/>
      <c r="AB602" s="465"/>
      <c r="AC602" s="465"/>
      <c r="AD602" s="465"/>
      <c r="AE602" s="465"/>
      <c r="AF602" s="465"/>
      <c r="AG602" s="465"/>
      <c r="AH602" s="465"/>
      <c r="AI602" s="465"/>
      <c r="AJ602" s="465"/>
      <c r="AK602" s="465"/>
      <c r="AL602" s="465"/>
      <c r="AM602" s="465"/>
      <c r="AN602" s="465"/>
      <c r="AO602" s="465"/>
      <c r="AP602" s="465"/>
      <c r="AQ602" s="465"/>
      <c r="AR602" s="465"/>
    </row>
    <row r="603" spans="1:44">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c r="AA603" s="465"/>
      <c r="AB603" s="465"/>
      <c r="AC603" s="465"/>
      <c r="AD603" s="465"/>
      <c r="AE603" s="465"/>
      <c r="AF603" s="465"/>
      <c r="AG603" s="465"/>
      <c r="AH603" s="465"/>
      <c r="AI603" s="465"/>
      <c r="AJ603" s="465"/>
      <c r="AK603" s="465"/>
      <c r="AL603" s="465"/>
      <c r="AM603" s="465"/>
      <c r="AN603" s="465"/>
      <c r="AO603" s="465"/>
      <c r="AP603" s="465"/>
      <c r="AQ603" s="465"/>
      <c r="AR603" s="465"/>
    </row>
    <row r="604" spans="1:44">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c r="AA604" s="465"/>
      <c r="AB604" s="465"/>
      <c r="AC604" s="465"/>
      <c r="AD604" s="465"/>
      <c r="AE604" s="465"/>
      <c r="AF604" s="465"/>
      <c r="AG604" s="465"/>
      <c r="AH604" s="465"/>
      <c r="AI604" s="465"/>
      <c r="AJ604" s="465"/>
      <c r="AK604" s="465"/>
      <c r="AL604" s="465"/>
      <c r="AM604" s="465"/>
      <c r="AN604" s="465"/>
      <c r="AO604" s="465"/>
      <c r="AP604" s="465"/>
      <c r="AQ604" s="465"/>
      <c r="AR604" s="465"/>
    </row>
    <row r="605" spans="1:44">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c r="AA605" s="465"/>
      <c r="AB605" s="465"/>
      <c r="AC605" s="465"/>
      <c r="AD605" s="465"/>
      <c r="AE605" s="465"/>
      <c r="AF605" s="465"/>
      <c r="AG605" s="465"/>
      <c r="AH605" s="465"/>
      <c r="AI605" s="465"/>
      <c r="AJ605" s="465"/>
      <c r="AK605" s="465"/>
      <c r="AL605" s="465"/>
      <c r="AM605" s="465"/>
      <c r="AN605" s="465"/>
      <c r="AO605" s="465"/>
      <c r="AP605" s="465"/>
      <c r="AQ605" s="465"/>
      <c r="AR605" s="465"/>
    </row>
    <row r="606" spans="1:44">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c r="AA606" s="465"/>
      <c r="AB606" s="465"/>
      <c r="AC606" s="465"/>
      <c r="AD606" s="465"/>
      <c r="AE606" s="465"/>
      <c r="AF606" s="465"/>
      <c r="AG606" s="465"/>
      <c r="AH606" s="465"/>
      <c r="AI606" s="465"/>
      <c r="AJ606" s="465"/>
      <c r="AK606" s="465"/>
      <c r="AL606" s="465"/>
      <c r="AM606" s="465"/>
      <c r="AN606" s="465"/>
      <c r="AO606" s="465"/>
      <c r="AP606" s="465"/>
      <c r="AQ606" s="465"/>
      <c r="AR606" s="465"/>
    </row>
    <row r="607" spans="1:44">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c r="AA607" s="465"/>
      <c r="AB607" s="465"/>
      <c r="AC607" s="465"/>
      <c r="AD607" s="465"/>
      <c r="AE607" s="465"/>
      <c r="AF607" s="465"/>
      <c r="AG607" s="465"/>
      <c r="AH607" s="465"/>
      <c r="AI607" s="465"/>
      <c r="AJ607" s="465"/>
      <c r="AK607" s="465"/>
      <c r="AL607" s="465"/>
      <c r="AM607" s="465"/>
      <c r="AN607" s="465"/>
      <c r="AO607" s="465"/>
      <c r="AP607" s="465"/>
      <c r="AQ607" s="465"/>
      <c r="AR607" s="465"/>
    </row>
    <row r="608" spans="1:44">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c r="AA608" s="465"/>
      <c r="AB608" s="465"/>
      <c r="AC608" s="465"/>
      <c r="AD608" s="465"/>
      <c r="AE608" s="465"/>
      <c r="AF608" s="465"/>
      <c r="AG608" s="465"/>
      <c r="AH608" s="465"/>
      <c r="AI608" s="465"/>
      <c r="AJ608" s="465"/>
      <c r="AK608" s="465"/>
      <c r="AL608" s="465"/>
      <c r="AM608" s="465"/>
      <c r="AN608" s="465"/>
      <c r="AO608" s="465"/>
      <c r="AP608" s="465"/>
      <c r="AQ608" s="465"/>
      <c r="AR608" s="465"/>
    </row>
    <row r="609" spans="1:44">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c r="AA609" s="465"/>
      <c r="AB609" s="465"/>
      <c r="AC609" s="465"/>
      <c r="AD609" s="465"/>
      <c r="AE609" s="465"/>
      <c r="AF609" s="465"/>
      <c r="AG609" s="465"/>
      <c r="AH609" s="465"/>
      <c r="AI609" s="465"/>
      <c r="AJ609" s="465"/>
      <c r="AK609" s="465"/>
      <c r="AL609" s="465"/>
      <c r="AM609" s="465"/>
      <c r="AN609" s="465"/>
      <c r="AO609" s="465"/>
      <c r="AP609" s="465"/>
      <c r="AQ609" s="465"/>
      <c r="AR609" s="465"/>
    </row>
    <row r="610" spans="1:44">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c r="AA610" s="465"/>
      <c r="AB610" s="465"/>
      <c r="AC610" s="465"/>
      <c r="AD610" s="465"/>
      <c r="AE610" s="465"/>
      <c r="AF610" s="465"/>
      <c r="AG610" s="465"/>
      <c r="AH610" s="465"/>
      <c r="AI610" s="465"/>
      <c r="AJ610" s="465"/>
      <c r="AK610" s="465"/>
      <c r="AL610" s="465"/>
      <c r="AM610" s="465"/>
      <c r="AN610" s="465"/>
      <c r="AO610" s="465"/>
      <c r="AP610" s="465"/>
      <c r="AQ610" s="465"/>
      <c r="AR610" s="465"/>
    </row>
    <row r="611" spans="1:44">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c r="AA611" s="465"/>
      <c r="AB611" s="465"/>
      <c r="AC611" s="465"/>
      <c r="AD611" s="465"/>
      <c r="AE611" s="465"/>
      <c r="AF611" s="465"/>
      <c r="AG611" s="465"/>
      <c r="AH611" s="465"/>
      <c r="AI611" s="465"/>
      <c r="AJ611" s="465"/>
      <c r="AK611" s="465"/>
      <c r="AL611" s="465"/>
      <c r="AM611" s="465"/>
      <c r="AN611" s="465"/>
      <c r="AO611" s="465"/>
      <c r="AP611" s="465"/>
      <c r="AQ611" s="465"/>
      <c r="AR611" s="465"/>
    </row>
    <row r="612" spans="1:44">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c r="AA612" s="465"/>
      <c r="AB612" s="465"/>
      <c r="AC612" s="465"/>
      <c r="AD612" s="465"/>
      <c r="AE612" s="465"/>
      <c r="AF612" s="465"/>
      <c r="AG612" s="465"/>
      <c r="AH612" s="465"/>
      <c r="AI612" s="465"/>
      <c r="AJ612" s="465"/>
      <c r="AK612" s="465"/>
      <c r="AL612" s="465"/>
      <c r="AM612" s="465"/>
      <c r="AN612" s="465"/>
      <c r="AO612" s="465"/>
      <c r="AP612" s="465"/>
      <c r="AQ612" s="465"/>
      <c r="AR612" s="465"/>
    </row>
    <row r="613" spans="1:44">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c r="AA613" s="465"/>
      <c r="AB613" s="465"/>
      <c r="AC613" s="465"/>
      <c r="AD613" s="465"/>
      <c r="AE613" s="465"/>
      <c r="AF613" s="465"/>
      <c r="AG613" s="465"/>
      <c r="AH613" s="465"/>
      <c r="AI613" s="465"/>
      <c r="AJ613" s="465"/>
      <c r="AK613" s="465"/>
      <c r="AL613" s="465"/>
      <c r="AM613" s="465"/>
      <c r="AN613" s="465"/>
      <c r="AO613" s="465"/>
      <c r="AP613" s="465"/>
      <c r="AQ613" s="465"/>
      <c r="AR613" s="465"/>
    </row>
    <row r="614" spans="1:44">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c r="AA614" s="465"/>
      <c r="AB614" s="465"/>
      <c r="AC614" s="465"/>
      <c r="AD614" s="465"/>
      <c r="AE614" s="465"/>
      <c r="AF614" s="465"/>
      <c r="AG614" s="465"/>
      <c r="AH614" s="465"/>
      <c r="AI614" s="465"/>
      <c r="AJ614" s="465"/>
      <c r="AK614" s="465"/>
      <c r="AL614" s="465"/>
      <c r="AM614" s="465"/>
      <c r="AN614" s="465"/>
      <c r="AO614" s="465"/>
      <c r="AP614" s="465"/>
      <c r="AQ614" s="465"/>
      <c r="AR614" s="465"/>
    </row>
    <row r="615" spans="1:44">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c r="AA615" s="465"/>
      <c r="AB615" s="465"/>
      <c r="AC615" s="465"/>
      <c r="AD615" s="465"/>
      <c r="AE615" s="465"/>
      <c r="AF615" s="465"/>
      <c r="AG615" s="465"/>
      <c r="AH615" s="465"/>
      <c r="AI615" s="465"/>
      <c r="AJ615" s="465"/>
      <c r="AK615" s="465"/>
      <c r="AL615" s="465"/>
      <c r="AM615" s="465"/>
      <c r="AN615" s="465"/>
      <c r="AO615" s="465"/>
      <c r="AP615" s="465"/>
      <c r="AQ615" s="465"/>
      <c r="AR615" s="465"/>
    </row>
    <row r="616" spans="1:44">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c r="AA616" s="465"/>
      <c r="AB616" s="465"/>
      <c r="AC616" s="465"/>
      <c r="AD616" s="465"/>
      <c r="AE616" s="465"/>
      <c r="AF616" s="465"/>
      <c r="AG616" s="465"/>
      <c r="AH616" s="465"/>
      <c r="AI616" s="465"/>
      <c r="AJ616" s="465"/>
      <c r="AK616" s="465"/>
      <c r="AL616" s="465"/>
      <c r="AM616" s="465"/>
      <c r="AN616" s="465"/>
      <c r="AO616" s="465"/>
      <c r="AP616" s="465"/>
      <c r="AQ616" s="465"/>
      <c r="AR616" s="465"/>
    </row>
    <row r="617" spans="1:44">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c r="AA617" s="465"/>
      <c r="AB617" s="465"/>
      <c r="AC617" s="465"/>
      <c r="AD617" s="465"/>
      <c r="AE617" s="465"/>
      <c r="AF617" s="465"/>
      <c r="AG617" s="465"/>
      <c r="AH617" s="465"/>
      <c r="AI617" s="465"/>
      <c r="AJ617" s="465"/>
      <c r="AK617" s="465"/>
      <c r="AL617" s="465"/>
      <c r="AM617" s="465"/>
      <c r="AN617" s="465"/>
      <c r="AO617" s="465"/>
      <c r="AP617" s="465"/>
      <c r="AQ617" s="465"/>
      <c r="AR617" s="465"/>
    </row>
    <row r="618" spans="1:44">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c r="AA618" s="465"/>
      <c r="AB618" s="465"/>
      <c r="AC618" s="465"/>
      <c r="AD618" s="465"/>
      <c r="AE618" s="465"/>
      <c r="AF618" s="465"/>
      <c r="AG618" s="465"/>
      <c r="AH618" s="465"/>
      <c r="AI618" s="465"/>
      <c r="AJ618" s="465"/>
      <c r="AK618" s="465"/>
      <c r="AL618" s="465"/>
      <c r="AM618" s="465"/>
      <c r="AN618" s="465"/>
      <c r="AO618" s="465"/>
      <c r="AP618" s="465"/>
      <c r="AQ618" s="465"/>
      <c r="AR618" s="465"/>
    </row>
    <row r="619" spans="1:44">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c r="AA619" s="465"/>
      <c r="AB619" s="465"/>
      <c r="AC619" s="465"/>
      <c r="AD619" s="465"/>
      <c r="AE619" s="465"/>
      <c r="AF619" s="465"/>
      <c r="AG619" s="465"/>
      <c r="AH619" s="465"/>
      <c r="AI619" s="465"/>
      <c r="AJ619" s="465"/>
      <c r="AK619" s="465"/>
      <c r="AL619" s="465"/>
      <c r="AM619" s="465"/>
      <c r="AN619" s="465"/>
      <c r="AO619" s="465"/>
      <c r="AP619" s="465"/>
      <c r="AQ619" s="465"/>
      <c r="AR619" s="465"/>
    </row>
    <row r="620" spans="1:44">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c r="AA620" s="465"/>
      <c r="AB620" s="465"/>
      <c r="AC620" s="465"/>
      <c r="AD620" s="465"/>
      <c r="AE620" s="465"/>
      <c r="AF620" s="465"/>
      <c r="AG620" s="465"/>
      <c r="AH620" s="465"/>
      <c r="AI620" s="465"/>
      <c r="AJ620" s="465"/>
      <c r="AK620" s="465"/>
      <c r="AL620" s="465"/>
      <c r="AM620" s="465"/>
      <c r="AN620" s="465"/>
      <c r="AO620" s="465"/>
      <c r="AP620" s="465"/>
      <c r="AQ620" s="465"/>
      <c r="AR620" s="465"/>
    </row>
    <row r="621" spans="1:44">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c r="AA621" s="465"/>
      <c r="AB621" s="465"/>
      <c r="AC621" s="465"/>
      <c r="AD621" s="465"/>
      <c r="AE621" s="465"/>
      <c r="AF621" s="465"/>
      <c r="AG621" s="465"/>
      <c r="AH621" s="465"/>
      <c r="AI621" s="465"/>
      <c r="AJ621" s="465"/>
      <c r="AK621" s="465"/>
      <c r="AL621" s="465"/>
      <c r="AM621" s="465"/>
      <c r="AN621" s="465"/>
      <c r="AO621" s="465"/>
      <c r="AP621" s="465"/>
      <c r="AQ621" s="465"/>
      <c r="AR621" s="465"/>
    </row>
    <row r="622" spans="1:44">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c r="AA622" s="465"/>
      <c r="AB622" s="465"/>
      <c r="AC622" s="465"/>
      <c r="AD622" s="465"/>
      <c r="AE622" s="465"/>
      <c r="AF622" s="465"/>
      <c r="AG622" s="465"/>
      <c r="AH622" s="465"/>
      <c r="AI622" s="465"/>
      <c r="AJ622" s="465"/>
      <c r="AK622" s="465"/>
      <c r="AL622" s="465"/>
      <c r="AM622" s="465"/>
      <c r="AN622" s="465"/>
      <c r="AO622" s="465"/>
      <c r="AP622" s="465"/>
      <c r="AQ622" s="465"/>
      <c r="AR622" s="465"/>
    </row>
    <row r="623" spans="1:44">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c r="AA623" s="465"/>
      <c r="AB623" s="465"/>
      <c r="AC623" s="465"/>
      <c r="AD623" s="465"/>
      <c r="AE623" s="465"/>
      <c r="AF623" s="465"/>
      <c r="AG623" s="465"/>
      <c r="AH623" s="465"/>
      <c r="AI623" s="465"/>
      <c r="AJ623" s="465"/>
      <c r="AK623" s="465"/>
      <c r="AL623" s="465"/>
      <c r="AM623" s="465"/>
      <c r="AN623" s="465"/>
      <c r="AO623" s="465"/>
      <c r="AP623" s="465"/>
      <c r="AQ623" s="465"/>
      <c r="AR623" s="465"/>
    </row>
    <row r="624" spans="1:44">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c r="AA624" s="465"/>
      <c r="AB624" s="465"/>
      <c r="AC624" s="465"/>
      <c r="AD624" s="465"/>
      <c r="AE624" s="465"/>
      <c r="AF624" s="465"/>
      <c r="AG624" s="465"/>
      <c r="AH624" s="465"/>
      <c r="AI624" s="465"/>
      <c r="AJ624" s="465"/>
      <c r="AK624" s="465"/>
      <c r="AL624" s="465"/>
      <c r="AM624" s="465"/>
      <c r="AN624" s="465"/>
      <c r="AO624" s="465"/>
      <c r="AP624" s="465"/>
      <c r="AQ624" s="465"/>
      <c r="AR624" s="465"/>
    </row>
    <row r="625" spans="1:44">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c r="AA625" s="465"/>
      <c r="AB625" s="465"/>
      <c r="AC625" s="465"/>
      <c r="AD625" s="465"/>
      <c r="AE625" s="465"/>
      <c r="AF625" s="465"/>
      <c r="AG625" s="465"/>
      <c r="AH625" s="465"/>
      <c r="AI625" s="465"/>
      <c r="AJ625" s="465"/>
      <c r="AK625" s="465"/>
      <c r="AL625" s="465"/>
      <c r="AM625" s="465"/>
      <c r="AN625" s="465"/>
      <c r="AO625" s="465"/>
      <c r="AP625" s="465"/>
      <c r="AQ625" s="465"/>
      <c r="AR625" s="465"/>
    </row>
    <row r="626" spans="1:44">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c r="AA626" s="465"/>
      <c r="AB626" s="465"/>
      <c r="AC626" s="465"/>
      <c r="AD626" s="465"/>
      <c r="AE626" s="465"/>
      <c r="AF626" s="465"/>
      <c r="AG626" s="465"/>
      <c r="AH626" s="465"/>
      <c r="AI626" s="465"/>
      <c r="AJ626" s="465"/>
      <c r="AK626" s="465"/>
      <c r="AL626" s="465"/>
      <c r="AM626" s="465"/>
      <c r="AN626" s="465"/>
      <c r="AO626" s="465"/>
      <c r="AP626" s="465"/>
      <c r="AQ626" s="465"/>
      <c r="AR626" s="465"/>
    </row>
    <row r="627" spans="1:44">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c r="AA627" s="465"/>
      <c r="AB627" s="465"/>
      <c r="AC627" s="465"/>
      <c r="AD627" s="465"/>
      <c r="AE627" s="465"/>
      <c r="AF627" s="465"/>
      <c r="AG627" s="465"/>
      <c r="AH627" s="465"/>
      <c r="AI627" s="465"/>
      <c r="AJ627" s="465"/>
      <c r="AK627" s="465"/>
      <c r="AL627" s="465"/>
      <c r="AM627" s="465"/>
      <c r="AN627" s="465"/>
      <c r="AO627" s="465"/>
      <c r="AP627" s="465"/>
      <c r="AQ627" s="465"/>
      <c r="AR627" s="465"/>
    </row>
    <row r="628" spans="1:44">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c r="AA628" s="465"/>
      <c r="AB628" s="465"/>
      <c r="AC628" s="465"/>
      <c r="AD628" s="465"/>
      <c r="AE628" s="465"/>
      <c r="AF628" s="465"/>
      <c r="AG628" s="465"/>
      <c r="AH628" s="465"/>
      <c r="AI628" s="465"/>
      <c r="AJ628" s="465"/>
      <c r="AK628" s="465"/>
      <c r="AL628" s="465"/>
      <c r="AM628" s="465"/>
      <c r="AN628" s="465"/>
      <c r="AO628" s="465"/>
      <c r="AP628" s="465"/>
      <c r="AQ628" s="465"/>
      <c r="AR628" s="465"/>
    </row>
    <row r="629" spans="1:44">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c r="AA629" s="465"/>
      <c r="AB629" s="465"/>
      <c r="AC629" s="465"/>
      <c r="AD629" s="465"/>
      <c r="AE629" s="465"/>
      <c r="AF629" s="465"/>
      <c r="AG629" s="465"/>
      <c r="AH629" s="465"/>
      <c r="AI629" s="465"/>
      <c r="AJ629" s="465"/>
      <c r="AK629" s="465"/>
      <c r="AL629" s="465"/>
      <c r="AM629" s="465"/>
      <c r="AN629" s="465"/>
      <c r="AO629" s="465"/>
      <c r="AP629" s="465"/>
      <c r="AQ629" s="465"/>
      <c r="AR629" s="465"/>
    </row>
    <row r="630" spans="1:44">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c r="AA630" s="465"/>
      <c r="AB630" s="465"/>
      <c r="AC630" s="465"/>
      <c r="AD630" s="465"/>
      <c r="AE630" s="465"/>
      <c r="AF630" s="465"/>
      <c r="AG630" s="465"/>
      <c r="AH630" s="465"/>
      <c r="AI630" s="465"/>
      <c r="AJ630" s="465"/>
      <c r="AK630" s="465"/>
      <c r="AL630" s="465"/>
      <c r="AM630" s="465"/>
      <c r="AN630" s="465"/>
      <c r="AO630" s="465"/>
      <c r="AP630" s="465"/>
      <c r="AQ630" s="465"/>
      <c r="AR630" s="465"/>
    </row>
    <row r="631" spans="1:44">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c r="AA631" s="465"/>
      <c r="AB631" s="465"/>
      <c r="AC631" s="465"/>
      <c r="AD631" s="465"/>
      <c r="AE631" s="465"/>
      <c r="AF631" s="465"/>
      <c r="AG631" s="465"/>
      <c r="AH631" s="465"/>
      <c r="AI631" s="465"/>
      <c r="AJ631" s="465"/>
      <c r="AK631" s="465"/>
      <c r="AL631" s="465"/>
      <c r="AM631" s="465"/>
      <c r="AN631" s="465"/>
      <c r="AO631" s="465"/>
      <c r="AP631" s="465"/>
      <c r="AQ631" s="465"/>
      <c r="AR631" s="465"/>
    </row>
    <row r="632" spans="1:44">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c r="AA632" s="465"/>
      <c r="AB632" s="465"/>
      <c r="AC632" s="465"/>
      <c r="AD632" s="465"/>
      <c r="AE632" s="465"/>
      <c r="AF632" s="465"/>
      <c r="AG632" s="465"/>
      <c r="AH632" s="465"/>
      <c r="AI632" s="465"/>
      <c r="AJ632" s="465"/>
      <c r="AK632" s="465"/>
      <c r="AL632" s="465"/>
      <c r="AM632" s="465"/>
      <c r="AN632" s="465"/>
      <c r="AO632" s="465"/>
      <c r="AP632" s="465"/>
      <c r="AQ632" s="465"/>
      <c r="AR632" s="465"/>
    </row>
    <row r="633" spans="1:44">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c r="AA633" s="465"/>
      <c r="AB633" s="465"/>
      <c r="AC633" s="465"/>
      <c r="AD633" s="465"/>
      <c r="AE633" s="465"/>
      <c r="AF633" s="465"/>
      <c r="AG633" s="465"/>
      <c r="AH633" s="465"/>
      <c r="AI633" s="465"/>
      <c r="AJ633" s="465"/>
      <c r="AK633" s="465"/>
      <c r="AL633" s="465"/>
      <c r="AM633" s="465"/>
      <c r="AN633" s="465"/>
      <c r="AO633" s="465"/>
      <c r="AP633" s="465"/>
      <c r="AQ633" s="465"/>
      <c r="AR633" s="465"/>
    </row>
    <row r="634" spans="1:44">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c r="AA634" s="465"/>
      <c r="AB634" s="465"/>
      <c r="AC634" s="465"/>
      <c r="AD634" s="465"/>
      <c r="AE634" s="465"/>
      <c r="AF634" s="465"/>
      <c r="AG634" s="465"/>
      <c r="AH634" s="465"/>
      <c r="AI634" s="465"/>
      <c r="AJ634" s="465"/>
      <c r="AK634" s="465"/>
      <c r="AL634" s="465"/>
      <c r="AM634" s="465"/>
      <c r="AN634" s="465"/>
      <c r="AO634" s="465"/>
      <c r="AP634" s="465"/>
      <c r="AQ634" s="465"/>
      <c r="AR634" s="465"/>
    </row>
    <row r="635" spans="1:44">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c r="AA635" s="465"/>
      <c r="AB635" s="465"/>
      <c r="AC635" s="465"/>
      <c r="AD635" s="465"/>
      <c r="AE635" s="465"/>
      <c r="AF635" s="465"/>
      <c r="AG635" s="465"/>
      <c r="AH635" s="465"/>
      <c r="AI635" s="465"/>
      <c r="AJ635" s="465"/>
      <c r="AK635" s="465"/>
      <c r="AL635" s="465"/>
      <c r="AM635" s="465"/>
      <c r="AN635" s="465"/>
      <c r="AO635" s="465"/>
      <c r="AP635" s="465"/>
      <c r="AQ635" s="465"/>
      <c r="AR635" s="465"/>
    </row>
    <row r="636" spans="1:44">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c r="AA636" s="465"/>
      <c r="AB636" s="465"/>
      <c r="AC636" s="465"/>
      <c r="AD636" s="465"/>
      <c r="AE636" s="465"/>
      <c r="AF636" s="465"/>
      <c r="AG636" s="465"/>
      <c r="AH636" s="465"/>
      <c r="AI636" s="465"/>
      <c r="AJ636" s="465"/>
      <c r="AK636" s="465"/>
      <c r="AL636" s="465"/>
      <c r="AM636" s="465"/>
      <c r="AN636" s="465"/>
      <c r="AO636" s="465"/>
      <c r="AP636" s="465"/>
      <c r="AQ636" s="465"/>
      <c r="AR636" s="465"/>
    </row>
    <row r="637" spans="1:44">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c r="AA637" s="465"/>
      <c r="AB637" s="465"/>
      <c r="AC637" s="465"/>
      <c r="AD637" s="465"/>
      <c r="AE637" s="465"/>
      <c r="AF637" s="465"/>
      <c r="AG637" s="465"/>
      <c r="AH637" s="465"/>
      <c r="AI637" s="465"/>
      <c r="AJ637" s="465"/>
      <c r="AK637" s="465"/>
      <c r="AL637" s="465"/>
      <c r="AM637" s="465"/>
      <c r="AN637" s="465"/>
      <c r="AO637" s="465"/>
      <c r="AP637" s="465"/>
      <c r="AQ637" s="465"/>
      <c r="AR637" s="465"/>
    </row>
    <row r="638" spans="1:44">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c r="AA638" s="465"/>
      <c r="AB638" s="465"/>
      <c r="AC638" s="465"/>
      <c r="AD638" s="465"/>
      <c r="AE638" s="465"/>
      <c r="AF638" s="465"/>
      <c r="AG638" s="465"/>
      <c r="AH638" s="465"/>
      <c r="AI638" s="465"/>
      <c r="AJ638" s="465"/>
      <c r="AK638" s="465"/>
      <c r="AL638" s="465"/>
      <c r="AM638" s="465"/>
      <c r="AN638" s="465"/>
      <c r="AO638" s="465"/>
      <c r="AP638" s="465"/>
      <c r="AQ638" s="465"/>
      <c r="AR638" s="465"/>
    </row>
    <row r="639" spans="1:44">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c r="AA639" s="465"/>
      <c r="AB639" s="465"/>
      <c r="AC639" s="465"/>
      <c r="AD639" s="465"/>
      <c r="AE639" s="465"/>
      <c r="AF639" s="465"/>
      <c r="AG639" s="465"/>
      <c r="AH639" s="465"/>
      <c r="AI639" s="465"/>
      <c r="AJ639" s="465"/>
      <c r="AK639" s="465"/>
      <c r="AL639" s="465"/>
      <c r="AM639" s="465"/>
      <c r="AN639" s="465"/>
      <c r="AO639" s="465"/>
      <c r="AP639" s="465"/>
      <c r="AQ639" s="465"/>
      <c r="AR639" s="465"/>
    </row>
    <row r="640" spans="1:44">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c r="AA640" s="465"/>
      <c r="AB640" s="465"/>
      <c r="AC640" s="465"/>
      <c r="AD640" s="465"/>
      <c r="AE640" s="465"/>
      <c r="AF640" s="465"/>
      <c r="AG640" s="465"/>
      <c r="AH640" s="465"/>
      <c r="AI640" s="465"/>
      <c r="AJ640" s="465"/>
      <c r="AK640" s="465"/>
      <c r="AL640" s="465"/>
      <c r="AM640" s="465"/>
      <c r="AN640" s="465"/>
      <c r="AO640" s="465"/>
      <c r="AP640" s="465"/>
      <c r="AQ640" s="465"/>
      <c r="AR640" s="465"/>
    </row>
    <row r="641" spans="1:44">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c r="AA641" s="465"/>
      <c r="AB641" s="465"/>
      <c r="AC641" s="465"/>
      <c r="AD641" s="465"/>
      <c r="AE641" s="465"/>
      <c r="AF641" s="465"/>
      <c r="AG641" s="465"/>
      <c r="AH641" s="465"/>
      <c r="AI641" s="465"/>
      <c r="AJ641" s="465"/>
      <c r="AK641" s="465"/>
      <c r="AL641" s="465"/>
      <c r="AM641" s="465"/>
      <c r="AN641" s="465"/>
      <c r="AO641" s="465"/>
      <c r="AP641" s="465"/>
      <c r="AQ641" s="465"/>
      <c r="AR641" s="465"/>
    </row>
    <row r="642" spans="1:44">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c r="AA642" s="465"/>
      <c r="AB642" s="465"/>
      <c r="AC642" s="465"/>
      <c r="AD642" s="465"/>
      <c r="AE642" s="465"/>
      <c r="AF642" s="465"/>
      <c r="AG642" s="465"/>
      <c r="AH642" s="465"/>
      <c r="AI642" s="465"/>
      <c r="AJ642" s="465"/>
      <c r="AK642" s="465"/>
      <c r="AL642" s="465"/>
      <c r="AM642" s="465"/>
      <c r="AN642" s="465"/>
      <c r="AO642" s="465"/>
      <c r="AP642" s="465"/>
      <c r="AQ642" s="465"/>
      <c r="AR642" s="465"/>
    </row>
    <row r="643" spans="1:44">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c r="AA643" s="465"/>
      <c r="AB643" s="465"/>
      <c r="AC643" s="465"/>
      <c r="AD643" s="465"/>
      <c r="AE643" s="465"/>
      <c r="AF643" s="465"/>
      <c r="AG643" s="465"/>
      <c r="AH643" s="465"/>
      <c r="AI643" s="465"/>
      <c r="AJ643" s="465"/>
      <c r="AK643" s="465"/>
      <c r="AL643" s="465"/>
      <c r="AM643" s="465"/>
      <c r="AN643" s="465"/>
      <c r="AO643" s="465"/>
      <c r="AP643" s="465"/>
      <c r="AQ643" s="465"/>
      <c r="AR643" s="465"/>
    </row>
    <row r="644" spans="1:44">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c r="AA644" s="465"/>
      <c r="AB644" s="465"/>
      <c r="AC644" s="465"/>
      <c r="AD644" s="465"/>
      <c r="AE644" s="465"/>
      <c r="AF644" s="465"/>
      <c r="AG644" s="465"/>
      <c r="AH644" s="465"/>
      <c r="AI644" s="465"/>
      <c r="AJ644" s="465"/>
      <c r="AK644" s="465"/>
      <c r="AL644" s="465"/>
      <c r="AM644" s="465"/>
      <c r="AN644" s="465"/>
      <c r="AO644" s="465"/>
      <c r="AP644" s="465"/>
      <c r="AQ644" s="465"/>
      <c r="AR644" s="465"/>
    </row>
    <row r="645" spans="1:44">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c r="AH645" s="465"/>
      <c r="AI645" s="465"/>
      <c r="AJ645" s="465"/>
      <c r="AK645" s="465"/>
      <c r="AL645" s="465"/>
      <c r="AM645" s="465"/>
      <c r="AN645" s="465"/>
      <c r="AO645" s="465"/>
      <c r="AP645" s="465"/>
      <c r="AQ645" s="465"/>
      <c r="AR645" s="465"/>
    </row>
    <row r="646" spans="1:44">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c r="AA646" s="465"/>
      <c r="AB646" s="465"/>
      <c r="AC646" s="465"/>
      <c r="AD646" s="465"/>
      <c r="AE646" s="465"/>
      <c r="AF646" s="465"/>
      <c r="AG646" s="465"/>
      <c r="AH646" s="465"/>
      <c r="AI646" s="465"/>
      <c r="AJ646" s="465"/>
      <c r="AK646" s="465"/>
      <c r="AL646" s="465"/>
      <c r="AM646" s="465"/>
      <c r="AN646" s="465"/>
      <c r="AO646" s="465"/>
      <c r="AP646" s="465"/>
      <c r="AQ646" s="465"/>
      <c r="AR646" s="465"/>
    </row>
    <row r="647" spans="1:44">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c r="AA647" s="465"/>
      <c r="AB647" s="465"/>
      <c r="AC647" s="465"/>
      <c r="AD647" s="465"/>
      <c r="AE647" s="465"/>
      <c r="AF647" s="465"/>
      <c r="AG647" s="465"/>
      <c r="AH647" s="465"/>
      <c r="AI647" s="465"/>
      <c r="AJ647" s="465"/>
      <c r="AK647" s="465"/>
      <c r="AL647" s="465"/>
      <c r="AM647" s="465"/>
      <c r="AN647" s="465"/>
      <c r="AO647" s="465"/>
      <c r="AP647" s="465"/>
      <c r="AQ647" s="465"/>
      <c r="AR647" s="465"/>
    </row>
    <row r="648" spans="1:44">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c r="AA648" s="465"/>
      <c r="AB648" s="465"/>
      <c r="AC648" s="465"/>
      <c r="AD648" s="465"/>
      <c r="AE648" s="465"/>
      <c r="AF648" s="465"/>
      <c r="AG648" s="465"/>
      <c r="AH648" s="465"/>
      <c r="AI648" s="465"/>
      <c r="AJ648" s="465"/>
      <c r="AK648" s="465"/>
      <c r="AL648" s="465"/>
      <c r="AM648" s="465"/>
      <c r="AN648" s="465"/>
      <c r="AO648" s="465"/>
      <c r="AP648" s="465"/>
      <c r="AQ648" s="465"/>
      <c r="AR648" s="465"/>
    </row>
    <row r="649" spans="1:44">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c r="AA649" s="465"/>
      <c r="AB649" s="465"/>
      <c r="AC649" s="465"/>
      <c r="AD649" s="465"/>
      <c r="AE649" s="465"/>
      <c r="AF649" s="465"/>
      <c r="AG649" s="465"/>
      <c r="AH649" s="465"/>
      <c r="AI649" s="465"/>
      <c r="AJ649" s="465"/>
      <c r="AK649" s="465"/>
      <c r="AL649" s="465"/>
      <c r="AM649" s="465"/>
      <c r="AN649" s="465"/>
      <c r="AO649" s="465"/>
      <c r="AP649" s="465"/>
      <c r="AQ649" s="465"/>
      <c r="AR649" s="465"/>
    </row>
    <row r="650" spans="1:44">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c r="AA650" s="465"/>
      <c r="AB650" s="465"/>
      <c r="AC650" s="465"/>
      <c r="AD650" s="465"/>
      <c r="AE650" s="465"/>
      <c r="AF650" s="465"/>
      <c r="AG650" s="465"/>
      <c r="AH650" s="465"/>
      <c r="AI650" s="465"/>
      <c r="AJ650" s="465"/>
      <c r="AK650" s="465"/>
      <c r="AL650" s="465"/>
      <c r="AM650" s="465"/>
      <c r="AN650" s="465"/>
      <c r="AO650" s="465"/>
      <c r="AP650" s="465"/>
      <c r="AQ650" s="465"/>
      <c r="AR650" s="465"/>
    </row>
    <row r="651" spans="1:44">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c r="AA651" s="465"/>
      <c r="AB651" s="465"/>
      <c r="AC651" s="465"/>
      <c r="AD651" s="465"/>
      <c r="AE651" s="465"/>
      <c r="AF651" s="465"/>
      <c r="AG651" s="465"/>
      <c r="AH651" s="465"/>
      <c r="AI651" s="465"/>
      <c r="AJ651" s="465"/>
      <c r="AK651" s="465"/>
      <c r="AL651" s="465"/>
      <c r="AM651" s="465"/>
      <c r="AN651" s="465"/>
      <c r="AO651" s="465"/>
      <c r="AP651" s="465"/>
      <c r="AQ651" s="465"/>
      <c r="AR651" s="465"/>
    </row>
    <row r="652" spans="1:44">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c r="AA652" s="465"/>
      <c r="AB652" s="465"/>
      <c r="AC652" s="465"/>
      <c r="AD652" s="465"/>
      <c r="AE652" s="465"/>
      <c r="AF652" s="465"/>
      <c r="AG652" s="465"/>
      <c r="AH652" s="465"/>
      <c r="AI652" s="465"/>
      <c r="AJ652" s="465"/>
      <c r="AK652" s="465"/>
      <c r="AL652" s="465"/>
      <c r="AM652" s="465"/>
      <c r="AN652" s="465"/>
      <c r="AO652" s="465"/>
      <c r="AP652" s="465"/>
      <c r="AQ652" s="465"/>
      <c r="AR652" s="465"/>
    </row>
    <row r="653" spans="1:44">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c r="AA653" s="465"/>
      <c r="AB653" s="465"/>
      <c r="AC653" s="465"/>
      <c r="AD653" s="465"/>
      <c r="AE653" s="465"/>
      <c r="AF653" s="465"/>
      <c r="AG653" s="465"/>
      <c r="AH653" s="465"/>
      <c r="AI653" s="465"/>
      <c r="AJ653" s="465"/>
      <c r="AK653" s="465"/>
      <c r="AL653" s="465"/>
      <c r="AM653" s="465"/>
      <c r="AN653" s="465"/>
      <c r="AO653" s="465"/>
      <c r="AP653" s="465"/>
      <c r="AQ653" s="465"/>
      <c r="AR653" s="465"/>
    </row>
    <row r="654" spans="1:44">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c r="AA654" s="465"/>
      <c r="AB654" s="465"/>
      <c r="AC654" s="465"/>
      <c r="AD654" s="465"/>
      <c r="AE654" s="465"/>
      <c r="AF654" s="465"/>
      <c r="AG654" s="465"/>
      <c r="AH654" s="465"/>
      <c r="AI654" s="465"/>
      <c r="AJ654" s="465"/>
      <c r="AK654" s="465"/>
      <c r="AL654" s="465"/>
      <c r="AM654" s="465"/>
      <c r="AN654" s="465"/>
      <c r="AO654" s="465"/>
      <c r="AP654" s="465"/>
      <c r="AQ654" s="465"/>
      <c r="AR654" s="465"/>
    </row>
    <row r="655" spans="1:44">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c r="AA655" s="465"/>
      <c r="AB655" s="465"/>
      <c r="AC655" s="465"/>
      <c r="AD655" s="465"/>
      <c r="AE655" s="465"/>
      <c r="AF655" s="465"/>
      <c r="AG655" s="465"/>
      <c r="AH655" s="465"/>
      <c r="AI655" s="465"/>
      <c r="AJ655" s="465"/>
      <c r="AK655" s="465"/>
      <c r="AL655" s="465"/>
      <c r="AM655" s="465"/>
      <c r="AN655" s="465"/>
      <c r="AO655" s="465"/>
      <c r="AP655" s="465"/>
      <c r="AQ655" s="465"/>
      <c r="AR655" s="465"/>
    </row>
    <row r="656" spans="1:44">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c r="AA656" s="465"/>
      <c r="AB656" s="465"/>
      <c r="AC656" s="465"/>
      <c r="AD656" s="465"/>
      <c r="AE656" s="465"/>
      <c r="AF656" s="465"/>
      <c r="AG656" s="465"/>
      <c r="AH656" s="465"/>
      <c r="AI656" s="465"/>
      <c r="AJ656" s="465"/>
      <c r="AK656" s="465"/>
      <c r="AL656" s="465"/>
      <c r="AM656" s="465"/>
      <c r="AN656" s="465"/>
      <c r="AO656" s="465"/>
      <c r="AP656" s="465"/>
      <c r="AQ656" s="465"/>
      <c r="AR656" s="465"/>
    </row>
    <row r="657" spans="1:44">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c r="AA657" s="465"/>
      <c r="AB657" s="465"/>
      <c r="AC657" s="465"/>
      <c r="AD657" s="465"/>
      <c r="AE657" s="465"/>
      <c r="AF657" s="465"/>
      <c r="AG657" s="465"/>
      <c r="AH657" s="465"/>
      <c r="AI657" s="465"/>
      <c r="AJ657" s="465"/>
      <c r="AK657" s="465"/>
      <c r="AL657" s="465"/>
      <c r="AM657" s="465"/>
      <c r="AN657" s="465"/>
      <c r="AO657" s="465"/>
      <c r="AP657" s="465"/>
      <c r="AQ657" s="465"/>
      <c r="AR657" s="465"/>
    </row>
    <row r="658" spans="1:44">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c r="AA658" s="465"/>
      <c r="AB658" s="465"/>
      <c r="AC658" s="465"/>
      <c r="AD658" s="465"/>
      <c r="AE658" s="465"/>
      <c r="AF658" s="465"/>
      <c r="AG658" s="465"/>
      <c r="AH658" s="465"/>
      <c r="AI658" s="465"/>
      <c r="AJ658" s="465"/>
      <c r="AK658" s="465"/>
      <c r="AL658" s="465"/>
      <c r="AM658" s="465"/>
      <c r="AN658" s="465"/>
      <c r="AO658" s="465"/>
      <c r="AP658" s="465"/>
      <c r="AQ658" s="465"/>
      <c r="AR658" s="465"/>
    </row>
    <row r="659" spans="1:44">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c r="AA659" s="465"/>
      <c r="AB659" s="465"/>
      <c r="AC659" s="465"/>
      <c r="AD659" s="465"/>
      <c r="AE659" s="465"/>
      <c r="AF659" s="465"/>
      <c r="AG659" s="465"/>
      <c r="AH659" s="465"/>
      <c r="AI659" s="465"/>
      <c r="AJ659" s="465"/>
      <c r="AK659" s="465"/>
      <c r="AL659" s="465"/>
      <c r="AM659" s="465"/>
      <c r="AN659" s="465"/>
      <c r="AO659" s="465"/>
      <c r="AP659" s="465"/>
      <c r="AQ659" s="465"/>
      <c r="AR659" s="465"/>
    </row>
    <row r="660" spans="1:44">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c r="AA660" s="465"/>
      <c r="AB660" s="465"/>
      <c r="AC660" s="465"/>
      <c r="AD660" s="465"/>
      <c r="AE660" s="465"/>
      <c r="AF660" s="465"/>
      <c r="AG660" s="465"/>
      <c r="AH660" s="465"/>
      <c r="AI660" s="465"/>
      <c r="AJ660" s="465"/>
      <c r="AK660" s="465"/>
      <c r="AL660" s="465"/>
      <c r="AM660" s="465"/>
      <c r="AN660" s="465"/>
      <c r="AO660" s="465"/>
      <c r="AP660" s="465"/>
      <c r="AQ660" s="465"/>
      <c r="AR660" s="465"/>
    </row>
    <row r="661" spans="1:44">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c r="AA661" s="465"/>
      <c r="AB661" s="465"/>
      <c r="AC661" s="465"/>
      <c r="AD661" s="465"/>
      <c r="AE661" s="465"/>
      <c r="AF661" s="465"/>
      <c r="AG661" s="465"/>
      <c r="AH661" s="465"/>
      <c r="AI661" s="465"/>
      <c r="AJ661" s="465"/>
      <c r="AK661" s="465"/>
      <c r="AL661" s="465"/>
      <c r="AM661" s="465"/>
      <c r="AN661" s="465"/>
      <c r="AO661" s="465"/>
      <c r="AP661" s="465"/>
      <c r="AQ661" s="465"/>
      <c r="AR661" s="465"/>
    </row>
    <row r="662" spans="1:44">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c r="AA662" s="465"/>
      <c r="AB662" s="465"/>
      <c r="AC662" s="465"/>
      <c r="AD662" s="465"/>
      <c r="AE662" s="465"/>
      <c r="AF662" s="465"/>
      <c r="AG662" s="465"/>
      <c r="AH662" s="465"/>
      <c r="AI662" s="465"/>
      <c r="AJ662" s="465"/>
      <c r="AK662" s="465"/>
      <c r="AL662" s="465"/>
      <c r="AM662" s="465"/>
      <c r="AN662" s="465"/>
      <c r="AO662" s="465"/>
      <c r="AP662" s="465"/>
      <c r="AQ662" s="465"/>
      <c r="AR662" s="465"/>
    </row>
    <row r="663" spans="1:44">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c r="AA663" s="465"/>
      <c r="AB663" s="465"/>
      <c r="AC663" s="465"/>
      <c r="AD663" s="465"/>
      <c r="AE663" s="465"/>
      <c r="AF663" s="465"/>
      <c r="AG663" s="465"/>
      <c r="AH663" s="465"/>
      <c r="AI663" s="465"/>
      <c r="AJ663" s="465"/>
      <c r="AK663" s="465"/>
      <c r="AL663" s="465"/>
      <c r="AM663" s="465"/>
      <c r="AN663" s="465"/>
      <c r="AO663" s="465"/>
      <c r="AP663" s="465"/>
      <c r="AQ663" s="465"/>
      <c r="AR663" s="465"/>
    </row>
    <row r="664" spans="1:44">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c r="AA664" s="465"/>
      <c r="AB664" s="465"/>
      <c r="AC664" s="465"/>
      <c r="AD664" s="465"/>
      <c r="AE664" s="465"/>
      <c r="AF664" s="465"/>
      <c r="AG664" s="465"/>
      <c r="AH664" s="465"/>
      <c r="AI664" s="465"/>
      <c r="AJ664" s="465"/>
      <c r="AK664" s="465"/>
      <c r="AL664" s="465"/>
      <c r="AM664" s="465"/>
      <c r="AN664" s="465"/>
      <c r="AO664" s="465"/>
      <c r="AP664" s="465"/>
      <c r="AQ664" s="465"/>
      <c r="AR664" s="465"/>
    </row>
    <row r="665" spans="1:44">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c r="AA665" s="465"/>
      <c r="AB665" s="465"/>
      <c r="AC665" s="465"/>
      <c r="AD665" s="465"/>
      <c r="AE665" s="465"/>
      <c r="AF665" s="465"/>
      <c r="AG665" s="465"/>
      <c r="AH665" s="465"/>
      <c r="AI665" s="465"/>
      <c r="AJ665" s="465"/>
      <c r="AK665" s="465"/>
      <c r="AL665" s="465"/>
      <c r="AM665" s="465"/>
      <c r="AN665" s="465"/>
      <c r="AO665" s="465"/>
      <c r="AP665" s="465"/>
      <c r="AQ665" s="465"/>
      <c r="AR665" s="465"/>
    </row>
    <row r="666" spans="1:44">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c r="AA666" s="465"/>
      <c r="AB666" s="465"/>
      <c r="AC666" s="465"/>
      <c r="AD666" s="465"/>
      <c r="AE666" s="465"/>
      <c r="AF666" s="465"/>
      <c r="AG666" s="465"/>
      <c r="AH666" s="465"/>
      <c r="AI666" s="465"/>
      <c r="AJ666" s="465"/>
      <c r="AK666" s="465"/>
      <c r="AL666" s="465"/>
      <c r="AM666" s="465"/>
      <c r="AN666" s="465"/>
      <c r="AO666" s="465"/>
      <c r="AP666" s="465"/>
      <c r="AQ666" s="465"/>
      <c r="AR666" s="465"/>
    </row>
    <row r="667" spans="1:44">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c r="AA667" s="465"/>
      <c r="AB667" s="465"/>
      <c r="AC667" s="465"/>
      <c r="AD667" s="465"/>
      <c r="AE667" s="465"/>
      <c r="AF667" s="465"/>
      <c r="AG667" s="465"/>
      <c r="AH667" s="465"/>
      <c r="AI667" s="465"/>
      <c r="AJ667" s="465"/>
      <c r="AK667" s="465"/>
      <c r="AL667" s="465"/>
      <c r="AM667" s="465"/>
      <c r="AN667" s="465"/>
      <c r="AO667" s="465"/>
      <c r="AP667" s="465"/>
      <c r="AQ667" s="465"/>
      <c r="AR667" s="465"/>
    </row>
    <row r="668" spans="1:44">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c r="AA668" s="465"/>
      <c r="AB668" s="465"/>
      <c r="AC668" s="465"/>
      <c r="AD668" s="465"/>
      <c r="AE668" s="465"/>
      <c r="AF668" s="465"/>
      <c r="AG668" s="465"/>
      <c r="AH668" s="465"/>
      <c r="AI668" s="465"/>
      <c r="AJ668" s="465"/>
      <c r="AK668" s="465"/>
      <c r="AL668" s="465"/>
      <c r="AM668" s="465"/>
      <c r="AN668" s="465"/>
      <c r="AO668" s="465"/>
      <c r="AP668" s="465"/>
      <c r="AQ668" s="465"/>
      <c r="AR668" s="465"/>
    </row>
    <row r="669" spans="1:44">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c r="AA669" s="465"/>
      <c r="AB669" s="465"/>
      <c r="AC669" s="465"/>
      <c r="AD669" s="465"/>
      <c r="AE669" s="465"/>
      <c r="AF669" s="465"/>
      <c r="AG669" s="465"/>
      <c r="AH669" s="465"/>
      <c r="AI669" s="465"/>
      <c r="AJ669" s="465"/>
      <c r="AK669" s="465"/>
      <c r="AL669" s="465"/>
      <c r="AM669" s="465"/>
      <c r="AN669" s="465"/>
      <c r="AO669" s="465"/>
      <c r="AP669" s="465"/>
      <c r="AQ669" s="465"/>
      <c r="AR669" s="465"/>
    </row>
    <row r="670" spans="1:44">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c r="AA670" s="465"/>
      <c r="AB670" s="465"/>
      <c r="AC670" s="465"/>
      <c r="AD670" s="465"/>
      <c r="AE670" s="465"/>
      <c r="AF670" s="465"/>
      <c r="AG670" s="465"/>
      <c r="AH670" s="465"/>
      <c r="AI670" s="465"/>
      <c r="AJ670" s="465"/>
      <c r="AK670" s="465"/>
      <c r="AL670" s="465"/>
      <c r="AM670" s="465"/>
      <c r="AN670" s="465"/>
      <c r="AO670" s="465"/>
      <c r="AP670" s="465"/>
      <c r="AQ670" s="465"/>
      <c r="AR670" s="465"/>
    </row>
    <row r="671" spans="1:44">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c r="AA671" s="465"/>
      <c r="AB671" s="465"/>
      <c r="AC671" s="465"/>
      <c r="AD671" s="465"/>
      <c r="AE671" s="465"/>
      <c r="AF671" s="465"/>
      <c r="AG671" s="465"/>
      <c r="AH671" s="465"/>
      <c r="AI671" s="465"/>
      <c r="AJ671" s="465"/>
      <c r="AK671" s="465"/>
      <c r="AL671" s="465"/>
      <c r="AM671" s="465"/>
      <c r="AN671" s="465"/>
      <c r="AO671" s="465"/>
      <c r="AP671" s="465"/>
      <c r="AQ671" s="465"/>
      <c r="AR671" s="465"/>
    </row>
    <row r="672" spans="1:44">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c r="AA672" s="465"/>
      <c r="AB672" s="465"/>
      <c r="AC672" s="465"/>
      <c r="AD672" s="465"/>
      <c r="AE672" s="465"/>
      <c r="AF672" s="465"/>
      <c r="AG672" s="465"/>
      <c r="AH672" s="465"/>
      <c r="AI672" s="465"/>
      <c r="AJ672" s="465"/>
      <c r="AK672" s="465"/>
      <c r="AL672" s="465"/>
      <c r="AM672" s="465"/>
      <c r="AN672" s="465"/>
      <c r="AO672" s="465"/>
      <c r="AP672" s="465"/>
      <c r="AQ672" s="465"/>
      <c r="AR672" s="465"/>
    </row>
    <row r="673" spans="1:44">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c r="AA673" s="465"/>
      <c r="AB673" s="465"/>
      <c r="AC673" s="465"/>
      <c r="AD673" s="465"/>
      <c r="AE673" s="465"/>
      <c r="AF673" s="465"/>
      <c r="AG673" s="465"/>
      <c r="AH673" s="465"/>
      <c r="AI673" s="465"/>
      <c r="AJ673" s="465"/>
      <c r="AK673" s="465"/>
      <c r="AL673" s="465"/>
      <c r="AM673" s="465"/>
      <c r="AN673" s="465"/>
      <c r="AO673" s="465"/>
      <c r="AP673" s="465"/>
      <c r="AQ673" s="465"/>
      <c r="AR673" s="465"/>
    </row>
    <row r="674" spans="1:44">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c r="AA674" s="465"/>
      <c r="AB674" s="465"/>
      <c r="AC674" s="465"/>
      <c r="AD674" s="465"/>
      <c r="AE674" s="465"/>
      <c r="AF674" s="465"/>
      <c r="AG674" s="465"/>
      <c r="AH674" s="465"/>
      <c r="AI674" s="465"/>
      <c r="AJ674" s="465"/>
      <c r="AK674" s="465"/>
      <c r="AL674" s="465"/>
      <c r="AM674" s="465"/>
      <c r="AN674" s="465"/>
      <c r="AO674" s="465"/>
      <c r="AP674" s="465"/>
      <c r="AQ674" s="465"/>
      <c r="AR674" s="465"/>
    </row>
    <row r="675" spans="1:44">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c r="AA675" s="465"/>
      <c r="AB675" s="465"/>
      <c r="AC675" s="465"/>
      <c r="AD675" s="465"/>
      <c r="AE675" s="465"/>
      <c r="AF675" s="465"/>
      <c r="AG675" s="465"/>
      <c r="AH675" s="465"/>
      <c r="AI675" s="465"/>
      <c r="AJ675" s="465"/>
      <c r="AK675" s="465"/>
      <c r="AL675" s="465"/>
      <c r="AM675" s="465"/>
      <c r="AN675" s="465"/>
      <c r="AO675" s="465"/>
      <c r="AP675" s="465"/>
      <c r="AQ675" s="465"/>
      <c r="AR675" s="465"/>
    </row>
    <row r="676" spans="1:44">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c r="AA676" s="465"/>
      <c r="AB676" s="465"/>
      <c r="AC676" s="465"/>
      <c r="AD676" s="465"/>
      <c r="AE676" s="465"/>
      <c r="AF676" s="465"/>
      <c r="AG676" s="465"/>
      <c r="AH676" s="465"/>
      <c r="AI676" s="465"/>
      <c r="AJ676" s="465"/>
      <c r="AK676" s="465"/>
      <c r="AL676" s="465"/>
      <c r="AM676" s="465"/>
      <c r="AN676" s="465"/>
      <c r="AO676" s="465"/>
      <c r="AP676" s="465"/>
      <c r="AQ676" s="465"/>
      <c r="AR676" s="465"/>
    </row>
    <row r="677" spans="1:44">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c r="AA677" s="465"/>
      <c r="AB677" s="465"/>
      <c r="AC677" s="465"/>
      <c r="AD677" s="465"/>
      <c r="AE677" s="465"/>
      <c r="AF677" s="465"/>
      <c r="AG677" s="465"/>
      <c r="AH677" s="465"/>
      <c r="AI677" s="465"/>
      <c r="AJ677" s="465"/>
      <c r="AK677" s="465"/>
      <c r="AL677" s="465"/>
      <c r="AM677" s="465"/>
      <c r="AN677" s="465"/>
      <c r="AO677" s="465"/>
      <c r="AP677" s="465"/>
      <c r="AQ677" s="465"/>
      <c r="AR677" s="465"/>
    </row>
    <row r="678" spans="1:44">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c r="AA678" s="465"/>
      <c r="AB678" s="465"/>
      <c r="AC678" s="465"/>
      <c r="AD678" s="465"/>
      <c r="AE678" s="465"/>
      <c r="AF678" s="465"/>
      <c r="AG678" s="465"/>
      <c r="AH678" s="465"/>
      <c r="AI678" s="465"/>
      <c r="AJ678" s="465"/>
      <c r="AK678" s="465"/>
      <c r="AL678" s="465"/>
      <c r="AM678" s="465"/>
      <c r="AN678" s="465"/>
      <c r="AO678" s="465"/>
      <c r="AP678" s="465"/>
      <c r="AQ678" s="465"/>
      <c r="AR678" s="465"/>
    </row>
    <row r="679" spans="1:44">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c r="AA679" s="465"/>
      <c r="AB679" s="465"/>
      <c r="AC679" s="465"/>
      <c r="AD679" s="465"/>
      <c r="AE679" s="465"/>
      <c r="AF679" s="465"/>
      <c r="AG679" s="465"/>
      <c r="AH679" s="465"/>
      <c r="AI679" s="465"/>
      <c r="AJ679" s="465"/>
      <c r="AK679" s="465"/>
      <c r="AL679" s="465"/>
      <c r="AM679" s="465"/>
      <c r="AN679" s="465"/>
      <c r="AO679" s="465"/>
      <c r="AP679" s="465"/>
      <c r="AQ679" s="465"/>
      <c r="AR679" s="465"/>
    </row>
    <row r="680" spans="1:44">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c r="AA680" s="465"/>
      <c r="AB680" s="465"/>
      <c r="AC680" s="465"/>
      <c r="AD680" s="465"/>
      <c r="AE680" s="465"/>
      <c r="AF680" s="465"/>
      <c r="AG680" s="465"/>
      <c r="AH680" s="465"/>
      <c r="AI680" s="465"/>
      <c r="AJ680" s="465"/>
      <c r="AK680" s="465"/>
      <c r="AL680" s="465"/>
      <c r="AM680" s="465"/>
      <c r="AN680" s="465"/>
      <c r="AO680" s="465"/>
      <c r="AP680" s="465"/>
      <c r="AQ680" s="465"/>
      <c r="AR680" s="465"/>
    </row>
    <row r="681" spans="1:44">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c r="AA681" s="465"/>
      <c r="AB681" s="465"/>
      <c r="AC681" s="465"/>
      <c r="AD681" s="465"/>
      <c r="AE681" s="465"/>
      <c r="AF681" s="465"/>
      <c r="AG681" s="465"/>
      <c r="AH681" s="465"/>
      <c r="AI681" s="465"/>
      <c r="AJ681" s="465"/>
      <c r="AK681" s="465"/>
      <c r="AL681" s="465"/>
      <c r="AM681" s="465"/>
      <c r="AN681" s="465"/>
      <c r="AO681" s="465"/>
      <c r="AP681" s="465"/>
      <c r="AQ681" s="465"/>
      <c r="AR681" s="465"/>
    </row>
    <row r="682" spans="1:44">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c r="AA682" s="465"/>
      <c r="AB682" s="465"/>
      <c r="AC682" s="465"/>
      <c r="AD682" s="465"/>
      <c r="AE682" s="465"/>
      <c r="AF682" s="465"/>
      <c r="AG682" s="465"/>
      <c r="AH682" s="465"/>
      <c r="AI682" s="465"/>
      <c r="AJ682" s="465"/>
      <c r="AK682" s="465"/>
      <c r="AL682" s="465"/>
      <c r="AM682" s="465"/>
      <c r="AN682" s="465"/>
      <c r="AO682" s="465"/>
      <c r="AP682" s="465"/>
      <c r="AQ682" s="465"/>
      <c r="AR682" s="465"/>
    </row>
    <row r="683" spans="1:44">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c r="AA683" s="465"/>
      <c r="AB683" s="465"/>
      <c r="AC683" s="465"/>
      <c r="AD683" s="465"/>
      <c r="AE683" s="465"/>
      <c r="AF683" s="465"/>
      <c r="AG683" s="465"/>
      <c r="AH683" s="465"/>
      <c r="AI683" s="465"/>
      <c r="AJ683" s="465"/>
      <c r="AK683" s="465"/>
      <c r="AL683" s="465"/>
      <c r="AM683" s="465"/>
      <c r="AN683" s="465"/>
      <c r="AO683" s="465"/>
      <c r="AP683" s="465"/>
      <c r="AQ683" s="465"/>
      <c r="AR683" s="465"/>
    </row>
    <row r="684" spans="1:44">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c r="AA684" s="465"/>
      <c r="AB684" s="465"/>
      <c r="AC684" s="465"/>
      <c r="AD684" s="465"/>
      <c r="AE684" s="465"/>
      <c r="AF684" s="465"/>
      <c r="AG684" s="465"/>
      <c r="AH684" s="465"/>
      <c r="AI684" s="465"/>
      <c r="AJ684" s="465"/>
      <c r="AK684" s="465"/>
      <c r="AL684" s="465"/>
      <c r="AM684" s="465"/>
      <c r="AN684" s="465"/>
      <c r="AO684" s="465"/>
      <c r="AP684" s="465"/>
      <c r="AQ684" s="465"/>
      <c r="AR684" s="465"/>
    </row>
    <row r="685" spans="1:44">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c r="AA685" s="465"/>
      <c r="AB685" s="465"/>
      <c r="AC685" s="465"/>
      <c r="AD685" s="465"/>
      <c r="AE685" s="465"/>
      <c r="AF685" s="465"/>
      <c r="AG685" s="465"/>
      <c r="AH685" s="465"/>
      <c r="AI685" s="465"/>
      <c r="AJ685" s="465"/>
      <c r="AK685" s="465"/>
      <c r="AL685" s="465"/>
      <c r="AM685" s="465"/>
      <c r="AN685" s="465"/>
      <c r="AO685" s="465"/>
      <c r="AP685" s="465"/>
      <c r="AQ685" s="465"/>
      <c r="AR685" s="465"/>
    </row>
    <row r="686" spans="1:44">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5"/>
      <c r="AC686" s="465"/>
      <c r="AD686" s="465"/>
      <c r="AE686" s="465"/>
      <c r="AF686" s="465"/>
      <c r="AG686" s="465"/>
      <c r="AH686" s="465"/>
      <c r="AI686" s="465"/>
      <c r="AJ686" s="465"/>
      <c r="AK686" s="465"/>
      <c r="AL686" s="465"/>
      <c r="AM686" s="465"/>
      <c r="AN686" s="465"/>
      <c r="AO686" s="465"/>
      <c r="AP686" s="465"/>
      <c r="AQ686" s="465"/>
      <c r="AR686" s="465"/>
    </row>
    <row r="687" spans="1:44">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c r="AA687" s="465"/>
      <c r="AB687" s="465"/>
      <c r="AC687" s="465"/>
      <c r="AD687" s="465"/>
      <c r="AE687" s="465"/>
      <c r="AF687" s="465"/>
      <c r="AG687" s="465"/>
      <c r="AH687" s="465"/>
      <c r="AI687" s="465"/>
      <c r="AJ687" s="465"/>
      <c r="AK687" s="465"/>
      <c r="AL687" s="465"/>
      <c r="AM687" s="465"/>
      <c r="AN687" s="465"/>
      <c r="AO687" s="465"/>
      <c r="AP687" s="465"/>
      <c r="AQ687" s="465"/>
      <c r="AR687" s="465"/>
    </row>
    <row r="688" spans="1:44">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c r="AA688" s="465"/>
      <c r="AB688" s="465"/>
      <c r="AC688" s="465"/>
      <c r="AD688" s="465"/>
      <c r="AE688" s="465"/>
      <c r="AF688" s="465"/>
      <c r="AG688" s="465"/>
      <c r="AH688" s="465"/>
      <c r="AI688" s="465"/>
      <c r="AJ688" s="465"/>
      <c r="AK688" s="465"/>
      <c r="AL688" s="465"/>
      <c r="AM688" s="465"/>
      <c r="AN688" s="465"/>
      <c r="AO688" s="465"/>
      <c r="AP688" s="465"/>
      <c r="AQ688" s="465"/>
      <c r="AR688" s="465"/>
    </row>
    <row r="689" spans="1:44">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c r="AA689" s="465"/>
      <c r="AB689" s="465"/>
      <c r="AC689" s="465"/>
      <c r="AD689" s="465"/>
      <c r="AE689" s="465"/>
      <c r="AF689" s="465"/>
      <c r="AG689" s="465"/>
      <c r="AH689" s="465"/>
      <c r="AI689" s="465"/>
      <c r="AJ689" s="465"/>
      <c r="AK689" s="465"/>
      <c r="AL689" s="465"/>
      <c r="AM689" s="465"/>
      <c r="AN689" s="465"/>
      <c r="AO689" s="465"/>
      <c r="AP689" s="465"/>
      <c r="AQ689" s="465"/>
      <c r="AR689" s="465"/>
    </row>
    <row r="690" spans="1:44">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c r="AA690" s="465"/>
      <c r="AB690" s="465"/>
      <c r="AC690" s="465"/>
      <c r="AD690" s="465"/>
      <c r="AE690" s="465"/>
      <c r="AF690" s="465"/>
      <c r="AG690" s="465"/>
      <c r="AH690" s="465"/>
      <c r="AI690" s="465"/>
      <c r="AJ690" s="465"/>
      <c r="AK690" s="465"/>
      <c r="AL690" s="465"/>
      <c r="AM690" s="465"/>
      <c r="AN690" s="465"/>
      <c r="AO690" s="465"/>
      <c r="AP690" s="465"/>
      <c r="AQ690" s="465"/>
      <c r="AR690" s="465"/>
    </row>
    <row r="691" spans="1:44">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c r="AA691" s="465"/>
      <c r="AB691" s="465"/>
      <c r="AC691" s="465"/>
      <c r="AD691" s="465"/>
      <c r="AE691" s="465"/>
      <c r="AF691" s="465"/>
      <c r="AG691" s="465"/>
      <c r="AH691" s="465"/>
      <c r="AI691" s="465"/>
      <c r="AJ691" s="465"/>
      <c r="AK691" s="465"/>
      <c r="AL691" s="465"/>
      <c r="AM691" s="465"/>
      <c r="AN691" s="465"/>
      <c r="AO691" s="465"/>
      <c r="AP691" s="465"/>
      <c r="AQ691" s="465"/>
      <c r="AR691" s="465"/>
    </row>
    <row r="692" spans="1:44">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c r="AA692" s="465"/>
      <c r="AB692" s="465"/>
      <c r="AC692" s="465"/>
      <c r="AD692" s="465"/>
      <c r="AE692" s="465"/>
      <c r="AF692" s="465"/>
      <c r="AG692" s="465"/>
      <c r="AH692" s="465"/>
      <c r="AI692" s="465"/>
      <c r="AJ692" s="465"/>
      <c r="AK692" s="465"/>
      <c r="AL692" s="465"/>
      <c r="AM692" s="465"/>
      <c r="AN692" s="465"/>
      <c r="AO692" s="465"/>
      <c r="AP692" s="465"/>
      <c r="AQ692" s="465"/>
      <c r="AR692" s="465"/>
    </row>
    <row r="693" spans="1:44">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c r="AA693" s="465"/>
      <c r="AB693" s="465"/>
      <c r="AC693" s="465"/>
      <c r="AD693" s="465"/>
      <c r="AE693" s="465"/>
      <c r="AF693" s="465"/>
      <c r="AG693" s="465"/>
      <c r="AH693" s="465"/>
      <c r="AI693" s="465"/>
      <c r="AJ693" s="465"/>
      <c r="AK693" s="465"/>
      <c r="AL693" s="465"/>
      <c r="AM693" s="465"/>
      <c r="AN693" s="465"/>
      <c r="AO693" s="465"/>
      <c r="AP693" s="465"/>
      <c r="AQ693" s="465"/>
      <c r="AR693" s="465"/>
    </row>
    <row r="694" spans="1:44">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c r="AA694" s="465"/>
      <c r="AB694" s="465"/>
      <c r="AC694" s="465"/>
      <c r="AD694" s="465"/>
      <c r="AE694" s="465"/>
      <c r="AF694" s="465"/>
      <c r="AG694" s="465"/>
      <c r="AH694" s="465"/>
      <c r="AI694" s="465"/>
      <c r="AJ694" s="465"/>
      <c r="AK694" s="465"/>
      <c r="AL694" s="465"/>
      <c r="AM694" s="465"/>
      <c r="AN694" s="465"/>
      <c r="AO694" s="465"/>
      <c r="AP694" s="465"/>
      <c r="AQ694" s="465"/>
      <c r="AR694" s="465"/>
    </row>
    <row r="695" spans="1:44">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c r="AA695" s="465"/>
      <c r="AB695" s="465"/>
      <c r="AC695" s="465"/>
      <c r="AD695" s="465"/>
      <c r="AE695" s="465"/>
      <c r="AF695" s="465"/>
      <c r="AG695" s="465"/>
      <c r="AH695" s="465"/>
      <c r="AI695" s="465"/>
      <c r="AJ695" s="465"/>
      <c r="AK695" s="465"/>
      <c r="AL695" s="465"/>
      <c r="AM695" s="465"/>
      <c r="AN695" s="465"/>
      <c r="AO695" s="465"/>
      <c r="AP695" s="465"/>
      <c r="AQ695" s="465"/>
      <c r="AR695" s="465"/>
    </row>
    <row r="696" spans="1:44">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c r="AA696" s="465"/>
      <c r="AB696" s="465"/>
      <c r="AC696" s="465"/>
      <c r="AD696" s="465"/>
      <c r="AE696" s="465"/>
      <c r="AF696" s="465"/>
      <c r="AG696" s="465"/>
      <c r="AH696" s="465"/>
      <c r="AI696" s="465"/>
      <c r="AJ696" s="465"/>
      <c r="AK696" s="465"/>
      <c r="AL696" s="465"/>
      <c r="AM696" s="465"/>
      <c r="AN696" s="465"/>
      <c r="AO696" s="465"/>
      <c r="AP696" s="465"/>
      <c r="AQ696" s="465"/>
      <c r="AR696" s="465"/>
    </row>
    <row r="697" spans="1:44">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c r="AA697" s="465"/>
      <c r="AB697" s="465"/>
      <c r="AC697" s="465"/>
      <c r="AD697" s="465"/>
      <c r="AE697" s="465"/>
      <c r="AF697" s="465"/>
      <c r="AG697" s="465"/>
      <c r="AH697" s="465"/>
      <c r="AI697" s="465"/>
      <c r="AJ697" s="465"/>
      <c r="AK697" s="465"/>
      <c r="AL697" s="465"/>
      <c r="AM697" s="465"/>
      <c r="AN697" s="465"/>
      <c r="AO697" s="465"/>
      <c r="AP697" s="465"/>
      <c r="AQ697" s="465"/>
      <c r="AR697" s="465"/>
    </row>
    <row r="698" spans="1:44">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c r="AA698" s="465"/>
      <c r="AB698" s="465"/>
      <c r="AC698" s="465"/>
      <c r="AD698" s="465"/>
      <c r="AE698" s="465"/>
      <c r="AF698" s="465"/>
      <c r="AG698" s="465"/>
      <c r="AH698" s="465"/>
      <c r="AI698" s="465"/>
      <c r="AJ698" s="465"/>
      <c r="AK698" s="465"/>
      <c r="AL698" s="465"/>
      <c r="AM698" s="465"/>
      <c r="AN698" s="465"/>
      <c r="AO698" s="465"/>
      <c r="AP698" s="465"/>
      <c r="AQ698" s="465"/>
      <c r="AR698" s="465"/>
    </row>
    <row r="699" spans="1:44">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c r="AA699" s="465"/>
      <c r="AB699" s="465"/>
      <c r="AC699" s="465"/>
      <c r="AD699" s="465"/>
      <c r="AE699" s="465"/>
      <c r="AF699" s="465"/>
      <c r="AG699" s="465"/>
      <c r="AH699" s="465"/>
      <c r="AI699" s="465"/>
      <c r="AJ699" s="465"/>
      <c r="AK699" s="465"/>
      <c r="AL699" s="465"/>
      <c r="AM699" s="465"/>
      <c r="AN699" s="465"/>
      <c r="AO699" s="465"/>
      <c r="AP699" s="465"/>
      <c r="AQ699" s="465"/>
      <c r="AR699" s="465"/>
    </row>
    <row r="700" spans="1:44">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row>
    <row r="701" spans="1:44">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5"/>
      <c r="AD701" s="465"/>
      <c r="AE701" s="465"/>
      <c r="AF701" s="465"/>
      <c r="AG701" s="465"/>
      <c r="AH701" s="465"/>
      <c r="AI701" s="465"/>
      <c r="AJ701" s="465"/>
      <c r="AK701" s="465"/>
      <c r="AL701" s="465"/>
      <c r="AM701" s="465"/>
      <c r="AN701" s="465"/>
      <c r="AO701" s="465"/>
      <c r="AP701" s="465"/>
      <c r="AQ701" s="465"/>
      <c r="AR701" s="465"/>
    </row>
    <row r="702" spans="1:44">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c r="AA702" s="465"/>
      <c r="AB702" s="465"/>
      <c r="AC702" s="465"/>
      <c r="AD702" s="465"/>
      <c r="AE702" s="465"/>
      <c r="AF702" s="465"/>
      <c r="AG702" s="465"/>
      <c r="AH702" s="465"/>
      <c r="AI702" s="465"/>
      <c r="AJ702" s="465"/>
      <c r="AK702" s="465"/>
      <c r="AL702" s="465"/>
      <c r="AM702" s="465"/>
      <c r="AN702" s="465"/>
      <c r="AO702" s="465"/>
      <c r="AP702" s="465"/>
      <c r="AQ702" s="465"/>
      <c r="AR702" s="465"/>
    </row>
    <row r="703" spans="1:44">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c r="AA703" s="465"/>
      <c r="AB703" s="465"/>
      <c r="AC703" s="465"/>
      <c r="AD703" s="465"/>
      <c r="AE703" s="465"/>
      <c r="AF703" s="465"/>
      <c r="AG703" s="465"/>
      <c r="AH703" s="465"/>
      <c r="AI703" s="465"/>
      <c r="AJ703" s="465"/>
      <c r="AK703" s="465"/>
      <c r="AL703" s="465"/>
      <c r="AM703" s="465"/>
      <c r="AN703" s="465"/>
      <c r="AO703" s="465"/>
      <c r="AP703" s="465"/>
      <c r="AQ703" s="465"/>
      <c r="AR703" s="465"/>
    </row>
    <row r="704" spans="1:44">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c r="AA704" s="465"/>
      <c r="AB704" s="465"/>
      <c r="AC704" s="465"/>
      <c r="AD704" s="465"/>
      <c r="AE704" s="465"/>
      <c r="AF704" s="465"/>
      <c r="AG704" s="465"/>
      <c r="AH704" s="465"/>
      <c r="AI704" s="465"/>
      <c r="AJ704" s="465"/>
      <c r="AK704" s="465"/>
      <c r="AL704" s="465"/>
      <c r="AM704" s="465"/>
      <c r="AN704" s="465"/>
      <c r="AO704" s="465"/>
      <c r="AP704" s="465"/>
      <c r="AQ704" s="465"/>
      <c r="AR704" s="465"/>
    </row>
    <row r="705" spans="1:44">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row>
    <row r="706" spans="1:44">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row>
    <row r="707" spans="1:44">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row>
    <row r="708" spans="1:44">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row>
    <row r="709" spans="1:44">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c r="AA709" s="465"/>
      <c r="AB709" s="465"/>
      <c r="AC709" s="465"/>
      <c r="AD709" s="465"/>
      <c r="AE709" s="465"/>
      <c r="AF709" s="465"/>
      <c r="AG709" s="465"/>
      <c r="AH709" s="465"/>
      <c r="AI709" s="465"/>
      <c r="AJ709" s="465"/>
      <c r="AK709" s="465"/>
      <c r="AL709" s="465"/>
      <c r="AM709" s="465"/>
      <c r="AN709" s="465"/>
      <c r="AO709" s="465"/>
      <c r="AP709" s="465"/>
      <c r="AQ709" s="465"/>
      <c r="AR709" s="465"/>
    </row>
    <row r="710" spans="1:44">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c r="AA710" s="465"/>
      <c r="AB710" s="465"/>
      <c r="AC710" s="465"/>
      <c r="AD710" s="465"/>
      <c r="AE710" s="465"/>
      <c r="AF710" s="465"/>
      <c r="AG710" s="465"/>
      <c r="AH710" s="465"/>
      <c r="AI710" s="465"/>
      <c r="AJ710" s="465"/>
      <c r="AK710" s="465"/>
      <c r="AL710" s="465"/>
      <c r="AM710" s="465"/>
      <c r="AN710" s="465"/>
      <c r="AO710" s="465"/>
      <c r="AP710" s="465"/>
      <c r="AQ710" s="465"/>
      <c r="AR710" s="465"/>
    </row>
    <row r="711" spans="1:44">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c r="AA711" s="465"/>
      <c r="AB711" s="465"/>
      <c r="AC711" s="465"/>
      <c r="AD711" s="465"/>
      <c r="AE711" s="465"/>
      <c r="AF711" s="465"/>
      <c r="AG711" s="465"/>
      <c r="AH711" s="465"/>
      <c r="AI711" s="465"/>
      <c r="AJ711" s="465"/>
      <c r="AK711" s="465"/>
      <c r="AL711" s="465"/>
      <c r="AM711" s="465"/>
      <c r="AN711" s="465"/>
      <c r="AO711" s="465"/>
      <c r="AP711" s="465"/>
      <c r="AQ711" s="465"/>
      <c r="AR711" s="465"/>
    </row>
    <row r="712" spans="1:44">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c r="AA712" s="465"/>
      <c r="AB712" s="465"/>
      <c r="AC712" s="465"/>
      <c r="AD712" s="465"/>
      <c r="AE712" s="465"/>
      <c r="AF712" s="465"/>
      <c r="AG712" s="465"/>
      <c r="AH712" s="465"/>
      <c r="AI712" s="465"/>
      <c r="AJ712" s="465"/>
      <c r="AK712" s="465"/>
      <c r="AL712" s="465"/>
      <c r="AM712" s="465"/>
      <c r="AN712" s="465"/>
      <c r="AO712" s="465"/>
      <c r="AP712" s="465"/>
      <c r="AQ712" s="465"/>
      <c r="AR712" s="465"/>
    </row>
    <row r="713" spans="1:44">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5"/>
      <c r="AD713" s="465"/>
      <c r="AE713" s="465"/>
      <c r="AF713" s="465"/>
      <c r="AG713" s="465"/>
      <c r="AH713" s="465"/>
      <c r="AI713" s="465"/>
      <c r="AJ713" s="465"/>
      <c r="AK713" s="465"/>
      <c r="AL713" s="465"/>
      <c r="AM713" s="465"/>
      <c r="AN713" s="465"/>
      <c r="AO713" s="465"/>
      <c r="AP713" s="465"/>
      <c r="AQ713" s="465"/>
      <c r="AR713" s="465"/>
    </row>
    <row r="714" spans="1:44">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5"/>
      <c r="AD714" s="465"/>
      <c r="AE714" s="465"/>
      <c r="AF714" s="465"/>
      <c r="AG714" s="465"/>
      <c r="AH714" s="465"/>
      <c r="AI714" s="465"/>
      <c r="AJ714" s="465"/>
      <c r="AK714" s="465"/>
      <c r="AL714" s="465"/>
      <c r="AM714" s="465"/>
      <c r="AN714" s="465"/>
      <c r="AO714" s="465"/>
      <c r="AP714" s="465"/>
      <c r="AQ714" s="465"/>
      <c r="AR714" s="465"/>
    </row>
    <row r="715" spans="1:44">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5"/>
      <c r="AD715" s="465"/>
      <c r="AE715" s="465"/>
      <c r="AF715" s="465"/>
      <c r="AG715" s="465"/>
      <c r="AH715" s="465"/>
      <c r="AI715" s="465"/>
      <c r="AJ715" s="465"/>
      <c r="AK715" s="465"/>
      <c r="AL715" s="465"/>
      <c r="AM715" s="465"/>
      <c r="AN715" s="465"/>
      <c r="AO715" s="465"/>
      <c r="AP715" s="465"/>
      <c r="AQ715" s="465"/>
      <c r="AR715" s="465"/>
    </row>
    <row r="716" spans="1:44">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c r="AA716" s="465"/>
      <c r="AB716" s="465"/>
      <c r="AC716" s="465"/>
      <c r="AD716" s="465"/>
      <c r="AE716" s="465"/>
      <c r="AF716" s="465"/>
      <c r="AG716" s="465"/>
      <c r="AH716" s="465"/>
      <c r="AI716" s="465"/>
      <c r="AJ716" s="465"/>
      <c r="AK716" s="465"/>
      <c r="AL716" s="465"/>
      <c r="AM716" s="465"/>
      <c r="AN716" s="465"/>
      <c r="AO716" s="465"/>
      <c r="AP716" s="465"/>
      <c r="AQ716" s="465"/>
      <c r="AR716" s="465"/>
    </row>
    <row r="717" spans="1:44">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c r="AA717" s="465"/>
      <c r="AB717" s="465"/>
      <c r="AC717" s="465"/>
      <c r="AD717" s="465"/>
      <c r="AE717" s="465"/>
      <c r="AF717" s="465"/>
      <c r="AG717" s="465"/>
      <c r="AH717" s="465"/>
      <c r="AI717" s="465"/>
      <c r="AJ717" s="465"/>
      <c r="AK717" s="465"/>
      <c r="AL717" s="465"/>
      <c r="AM717" s="465"/>
      <c r="AN717" s="465"/>
      <c r="AO717" s="465"/>
      <c r="AP717" s="465"/>
      <c r="AQ717" s="465"/>
      <c r="AR717" s="465"/>
    </row>
    <row r="718" spans="1:44">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c r="AA718" s="465"/>
      <c r="AB718" s="465"/>
      <c r="AC718" s="465"/>
      <c r="AD718" s="465"/>
      <c r="AE718" s="465"/>
      <c r="AF718" s="465"/>
      <c r="AG718" s="465"/>
      <c r="AH718" s="465"/>
      <c r="AI718" s="465"/>
      <c r="AJ718" s="465"/>
      <c r="AK718" s="465"/>
      <c r="AL718" s="465"/>
      <c r="AM718" s="465"/>
      <c r="AN718" s="465"/>
      <c r="AO718" s="465"/>
      <c r="AP718" s="465"/>
      <c r="AQ718" s="465"/>
      <c r="AR718" s="465"/>
    </row>
    <row r="719" spans="1:44">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c r="AA719" s="465"/>
      <c r="AB719" s="465"/>
      <c r="AC719" s="465"/>
      <c r="AD719" s="465"/>
      <c r="AE719" s="465"/>
      <c r="AF719" s="465"/>
      <c r="AG719" s="465"/>
      <c r="AH719" s="465"/>
      <c r="AI719" s="465"/>
      <c r="AJ719" s="465"/>
      <c r="AK719" s="465"/>
      <c r="AL719" s="465"/>
      <c r="AM719" s="465"/>
      <c r="AN719" s="465"/>
      <c r="AO719" s="465"/>
      <c r="AP719" s="465"/>
      <c r="AQ719" s="465"/>
      <c r="AR719" s="465"/>
    </row>
    <row r="720" spans="1:44">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c r="AA720" s="465"/>
      <c r="AB720" s="465"/>
      <c r="AC720" s="465"/>
      <c r="AD720" s="465"/>
      <c r="AE720" s="465"/>
      <c r="AF720" s="465"/>
      <c r="AG720" s="465"/>
      <c r="AH720" s="465"/>
      <c r="AI720" s="465"/>
      <c r="AJ720" s="465"/>
      <c r="AK720" s="465"/>
      <c r="AL720" s="465"/>
      <c r="AM720" s="465"/>
      <c r="AN720" s="465"/>
      <c r="AO720" s="465"/>
      <c r="AP720" s="465"/>
      <c r="AQ720" s="465"/>
      <c r="AR720" s="465"/>
    </row>
    <row r="721" spans="1:44">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c r="AA721" s="465"/>
      <c r="AB721" s="465"/>
      <c r="AC721" s="465"/>
      <c r="AD721" s="465"/>
      <c r="AE721" s="465"/>
      <c r="AF721" s="465"/>
      <c r="AG721" s="465"/>
      <c r="AH721" s="465"/>
      <c r="AI721" s="465"/>
      <c r="AJ721" s="465"/>
      <c r="AK721" s="465"/>
      <c r="AL721" s="465"/>
      <c r="AM721" s="465"/>
      <c r="AN721" s="465"/>
      <c r="AO721" s="465"/>
      <c r="AP721" s="465"/>
      <c r="AQ721" s="465"/>
      <c r="AR721" s="465"/>
    </row>
    <row r="722" spans="1:44">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c r="AA722" s="465"/>
      <c r="AB722" s="465"/>
      <c r="AC722" s="465"/>
      <c r="AD722" s="465"/>
      <c r="AE722" s="465"/>
      <c r="AF722" s="465"/>
      <c r="AG722" s="465"/>
      <c r="AH722" s="465"/>
      <c r="AI722" s="465"/>
      <c r="AJ722" s="465"/>
      <c r="AK722" s="465"/>
      <c r="AL722" s="465"/>
      <c r="AM722" s="465"/>
      <c r="AN722" s="465"/>
      <c r="AO722" s="465"/>
      <c r="AP722" s="465"/>
      <c r="AQ722" s="465"/>
      <c r="AR722" s="465"/>
    </row>
    <row r="723" spans="1:44">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c r="AA723" s="465"/>
      <c r="AB723" s="465"/>
      <c r="AC723" s="465"/>
      <c r="AD723" s="465"/>
      <c r="AE723" s="465"/>
      <c r="AF723" s="465"/>
      <c r="AG723" s="465"/>
      <c r="AH723" s="465"/>
      <c r="AI723" s="465"/>
      <c r="AJ723" s="465"/>
      <c r="AK723" s="465"/>
      <c r="AL723" s="465"/>
      <c r="AM723" s="465"/>
      <c r="AN723" s="465"/>
      <c r="AO723" s="465"/>
      <c r="AP723" s="465"/>
      <c r="AQ723" s="465"/>
      <c r="AR723" s="465"/>
    </row>
    <row r="724" spans="1:44">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c r="AA724" s="465"/>
      <c r="AB724" s="465"/>
      <c r="AC724" s="465"/>
      <c r="AD724" s="465"/>
      <c r="AE724" s="465"/>
      <c r="AF724" s="465"/>
      <c r="AG724" s="465"/>
      <c r="AH724" s="465"/>
      <c r="AI724" s="465"/>
      <c r="AJ724" s="465"/>
      <c r="AK724" s="465"/>
      <c r="AL724" s="465"/>
      <c r="AM724" s="465"/>
      <c r="AN724" s="465"/>
      <c r="AO724" s="465"/>
      <c r="AP724" s="465"/>
      <c r="AQ724" s="465"/>
      <c r="AR724" s="465"/>
    </row>
    <row r="725" spans="1:44">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c r="AA725" s="465"/>
      <c r="AB725" s="465"/>
      <c r="AC725" s="465"/>
      <c r="AD725" s="465"/>
      <c r="AE725" s="465"/>
      <c r="AF725" s="465"/>
      <c r="AG725" s="465"/>
      <c r="AH725" s="465"/>
      <c r="AI725" s="465"/>
      <c r="AJ725" s="465"/>
      <c r="AK725" s="465"/>
      <c r="AL725" s="465"/>
      <c r="AM725" s="465"/>
      <c r="AN725" s="465"/>
      <c r="AO725" s="465"/>
      <c r="AP725" s="465"/>
      <c r="AQ725" s="465"/>
      <c r="AR725" s="465"/>
    </row>
    <row r="726" spans="1:44">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c r="AA726" s="465"/>
      <c r="AB726" s="465"/>
      <c r="AC726" s="465"/>
      <c r="AD726" s="465"/>
      <c r="AE726" s="465"/>
      <c r="AF726" s="465"/>
      <c r="AG726" s="465"/>
      <c r="AH726" s="465"/>
      <c r="AI726" s="465"/>
      <c r="AJ726" s="465"/>
      <c r="AK726" s="465"/>
      <c r="AL726" s="465"/>
      <c r="AM726" s="465"/>
      <c r="AN726" s="465"/>
      <c r="AO726" s="465"/>
      <c r="AP726" s="465"/>
      <c r="AQ726" s="465"/>
      <c r="AR726" s="465"/>
    </row>
    <row r="727" spans="1:44">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c r="AA727" s="465"/>
      <c r="AB727" s="465"/>
      <c r="AC727" s="465"/>
      <c r="AD727" s="465"/>
      <c r="AE727" s="465"/>
      <c r="AF727" s="465"/>
      <c r="AG727" s="465"/>
      <c r="AH727" s="465"/>
      <c r="AI727" s="465"/>
      <c r="AJ727" s="465"/>
      <c r="AK727" s="465"/>
      <c r="AL727" s="465"/>
      <c r="AM727" s="465"/>
      <c r="AN727" s="465"/>
      <c r="AO727" s="465"/>
      <c r="AP727" s="465"/>
      <c r="AQ727" s="465"/>
      <c r="AR727" s="465"/>
    </row>
    <row r="728" spans="1:44">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c r="AA728" s="465"/>
      <c r="AB728" s="465"/>
      <c r="AC728" s="465"/>
      <c r="AD728" s="465"/>
      <c r="AE728" s="465"/>
      <c r="AF728" s="465"/>
      <c r="AG728" s="465"/>
      <c r="AH728" s="465"/>
      <c r="AI728" s="465"/>
      <c r="AJ728" s="465"/>
      <c r="AK728" s="465"/>
      <c r="AL728" s="465"/>
      <c r="AM728" s="465"/>
      <c r="AN728" s="465"/>
      <c r="AO728" s="465"/>
      <c r="AP728" s="465"/>
      <c r="AQ728" s="465"/>
      <c r="AR728" s="465"/>
    </row>
    <row r="729" spans="1:44">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c r="AA729" s="465"/>
      <c r="AB729" s="465"/>
      <c r="AC729" s="465"/>
      <c r="AD729" s="465"/>
      <c r="AE729" s="465"/>
      <c r="AF729" s="465"/>
      <c r="AG729" s="465"/>
      <c r="AH729" s="465"/>
      <c r="AI729" s="465"/>
      <c r="AJ729" s="465"/>
      <c r="AK729" s="465"/>
      <c r="AL729" s="465"/>
      <c r="AM729" s="465"/>
      <c r="AN729" s="465"/>
      <c r="AO729" s="465"/>
      <c r="AP729" s="465"/>
      <c r="AQ729" s="465"/>
      <c r="AR729" s="465"/>
    </row>
    <row r="730" spans="1:44">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c r="AA730" s="465"/>
      <c r="AB730" s="465"/>
      <c r="AC730" s="465"/>
      <c r="AD730" s="465"/>
      <c r="AE730" s="465"/>
      <c r="AF730" s="465"/>
      <c r="AG730" s="465"/>
      <c r="AH730" s="465"/>
      <c r="AI730" s="465"/>
      <c r="AJ730" s="465"/>
      <c r="AK730" s="465"/>
      <c r="AL730" s="465"/>
      <c r="AM730" s="465"/>
      <c r="AN730" s="465"/>
      <c r="AO730" s="465"/>
      <c r="AP730" s="465"/>
      <c r="AQ730" s="465"/>
      <c r="AR730" s="465"/>
    </row>
    <row r="731" spans="1:44">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c r="AA731" s="465"/>
      <c r="AB731" s="465"/>
      <c r="AC731" s="465"/>
      <c r="AD731" s="465"/>
      <c r="AE731" s="465"/>
      <c r="AF731" s="465"/>
      <c r="AG731" s="465"/>
      <c r="AH731" s="465"/>
      <c r="AI731" s="465"/>
      <c r="AJ731" s="465"/>
      <c r="AK731" s="465"/>
      <c r="AL731" s="465"/>
      <c r="AM731" s="465"/>
      <c r="AN731" s="465"/>
      <c r="AO731" s="465"/>
      <c r="AP731" s="465"/>
      <c r="AQ731" s="465"/>
      <c r="AR731" s="465"/>
    </row>
    <row r="732" spans="1:44">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c r="AA732" s="465"/>
      <c r="AB732" s="465"/>
      <c r="AC732" s="465"/>
      <c r="AD732" s="465"/>
      <c r="AE732" s="465"/>
      <c r="AF732" s="465"/>
      <c r="AG732" s="465"/>
      <c r="AH732" s="465"/>
      <c r="AI732" s="465"/>
      <c r="AJ732" s="465"/>
      <c r="AK732" s="465"/>
      <c r="AL732" s="465"/>
      <c r="AM732" s="465"/>
      <c r="AN732" s="465"/>
      <c r="AO732" s="465"/>
      <c r="AP732" s="465"/>
      <c r="AQ732" s="465"/>
      <c r="AR732" s="465"/>
    </row>
    <row r="733" spans="1:44">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c r="AA733" s="465"/>
      <c r="AB733" s="465"/>
      <c r="AC733" s="465"/>
      <c r="AD733" s="465"/>
      <c r="AE733" s="465"/>
      <c r="AF733" s="465"/>
      <c r="AG733" s="465"/>
      <c r="AH733" s="465"/>
      <c r="AI733" s="465"/>
      <c r="AJ733" s="465"/>
      <c r="AK733" s="465"/>
      <c r="AL733" s="465"/>
      <c r="AM733" s="465"/>
      <c r="AN733" s="465"/>
      <c r="AO733" s="465"/>
      <c r="AP733" s="465"/>
      <c r="AQ733" s="465"/>
      <c r="AR733" s="465"/>
    </row>
    <row r="734" spans="1:44">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c r="AA734" s="465"/>
      <c r="AB734" s="465"/>
      <c r="AC734" s="465"/>
      <c r="AD734" s="465"/>
      <c r="AE734" s="465"/>
      <c r="AF734" s="465"/>
      <c r="AG734" s="465"/>
      <c r="AH734" s="465"/>
      <c r="AI734" s="465"/>
      <c r="AJ734" s="465"/>
      <c r="AK734" s="465"/>
      <c r="AL734" s="465"/>
      <c r="AM734" s="465"/>
      <c r="AN734" s="465"/>
      <c r="AO734" s="465"/>
      <c r="AP734" s="465"/>
      <c r="AQ734" s="465"/>
      <c r="AR734" s="465"/>
    </row>
    <row r="735" spans="1:44">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c r="AA735" s="465"/>
      <c r="AB735" s="465"/>
      <c r="AC735" s="465"/>
      <c r="AD735" s="465"/>
      <c r="AE735" s="465"/>
      <c r="AF735" s="465"/>
      <c r="AG735" s="465"/>
      <c r="AH735" s="465"/>
      <c r="AI735" s="465"/>
      <c r="AJ735" s="465"/>
      <c r="AK735" s="465"/>
      <c r="AL735" s="465"/>
      <c r="AM735" s="465"/>
      <c r="AN735" s="465"/>
      <c r="AO735" s="465"/>
      <c r="AP735" s="465"/>
      <c r="AQ735" s="465"/>
      <c r="AR735" s="465"/>
    </row>
    <row r="736" spans="1:44">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c r="AA736" s="465"/>
      <c r="AB736" s="465"/>
      <c r="AC736" s="465"/>
      <c r="AD736" s="465"/>
      <c r="AE736" s="465"/>
      <c r="AF736" s="465"/>
      <c r="AG736" s="465"/>
      <c r="AH736" s="465"/>
      <c r="AI736" s="465"/>
      <c r="AJ736" s="465"/>
      <c r="AK736" s="465"/>
      <c r="AL736" s="465"/>
      <c r="AM736" s="465"/>
      <c r="AN736" s="465"/>
      <c r="AO736" s="465"/>
      <c r="AP736" s="465"/>
      <c r="AQ736" s="465"/>
      <c r="AR736" s="465"/>
    </row>
    <row r="737" spans="1:44">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c r="AA737" s="465"/>
      <c r="AB737" s="465"/>
      <c r="AC737" s="465"/>
      <c r="AD737" s="465"/>
      <c r="AE737" s="465"/>
      <c r="AF737" s="465"/>
      <c r="AG737" s="465"/>
      <c r="AH737" s="465"/>
      <c r="AI737" s="465"/>
      <c r="AJ737" s="465"/>
      <c r="AK737" s="465"/>
      <c r="AL737" s="465"/>
      <c r="AM737" s="465"/>
      <c r="AN737" s="465"/>
      <c r="AO737" s="465"/>
      <c r="AP737" s="465"/>
      <c r="AQ737" s="465"/>
      <c r="AR737" s="465"/>
    </row>
    <row r="738" spans="1:44">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c r="AA738" s="465"/>
      <c r="AB738" s="465"/>
      <c r="AC738" s="465"/>
      <c r="AD738" s="465"/>
      <c r="AE738" s="465"/>
      <c r="AF738" s="465"/>
      <c r="AG738" s="465"/>
      <c r="AH738" s="465"/>
      <c r="AI738" s="465"/>
      <c r="AJ738" s="465"/>
      <c r="AK738" s="465"/>
      <c r="AL738" s="465"/>
      <c r="AM738" s="465"/>
      <c r="AN738" s="465"/>
      <c r="AO738" s="465"/>
      <c r="AP738" s="465"/>
      <c r="AQ738" s="465"/>
      <c r="AR738" s="465"/>
    </row>
    <row r="739" spans="1:44">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c r="AA739" s="465"/>
      <c r="AB739" s="465"/>
      <c r="AC739" s="465"/>
      <c r="AD739" s="465"/>
      <c r="AE739" s="465"/>
      <c r="AF739" s="465"/>
      <c r="AG739" s="465"/>
      <c r="AH739" s="465"/>
      <c r="AI739" s="465"/>
      <c r="AJ739" s="465"/>
      <c r="AK739" s="465"/>
      <c r="AL739" s="465"/>
      <c r="AM739" s="465"/>
      <c r="AN739" s="465"/>
      <c r="AO739" s="465"/>
      <c r="AP739" s="465"/>
      <c r="AQ739" s="465"/>
      <c r="AR739" s="465"/>
    </row>
    <row r="740" spans="1:44">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c r="AA740" s="465"/>
      <c r="AB740" s="465"/>
      <c r="AC740" s="465"/>
      <c r="AD740" s="465"/>
      <c r="AE740" s="465"/>
      <c r="AF740" s="465"/>
      <c r="AG740" s="465"/>
      <c r="AH740" s="465"/>
      <c r="AI740" s="465"/>
      <c r="AJ740" s="465"/>
      <c r="AK740" s="465"/>
      <c r="AL740" s="465"/>
      <c r="AM740" s="465"/>
      <c r="AN740" s="465"/>
      <c r="AO740" s="465"/>
      <c r="AP740" s="465"/>
      <c r="AQ740" s="465"/>
      <c r="AR740" s="465"/>
    </row>
    <row r="741" spans="1:44">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c r="AA741" s="465"/>
      <c r="AB741" s="465"/>
      <c r="AC741" s="465"/>
      <c r="AD741" s="465"/>
      <c r="AE741" s="465"/>
      <c r="AF741" s="465"/>
      <c r="AG741" s="465"/>
      <c r="AH741" s="465"/>
      <c r="AI741" s="465"/>
      <c r="AJ741" s="465"/>
      <c r="AK741" s="465"/>
      <c r="AL741" s="465"/>
      <c r="AM741" s="465"/>
      <c r="AN741" s="465"/>
      <c r="AO741" s="465"/>
      <c r="AP741" s="465"/>
      <c r="AQ741" s="465"/>
      <c r="AR741" s="465"/>
    </row>
    <row r="742" spans="1:44">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c r="AA742" s="465"/>
      <c r="AB742" s="465"/>
      <c r="AC742" s="465"/>
      <c r="AD742" s="465"/>
      <c r="AE742" s="465"/>
      <c r="AF742" s="465"/>
      <c r="AG742" s="465"/>
      <c r="AH742" s="465"/>
      <c r="AI742" s="465"/>
      <c r="AJ742" s="465"/>
      <c r="AK742" s="465"/>
      <c r="AL742" s="465"/>
      <c r="AM742" s="465"/>
      <c r="AN742" s="465"/>
      <c r="AO742" s="465"/>
      <c r="AP742" s="465"/>
      <c r="AQ742" s="465"/>
      <c r="AR742" s="465"/>
    </row>
    <row r="743" spans="1:44">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c r="AA743" s="465"/>
      <c r="AB743" s="465"/>
      <c r="AC743" s="465"/>
      <c r="AD743" s="465"/>
      <c r="AE743" s="465"/>
      <c r="AF743" s="465"/>
      <c r="AG743" s="465"/>
      <c r="AH743" s="465"/>
      <c r="AI743" s="465"/>
      <c r="AJ743" s="465"/>
      <c r="AK743" s="465"/>
      <c r="AL743" s="465"/>
      <c r="AM743" s="465"/>
      <c r="AN743" s="465"/>
      <c r="AO743" s="465"/>
      <c r="AP743" s="465"/>
      <c r="AQ743" s="465"/>
      <c r="AR743" s="465"/>
    </row>
    <row r="744" spans="1:44">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c r="AA744" s="465"/>
      <c r="AB744" s="465"/>
      <c r="AC744" s="465"/>
      <c r="AD744" s="465"/>
      <c r="AE744" s="465"/>
      <c r="AF744" s="465"/>
      <c r="AG744" s="465"/>
      <c r="AH744" s="465"/>
      <c r="AI744" s="465"/>
      <c r="AJ744" s="465"/>
      <c r="AK744" s="465"/>
      <c r="AL744" s="465"/>
      <c r="AM744" s="465"/>
      <c r="AN744" s="465"/>
      <c r="AO744" s="465"/>
      <c r="AP744" s="465"/>
      <c r="AQ744" s="465"/>
      <c r="AR744" s="465"/>
    </row>
    <row r="745" spans="1:44">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c r="AA745" s="465"/>
      <c r="AB745" s="465"/>
      <c r="AC745" s="465"/>
      <c r="AD745" s="465"/>
      <c r="AE745" s="465"/>
      <c r="AF745" s="465"/>
      <c r="AG745" s="465"/>
      <c r="AH745" s="465"/>
      <c r="AI745" s="465"/>
      <c r="AJ745" s="465"/>
      <c r="AK745" s="465"/>
      <c r="AL745" s="465"/>
      <c r="AM745" s="465"/>
      <c r="AN745" s="465"/>
      <c r="AO745" s="465"/>
      <c r="AP745" s="465"/>
      <c r="AQ745" s="465"/>
      <c r="AR745" s="465"/>
    </row>
    <row r="746" spans="1:44">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c r="AA746" s="465"/>
      <c r="AB746" s="465"/>
      <c r="AC746" s="465"/>
      <c r="AD746" s="465"/>
      <c r="AE746" s="465"/>
      <c r="AF746" s="465"/>
      <c r="AG746" s="465"/>
      <c r="AH746" s="465"/>
      <c r="AI746" s="465"/>
      <c r="AJ746" s="465"/>
      <c r="AK746" s="465"/>
      <c r="AL746" s="465"/>
      <c r="AM746" s="465"/>
      <c r="AN746" s="465"/>
      <c r="AO746" s="465"/>
      <c r="AP746" s="465"/>
      <c r="AQ746" s="465"/>
      <c r="AR746" s="465"/>
    </row>
    <row r="747" spans="1:44">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c r="AA747" s="465"/>
      <c r="AB747" s="465"/>
      <c r="AC747" s="465"/>
      <c r="AD747" s="465"/>
      <c r="AE747" s="465"/>
      <c r="AF747" s="465"/>
      <c r="AG747" s="465"/>
      <c r="AH747" s="465"/>
      <c r="AI747" s="465"/>
      <c r="AJ747" s="465"/>
      <c r="AK747" s="465"/>
      <c r="AL747" s="465"/>
      <c r="AM747" s="465"/>
      <c r="AN747" s="465"/>
      <c r="AO747" s="465"/>
      <c r="AP747" s="465"/>
      <c r="AQ747" s="465"/>
      <c r="AR747" s="465"/>
    </row>
    <row r="748" spans="1:44">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c r="AA748" s="465"/>
      <c r="AB748" s="465"/>
      <c r="AC748" s="465"/>
      <c r="AD748" s="465"/>
      <c r="AE748" s="465"/>
      <c r="AF748" s="465"/>
      <c r="AG748" s="465"/>
      <c r="AH748" s="465"/>
      <c r="AI748" s="465"/>
      <c r="AJ748" s="465"/>
      <c r="AK748" s="465"/>
      <c r="AL748" s="465"/>
      <c r="AM748" s="465"/>
      <c r="AN748" s="465"/>
      <c r="AO748" s="465"/>
      <c r="AP748" s="465"/>
      <c r="AQ748" s="465"/>
      <c r="AR748" s="465"/>
    </row>
    <row r="749" spans="1:44">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c r="AA749" s="465"/>
      <c r="AB749" s="465"/>
      <c r="AC749" s="465"/>
      <c r="AD749" s="465"/>
      <c r="AE749" s="465"/>
      <c r="AF749" s="465"/>
      <c r="AG749" s="465"/>
      <c r="AH749" s="465"/>
      <c r="AI749" s="465"/>
      <c r="AJ749" s="465"/>
      <c r="AK749" s="465"/>
      <c r="AL749" s="465"/>
      <c r="AM749" s="465"/>
      <c r="AN749" s="465"/>
      <c r="AO749" s="465"/>
      <c r="AP749" s="465"/>
      <c r="AQ749" s="465"/>
      <c r="AR749" s="465"/>
    </row>
    <row r="750" spans="1:44">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c r="AA750" s="465"/>
      <c r="AB750" s="465"/>
      <c r="AC750" s="465"/>
      <c r="AD750" s="465"/>
      <c r="AE750" s="465"/>
      <c r="AF750" s="465"/>
      <c r="AG750" s="465"/>
      <c r="AH750" s="465"/>
      <c r="AI750" s="465"/>
      <c r="AJ750" s="465"/>
      <c r="AK750" s="465"/>
      <c r="AL750" s="465"/>
      <c r="AM750" s="465"/>
      <c r="AN750" s="465"/>
      <c r="AO750" s="465"/>
      <c r="AP750" s="465"/>
      <c r="AQ750" s="465"/>
      <c r="AR750" s="465"/>
    </row>
    <row r="751" spans="1:44">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c r="AA751" s="465"/>
      <c r="AB751" s="465"/>
      <c r="AC751" s="465"/>
      <c r="AD751" s="465"/>
      <c r="AE751" s="465"/>
      <c r="AF751" s="465"/>
      <c r="AG751" s="465"/>
      <c r="AH751" s="465"/>
      <c r="AI751" s="465"/>
      <c r="AJ751" s="465"/>
      <c r="AK751" s="465"/>
      <c r="AL751" s="465"/>
      <c r="AM751" s="465"/>
      <c r="AN751" s="465"/>
      <c r="AO751" s="465"/>
      <c r="AP751" s="465"/>
      <c r="AQ751" s="465"/>
      <c r="AR751" s="465"/>
    </row>
    <row r="752" spans="1:44">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c r="AA752" s="465"/>
      <c r="AB752" s="465"/>
      <c r="AC752" s="465"/>
      <c r="AD752" s="465"/>
      <c r="AE752" s="465"/>
      <c r="AF752" s="465"/>
      <c r="AG752" s="465"/>
      <c r="AH752" s="465"/>
      <c r="AI752" s="465"/>
      <c r="AJ752" s="465"/>
      <c r="AK752" s="465"/>
      <c r="AL752" s="465"/>
      <c r="AM752" s="465"/>
      <c r="AN752" s="465"/>
      <c r="AO752" s="465"/>
      <c r="AP752" s="465"/>
      <c r="AQ752" s="465"/>
      <c r="AR752" s="465"/>
    </row>
    <row r="753" spans="1:44">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c r="AA753" s="465"/>
      <c r="AB753" s="465"/>
      <c r="AC753" s="465"/>
      <c r="AD753" s="465"/>
      <c r="AE753" s="465"/>
      <c r="AF753" s="465"/>
      <c r="AG753" s="465"/>
      <c r="AH753" s="465"/>
      <c r="AI753" s="465"/>
      <c r="AJ753" s="465"/>
      <c r="AK753" s="465"/>
      <c r="AL753" s="465"/>
      <c r="AM753" s="465"/>
      <c r="AN753" s="465"/>
      <c r="AO753" s="465"/>
      <c r="AP753" s="465"/>
      <c r="AQ753" s="465"/>
      <c r="AR753" s="465"/>
    </row>
    <row r="754" spans="1:44">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c r="AA754" s="465"/>
      <c r="AB754" s="465"/>
      <c r="AC754" s="465"/>
      <c r="AD754" s="465"/>
      <c r="AE754" s="465"/>
      <c r="AF754" s="465"/>
      <c r="AG754" s="465"/>
      <c r="AH754" s="465"/>
      <c r="AI754" s="465"/>
      <c r="AJ754" s="465"/>
      <c r="AK754" s="465"/>
      <c r="AL754" s="465"/>
      <c r="AM754" s="465"/>
      <c r="AN754" s="465"/>
      <c r="AO754" s="465"/>
      <c r="AP754" s="465"/>
      <c r="AQ754" s="465"/>
      <c r="AR754" s="465"/>
    </row>
    <row r="755" spans="1:44">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c r="AA755" s="465"/>
      <c r="AB755" s="465"/>
      <c r="AC755" s="465"/>
      <c r="AD755" s="465"/>
      <c r="AE755" s="465"/>
      <c r="AF755" s="465"/>
      <c r="AG755" s="465"/>
      <c r="AH755" s="465"/>
      <c r="AI755" s="465"/>
      <c r="AJ755" s="465"/>
      <c r="AK755" s="465"/>
      <c r="AL755" s="465"/>
      <c r="AM755" s="465"/>
      <c r="AN755" s="465"/>
      <c r="AO755" s="465"/>
      <c r="AP755" s="465"/>
      <c r="AQ755" s="465"/>
      <c r="AR755" s="465"/>
    </row>
    <row r="756" spans="1:44">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c r="AA756" s="465"/>
      <c r="AB756" s="465"/>
      <c r="AC756" s="465"/>
      <c r="AD756" s="465"/>
      <c r="AE756" s="465"/>
      <c r="AF756" s="465"/>
      <c r="AG756" s="465"/>
      <c r="AH756" s="465"/>
      <c r="AI756" s="465"/>
      <c r="AJ756" s="465"/>
      <c r="AK756" s="465"/>
      <c r="AL756" s="465"/>
      <c r="AM756" s="465"/>
      <c r="AN756" s="465"/>
      <c r="AO756" s="465"/>
      <c r="AP756" s="465"/>
      <c r="AQ756" s="465"/>
      <c r="AR756" s="465"/>
    </row>
    <row r="757" spans="1:44">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c r="AA757" s="465"/>
      <c r="AB757" s="465"/>
      <c r="AC757" s="465"/>
      <c r="AD757" s="465"/>
      <c r="AE757" s="465"/>
      <c r="AF757" s="465"/>
      <c r="AG757" s="465"/>
      <c r="AH757" s="465"/>
      <c r="AI757" s="465"/>
      <c r="AJ757" s="465"/>
      <c r="AK757" s="465"/>
      <c r="AL757" s="465"/>
      <c r="AM757" s="465"/>
      <c r="AN757" s="465"/>
      <c r="AO757" s="465"/>
      <c r="AP757" s="465"/>
      <c r="AQ757" s="465"/>
      <c r="AR757" s="465"/>
    </row>
    <row r="758" spans="1:44">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c r="AA758" s="465"/>
      <c r="AB758" s="465"/>
      <c r="AC758" s="465"/>
      <c r="AD758" s="465"/>
      <c r="AE758" s="465"/>
      <c r="AF758" s="465"/>
      <c r="AG758" s="465"/>
      <c r="AH758" s="465"/>
      <c r="AI758" s="465"/>
      <c r="AJ758" s="465"/>
      <c r="AK758" s="465"/>
      <c r="AL758" s="465"/>
      <c r="AM758" s="465"/>
      <c r="AN758" s="465"/>
      <c r="AO758" s="465"/>
      <c r="AP758" s="465"/>
      <c r="AQ758" s="465"/>
      <c r="AR758" s="465"/>
    </row>
    <row r="759" spans="1:44">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c r="AA759" s="465"/>
      <c r="AB759" s="465"/>
      <c r="AC759" s="465"/>
      <c r="AD759" s="465"/>
      <c r="AE759" s="465"/>
      <c r="AF759" s="465"/>
      <c r="AG759" s="465"/>
      <c r="AH759" s="465"/>
      <c r="AI759" s="465"/>
      <c r="AJ759" s="465"/>
      <c r="AK759" s="465"/>
      <c r="AL759" s="465"/>
      <c r="AM759" s="465"/>
      <c r="AN759" s="465"/>
      <c r="AO759" s="465"/>
      <c r="AP759" s="465"/>
      <c r="AQ759" s="465"/>
      <c r="AR759" s="465"/>
    </row>
    <row r="760" spans="1:44">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c r="AA760" s="465"/>
      <c r="AB760" s="465"/>
      <c r="AC760" s="465"/>
      <c r="AD760" s="465"/>
      <c r="AE760" s="465"/>
      <c r="AF760" s="465"/>
      <c r="AG760" s="465"/>
      <c r="AH760" s="465"/>
      <c r="AI760" s="465"/>
      <c r="AJ760" s="465"/>
      <c r="AK760" s="465"/>
      <c r="AL760" s="465"/>
      <c r="AM760" s="465"/>
      <c r="AN760" s="465"/>
      <c r="AO760" s="465"/>
      <c r="AP760" s="465"/>
      <c r="AQ760" s="465"/>
      <c r="AR760" s="465"/>
    </row>
    <row r="761" spans="1:44">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c r="AA761" s="465"/>
      <c r="AB761" s="465"/>
      <c r="AC761" s="465"/>
      <c r="AD761" s="465"/>
      <c r="AE761" s="465"/>
      <c r="AF761" s="465"/>
      <c r="AG761" s="465"/>
      <c r="AH761" s="465"/>
      <c r="AI761" s="465"/>
      <c r="AJ761" s="465"/>
      <c r="AK761" s="465"/>
      <c r="AL761" s="465"/>
      <c r="AM761" s="465"/>
      <c r="AN761" s="465"/>
      <c r="AO761" s="465"/>
      <c r="AP761" s="465"/>
      <c r="AQ761" s="465"/>
      <c r="AR761" s="465"/>
    </row>
    <row r="762" spans="1:44">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c r="AA762" s="465"/>
      <c r="AB762" s="465"/>
      <c r="AC762" s="465"/>
      <c r="AD762" s="465"/>
      <c r="AE762" s="465"/>
      <c r="AF762" s="465"/>
      <c r="AG762" s="465"/>
      <c r="AH762" s="465"/>
      <c r="AI762" s="465"/>
      <c r="AJ762" s="465"/>
      <c r="AK762" s="465"/>
      <c r="AL762" s="465"/>
      <c r="AM762" s="465"/>
      <c r="AN762" s="465"/>
      <c r="AO762" s="465"/>
      <c r="AP762" s="465"/>
      <c r="AQ762" s="465"/>
      <c r="AR762" s="465"/>
    </row>
    <row r="763" spans="1:44">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c r="AA763" s="465"/>
      <c r="AB763" s="465"/>
      <c r="AC763" s="465"/>
      <c r="AD763" s="465"/>
      <c r="AE763" s="465"/>
      <c r="AF763" s="465"/>
      <c r="AG763" s="465"/>
      <c r="AH763" s="465"/>
      <c r="AI763" s="465"/>
      <c r="AJ763" s="465"/>
      <c r="AK763" s="465"/>
      <c r="AL763" s="465"/>
      <c r="AM763" s="465"/>
      <c r="AN763" s="465"/>
      <c r="AO763" s="465"/>
      <c r="AP763" s="465"/>
      <c r="AQ763" s="465"/>
      <c r="AR763" s="465"/>
    </row>
    <row r="764" spans="1:44">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c r="AA764" s="465"/>
      <c r="AB764" s="465"/>
      <c r="AC764" s="465"/>
      <c r="AD764" s="465"/>
      <c r="AE764" s="465"/>
      <c r="AF764" s="465"/>
      <c r="AG764" s="465"/>
      <c r="AH764" s="465"/>
      <c r="AI764" s="465"/>
      <c r="AJ764" s="465"/>
      <c r="AK764" s="465"/>
      <c r="AL764" s="465"/>
      <c r="AM764" s="465"/>
      <c r="AN764" s="465"/>
      <c r="AO764" s="465"/>
      <c r="AP764" s="465"/>
      <c r="AQ764" s="465"/>
      <c r="AR764" s="465"/>
    </row>
    <row r="765" spans="1:44">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c r="AA765" s="465"/>
      <c r="AB765" s="465"/>
      <c r="AC765" s="465"/>
      <c r="AD765" s="465"/>
      <c r="AE765" s="465"/>
      <c r="AF765" s="465"/>
      <c r="AG765" s="465"/>
      <c r="AH765" s="465"/>
      <c r="AI765" s="465"/>
      <c r="AJ765" s="465"/>
      <c r="AK765" s="465"/>
      <c r="AL765" s="465"/>
      <c r="AM765" s="465"/>
      <c r="AN765" s="465"/>
      <c r="AO765" s="465"/>
      <c r="AP765" s="465"/>
      <c r="AQ765" s="465"/>
      <c r="AR765" s="465"/>
    </row>
    <row r="766" spans="1:44">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c r="AA766" s="465"/>
      <c r="AB766" s="465"/>
      <c r="AC766" s="465"/>
      <c r="AD766" s="465"/>
      <c r="AE766" s="465"/>
      <c r="AF766" s="465"/>
      <c r="AG766" s="465"/>
      <c r="AH766" s="465"/>
      <c r="AI766" s="465"/>
      <c r="AJ766" s="465"/>
      <c r="AK766" s="465"/>
      <c r="AL766" s="465"/>
      <c r="AM766" s="465"/>
      <c r="AN766" s="465"/>
      <c r="AO766" s="465"/>
      <c r="AP766" s="465"/>
      <c r="AQ766" s="465"/>
      <c r="AR766" s="465"/>
    </row>
    <row r="767" spans="1:44">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c r="AA767" s="465"/>
      <c r="AB767" s="465"/>
      <c r="AC767" s="465"/>
      <c r="AD767" s="465"/>
      <c r="AE767" s="465"/>
      <c r="AF767" s="465"/>
      <c r="AG767" s="465"/>
      <c r="AH767" s="465"/>
      <c r="AI767" s="465"/>
      <c r="AJ767" s="465"/>
      <c r="AK767" s="465"/>
      <c r="AL767" s="465"/>
      <c r="AM767" s="465"/>
      <c r="AN767" s="465"/>
      <c r="AO767" s="465"/>
      <c r="AP767" s="465"/>
      <c r="AQ767" s="465"/>
      <c r="AR767" s="465"/>
    </row>
    <row r="768" spans="1:44">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c r="AA768" s="465"/>
      <c r="AB768" s="465"/>
      <c r="AC768" s="465"/>
      <c r="AD768" s="465"/>
      <c r="AE768" s="465"/>
      <c r="AF768" s="465"/>
      <c r="AG768" s="465"/>
      <c r="AH768" s="465"/>
      <c r="AI768" s="465"/>
      <c r="AJ768" s="465"/>
      <c r="AK768" s="465"/>
      <c r="AL768" s="465"/>
      <c r="AM768" s="465"/>
      <c r="AN768" s="465"/>
      <c r="AO768" s="465"/>
      <c r="AP768" s="465"/>
      <c r="AQ768" s="465"/>
      <c r="AR768" s="465"/>
    </row>
    <row r="769" spans="1:44">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c r="AA769" s="465"/>
      <c r="AB769" s="465"/>
      <c r="AC769" s="465"/>
      <c r="AD769" s="465"/>
      <c r="AE769" s="465"/>
      <c r="AF769" s="465"/>
      <c r="AG769" s="465"/>
      <c r="AH769" s="465"/>
      <c r="AI769" s="465"/>
      <c r="AJ769" s="465"/>
      <c r="AK769" s="465"/>
      <c r="AL769" s="465"/>
      <c r="AM769" s="465"/>
      <c r="AN769" s="465"/>
      <c r="AO769" s="465"/>
      <c r="AP769" s="465"/>
      <c r="AQ769" s="465"/>
      <c r="AR769" s="465"/>
    </row>
    <row r="770" spans="1:44">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c r="AA770" s="465"/>
      <c r="AB770" s="465"/>
      <c r="AC770" s="465"/>
      <c r="AD770" s="465"/>
      <c r="AE770" s="465"/>
      <c r="AF770" s="465"/>
      <c r="AG770" s="465"/>
      <c r="AH770" s="465"/>
      <c r="AI770" s="465"/>
      <c r="AJ770" s="465"/>
      <c r="AK770" s="465"/>
      <c r="AL770" s="465"/>
      <c r="AM770" s="465"/>
      <c r="AN770" s="465"/>
      <c r="AO770" s="465"/>
      <c r="AP770" s="465"/>
      <c r="AQ770" s="465"/>
      <c r="AR770" s="465"/>
    </row>
    <row r="771" spans="1:44">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c r="AA771" s="465"/>
      <c r="AB771" s="465"/>
      <c r="AC771" s="465"/>
      <c r="AD771" s="465"/>
      <c r="AE771" s="465"/>
      <c r="AF771" s="465"/>
      <c r="AG771" s="465"/>
      <c r="AH771" s="465"/>
      <c r="AI771" s="465"/>
      <c r="AJ771" s="465"/>
      <c r="AK771" s="465"/>
      <c r="AL771" s="465"/>
      <c r="AM771" s="465"/>
      <c r="AN771" s="465"/>
      <c r="AO771" s="465"/>
      <c r="AP771" s="465"/>
      <c r="AQ771" s="465"/>
      <c r="AR771" s="465"/>
    </row>
    <row r="772" spans="1:44">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c r="AA772" s="465"/>
      <c r="AB772" s="465"/>
      <c r="AC772" s="465"/>
      <c r="AD772" s="465"/>
      <c r="AE772" s="465"/>
      <c r="AF772" s="465"/>
      <c r="AG772" s="465"/>
      <c r="AH772" s="465"/>
      <c r="AI772" s="465"/>
      <c r="AJ772" s="465"/>
      <c r="AK772" s="465"/>
      <c r="AL772" s="465"/>
      <c r="AM772" s="465"/>
      <c r="AN772" s="465"/>
      <c r="AO772" s="465"/>
      <c r="AP772" s="465"/>
      <c r="AQ772" s="465"/>
      <c r="AR772" s="465"/>
    </row>
    <row r="773" spans="1:44">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c r="AA773" s="465"/>
      <c r="AB773" s="465"/>
      <c r="AC773" s="465"/>
      <c r="AD773" s="465"/>
      <c r="AE773" s="465"/>
      <c r="AF773" s="465"/>
      <c r="AG773" s="465"/>
      <c r="AH773" s="465"/>
      <c r="AI773" s="465"/>
      <c r="AJ773" s="465"/>
      <c r="AK773" s="465"/>
      <c r="AL773" s="465"/>
      <c r="AM773" s="465"/>
      <c r="AN773" s="465"/>
      <c r="AO773" s="465"/>
      <c r="AP773" s="465"/>
      <c r="AQ773" s="465"/>
      <c r="AR773" s="465"/>
    </row>
    <row r="774" spans="1:44">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c r="AA774" s="465"/>
      <c r="AB774" s="465"/>
      <c r="AC774" s="465"/>
      <c r="AD774" s="465"/>
      <c r="AE774" s="465"/>
      <c r="AF774" s="465"/>
      <c r="AG774" s="465"/>
      <c r="AH774" s="465"/>
      <c r="AI774" s="465"/>
      <c r="AJ774" s="465"/>
      <c r="AK774" s="465"/>
      <c r="AL774" s="465"/>
      <c r="AM774" s="465"/>
      <c r="AN774" s="465"/>
      <c r="AO774" s="465"/>
      <c r="AP774" s="465"/>
      <c r="AQ774" s="465"/>
      <c r="AR774" s="465"/>
    </row>
    <row r="775" spans="1:44">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c r="AA775" s="465"/>
      <c r="AB775" s="465"/>
      <c r="AC775" s="465"/>
      <c r="AD775" s="465"/>
      <c r="AE775" s="465"/>
      <c r="AF775" s="465"/>
      <c r="AG775" s="465"/>
      <c r="AH775" s="465"/>
      <c r="AI775" s="465"/>
      <c r="AJ775" s="465"/>
      <c r="AK775" s="465"/>
      <c r="AL775" s="465"/>
      <c r="AM775" s="465"/>
      <c r="AN775" s="465"/>
      <c r="AO775" s="465"/>
      <c r="AP775" s="465"/>
      <c r="AQ775" s="465"/>
      <c r="AR775" s="465"/>
    </row>
    <row r="776" spans="1:44">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c r="AA776" s="465"/>
      <c r="AB776" s="465"/>
      <c r="AC776" s="465"/>
      <c r="AD776" s="465"/>
      <c r="AE776" s="465"/>
      <c r="AF776" s="465"/>
      <c r="AG776" s="465"/>
      <c r="AH776" s="465"/>
      <c r="AI776" s="465"/>
      <c r="AJ776" s="465"/>
      <c r="AK776" s="465"/>
      <c r="AL776" s="465"/>
      <c r="AM776" s="465"/>
      <c r="AN776" s="465"/>
      <c r="AO776" s="465"/>
      <c r="AP776" s="465"/>
      <c r="AQ776" s="465"/>
      <c r="AR776" s="465"/>
    </row>
    <row r="777" spans="1:44">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c r="AA777" s="465"/>
      <c r="AB777" s="465"/>
      <c r="AC777" s="465"/>
      <c r="AD777" s="465"/>
      <c r="AE777" s="465"/>
      <c r="AF777" s="465"/>
      <c r="AG777" s="465"/>
      <c r="AH777" s="465"/>
      <c r="AI777" s="465"/>
      <c r="AJ777" s="465"/>
      <c r="AK777" s="465"/>
      <c r="AL777" s="465"/>
      <c r="AM777" s="465"/>
      <c r="AN777" s="465"/>
      <c r="AO777" s="465"/>
      <c r="AP777" s="465"/>
      <c r="AQ777" s="465"/>
      <c r="AR777" s="465"/>
    </row>
    <row r="778" spans="1:44">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c r="AA778" s="465"/>
      <c r="AB778" s="465"/>
      <c r="AC778" s="465"/>
      <c r="AD778" s="465"/>
      <c r="AE778" s="465"/>
      <c r="AF778" s="465"/>
      <c r="AG778" s="465"/>
      <c r="AH778" s="465"/>
      <c r="AI778" s="465"/>
      <c r="AJ778" s="465"/>
      <c r="AK778" s="465"/>
      <c r="AL778" s="465"/>
      <c r="AM778" s="465"/>
      <c r="AN778" s="465"/>
      <c r="AO778" s="465"/>
      <c r="AP778" s="465"/>
      <c r="AQ778" s="465"/>
      <c r="AR778" s="465"/>
    </row>
    <row r="779" spans="1:44">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c r="AA779" s="465"/>
      <c r="AB779" s="465"/>
      <c r="AC779" s="465"/>
      <c r="AD779" s="465"/>
      <c r="AE779" s="465"/>
      <c r="AF779" s="465"/>
      <c r="AG779" s="465"/>
      <c r="AH779" s="465"/>
      <c r="AI779" s="465"/>
      <c r="AJ779" s="465"/>
      <c r="AK779" s="465"/>
      <c r="AL779" s="465"/>
      <c r="AM779" s="465"/>
      <c r="AN779" s="465"/>
      <c r="AO779" s="465"/>
      <c r="AP779" s="465"/>
      <c r="AQ779" s="465"/>
      <c r="AR779" s="465"/>
    </row>
    <row r="780" spans="1:44">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c r="AA780" s="465"/>
      <c r="AB780" s="465"/>
      <c r="AC780" s="465"/>
      <c r="AD780" s="465"/>
      <c r="AE780" s="465"/>
      <c r="AF780" s="465"/>
      <c r="AG780" s="465"/>
      <c r="AH780" s="465"/>
      <c r="AI780" s="465"/>
      <c r="AJ780" s="465"/>
      <c r="AK780" s="465"/>
      <c r="AL780" s="465"/>
      <c r="AM780" s="465"/>
      <c r="AN780" s="465"/>
      <c r="AO780" s="465"/>
      <c r="AP780" s="465"/>
      <c r="AQ780" s="465"/>
      <c r="AR780" s="465"/>
    </row>
    <row r="781" spans="1:44">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c r="AA781" s="465"/>
      <c r="AB781" s="465"/>
      <c r="AC781" s="465"/>
      <c r="AD781" s="465"/>
      <c r="AE781" s="465"/>
      <c r="AF781" s="465"/>
      <c r="AG781" s="465"/>
      <c r="AH781" s="465"/>
      <c r="AI781" s="465"/>
      <c r="AJ781" s="465"/>
      <c r="AK781" s="465"/>
      <c r="AL781" s="465"/>
      <c r="AM781" s="465"/>
      <c r="AN781" s="465"/>
      <c r="AO781" s="465"/>
      <c r="AP781" s="465"/>
      <c r="AQ781" s="465"/>
      <c r="AR781" s="465"/>
    </row>
    <row r="782" spans="1:44">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c r="AA782" s="465"/>
      <c r="AB782" s="465"/>
      <c r="AC782" s="465"/>
      <c r="AD782" s="465"/>
      <c r="AE782" s="465"/>
      <c r="AF782" s="465"/>
      <c r="AG782" s="465"/>
      <c r="AH782" s="465"/>
      <c r="AI782" s="465"/>
      <c r="AJ782" s="465"/>
      <c r="AK782" s="465"/>
      <c r="AL782" s="465"/>
      <c r="AM782" s="465"/>
      <c r="AN782" s="465"/>
      <c r="AO782" s="465"/>
      <c r="AP782" s="465"/>
      <c r="AQ782" s="465"/>
      <c r="AR782" s="465"/>
    </row>
    <row r="783" spans="1:44">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c r="AA783" s="465"/>
      <c r="AB783" s="465"/>
      <c r="AC783" s="465"/>
      <c r="AD783" s="465"/>
      <c r="AE783" s="465"/>
      <c r="AF783" s="465"/>
      <c r="AG783" s="465"/>
      <c r="AH783" s="465"/>
      <c r="AI783" s="465"/>
      <c r="AJ783" s="465"/>
      <c r="AK783" s="465"/>
      <c r="AL783" s="465"/>
      <c r="AM783" s="465"/>
      <c r="AN783" s="465"/>
      <c r="AO783" s="465"/>
      <c r="AP783" s="465"/>
      <c r="AQ783" s="465"/>
      <c r="AR783" s="465"/>
    </row>
    <row r="784" spans="1:44">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c r="AA784" s="465"/>
      <c r="AB784" s="465"/>
      <c r="AC784" s="465"/>
      <c r="AD784" s="465"/>
      <c r="AE784" s="465"/>
      <c r="AF784" s="465"/>
      <c r="AG784" s="465"/>
      <c r="AH784" s="465"/>
      <c r="AI784" s="465"/>
      <c r="AJ784" s="465"/>
      <c r="AK784" s="465"/>
      <c r="AL784" s="465"/>
      <c r="AM784" s="465"/>
      <c r="AN784" s="465"/>
      <c r="AO784" s="465"/>
      <c r="AP784" s="465"/>
      <c r="AQ784" s="465"/>
      <c r="AR784" s="465"/>
    </row>
    <row r="785" spans="1:44">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c r="AA785" s="465"/>
      <c r="AB785" s="465"/>
      <c r="AC785" s="465"/>
      <c r="AD785" s="465"/>
      <c r="AE785" s="465"/>
      <c r="AF785" s="465"/>
      <c r="AG785" s="465"/>
      <c r="AH785" s="465"/>
      <c r="AI785" s="465"/>
      <c r="AJ785" s="465"/>
      <c r="AK785" s="465"/>
      <c r="AL785" s="465"/>
      <c r="AM785" s="465"/>
      <c r="AN785" s="465"/>
      <c r="AO785" s="465"/>
      <c r="AP785" s="465"/>
      <c r="AQ785" s="465"/>
      <c r="AR785" s="465"/>
    </row>
    <row r="786" spans="1:44">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c r="AA786" s="465"/>
      <c r="AB786" s="465"/>
      <c r="AC786" s="465"/>
      <c r="AD786" s="465"/>
      <c r="AE786" s="465"/>
      <c r="AF786" s="465"/>
      <c r="AG786" s="465"/>
      <c r="AH786" s="465"/>
      <c r="AI786" s="465"/>
      <c r="AJ786" s="465"/>
      <c r="AK786" s="465"/>
      <c r="AL786" s="465"/>
      <c r="AM786" s="465"/>
      <c r="AN786" s="465"/>
      <c r="AO786" s="465"/>
      <c r="AP786" s="465"/>
      <c r="AQ786" s="465"/>
      <c r="AR786" s="465"/>
    </row>
    <row r="787" spans="1:44">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c r="AA787" s="465"/>
      <c r="AB787" s="465"/>
      <c r="AC787" s="465"/>
      <c r="AD787" s="465"/>
      <c r="AE787" s="465"/>
      <c r="AF787" s="465"/>
      <c r="AG787" s="465"/>
      <c r="AH787" s="465"/>
      <c r="AI787" s="465"/>
      <c r="AJ787" s="465"/>
      <c r="AK787" s="465"/>
      <c r="AL787" s="465"/>
      <c r="AM787" s="465"/>
      <c r="AN787" s="465"/>
      <c r="AO787" s="465"/>
      <c r="AP787" s="465"/>
      <c r="AQ787" s="465"/>
      <c r="AR787" s="465"/>
    </row>
    <row r="788" spans="1:44">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c r="AA788" s="465"/>
      <c r="AB788" s="465"/>
      <c r="AC788" s="465"/>
      <c r="AD788" s="465"/>
      <c r="AE788" s="465"/>
      <c r="AF788" s="465"/>
      <c r="AG788" s="465"/>
      <c r="AH788" s="465"/>
      <c r="AI788" s="465"/>
      <c r="AJ788" s="465"/>
      <c r="AK788" s="465"/>
      <c r="AL788" s="465"/>
      <c r="AM788" s="465"/>
      <c r="AN788" s="465"/>
      <c r="AO788" s="465"/>
      <c r="AP788" s="465"/>
      <c r="AQ788" s="465"/>
      <c r="AR788" s="465"/>
    </row>
    <row r="789" spans="1:44">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c r="AA789" s="465"/>
      <c r="AB789" s="465"/>
      <c r="AC789" s="465"/>
      <c r="AD789" s="465"/>
      <c r="AE789" s="465"/>
      <c r="AF789" s="465"/>
      <c r="AG789" s="465"/>
      <c r="AH789" s="465"/>
      <c r="AI789" s="465"/>
      <c r="AJ789" s="465"/>
      <c r="AK789" s="465"/>
      <c r="AL789" s="465"/>
      <c r="AM789" s="465"/>
      <c r="AN789" s="465"/>
      <c r="AO789" s="465"/>
      <c r="AP789" s="465"/>
      <c r="AQ789" s="465"/>
      <c r="AR789" s="465"/>
    </row>
    <row r="790" spans="1:44">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c r="AA790" s="465"/>
      <c r="AB790" s="465"/>
      <c r="AC790" s="465"/>
      <c r="AD790" s="465"/>
      <c r="AE790" s="465"/>
      <c r="AF790" s="465"/>
      <c r="AG790" s="465"/>
      <c r="AH790" s="465"/>
      <c r="AI790" s="465"/>
      <c r="AJ790" s="465"/>
      <c r="AK790" s="465"/>
      <c r="AL790" s="465"/>
      <c r="AM790" s="465"/>
      <c r="AN790" s="465"/>
      <c r="AO790" s="465"/>
      <c r="AP790" s="465"/>
      <c r="AQ790" s="465"/>
      <c r="AR790" s="465"/>
    </row>
    <row r="791" spans="1:44">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c r="AA791" s="465"/>
      <c r="AB791" s="465"/>
      <c r="AC791" s="465"/>
      <c r="AD791" s="465"/>
      <c r="AE791" s="465"/>
      <c r="AF791" s="465"/>
      <c r="AG791" s="465"/>
      <c r="AH791" s="465"/>
      <c r="AI791" s="465"/>
      <c r="AJ791" s="465"/>
      <c r="AK791" s="465"/>
      <c r="AL791" s="465"/>
      <c r="AM791" s="465"/>
      <c r="AN791" s="465"/>
      <c r="AO791" s="465"/>
      <c r="AP791" s="465"/>
      <c r="AQ791" s="465"/>
      <c r="AR791" s="465"/>
    </row>
    <row r="792" spans="1:44">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c r="AA792" s="465"/>
      <c r="AB792" s="465"/>
      <c r="AC792" s="465"/>
      <c r="AD792" s="465"/>
      <c r="AE792" s="465"/>
      <c r="AF792" s="465"/>
      <c r="AG792" s="465"/>
      <c r="AH792" s="465"/>
      <c r="AI792" s="465"/>
      <c r="AJ792" s="465"/>
      <c r="AK792" s="465"/>
      <c r="AL792" s="465"/>
      <c r="AM792" s="465"/>
      <c r="AN792" s="465"/>
      <c r="AO792" s="465"/>
      <c r="AP792" s="465"/>
      <c r="AQ792" s="465"/>
      <c r="AR792" s="465"/>
    </row>
    <row r="793" spans="1:44">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c r="AA793" s="465"/>
      <c r="AB793" s="465"/>
      <c r="AC793" s="465"/>
      <c r="AD793" s="465"/>
      <c r="AE793" s="465"/>
      <c r="AF793" s="465"/>
      <c r="AG793" s="465"/>
      <c r="AH793" s="465"/>
      <c r="AI793" s="465"/>
      <c r="AJ793" s="465"/>
      <c r="AK793" s="465"/>
      <c r="AL793" s="465"/>
      <c r="AM793" s="465"/>
      <c r="AN793" s="465"/>
      <c r="AO793" s="465"/>
      <c r="AP793" s="465"/>
      <c r="AQ793" s="465"/>
      <c r="AR793" s="465"/>
    </row>
    <row r="794" spans="1:44">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c r="AA794" s="465"/>
      <c r="AB794" s="465"/>
      <c r="AC794" s="465"/>
      <c r="AD794" s="465"/>
      <c r="AE794" s="465"/>
      <c r="AF794" s="465"/>
      <c r="AG794" s="465"/>
      <c r="AH794" s="465"/>
      <c r="AI794" s="465"/>
      <c r="AJ794" s="465"/>
      <c r="AK794" s="465"/>
      <c r="AL794" s="465"/>
      <c r="AM794" s="465"/>
      <c r="AN794" s="465"/>
      <c r="AO794" s="465"/>
      <c r="AP794" s="465"/>
      <c r="AQ794" s="465"/>
      <c r="AR794" s="465"/>
    </row>
    <row r="795" spans="1:44">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c r="AA795" s="465"/>
      <c r="AB795" s="465"/>
      <c r="AC795" s="465"/>
      <c r="AD795" s="465"/>
      <c r="AE795" s="465"/>
      <c r="AF795" s="465"/>
      <c r="AG795" s="465"/>
      <c r="AH795" s="465"/>
      <c r="AI795" s="465"/>
      <c r="AJ795" s="465"/>
      <c r="AK795" s="465"/>
      <c r="AL795" s="465"/>
      <c r="AM795" s="465"/>
      <c r="AN795" s="465"/>
      <c r="AO795" s="465"/>
      <c r="AP795" s="465"/>
      <c r="AQ795" s="465"/>
      <c r="AR795" s="465"/>
    </row>
    <row r="796" spans="1:44">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c r="AA796" s="465"/>
      <c r="AB796" s="465"/>
      <c r="AC796" s="465"/>
      <c r="AD796" s="465"/>
      <c r="AE796" s="465"/>
      <c r="AF796" s="465"/>
      <c r="AG796" s="465"/>
      <c r="AH796" s="465"/>
      <c r="AI796" s="465"/>
      <c r="AJ796" s="465"/>
      <c r="AK796" s="465"/>
      <c r="AL796" s="465"/>
      <c r="AM796" s="465"/>
      <c r="AN796" s="465"/>
      <c r="AO796" s="465"/>
      <c r="AP796" s="465"/>
      <c r="AQ796" s="465"/>
      <c r="AR796" s="465"/>
    </row>
    <row r="797" spans="1:44">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c r="AA797" s="465"/>
      <c r="AB797" s="465"/>
      <c r="AC797" s="465"/>
      <c r="AD797" s="465"/>
      <c r="AE797" s="465"/>
      <c r="AF797" s="465"/>
      <c r="AG797" s="465"/>
      <c r="AH797" s="465"/>
      <c r="AI797" s="465"/>
      <c r="AJ797" s="465"/>
      <c r="AK797" s="465"/>
      <c r="AL797" s="465"/>
      <c r="AM797" s="465"/>
      <c r="AN797" s="465"/>
      <c r="AO797" s="465"/>
      <c r="AP797" s="465"/>
      <c r="AQ797" s="465"/>
      <c r="AR797" s="465"/>
    </row>
    <row r="798" spans="1:44">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c r="AA798" s="465"/>
      <c r="AB798" s="465"/>
      <c r="AC798" s="465"/>
      <c r="AD798" s="465"/>
      <c r="AE798" s="465"/>
      <c r="AF798" s="465"/>
      <c r="AG798" s="465"/>
      <c r="AH798" s="465"/>
      <c r="AI798" s="465"/>
      <c r="AJ798" s="465"/>
      <c r="AK798" s="465"/>
      <c r="AL798" s="465"/>
      <c r="AM798" s="465"/>
      <c r="AN798" s="465"/>
      <c r="AO798" s="465"/>
      <c r="AP798" s="465"/>
      <c r="AQ798" s="465"/>
      <c r="AR798" s="465"/>
    </row>
    <row r="799" spans="1:44">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c r="AA799" s="465"/>
      <c r="AB799" s="465"/>
      <c r="AC799" s="465"/>
      <c r="AD799" s="465"/>
      <c r="AE799" s="465"/>
      <c r="AF799" s="465"/>
      <c r="AG799" s="465"/>
      <c r="AH799" s="465"/>
      <c r="AI799" s="465"/>
      <c r="AJ799" s="465"/>
      <c r="AK799" s="465"/>
      <c r="AL799" s="465"/>
      <c r="AM799" s="465"/>
      <c r="AN799" s="465"/>
      <c r="AO799" s="465"/>
      <c r="AP799" s="465"/>
      <c r="AQ799" s="465"/>
      <c r="AR799" s="465"/>
    </row>
    <row r="800" spans="1:44">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c r="AA800" s="465"/>
      <c r="AB800" s="465"/>
      <c r="AC800" s="465"/>
      <c r="AD800" s="465"/>
      <c r="AE800" s="465"/>
      <c r="AF800" s="465"/>
      <c r="AG800" s="465"/>
      <c r="AH800" s="465"/>
      <c r="AI800" s="465"/>
      <c r="AJ800" s="465"/>
      <c r="AK800" s="465"/>
      <c r="AL800" s="465"/>
      <c r="AM800" s="465"/>
      <c r="AN800" s="465"/>
      <c r="AO800" s="465"/>
      <c r="AP800" s="465"/>
      <c r="AQ800" s="465"/>
      <c r="AR800" s="465"/>
    </row>
    <row r="801" spans="1:44">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c r="AA801" s="465"/>
      <c r="AB801" s="465"/>
      <c r="AC801" s="465"/>
      <c r="AD801" s="465"/>
      <c r="AE801" s="465"/>
      <c r="AF801" s="465"/>
      <c r="AG801" s="465"/>
      <c r="AH801" s="465"/>
      <c r="AI801" s="465"/>
      <c r="AJ801" s="465"/>
      <c r="AK801" s="465"/>
      <c r="AL801" s="465"/>
      <c r="AM801" s="465"/>
      <c r="AN801" s="465"/>
      <c r="AO801" s="465"/>
      <c r="AP801" s="465"/>
      <c r="AQ801" s="465"/>
      <c r="AR801" s="465"/>
    </row>
    <row r="802" spans="1:44">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c r="AA802" s="465"/>
      <c r="AB802" s="465"/>
      <c r="AC802" s="465"/>
      <c r="AD802" s="465"/>
      <c r="AE802" s="465"/>
      <c r="AF802" s="465"/>
      <c r="AG802" s="465"/>
      <c r="AH802" s="465"/>
      <c r="AI802" s="465"/>
      <c r="AJ802" s="465"/>
      <c r="AK802" s="465"/>
      <c r="AL802" s="465"/>
      <c r="AM802" s="465"/>
      <c r="AN802" s="465"/>
      <c r="AO802" s="465"/>
      <c r="AP802" s="465"/>
      <c r="AQ802" s="465"/>
      <c r="AR802" s="465"/>
    </row>
    <row r="803" spans="1:44">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c r="AA803" s="465"/>
      <c r="AB803" s="465"/>
      <c r="AC803" s="465"/>
      <c r="AD803" s="465"/>
      <c r="AE803" s="465"/>
      <c r="AF803" s="465"/>
      <c r="AG803" s="465"/>
      <c r="AH803" s="465"/>
      <c r="AI803" s="465"/>
      <c r="AJ803" s="465"/>
      <c r="AK803" s="465"/>
      <c r="AL803" s="465"/>
      <c r="AM803" s="465"/>
      <c r="AN803" s="465"/>
      <c r="AO803" s="465"/>
      <c r="AP803" s="465"/>
      <c r="AQ803" s="465"/>
      <c r="AR803" s="465"/>
    </row>
    <row r="804" spans="1:44">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c r="AA804" s="465"/>
      <c r="AB804" s="465"/>
      <c r="AC804" s="465"/>
      <c r="AD804" s="465"/>
      <c r="AE804" s="465"/>
      <c r="AF804" s="465"/>
      <c r="AG804" s="465"/>
      <c r="AH804" s="465"/>
      <c r="AI804" s="465"/>
      <c r="AJ804" s="465"/>
      <c r="AK804" s="465"/>
      <c r="AL804" s="465"/>
      <c r="AM804" s="465"/>
      <c r="AN804" s="465"/>
      <c r="AO804" s="465"/>
      <c r="AP804" s="465"/>
      <c r="AQ804" s="465"/>
      <c r="AR804" s="465"/>
    </row>
    <row r="805" spans="1:44">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c r="AA805" s="465"/>
      <c r="AB805" s="465"/>
      <c r="AC805" s="465"/>
      <c r="AD805" s="465"/>
      <c r="AE805" s="465"/>
      <c r="AF805" s="465"/>
      <c r="AG805" s="465"/>
      <c r="AH805" s="465"/>
      <c r="AI805" s="465"/>
      <c r="AJ805" s="465"/>
      <c r="AK805" s="465"/>
      <c r="AL805" s="465"/>
      <c r="AM805" s="465"/>
      <c r="AN805" s="465"/>
      <c r="AO805" s="465"/>
      <c r="AP805" s="465"/>
      <c r="AQ805" s="465"/>
      <c r="AR805" s="465"/>
    </row>
    <row r="806" spans="1:44">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c r="AA806" s="465"/>
      <c r="AB806" s="465"/>
      <c r="AC806" s="465"/>
      <c r="AD806" s="465"/>
      <c r="AE806" s="465"/>
      <c r="AF806" s="465"/>
      <c r="AG806" s="465"/>
      <c r="AH806" s="465"/>
      <c r="AI806" s="465"/>
      <c r="AJ806" s="465"/>
      <c r="AK806" s="465"/>
      <c r="AL806" s="465"/>
      <c r="AM806" s="465"/>
      <c r="AN806" s="465"/>
      <c r="AO806" s="465"/>
      <c r="AP806" s="465"/>
      <c r="AQ806" s="465"/>
      <c r="AR806" s="465"/>
    </row>
    <row r="807" spans="1:44">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65"/>
      <c r="AD807" s="465"/>
      <c r="AE807" s="465"/>
      <c r="AF807" s="465"/>
      <c r="AG807" s="465"/>
      <c r="AH807" s="465"/>
      <c r="AI807" s="465"/>
      <c r="AJ807" s="465"/>
      <c r="AK807" s="465"/>
      <c r="AL807" s="465"/>
      <c r="AM807" s="465"/>
      <c r="AN807" s="465"/>
      <c r="AO807" s="465"/>
      <c r="AP807" s="465"/>
      <c r="AQ807" s="465"/>
      <c r="AR807" s="465"/>
    </row>
    <row r="808" spans="1:44">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c r="AA808" s="465"/>
      <c r="AB808" s="465"/>
      <c r="AC808" s="465"/>
      <c r="AD808" s="465"/>
      <c r="AE808" s="465"/>
      <c r="AF808" s="465"/>
      <c r="AG808" s="465"/>
      <c r="AH808" s="465"/>
      <c r="AI808" s="465"/>
      <c r="AJ808" s="465"/>
      <c r="AK808" s="465"/>
      <c r="AL808" s="465"/>
      <c r="AM808" s="465"/>
      <c r="AN808" s="465"/>
      <c r="AO808" s="465"/>
      <c r="AP808" s="465"/>
      <c r="AQ808" s="465"/>
      <c r="AR808" s="465"/>
    </row>
    <row r="809" spans="1:44">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c r="AA809" s="465"/>
      <c r="AB809" s="465"/>
      <c r="AC809" s="465"/>
      <c r="AD809" s="465"/>
      <c r="AE809" s="465"/>
      <c r="AF809" s="465"/>
      <c r="AG809" s="465"/>
      <c r="AH809" s="465"/>
      <c r="AI809" s="465"/>
      <c r="AJ809" s="465"/>
      <c r="AK809" s="465"/>
      <c r="AL809" s="465"/>
      <c r="AM809" s="465"/>
      <c r="AN809" s="465"/>
      <c r="AO809" s="465"/>
      <c r="AP809" s="465"/>
      <c r="AQ809" s="465"/>
      <c r="AR809" s="465"/>
    </row>
    <row r="810" spans="1:44">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c r="AA810" s="465"/>
      <c r="AB810" s="465"/>
      <c r="AC810" s="465"/>
      <c r="AD810" s="465"/>
      <c r="AE810" s="465"/>
      <c r="AF810" s="465"/>
      <c r="AG810" s="465"/>
      <c r="AH810" s="465"/>
      <c r="AI810" s="465"/>
      <c r="AJ810" s="465"/>
      <c r="AK810" s="465"/>
      <c r="AL810" s="465"/>
      <c r="AM810" s="465"/>
      <c r="AN810" s="465"/>
      <c r="AO810" s="465"/>
      <c r="AP810" s="465"/>
      <c r="AQ810" s="465"/>
      <c r="AR810" s="465"/>
    </row>
    <row r="811" spans="1:44">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c r="AA811" s="465"/>
      <c r="AB811" s="465"/>
      <c r="AC811" s="465"/>
      <c r="AD811" s="465"/>
      <c r="AE811" s="465"/>
      <c r="AF811" s="465"/>
      <c r="AG811" s="465"/>
      <c r="AH811" s="465"/>
      <c r="AI811" s="465"/>
      <c r="AJ811" s="465"/>
      <c r="AK811" s="465"/>
      <c r="AL811" s="465"/>
      <c r="AM811" s="465"/>
      <c r="AN811" s="465"/>
      <c r="AO811" s="465"/>
      <c r="AP811" s="465"/>
      <c r="AQ811" s="465"/>
      <c r="AR811" s="465"/>
    </row>
    <row r="812" spans="1:44">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c r="AA812" s="465"/>
      <c r="AB812" s="465"/>
      <c r="AC812" s="465"/>
      <c r="AD812" s="465"/>
      <c r="AE812" s="465"/>
      <c r="AF812" s="465"/>
      <c r="AG812" s="465"/>
      <c r="AH812" s="465"/>
      <c r="AI812" s="465"/>
      <c r="AJ812" s="465"/>
      <c r="AK812" s="465"/>
      <c r="AL812" s="465"/>
      <c r="AM812" s="465"/>
      <c r="AN812" s="465"/>
      <c r="AO812" s="465"/>
      <c r="AP812" s="465"/>
      <c r="AQ812" s="465"/>
      <c r="AR812" s="465"/>
    </row>
    <row r="813" spans="1:44">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c r="AH813" s="465"/>
      <c r="AI813" s="465"/>
      <c r="AJ813" s="465"/>
      <c r="AK813" s="465"/>
      <c r="AL813" s="465"/>
      <c r="AM813" s="465"/>
      <c r="AN813" s="465"/>
      <c r="AO813" s="465"/>
      <c r="AP813" s="465"/>
      <c r="AQ813" s="465"/>
      <c r="AR813" s="465"/>
    </row>
    <row r="814" spans="1:44">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c r="AA814" s="465"/>
      <c r="AB814" s="465"/>
      <c r="AC814" s="465"/>
      <c r="AD814" s="465"/>
      <c r="AE814" s="465"/>
      <c r="AF814" s="465"/>
      <c r="AG814" s="465"/>
      <c r="AH814" s="465"/>
      <c r="AI814" s="465"/>
      <c r="AJ814" s="465"/>
      <c r="AK814" s="465"/>
      <c r="AL814" s="465"/>
      <c r="AM814" s="465"/>
      <c r="AN814" s="465"/>
      <c r="AO814" s="465"/>
      <c r="AP814" s="465"/>
      <c r="AQ814" s="465"/>
      <c r="AR814" s="465"/>
    </row>
    <row r="815" spans="1:44">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c r="AA815" s="465"/>
      <c r="AB815" s="465"/>
      <c r="AC815" s="465"/>
      <c r="AD815" s="465"/>
      <c r="AE815" s="465"/>
      <c r="AF815" s="465"/>
      <c r="AG815" s="465"/>
      <c r="AH815" s="465"/>
      <c r="AI815" s="465"/>
      <c r="AJ815" s="465"/>
      <c r="AK815" s="465"/>
      <c r="AL815" s="465"/>
      <c r="AM815" s="465"/>
      <c r="AN815" s="465"/>
      <c r="AO815" s="465"/>
      <c r="AP815" s="465"/>
      <c r="AQ815" s="465"/>
      <c r="AR815" s="465"/>
    </row>
    <row r="816" spans="1:44">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c r="AA816" s="465"/>
      <c r="AB816" s="465"/>
      <c r="AC816" s="465"/>
      <c r="AD816" s="465"/>
      <c r="AE816" s="465"/>
      <c r="AF816" s="465"/>
      <c r="AG816" s="465"/>
      <c r="AH816" s="465"/>
      <c r="AI816" s="465"/>
      <c r="AJ816" s="465"/>
      <c r="AK816" s="465"/>
      <c r="AL816" s="465"/>
      <c r="AM816" s="465"/>
      <c r="AN816" s="465"/>
      <c r="AO816" s="465"/>
      <c r="AP816" s="465"/>
      <c r="AQ816" s="465"/>
      <c r="AR816" s="465"/>
    </row>
    <row r="817" spans="1:44">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c r="AA817" s="465"/>
      <c r="AB817" s="465"/>
      <c r="AC817" s="465"/>
      <c r="AD817" s="465"/>
      <c r="AE817" s="465"/>
      <c r="AF817" s="465"/>
      <c r="AG817" s="465"/>
      <c r="AH817" s="465"/>
      <c r="AI817" s="465"/>
      <c r="AJ817" s="465"/>
      <c r="AK817" s="465"/>
      <c r="AL817" s="465"/>
      <c r="AM817" s="465"/>
      <c r="AN817" s="465"/>
      <c r="AO817" s="465"/>
      <c r="AP817" s="465"/>
      <c r="AQ817" s="465"/>
      <c r="AR817" s="465"/>
    </row>
    <row r="818" spans="1:44">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c r="AA818" s="465"/>
      <c r="AB818" s="465"/>
      <c r="AC818" s="465"/>
      <c r="AD818" s="465"/>
      <c r="AE818" s="465"/>
      <c r="AF818" s="465"/>
      <c r="AG818" s="465"/>
      <c r="AH818" s="465"/>
      <c r="AI818" s="465"/>
      <c r="AJ818" s="465"/>
      <c r="AK818" s="465"/>
      <c r="AL818" s="465"/>
      <c r="AM818" s="465"/>
      <c r="AN818" s="465"/>
      <c r="AO818" s="465"/>
      <c r="AP818" s="465"/>
      <c r="AQ818" s="465"/>
      <c r="AR818" s="465"/>
    </row>
    <row r="819" spans="1:44">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c r="AA819" s="465"/>
      <c r="AB819" s="465"/>
      <c r="AC819" s="465"/>
      <c r="AD819" s="465"/>
      <c r="AE819" s="465"/>
      <c r="AF819" s="465"/>
      <c r="AG819" s="465"/>
      <c r="AH819" s="465"/>
      <c r="AI819" s="465"/>
      <c r="AJ819" s="465"/>
      <c r="AK819" s="465"/>
      <c r="AL819" s="465"/>
      <c r="AM819" s="465"/>
      <c r="AN819" s="465"/>
      <c r="AO819" s="465"/>
      <c r="AP819" s="465"/>
      <c r="AQ819" s="465"/>
      <c r="AR819" s="465"/>
    </row>
    <row r="820" spans="1:44">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c r="AA820" s="465"/>
      <c r="AB820" s="465"/>
      <c r="AC820" s="465"/>
      <c r="AD820" s="465"/>
      <c r="AE820" s="465"/>
      <c r="AF820" s="465"/>
      <c r="AG820" s="465"/>
      <c r="AH820" s="465"/>
      <c r="AI820" s="465"/>
      <c r="AJ820" s="465"/>
      <c r="AK820" s="465"/>
      <c r="AL820" s="465"/>
      <c r="AM820" s="465"/>
      <c r="AN820" s="465"/>
      <c r="AO820" s="465"/>
      <c r="AP820" s="465"/>
      <c r="AQ820" s="465"/>
      <c r="AR820" s="465"/>
    </row>
    <row r="821" spans="1:44">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c r="AA821" s="465"/>
      <c r="AB821" s="465"/>
      <c r="AC821" s="465"/>
      <c r="AD821" s="465"/>
      <c r="AE821" s="465"/>
      <c r="AF821" s="465"/>
      <c r="AG821" s="465"/>
      <c r="AH821" s="465"/>
      <c r="AI821" s="465"/>
      <c r="AJ821" s="465"/>
      <c r="AK821" s="465"/>
      <c r="AL821" s="465"/>
      <c r="AM821" s="465"/>
      <c r="AN821" s="465"/>
      <c r="AO821" s="465"/>
      <c r="AP821" s="465"/>
      <c r="AQ821" s="465"/>
      <c r="AR821" s="465"/>
    </row>
    <row r="822" spans="1:44">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c r="AA822" s="465"/>
      <c r="AB822" s="465"/>
      <c r="AC822" s="465"/>
      <c r="AD822" s="465"/>
      <c r="AE822" s="465"/>
      <c r="AF822" s="465"/>
      <c r="AG822" s="465"/>
      <c r="AH822" s="465"/>
      <c r="AI822" s="465"/>
      <c r="AJ822" s="465"/>
      <c r="AK822" s="465"/>
      <c r="AL822" s="465"/>
      <c r="AM822" s="465"/>
      <c r="AN822" s="465"/>
      <c r="AO822" s="465"/>
      <c r="AP822" s="465"/>
      <c r="AQ822" s="465"/>
      <c r="AR822" s="465"/>
    </row>
    <row r="823" spans="1:44">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c r="AA823" s="465"/>
      <c r="AB823" s="465"/>
      <c r="AC823" s="465"/>
      <c r="AD823" s="465"/>
      <c r="AE823" s="465"/>
      <c r="AF823" s="465"/>
      <c r="AG823" s="465"/>
      <c r="AH823" s="465"/>
      <c r="AI823" s="465"/>
      <c r="AJ823" s="465"/>
      <c r="AK823" s="465"/>
      <c r="AL823" s="465"/>
      <c r="AM823" s="465"/>
      <c r="AN823" s="465"/>
      <c r="AO823" s="465"/>
      <c r="AP823" s="465"/>
      <c r="AQ823" s="465"/>
      <c r="AR823" s="465"/>
    </row>
    <row r="824" spans="1:44">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c r="AH824" s="465"/>
      <c r="AI824" s="465"/>
      <c r="AJ824" s="465"/>
      <c r="AK824" s="465"/>
      <c r="AL824" s="465"/>
      <c r="AM824" s="465"/>
      <c r="AN824" s="465"/>
      <c r="AO824" s="465"/>
      <c r="AP824" s="465"/>
      <c r="AQ824" s="465"/>
      <c r="AR824" s="465"/>
    </row>
    <row r="825" spans="1:44">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c r="AH825" s="465"/>
      <c r="AI825" s="465"/>
      <c r="AJ825" s="465"/>
      <c r="AK825" s="465"/>
      <c r="AL825" s="465"/>
      <c r="AM825" s="465"/>
      <c r="AN825" s="465"/>
      <c r="AO825" s="465"/>
      <c r="AP825" s="465"/>
      <c r="AQ825" s="465"/>
      <c r="AR825" s="465"/>
    </row>
    <row r="826" spans="1:44">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c r="AH826" s="465"/>
      <c r="AI826" s="465"/>
      <c r="AJ826" s="465"/>
      <c r="AK826" s="465"/>
      <c r="AL826" s="465"/>
      <c r="AM826" s="465"/>
      <c r="AN826" s="465"/>
      <c r="AO826" s="465"/>
      <c r="AP826" s="465"/>
      <c r="AQ826" s="465"/>
      <c r="AR826" s="465"/>
    </row>
    <row r="827" spans="1:44">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c r="AH827" s="465"/>
      <c r="AI827" s="465"/>
      <c r="AJ827" s="465"/>
      <c r="AK827" s="465"/>
      <c r="AL827" s="465"/>
      <c r="AM827" s="465"/>
      <c r="AN827" s="465"/>
      <c r="AO827" s="465"/>
      <c r="AP827" s="465"/>
      <c r="AQ827" s="465"/>
      <c r="AR827" s="465"/>
    </row>
    <row r="828" spans="1:44">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c r="AH828" s="465"/>
      <c r="AI828" s="465"/>
      <c r="AJ828" s="465"/>
      <c r="AK828" s="465"/>
      <c r="AL828" s="465"/>
      <c r="AM828" s="465"/>
      <c r="AN828" s="465"/>
      <c r="AO828" s="465"/>
      <c r="AP828" s="465"/>
      <c r="AQ828" s="465"/>
      <c r="AR828" s="465"/>
    </row>
    <row r="829" spans="1:44">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c r="AH829" s="465"/>
      <c r="AI829" s="465"/>
      <c r="AJ829" s="465"/>
      <c r="AK829" s="465"/>
      <c r="AL829" s="465"/>
      <c r="AM829" s="465"/>
      <c r="AN829" s="465"/>
      <c r="AO829" s="465"/>
      <c r="AP829" s="465"/>
      <c r="AQ829" s="465"/>
      <c r="AR829" s="465"/>
    </row>
    <row r="830" spans="1:44">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c r="AH830" s="465"/>
      <c r="AI830" s="465"/>
      <c r="AJ830" s="465"/>
      <c r="AK830" s="465"/>
      <c r="AL830" s="465"/>
      <c r="AM830" s="465"/>
      <c r="AN830" s="465"/>
      <c r="AO830" s="465"/>
      <c r="AP830" s="465"/>
      <c r="AQ830" s="465"/>
      <c r="AR830" s="465"/>
    </row>
    <row r="831" spans="1:44">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5"/>
      <c r="AL831" s="465"/>
      <c r="AM831" s="465"/>
      <c r="AN831" s="465"/>
      <c r="AO831" s="465"/>
      <c r="AP831" s="465"/>
      <c r="AQ831" s="465"/>
      <c r="AR831" s="465"/>
    </row>
    <row r="832" spans="1:44">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5"/>
      <c r="AL832" s="465"/>
      <c r="AM832" s="465"/>
      <c r="AN832" s="465"/>
      <c r="AO832" s="465"/>
      <c r="AP832" s="465"/>
      <c r="AQ832" s="465"/>
      <c r="AR832" s="465"/>
    </row>
    <row r="833" spans="1:44">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c r="AH833" s="465"/>
      <c r="AI833" s="465"/>
      <c r="AJ833" s="465"/>
      <c r="AK833" s="465"/>
      <c r="AL833" s="465"/>
      <c r="AM833" s="465"/>
      <c r="AN833" s="465"/>
      <c r="AO833" s="465"/>
      <c r="AP833" s="465"/>
      <c r="AQ833" s="465"/>
      <c r="AR833" s="465"/>
    </row>
    <row r="834" spans="1:44">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c r="AH834" s="465"/>
      <c r="AI834" s="465"/>
      <c r="AJ834" s="465"/>
      <c r="AK834" s="465"/>
      <c r="AL834" s="465"/>
      <c r="AM834" s="465"/>
      <c r="AN834" s="465"/>
      <c r="AO834" s="465"/>
      <c r="AP834" s="465"/>
      <c r="AQ834" s="465"/>
      <c r="AR834" s="465"/>
    </row>
    <row r="835" spans="1:44">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c r="AH835" s="465"/>
      <c r="AI835" s="465"/>
      <c r="AJ835" s="465"/>
      <c r="AK835" s="465"/>
      <c r="AL835" s="465"/>
      <c r="AM835" s="465"/>
      <c r="AN835" s="465"/>
      <c r="AO835" s="465"/>
      <c r="AP835" s="465"/>
      <c r="AQ835" s="465"/>
      <c r="AR835" s="465"/>
    </row>
    <row r="836" spans="1:44">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c r="AH836" s="465"/>
      <c r="AI836" s="465"/>
      <c r="AJ836" s="465"/>
      <c r="AK836" s="465"/>
      <c r="AL836" s="465"/>
      <c r="AM836" s="465"/>
      <c r="AN836" s="465"/>
      <c r="AO836" s="465"/>
      <c r="AP836" s="465"/>
      <c r="AQ836" s="465"/>
      <c r="AR836" s="465"/>
    </row>
    <row r="837" spans="1:44">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c r="AA837" s="465"/>
      <c r="AB837" s="465"/>
      <c r="AC837" s="465"/>
      <c r="AD837" s="465"/>
      <c r="AE837" s="465"/>
      <c r="AF837" s="465"/>
      <c r="AG837" s="465"/>
      <c r="AH837" s="465"/>
      <c r="AI837" s="465"/>
      <c r="AJ837" s="465"/>
      <c r="AK837" s="465"/>
      <c r="AL837" s="465"/>
      <c r="AM837" s="465"/>
      <c r="AN837" s="465"/>
      <c r="AO837" s="465"/>
      <c r="AP837" s="465"/>
      <c r="AQ837" s="465"/>
      <c r="AR837" s="465"/>
    </row>
    <row r="838" spans="1:44">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c r="AA838" s="465"/>
      <c r="AB838" s="465"/>
      <c r="AC838" s="465"/>
      <c r="AD838" s="465"/>
      <c r="AE838" s="465"/>
      <c r="AF838" s="465"/>
      <c r="AG838" s="465"/>
      <c r="AH838" s="465"/>
      <c r="AI838" s="465"/>
      <c r="AJ838" s="465"/>
      <c r="AK838" s="465"/>
      <c r="AL838" s="465"/>
      <c r="AM838" s="465"/>
      <c r="AN838" s="465"/>
      <c r="AO838" s="465"/>
      <c r="AP838" s="465"/>
      <c r="AQ838" s="465"/>
      <c r="AR838" s="465"/>
    </row>
    <row r="839" spans="1:44">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5"/>
      <c r="AL839" s="465"/>
      <c r="AM839" s="465"/>
      <c r="AN839" s="465"/>
      <c r="AO839" s="465"/>
      <c r="AP839" s="465"/>
      <c r="AQ839" s="465"/>
      <c r="AR839" s="465"/>
    </row>
    <row r="840" spans="1:44">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c r="AA840" s="465"/>
      <c r="AB840" s="465"/>
      <c r="AC840" s="465"/>
      <c r="AD840" s="465"/>
      <c r="AE840" s="465"/>
      <c r="AF840" s="465"/>
      <c r="AG840" s="465"/>
      <c r="AH840" s="465"/>
      <c r="AI840" s="465"/>
      <c r="AJ840" s="465"/>
      <c r="AK840" s="465"/>
      <c r="AL840" s="465"/>
      <c r="AM840" s="465"/>
      <c r="AN840" s="465"/>
      <c r="AO840" s="465"/>
      <c r="AP840" s="465"/>
      <c r="AQ840" s="465"/>
      <c r="AR840" s="465"/>
    </row>
    <row r="841" spans="1:44">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c r="AA841" s="465"/>
      <c r="AB841" s="465"/>
      <c r="AC841" s="465"/>
      <c r="AD841" s="465"/>
      <c r="AE841" s="465"/>
      <c r="AF841" s="465"/>
      <c r="AG841" s="465"/>
      <c r="AH841" s="465"/>
      <c r="AI841" s="465"/>
      <c r="AJ841" s="465"/>
      <c r="AK841" s="465"/>
      <c r="AL841" s="465"/>
      <c r="AM841" s="465"/>
      <c r="AN841" s="465"/>
      <c r="AO841" s="465"/>
      <c r="AP841" s="465"/>
      <c r="AQ841" s="465"/>
      <c r="AR841" s="465"/>
    </row>
    <row r="842" spans="1:44">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c r="AA842" s="465"/>
      <c r="AB842" s="465"/>
      <c r="AC842" s="465"/>
      <c r="AD842" s="465"/>
      <c r="AE842" s="465"/>
      <c r="AF842" s="465"/>
      <c r="AG842" s="465"/>
      <c r="AH842" s="465"/>
      <c r="AI842" s="465"/>
      <c r="AJ842" s="465"/>
      <c r="AK842" s="465"/>
      <c r="AL842" s="465"/>
      <c r="AM842" s="465"/>
      <c r="AN842" s="465"/>
      <c r="AO842" s="465"/>
      <c r="AP842" s="465"/>
      <c r="AQ842" s="465"/>
      <c r="AR842" s="465"/>
    </row>
    <row r="843" spans="1:44">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c r="AA843" s="465"/>
      <c r="AB843" s="465"/>
      <c r="AC843" s="465"/>
      <c r="AD843" s="465"/>
      <c r="AE843" s="465"/>
      <c r="AF843" s="465"/>
      <c r="AG843" s="465"/>
      <c r="AH843" s="465"/>
      <c r="AI843" s="465"/>
      <c r="AJ843" s="465"/>
      <c r="AK843" s="465"/>
      <c r="AL843" s="465"/>
      <c r="AM843" s="465"/>
      <c r="AN843" s="465"/>
      <c r="AO843" s="465"/>
      <c r="AP843" s="465"/>
      <c r="AQ843" s="465"/>
      <c r="AR843" s="465"/>
    </row>
    <row r="844" spans="1:44">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c r="AA844" s="465"/>
      <c r="AB844" s="465"/>
      <c r="AC844" s="465"/>
      <c r="AD844" s="465"/>
      <c r="AE844" s="465"/>
      <c r="AF844" s="465"/>
      <c r="AG844" s="465"/>
      <c r="AH844" s="465"/>
      <c r="AI844" s="465"/>
      <c r="AJ844" s="465"/>
      <c r="AK844" s="465"/>
      <c r="AL844" s="465"/>
      <c r="AM844" s="465"/>
      <c r="AN844" s="465"/>
      <c r="AO844" s="465"/>
      <c r="AP844" s="465"/>
      <c r="AQ844" s="465"/>
      <c r="AR844" s="465"/>
    </row>
    <row r="845" spans="1:44">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c r="AA845" s="465"/>
      <c r="AB845" s="465"/>
      <c r="AC845" s="465"/>
      <c r="AD845" s="465"/>
      <c r="AE845" s="465"/>
      <c r="AF845" s="465"/>
      <c r="AG845" s="465"/>
      <c r="AH845" s="465"/>
      <c r="AI845" s="465"/>
      <c r="AJ845" s="465"/>
      <c r="AK845" s="465"/>
      <c r="AL845" s="465"/>
      <c r="AM845" s="465"/>
      <c r="AN845" s="465"/>
      <c r="AO845" s="465"/>
      <c r="AP845" s="465"/>
      <c r="AQ845" s="465"/>
      <c r="AR845" s="465"/>
    </row>
    <row r="846" spans="1:44">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c r="AA846" s="465"/>
      <c r="AB846" s="465"/>
      <c r="AC846" s="465"/>
      <c r="AD846" s="465"/>
      <c r="AE846" s="465"/>
      <c r="AF846" s="465"/>
      <c r="AG846" s="465"/>
      <c r="AH846" s="465"/>
      <c r="AI846" s="465"/>
      <c r="AJ846" s="465"/>
      <c r="AK846" s="465"/>
      <c r="AL846" s="465"/>
      <c r="AM846" s="465"/>
      <c r="AN846" s="465"/>
      <c r="AO846" s="465"/>
      <c r="AP846" s="465"/>
      <c r="AQ846" s="465"/>
      <c r="AR846" s="465"/>
    </row>
    <row r="847" spans="1:44">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c r="AA847" s="465"/>
      <c r="AB847" s="465"/>
      <c r="AC847" s="465"/>
      <c r="AD847" s="465"/>
      <c r="AE847" s="465"/>
      <c r="AF847" s="465"/>
      <c r="AG847" s="465"/>
      <c r="AH847" s="465"/>
      <c r="AI847" s="465"/>
      <c r="AJ847" s="465"/>
      <c r="AK847" s="465"/>
      <c r="AL847" s="465"/>
      <c r="AM847" s="465"/>
      <c r="AN847" s="465"/>
      <c r="AO847" s="465"/>
      <c r="AP847" s="465"/>
      <c r="AQ847" s="465"/>
      <c r="AR847" s="465"/>
    </row>
    <row r="848" spans="1:44">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c r="AA848" s="465"/>
      <c r="AB848" s="465"/>
      <c r="AC848" s="465"/>
      <c r="AD848" s="465"/>
      <c r="AE848" s="465"/>
      <c r="AF848" s="465"/>
      <c r="AG848" s="465"/>
      <c r="AH848" s="465"/>
      <c r="AI848" s="465"/>
      <c r="AJ848" s="465"/>
      <c r="AK848" s="465"/>
      <c r="AL848" s="465"/>
      <c r="AM848" s="465"/>
      <c r="AN848" s="465"/>
      <c r="AO848" s="465"/>
      <c r="AP848" s="465"/>
      <c r="AQ848" s="465"/>
      <c r="AR848" s="465"/>
    </row>
    <row r="849" spans="1:44">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c r="AA849" s="465"/>
      <c r="AB849" s="465"/>
      <c r="AC849" s="465"/>
      <c r="AD849" s="465"/>
      <c r="AE849" s="465"/>
      <c r="AF849" s="465"/>
      <c r="AG849" s="465"/>
      <c r="AH849" s="465"/>
      <c r="AI849" s="465"/>
      <c r="AJ849" s="465"/>
      <c r="AK849" s="465"/>
      <c r="AL849" s="465"/>
      <c r="AM849" s="465"/>
      <c r="AN849" s="465"/>
      <c r="AO849" s="465"/>
      <c r="AP849" s="465"/>
      <c r="AQ849" s="465"/>
      <c r="AR849" s="465"/>
    </row>
    <row r="850" spans="1:44">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c r="AA850" s="465"/>
      <c r="AB850" s="465"/>
      <c r="AC850" s="465"/>
      <c r="AD850" s="465"/>
      <c r="AE850" s="465"/>
      <c r="AF850" s="465"/>
      <c r="AG850" s="465"/>
      <c r="AH850" s="465"/>
      <c r="AI850" s="465"/>
      <c r="AJ850" s="465"/>
      <c r="AK850" s="465"/>
      <c r="AL850" s="465"/>
      <c r="AM850" s="465"/>
      <c r="AN850" s="465"/>
      <c r="AO850" s="465"/>
      <c r="AP850" s="465"/>
      <c r="AQ850" s="465"/>
      <c r="AR850" s="465"/>
    </row>
    <row r="851" spans="1:44">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c r="AA851" s="465"/>
      <c r="AB851" s="465"/>
      <c r="AC851" s="465"/>
      <c r="AD851" s="465"/>
      <c r="AE851" s="465"/>
      <c r="AF851" s="465"/>
      <c r="AG851" s="465"/>
      <c r="AH851" s="465"/>
      <c r="AI851" s="465"/>
      <c r="AJ851" s="465"/>
      <c r="AK851" s="465"/>
      <c r="AL851" s="465"/>
      <c r="AM851" s="465"/>
      <c r="AN851" s="465"/>
      <c r="AO851" s="465"/>
      <c r="AP851" s="465"/>
      <c r="AQ851" s="465"/>
      <c r="AR851" s="465"/>
    </row>
    <row r="852" spans="1:44">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c r="AA852" s="465"/>
      <c r="AB852" s="465"/>
      <c r="AC852" s="465"/>
      <c r="AD852" s="465"/>
      <c r="AE852" s="465"/>
      <c r="AF852" s="465"/>
      <c r="AG852" s="465"/>
      <c r="AH852" s="465"/>
      <c r="AI852" s="465"/>
      <c r="AJ852" s="465"/>
      <c r="AK852" s="465"/>
      <c r="AL852" s="465"/>
      <c r="AM852" s="465"/>
      <c r="AN852" s="465"/>
      <c r="AO852" s="465"/>
      <c r="AP852" s="465"/>
      <c r="AQ852" s="465"/>
      <c r="AR852" s="465"/>
    </row>
    <row r="853" spans="1:44">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c r="AA853" s="465"/>
      <c r="AB853" s="465"/>
      <c r="AC853" s="465"/>
      <c r="AD853" s="465"/>
      <c r="AE853" s="465"/>
      <c r="AF853" s="465"/>
      <c r="AG853" s="465"/>
      <c r="AH853" s="465"/>
      <c r="AI853" s="465"/>
      <c r="AJ853" s="465"/>
      <c r="AK853" s="465"/>
      <c r="AL853" s="465"/>
      <c r="AM853" s="465"/>
      <c r="AN853" s="465"/>
      <c r="AO853" s="465"/>
      <c r="AP853" s="465"/>
      <c r="AQ853" s="465"/>
      <c r="AR853" s="465"/>
    </row>
    <row r="854" spans="1:44">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c r="AA854" s="465"/>
      <c r="AB854" s="465"/>
      <c r="AC854" s="465"/>
      <c r="AD854" s="465"/>
      <c r="AE854" s="465"/>
      <c r="AF854" s="465"/>
      <c r="AG854" s="465"/>
      <c r="AH854" s="465"/>
      <c r="AI854" s="465"/>
      <c r="AJ854" s="465"/>
      <c r="AK854" s="465"/>
      <c r="AL854" s="465"/>
      <c r="AM854" s="465"/>
      <c r="AN854" s="465"/>
      <c r="AO854" s="465"/>
      <c r="AP854" s="465"/>
      <c r="AQ854" s="465"/>
      <c r="AR854" s="465"/>
    </row>
    <row r="855" spans="1:44">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c r="AA855" s="465"/>
      <c r="AB855" s="465"/>
      <c r="AC855" s="465"/>
      <c r="AD855" s="465"/>
      <c r="AE855" s="465"/>
      <c r="AF855" s="465"/>
      <c r="AG855" s="465"/>
      <c r="AH855" s="465"/>
      <c r="AI855" s="465"/>
      <c r="AJ855" s="465"/>
      <c r="AK855" s="465"/>
      <c r="AL855" s="465"/>
      <c r="AM855" s="465"/>
      <c r="AN855" s="465"/>
      <c r="AO855" s="465"/>
      <c r="AP855" s="465"/>
      <c r="AQ855" s="465"/>
      <c r="AR855" s="465"/>
    </row>
    <row r="856" spans="1:44">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c r="AA856" s="465"/>
      <c r="AB856" s="465"/>
      <c r="AC856" s="465"/>
      <c r="AD856" s="465"/>
      <c r="AE856" s="465"/>
      <c r="AF856" s="465"/>
      <c r="AG856" s="465"/>
      <c r="AH856" s="465"/>
      <c r="AI856" s="465"/>
      <c r="AJ856" s="465"/>
      <c r="AK856" s="465"/>
      <c r="AL856" s="465"/>
      <c r="AM856" s="465"/>
      <c r="AN856" s="465"/>
      <c r="AO856" s="465"/>
      <c r="AP856" s="465"/>
      <c r="AQ856" s="465"/>
      <c r="AR856" s="465"/>
    </row>
    <row r="857" spans="1:44">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c r="AA857" s="465"/>
      <c r="AB857" s="465"/>
      <c r="AC857" s="465"/>
      <c r="AD857" s="465"/>
      <c r="AE857" s="465"/>
      <c r="AF857" s="465"/>
      <c r="AG857" s="465"/>
      <c r="AH857" s="465"/>
      <c r="AI857" s="465"/>
      <c r="AJ857" s="465"/>
      <c r="AK857" s="465"/>
      <c r="AL857" s="465"/>
      <c r="AM857" s="465"/>
      <c r="AN857" s="465"/>
      <c r="AO857" s="465"/>
      <c r="AP857" s="465"/>
      <c r="AQ857" s="465"/>
      <c r="AR857" s="465"/>
    </row>
    <row r="858" spans="1:44">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c r="AA858" s="465"/>
      <c r="AB858" s="465"/>
      <c r="AC858" s="465"/>
      <c r="AD858" s="465"/>
      <c r="AE858" s="465"/>
      <c r="AF858" s="465"/>
      <c r="AG858" s="465"/>
      <c r="AH858" s="465"/>
      <c r="AI858" s="465"/>
      <c r="AJ858" s="465"/>
      <c r="AK858" s="465"/>
      <c r="AL858" s="465"/>
      <c r="AM858" s="465"/>
      <c r="AN858" s="465"/>
      <c r="AO858" s="465"/>
      <c r="AP858" s="465"/>
      <c r="AQ858" s="465"/>
      <c r="AR858" s="465"/>
    </row>
    <row r="859" spans="1:44">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c r="AA859" s="465"/>
      <c r="AB859" s="465"/>
      <c r="AC859" s="465"/>
      <c r="AD859" s="465"/>
      <c r="AE859" s="465"/>
      <c r="AF859" s="465"/>
      <c r="AG859" s="465"/>
      <c r="AH859" s="465"/>
      <c r="AI859" s="465"/>
      <c r="AJ859" s="465"/>
      <c r="AK859" s="465"/>
      <c r="AL859" s="465"/>
      <c r="AM859" s="465"/>
      <c r="AN859" s="465"/>
      <c r="AO859" s="465"/>
      <c r="AP859" s="465"/>
      <c r="AQ859" s="465"/>
      <c r="AR859" s="465"/>
    </row>
    <row r="860" spans="1:44">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c r="AA860" s="465"/>
      <c r="AB860" s="465"/>
      <c r="AC860" s="465"/>
      <c r="AD860" s="465"/>
      <c r="AE860" s="465"/>
      <c r="AF860" s="465"/>
      <c r="AG860" s="465"/>
      <c r="AH860" s="465"/>
      <c r="AI860" s="465"/>
      <c r="AJ860" s="465"/>
      <c r="AK860" s="465"/>
      <c r="AL860" s="465"/>
      <c r="AM860" s="465"/>
      <c r="AN860" s="465"/>
      <c r="AO860" s="465"/>
      <c r="AP860" s="465"/>
      <c r="AQ860" s="465"/>
      <c r="AR860" s="465"/>
    </row>
    <row r="861" spans="1:44">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c r="AA861" s="465"/>
      <c r="AB861" s="465"/>
      <c r="AC861" s="465"/>
      <c r="AD861" s="465"/>
      <c r="AE861" s="465"/>
      <c r="AF861" s="465"/>
      <c r="AG861" s="465"/>
      <c r="AH861" s="465"/>
      <c r="AI861" s="465"/>
      <c r="AJ861" s="465"/>
      <c r="AK861" s="465"/>
      <c r="AL861" s="465"/>
      <c r="AM861" s="465"/>
      <c r="AN861" s="465"/>
      <c r="AO861" s="465"/>
      <c r="AP861" s="465"/>
      <c r="AQ861" s="465"/>
      <c r="AR861" s="465"/>
    </row>
    <row r="862" spans="1:44">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c r="AA862" s="465"/>
      <c r="AB862" s="465"/>
      <c r="AC862" s="465"/>
      <c r="AD862" s="465"/>
      <c r="AE862" s="465"/>
      <c r="AF862" s="465"/>
      <c r="AG862" s="465"/>
      <c r="AH862" s="465"/>
      <c r="AI862" s="465"/>
      <c r="AJ862" s="465"/>
      <c r="AK862" s="465"/>
      <c r="AL862" s="465"/>
      <c r="AM862" s="465"/>
      <c r="AN862" s="465"/>
      <c r="AO862" s="465"/>
      <c r="AP862" s="465"/>
      <c r="AQ862" s="465"/>
      <c r="AR862" s="465"/>
    </row>
    <row r="863" spans="1:44">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c r="AA863" s="465"/>
      <c r="AB863" s="465"/>
      <c r="AC863" s="465"/>
      <c r="AD863" s="465"/>
      <c r="AE863" s="465"/>
      <c r="AF863" s="465"/>
      <c r="AG863" s="465"/>
      <c r="AH863" s="465"/>
      <c r="AI863" s="465"/>
      <c r="AJ863" s="465"/>
      <c r="AK863" s="465"/>
      <c r="AL863" s="465"/>
      <c r="AM863" s="465"/>
      <c r="AN863" s="465"/>
      <c r="AO863" s="465"/>
      <c r="AP863" s="465"/>
      <c r="AQ863" s="465"/>
      <c r="AR863" s="465"/>
    </row>
    <row r="864" spans="1:44">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c r="AA864" s="465"/>
      <c r="AB864" s="465"/>
      <c r="AC864" s="465"/>
      <c r="AD864" s="465"/>
      <c r="AE864" s="465"/>
      <c r="AF864" s="465"/>
      <c r="AG864" s="465"/>
      <c r="AH864" s="465"/>
      <c r="AI864" s="465"/>
      <c r="AJ864" s="465"/>
      <c r="AK864" s="465"/>
      <c r="AL864" s="465"/>
      <c r="AM864" s="465"/>
      <c r="AN864" s="465"/>
      <c r="AO864" s="465"/>
      <c r="AP864" s="465"/>
      <c r="AQ864" s="465"/>
      <c r="AR864" s="465"/>
    </row>
    <row r="865" spans="1:44">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c r="AA865" s="465"/>
      <c r="AB865" s="465"/>
      <c r="AC865" s="465"/>
      <c r="AD865" s="465"/>
      <c r="AE865" s="465"/>
      <c r="AF865" s="465"/>
      <c r="AG865" s="465"/>
      <c r="AH865" s="465"/>
      <c r="AI865" s="465"/>
      <c r="AJ865" s="465"/>
      <c r="AK865" s="465"/>
      <c r="AL865" s="465"/>
      <c r="AM865" s="465"/>
      <c r="AN865" s="465"/>
      <c r="AO865" s="465"/>
      <c r="AP865" s="465"/>
      <c r="AQ865" s="465"/>
      <c r="AR865" s="465"/>
    </row>
    <row r="866" spans="1:44">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c r="AA866" s="465"/>
      <c r="AB866" s="465"/>
      <c r="AC866" s="465"/>
      <c r="AD866" s="465"/>
      <c r="AE866" s="465"/>
      <c r="AF866" s="465"/>
      <c r="AG866" s="465"/>
      <c r="AH866" s="465"/>
      <c r="AI866" s="465"/>
      <c r="AJ866" s="465"/>
      <c r="AK866" s="465"/>
      <c r="AL866" s="465"/>
      <c r="AM866" s="465"/>
      <c r="AN866" s="465"/>
      <c r="AO866" s="465"/>
      <c r="AP866" s="465"/>
      <c r="AQ866" s="465"/>
      <c r="AR866" s="465"/>
    </row>
    <row r="867" spans="1:44">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c r="AA867" s="465"/>
      <c r="AB867" s="465"/>
      <c r="AC867" s="465"/>
      <c r="AD867" s="465"/>
      <c r="AE867" s="465"/>
      <c r="AF867" s="465"/>
      <c r="AG867" s="465"/>
      <c r="AH867" s="465"/>
      <c r="AI867" s="465"/>
      <c r="AJ867" s="465"/>
      <c r="AK867" s="465"/>
      <c r="AL867" s="465"/>
      <c r="AM867" s="465"/>
      <c r="AN867" s="465"/>
      <c r="AO867" s="465"/>
      <c r="AP867" s="465"/>
      <c r="AQ867" s="465"/>
      <c r="AR867" s="465"/>
    </row>
    <row r="868" spans="1:44">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c r="AA868" s="465"/>
      <c r="AB868" s="465"/>
      <c r="AC868" s="465"/>
      <c r="AD868" s="465"/>
      <c r="AE868" s="465"/>
      <c r="AF868" s="465"/>
      <c r="AG868" s="465"/>
      <c r="AH868" s="465"/>
      <c r="AI868" s="465"/>
      <c r="AJ868" s="465"/>
      <c r="AK868" s="465"/>
      <c r="AL868" s="465"/>
      <c r="AM868" s="465"/>
      <c r="AN868" s="465"/>
      <c r="AO868" s="465"/>
      <c r="AP868" s="465"/>
      <c r="AQ868" s="465"/>
      <c r="AR868" s="465"/>
    </row>
    <row r="869" spans="1:44">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c r="AA869" s="465"/>
      <c r="AB869" s="465"/>
      <c r="AC869" s="465"/>
      <c r="AD869" s="465"/>
      <c r="AE869" s="465"/>
      <c r="AF869" s="465"/>
      <c r="AG869" s="465"/>
      <c r="AH869" s="465"/>
      <c r="AI869" s="465"/>
      <c r="AJ869" s="465"/>
      <c r="AK869" s="465"/>
      <c r="AL869" s="465"/>
      <c r="AM869" s="465"/>
      <c r="AN869" s="465"/>
      <c r="AO869" s="465"/>
      <c r="AP869" s="465"/>
      <c r="AQ869" s="465"/>
      <c r="AR869" s="465"/>
    </row>
    <row r="870" spans="1:44">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c r="AA870" s="465"/>
      <c r="AB870" s="465"/>
      <c r="AC870" s="465"/>
      <c r="AD870" s="465"/>
      <c r="AE870" s="465"/>
      <c r="AF870" s="465"/>
      <c r="AG870" s="465"/>
      <c r="AH870" s="465"/>
      <c r="AI870" s="465"/>
      <c r="AJ870" s="465"/>
      <c r="AK870" s="465"/>
      <c r="AL870" s="465"/>
      <c r="AM870" s="465"/>
      <c r="AN870" s="465"/>
      <c r="AO870" s="465"/>
      <c r="AP870" s="465"/>
      <c r="AQ870" s="465"/>
      <c r="AR870" s="465"/>
    </row>
    <row r="871" spans="1:44">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c r="AA871" s="465"/>
      <c r="AB871" s="465"/>
      <c r="AC871" s="465"/>
      <c r="AD871" s="465"/>
      <c r="AE871" s="465"/>
      <c r="AF871" s="465"/>
      <c r="AG871" s="465"/>
      <c r="AH871" s="465"/>
      <c r="AI871" s="465"/>
      <c r="AJ871" s="465"/>
      <c r="AK871" s="465"/>
      <c r="AL871" s="465"/>
      <c r="AM871" s="465"/>
      <c r="AN871" s="465"/>
      <c r="AO871" s="465"/>
      <c r="AP871" s="465"/>
      <c r="AQ871" s="465"/>
      <c r="AR871" s="465"/>
    </row>
    <row r="872" spans="1:44">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c r="AA872" s="465"/>
      <c r="AB872" s="465"/>
      <c r="AC872" s="465"/>
      <c r="AD872" s="465"/>
      <c r="AE872" s="465"/>
      <c r="AF872" s="465"/>
      <c r="AG872" s="465"/>
      <c r="AH872" s="465"/>
      <c r="AI872" s="465"/>
      <c r="AJ872" s="465"/>
      <c r="AK872" s="465"/>
      <c r="AL872" s="465"/>
      <c r="AM872" s="465"/>
      <c r="AN872" s="465"/>
      <c r="AO872" s="465"/>
      <c r="AP872" s="465"/>
      <c r="AQ872" s="465"/>
      <c r="AR872" s="465"/>
    </row>
    <row r="873" spans="1:44">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c r="AA873" s="465"/>
      <c r="AB873" s="465"/>
      <c r="AC873" s="465"/>
      <c r="AD873" s="465"/>
      <c r="AE873" s="465"/>
      <c r="AF873" s="465"/>
      <c r="AG873" s="465"/>
      <c r="AH873" s="465"/>
      <c r="AI873" s="465"/>
      <c r="AJ873" s="465"/>
      <c r="AK873" s="465"/>
      <c r="AL873" s="465"/>
      <c r="AM873" s="465"/>
      <c r="AN873" s="465"/>
      <c r="AO873" s="465"/>
      <c r="AP873" s="465"/>
      <c r="AQ873" s="465"/>
      <c r="AR873" s="465"/>
    </row>
    <row r="874" spans="1:44">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c r="AA874" s="465"/>
      <c r="AB874" s="465"/>
      <c r="AC874" s="465"/>
      <c r="AD874" s="465"/>
      <c r="AE874" s="465"/>
      <c r="AF874" s="465"/>
      <c r="AG874" s="465"/>
      <c r="AH874" s="465"/>
      <c r="AI874" s="465"/>
      <c r="AJ874" s="465"/>
      <c r="AK874" s="465"/>
      <c r="AL874" s="465"/>
      <c r="AM874" s="465"/>
      <c r="AN874" s="465"/>
      <c r="AO874" s="465"/>
      <c r="AP874" s="465"/>
      <c r="AQ874" s="465"/>
      <c r="AR874" s="465"/>
    </row>
    <row r="875" spans="1:44">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c r="AA875" s="465"/>
      <c r="AB875" s="465"/>
      <c r="AC875" s="465"/>
      <c r="AD875" s="465"/>
      <c r="AE875" s="465"/>
      <c r="AF875" s="465"/>
      <c r="AG875" s="465"/>
      <c r="AH875" s="465"/>
      <c r="AI875" s="465"/>
      <c r="AJ875" s="465"/>
      <c r="AK875" s="465"/>
      <c r="AL875" s="465"/>
      <c r="AM875" s="465"/>
      <c r="AN875" s="465"/>
      <c r="AO875" s="465"/>
      <c r="AP875" s="465"/>
      <c r="AQ875" s="465"/>
      <c r="AR875" s="465"/>
    </row>
    <row r="876" spans="1:44">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c r="AA876" s="465"/>
      <c r="AB876" s="465"/>
      <c r="AC876" s="465"/>
      <c r="AD876" s="465"/>
      <c r="AE876" s="465"/>
      <c r="AF876" s="465"/>
      <c r="AG876" s="465"/>
      <c r="AH876" s="465"/>
      <c r="AI876" s="465"/>
      <c r="AJ876" s="465"/>
      <c r="AK876" s="465"/>
      <c r="AL876" s="465"/>
      <c r="AM876" s="465"/>
      <c r="AN876" s="465"/>
      <c r="AO876" s="465"/>
      <c r="AP876" s="465"/>
      <c r="AQ876" s="465"/>
      <c r="AR876" s="465"/>
    </row>
    <row r="877" spans="1:44">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c r="AA877" s="465"/>
      <c r="AB877" s="465"/>
      <c r="AC877" s="465"/>
      <c r="AD877" s="465"/>
      <c r="AE877" s="465"/>
      <c r="AF877" s="465"/>
      <c r="AG877" s="465"/>
      <c r="AH877" s="465"/>
      <c r="AI877" s="465"/>
      <c r="AJ877" s="465"/>
      <c r="AK877" s="465"/>
      <c r="AL877" s="465"/>
      <c r="AM877" s="465"/>
      <c r="AN877" s="465"/>
      <c r="AO877" s="465"/>
      <c r="AP877" s="465"/>
      <c r="AQ877" s="465"/>
      <c r="AR877" s="465"/>
    </row>
    <row r="878" spans="1:44">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c r="AA878" s="465"/>
      <c r="AB878" s="465"/>
      <c r="AC878" s="465"/>
      <c r="AD878" s="465"/>
      <c r="AE878" s="465"/>
      <c r="AF878" s="465"/>
      <c r="AG878" s="465"/>
      <c r="AH878" s="465"/>
      <c r="AI878" s="465"/>
      <c r="AJ878" s="465"/>
      <c r="AK878" s="465"/>
      <c r="AL878" s="465"/>
      <c r="AM878" s="465"/>
      <c r="AN878" s="465"/>
      <c r="AO878" s="465"/>
      <c r="AP878" s="465"/>
      <c r="AQ878" s="465"/>
      <c r="AR878" s="465"/>
    </row>
    <row r="879" spans="1:44">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c r="AA879" s="465"/>
      <c r="AB879" s="465"/>
      <c r="AC879" s="465"/>
      <c r="AD879" s="465"/>
      <c r="AE879" s="465"/>
      <c r="AF879" s="465"/>
      <c r="AG879" s="465"/>
      <c r="AH879" s="465"/>
      <c r="AI879" s="465"/>
      <c r="AJ879" s="465"/>
      <c r="AK879" s="465"/>
      <c r="AL879" s="465"/>
      <c r="AM879" s="465"/>
      <c r="AN879" s="465"/>
      <c r="AO879" s="465"/>
      <c r="AP879" s="465"/>
      <c r="AQ879" s="465"/>
      <c r="AR879" s="465"/>
    </row>
    <row r="880" spans="1:44">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c r="AA880" s="465"/>
      <c r="AB880" s="465"/>
      <c r="AC880" s="465"/>
      <c r="AD880" s="465"/>
      <c r="AE880" s="465"/>
      <c r="AF880" s="465"/>
      <c r="AG880" s="465"/>
      <c r="AH880" s="465"/>
      <c r="AI880" s="465"/>
      <c r="AJ880" s="465"/>
      <c r="AK880" s="465"/>
      <c r="AL880" s="465"/>
      <c r="AM880" s="465"/>
      <c r="AN880" s="465"/>
      <c r="AO880" s="465"/>
      <c r="AP880" s="465"/>
      <c r="AQ880" s="465"/>
      <c r="AR880" s="465"/>
    </row>
    <row r="881" spans="1:44">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c r="AA881" s="465"/>
      <c r="AB881" s="465"/>
      <c r="AC881" s="465"/>
      <c r="AD881" s="465"/>
      <c r="AE881" s="465"/>
      <c r="AF881" s="465"/>
      <c r="AG881" s="465"/>
      <c r="AH881" s="465"/>
      <c r="AI881" s="465"/>
      <c r="AJ881" s="465"/>
      <c r="AK881" s="465"/>
      <c r="AL881" s="465"/>
      <c r="AM881" s="465"/>
      <c r="AN881" s="465"/>
      <c r="AO881" s="465"/>
      <c r="AP881" s="465"/>
      <c r="AQ881" s="465"/>
      <c r="AR881" s="465"/>
    </row>
    <row r="882" spans="1:44">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c r="AA882" s="465"/>
      <c r="AB882" s="465"/>
      <c r="AC882" s="465"/>
      <c r="AD882" s="465"/>
      <c r="AE882" s="465"/>
      <c r="AF882" s="465"/>
      <c r="AG882" s="465"/>
      <c r="AH882" s="465"/>
      <c r="AI882" s="465"/>
      <c r="AJ882" s="465"/>
      <c r="AK882" s="465"/>
      <c r="AL882" s="465"/>
      <c r="AM882" s="465"/>
      <c r="AN882" s="465"/>
      <c r="AO882" s="465"/>
      <c r="AP882" s="465"/>
      <c r="AQ882" s="465"/>
      <c r="AR882" s="465"/>
    </row>
    <row r="883" spans="1:44">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c r="AA883" s="465"/>
      <c r="AB883" s="465"/>
      <c r="AC883" s="465"/>
      <c r="AD883" s="465"/>
      <c r="AE883" s="465"/>
      <c r="AF883" s="465"/>
      <c r="AG883" s="465"/>
      <c r="AH883" s="465"/>
      <c r="AI883" s="465"/>
      <c r="AJ883" s="465"/>
      <c r="AK883" s="465"/>
      <c r="AL883" s="465"/>
      <c r="AM883" s="465"/>
      <c r="AN883" s="465"/>
      <c r="AO883" s="465"/>
      <c r="AP883" s="465"/>
      <c r="AQ883" s="465"/>
      <c r="AR883" s="465"/>
    </row>
    <row r="884" spans="1:44">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c r="AA884" s="465"/>
      <c r="AB884" s="465"/>
      <c r="AC884" s="465"/>
      <c r="AD884" s="465"/>
      <c r="AE884" s="465"/>
      <c r="AF884" s="465"/>
      <c r="AG884" s="465"/>
      <c r="AH884" s="465"/>
      <c r="AI884" s="465"/>
      <c r="AJ884" s="465"/>
      <c r="AK884" s="465"/>
      <c r="AL884" s="465"/>
      <c r="AM884" s="465"/>
      <c r="AN884" s="465"/>
      <c r="AO884" s="465"/>
      <c r="AP884" s="465"/>
      <c r="AQ884" s="465"/>
      <c r="AR884" s="465"/>
    </row>
    <row r="885" spans="1:44">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c r="AA885" s="465"/>
      <c r="AB885" s="465"/>
      <c r="AC885" s="465"/>
      <c r="AD885" s="465"/>
      <c r="AE885" s="465"/>
      <c r="AF885" s="465"/>
      <c r="AG885" s="465"/>
      <c r="AH885" s="465"/>
      <c r="AI885" s="465"/>
      <c r="AJ885" s="465"/>
      <c r="AK885" s="465"/>
      <c r="AL885" s="465"/>
      <c r="AM885" s="465"/>
      <c r="AN885" s="465"/>
      <c r="AO885" s="465"/>
      <c r="AP885" s="465"/>
      <c r="AQ885" s="465"/>
      <c r="AR885" s="465"/>
    </row>
    <row r="886" spans="1:44">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c r="AA886" s="465"/>
      <c r="AB886" s="465"/>
      <c r="AC886" s="465"/>
      <c r="AD886" s="465"/>
      <c r="AE886" s="465"/>
      <c r="AF886" s="465"/>
      <c r="AG886" s="465"/>
      <c r="AH886" s="465"/>
      <c r="AI886" s="465"/>
      <c r="AJ886" s="465"/>
      <c r="AK886" s="465"/>
      <c r="AL886" s="465"/>
      <c r="AM886" s="465"/>
      <c r="AN886" s="465"/>
      <c r="AO886" s="465"/>
      <c r="AP886" s="465"/>
      <c r="AQ886" s="465"/>
      <c r="AR886" s="465"/>
    </row>
    <row r="887" spans="1:44">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c r="AA887" s="465"/>
      <c r="AB887" s="465"/>
      <c r="AC887" s="465"/>
      <c r="AD887" s="465"/>
      <c r="AE887" s="465"/>
      <c r="AF887" s="465"/>
      <c r="AG887" s="465"/>
      <c r="AH887" s="465"/>
      <c r="AI887" s="465"/>
      <c r="AJ887" s="465"/>
      <c r="AK887" s="465"/>
      <c r="AL887" s="465"/>
      <c r="AM887" s="465"/>
      <c r="AN887" s="465"/>
      <c r="AO887" s="465"/>
      <c r="AP887" s="465"/>
      <c r="AQ887" s="465"/>
      <c r="AR887" s="465"/>
    </row>
    <row r="888" spans="1:44">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c r="AA888" s="465"/>
      <c r="AB888" s="465"/>
      <c r="AC888" s="465"/>
      <c r="AD888" s="465"/>
      <c r="AE888" s="465"/>
      <c r="AF888" s="465"/>
      <c r="AG888" s="465"/>
      <c r="AH888" s="465"/>
      <c r="AI888" s="465"/>
      <c r="AJ888" s="465"/>
      <c r="AK888" s="465"/>
      <c r="AL888" s="465"/>
      <c r="AM888" s="465"/>
      <c r="AN888" s="465"/>
      <c r="AO888" s="465"/>
      <c r="AP888" s="465"/>
      <c r="AQ888" s="465"/>
      <c r="AR888" s="465"/>
    </row>
    <row r="889" spans="1:44">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c r="AA889" s="465"/>
      <c r="AB889" s="465"/>
      <c r="AC889" s="465"/>
      <c r="AD889" s="465"/>
      <c r="AE889" s="465"/>
      <c r="AF889" s="465"/>
      <c r="AG889" s="465"/>
      <c r="AH889" s="465"/>
      <c r="AI889" s="465"/>
      <c r="AJ889" s="465"/>
      <c r="AK889" s="465"/>
      <c r="AL889" s="465"/>
      <c r="AM889" s="465"/>
      <c r="AN889" s="465"/>
      <c r="AO889" s="465"/>
      <c r="AP889" s="465"/>
      <c r="AQ889" s="465"/>
      <c r="AR889" s="465"/>
    </row>
    <row r="890" spans="1:44">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c r="AA890" s="465"/>
      <c r="AB890" s="465"/>
      <c r="AC890" s="465"/>
      <c r="AD890" s="465"/>
      <c r="AE890" s="465"/>
      <c r="AF890" s="465"/>
      <c r="AG890" s="465"/>
      <c r="AH890" s="465"/>
      <c r="AI890" s="465"/>
      <c r="AJ890" s="465"/>
      <c r="AK890" s="465"/>
      <c r="AL890" s="465"/>
      <c r="AM890" s="465"/>
      <c r="AN890" s="465"/>
      <c r="AO890" s="465"/>
      <c r="AP890" s="465"/>
      <c r="AQ890" s="465"/>
      <c r="AR890" s="465"/>
    </row>
    <row r="891" spans="1:44">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c r="AA891" s="465"/>
      <c r="AB891" s="465"/>
      <c r="AC891" s="465"/>
      <c r="AD891" s="465"/>
      <c r="AE891" s="465"/>
      <c r="AF891" s="465"/>
      <c r="AG891" s="465"/>
      <c r="AH891" s="465"/>
      <c r="AI891" s="465"/>
      <c r="AJ891" s="465"/>
      <c r="AK891" s="465"/>
      <c r="AL891" s="465"/>
      <c r="AM891" s="465"/>
      <c r="AN891" s="465"/>
      <c r="AO891" s="465"/>
      <c r="AP891" s="465"/>
      <c r="AQ891" s="465"/>
      <c r="AR891" s="465"/>
    </row>
    <row r="892" spans="1:44">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c r="AA892" s="465"/>
      <c r="AB892" s="465"/>
      <c r="AC892" s="465"/>
      <c r="AD892" s="465"/>
      <c r="AE892" s="465"/>
      <c r="AF892" s="465"/>
      <c r="AG892" s="465"/>
      <c r="AH892" s="465"/>
      <c r="AI892" s="465"/>
      <c r="AJ892" s="465"/>
      <c r="AK892" s="465"/>
      <c r="AL892" s="465"/>
      <c r="AM892" s="465"/>
      <c r="AN892" s="465"/>
      <c r="AO892" s="465"/>
      <c r="AP892" s="465"/>
      <c r="AQ892" s="465"/>
      <c r="AR892" s="465"/>
    </row>
    <row r="893" spans="1:44">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c r="AA893" s="465"/>
      <c r="AB893" s="465"/>
      <c r="AC893" s="465"/>
      <c r="AD893" s="465"/>
      <c r="AE893" s="465"/>
      <c r="AF893" s="465"/>
      <c r="AG893" s="465"/>
      <c r="AH893" s="465"/>
      <c r="AI893" s="465"/>
      <c r="AJ893" s="465"/>
      <c r="AK893" s="465"/>
      <c r="AL893" s="465"/>
      <c r="AM893" s="465"/>
      <c r="AN893" s="465"/>
      <c r="AO893" s="465"/>
      <c r="AP893" s="465"/>
      <c r="AQ893" s="465"/>
      <c r="AR893" s="465"/>
    </row>
    <row r="894" spans="1:44">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c r="AA894" s="465"/>
      <c r="AB894" s="465"/>
      <c r="AC894" s="465"/>
      <c r="AD894" s="465"/>
      <c r="AE894" s="465"/>
      <c r="AF894" s="465"/>
      <c r="AG894" s="465"/>
      <c r="AH894" s="465"/>
      <c r="AI894" s="465"/>
      <c r="AJ894" s="465"/>
      <c r="AK894" s="465"/>
      <c r="AL894" s="465"/>
      <c r="AM894" s="465"/>
      <c r="AN894" s="465"/>
      <c r="AO894" s="465"/>
      <c r="AP894" s="465"/>
      <c r="AQ894" s="465"/>
      <c r="AR894" s="465"/>
    </row>
    <row r="895" spans="1:44">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c r="AA895" s="465"/>
      <c r="AB895" s="465"/>
      <c r="AC895" s="465"/>
      <c r="AD895" s="465"/>
      <c r="AE895" s="465"/>
      <c r="AF895" s="465"/>
      <c r="AG895" s="465"/>
      <c r="AH895" s="465"/>
      <c r="AI895" s="465"/>
      <c r="AJ895" s="465"/>
      <c r="AK895" s="465"/>
      <c r="AL895" s="465"/>
      <c r="AM895" s="465"/>
      <c r="AN895" s="465"/>
      <c r="AO895" s="465"/>
      <c r="AP895" s="465"/>
      <c r="AQ895" s="465"/>
      <c r="AR895" s="465"/>
    </row>
    <row r="896" spans="1:44">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c r="AA896" s="465"/>
      <c r="AB896" s="465"/>
      <c r="AC896" s="465"/>
      <c r="AD896" s="465"/>
      <c r="AE896" s="465"/>
      <c r="AF896" s="465"/>
      <c r="AG896" s="465"/>
      <c r="AH896" s="465"/>
      <c r="AI896" s="465"/>
      <c r="AJ896" s="465"/>
      <c r="AK896" s="465"/>
      <c r="AL896" s="465"/>
      <c r="AM896" s="465"/>
      <c r="AN896" s="465"/>
      <c r="AO896" s="465"/>
      <c r="AP896" s="465"/>
      <c r="AQ896" s="465"/>
      <c r="AR896" s="465"/>
    </row>
    <row r="897" spans="1:44">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c r="AA897" s="465"/>
      <c r="AB897" s="465"/>
      <c r="AC897" s="465"/>
      <c r="AD897" s="465"/>
      <c r="AE897" s="465"/>
      <c r="AF897" s="465"/>
      <c r="AG897" s="465"/>
      <c r="AH897" s="465"/>
      <c r="AI897" s="465"/>
      <c r="AJ897" s="465"/>
      <c r="AK897" s="465"/>
      <c r="AL897" s="465"/>
      <c r="AM897" s="465"/>
      <c r="AN897" s="465"/>
      <c r="AO897" s="465"/>
      <c r="AP897" s="465"/>
      <c r="AQ897" s="465"/>
      <c r="AR897" s="465"/>
    </row>
    <row r="898" spans="1:44">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c r="AA898" s="465"/>
      <c r="AB898" s="465"/>
      <c r="AC898" s="465"/>
      <c r="AD898" s="465"/>
      <c r="AE898" s="465"/>
      <c r="AF898" s="465"/>
      <c r="AG898" s="465"/>
      <c r="AH898" s="465"/>
      <c r="AI898" s="465"/>
      <c r="AJ898" s="465"/>
      <c r="AK898" s="465"/>
      <c r="AL898" s="465"/>
      <c r="AM898" s="465"/>
      <c r="AN898" s="465"/>
      <c r="AO898" s="465"/>
      <c r="AP898" s="465"/>
      <c r="AQ898" s="465"/>
      <c r="AR898" s="465"/>
    </row>
    <row r="899" spans="1:44">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c r="AA899" s="465"/>
      <c r="AB899" s="465"/>
      <c r="AC899" s="465"/>
      <c r="AD899" s="465"/>
      <c r="AE899" s="465"/>
      <c r="AF899" s="465"/>
      <c r="AG899" s="465"/>
      <c r="AH899" s="465"/>
      <c r="AI899" s="465"/>
      <c r="AJ899" s="465"/>
      <c r="AK899" s="465"/>
      <c r="AL899" s="465"/>
      <c r="AM899" s="465"/>
      <c r="AN899" s="465"/>
      <c r="AO899" s="465"/>
      <c r="AP899" s="465"/>
      <c r="AQ899" s="465"/>
      <c r="AR899" s="465"/>
    </row>
    <row r="900" spans="1:44">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c r="AA900" s="465"/>
      <c r="AB900" s="465"/>
      <c r="AC900" s="465"/>
      <c r="AD900" s="465"/>
      <c r="AE900" s="465"/>
      <c r="AF900" s="465"/>
      <c r="AG900" s="465"/>
      <c r="AH900" s="465"/>
      <c r="AI900" s="465"/>
      <c r="AJ900" s="465"/>
      <c r="AK900" s="465"/>
      <c r="AL900" s="465"/>
      <c r="AM900" s="465"/>
      <c r="AN900" s="465"/>
      <c r="AO900" s="465"/>
      <c r="AP900" s="465"/>
      <c r="AQ900" s="465"/>
      <c r="AR900" s="465"/>
    </row>
    <row r="901" spans="1:44">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c r="AA901" s="465"/>
      <c r="AB901" s="465"/>
      <c r="AC901" s="465"/>
      <c r="AD901" s="465"/>
      <c r="AE901" s="465"/>
      <c r="AF901" s="465"/>
      <c r="AG901" s="465"/>
      <c r="AH901" s="465"/>
      <c r="AI901" s="465"/>
      <c r="AJ901" s="465"/>
      <c r="AK901" s="465"/>
      <c r="AL901" s="465"/>
      <c r="AM901" s="465"/>
      <c r="AN901" s="465"/>
      <c r="AO901" s="465"/>
      <c r="AP901" s="465"/>
      <c r="AQ901" s="465"/>
      <c r="AR901" s="465"/>
    </row>
    <row r="902" spans="1:44">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c r="AA902" s="465"/>
      <c r="AB902" s="465"/>
      <c r="AC902" s="465"/>
      <c r="AD902" s="465"/>
      <c r="AE902" s="465"/>
      <c r="AF902" s="465"/>
      <c r="AG902" s="465"/>
      <c r="AH902" s="465"/>
      <c r="AI902" s="465"/>
      <c r="AJ902" s="465"/>
      <c r="AK902" s="465"/>
      <c r="AL902" s="465"/>
      <c r="AM902" s="465"/>
      <c r="AN902" s="465"/>
      <c r="AO902" s="465"/>
      <c r="AP902" s="465"/>
      <c r="AQ902" s="465"/>
      <c r="AR902" s="465"/>
    </row>
    <row r="903" spans="1:44">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c r="AA903" s="465"/>
      <c r="AB903" s="465"/>
      <c r="AC903" s="465"/>
      <c r="AD903" s="465"/>
      <c r="AE903" s="465"/>
      <c r="AF903" s="465"/>
      <c r="AG903" s="465"/>
      <c r="AH903" s="465"/>
      <c r="AI903" s="465"/>
      <c r="AJ903" s="465"/>
      <c r="AK903" s="465"/>
      <c r="AL903" s="465"/>
      <c r="AM903" s="465"/>
      <c r="AN903" s="465"/>
      <c r="AO903" s="465"/>
      <c r="AP903" s="465"/>
      <c r="AQ903" s="465"/>
      <c r="AR903" s="465"/>
    </row>
    <row r="904" spans="1:44">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c r="AA904" s="465"/>
      <c r="AB904" s="465"/>
      <c r="AC904" s="465"/>
      <c r="AD904" s="465"/>
      <c r="AE904" s="465"/>
      <c r="AF904" s="465"/>
      <c r="AG904" s="465"/>
      <c r="AH904" s="465"/>
      <c r="AI904" s="465"/>
      <c r="AJ904" s="465"/>
      <c r="AK904" s="465"/>
      <c r="AL904" s="465"/>
      <c r="AM904" s="465"/>
      <c r="AN904" s="465"/>
      <c r="AO904" s="465"/>
      <c r="AP904" s="465"/>
      <c r="AQ904" s="465"/>
      <c r="AR904" s="465"/>
    </row>
    <row r="905" spans="1:44">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c r="AA905" s="465"/>
      <c r="AB905" s="465"/>
      <c r="AC905" s="465"/>
      <c r="AD905" s="465"/>
      <c r="AE905" s="465"/>
      <c r="AF905" s="465"/>
      <c r="AG905" s="465"/>
      <c r="AH905" s="465"/>
      <c r="AI905" s="465"/>
      <c r="AJ905" s="465"/>
      <c r="AK905" s="465"/>
      <c r="AL905" s="465"/>
      <c r="AM905" s="465"/>
      <c r="AN905" s="465"/>
      <c r="AO905" s="465"/>
      <c r="AP905" s="465"/>
      <c r="AQ905" s="465"/>
      <c r="AR905" s="465"/>
    </row>
    <row r="906" spans="1:44">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c r="AA906" s="465"/>
      <c r="AB906" s="465"/>
      <c r="AC906" s="465"/>
      <c r="AD906" s="465"/>
      <c r="AE906" s="465"/>
      <c r="AF906" s="465"/>
      <c r="AG906" s="465"/>
      <c r="AH906" s="465"/>
      <c r="AI906" s="465"/>
      <c r="AJ906" s="465"/>
      <c r="AK906" s="465"/>
      <c r="AL906" s="465"/>
      <c r="AM906" s="465"/>
      <c r="AN906" s="465"/>
      <c r="AO906" s="465"/>
      <c r="AP906" s="465"/>
      <c r="AQ906" s="465"/>
      <c r="AR906" s="465"/>
    </row>
    <row r="907" spans="1:44">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c r="AA907" s="465"/>
      <c r="AB907" s="465"/>
      <c r="AC907" s="465"/>
      <c r="AD907" s="465"/>
      <c r="AE907" s="465"/>
      <c r="AF907" s="465"/>
      <c r="AG907" s="465"/>
      <c r="AH907" s="465"/>
      <c r="AI907" s="465"/>
      <c r="AJ907" s="465"/>
      <c r="AK907" s="465"/>
      <c r="AL907" s="465"/>
      <c r="AM907" s="465"/>
      <c r="AN907" s="465"/>
      <c r="AO907" s="465"/>
      <c r="AP907" s="465"/>
      <c r="AQ907" s="465"/>
      <c r="AR907" s="465"/>
    </row>
    <row r="908" spans="1:44">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c r="AA908" s="465"/>
      <c r="AB908" s="465"/>
      <c r="AC908" s="465"/>
      <c r="AD908" s="465"/>
      <c r="AE908" s="465"/>
      <c r="AF908" s="465"/>
      <c r="AG908" s="465"/>
      <c r="AH908" s="465"/>
      <c r="AI908" s="465"/>
      <c r="AJ908" s="465"/>
      <c r="AK908" s="465"/>
      <c r="AL908" s="465"/>
      <c r="AM908" s="465"/>
      <c r="AN908" s="465"/>
      <c r="AO908" s="465"/>
      <c r="AP908" s="465"/>
      <c r="AQ908" s="465"/>
      <c r="AR908" s="465"/>
    </row>
    <row r="909" spans="1:44">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c r="AA909" s="465"/>
      <c r="AB909" s="465"/>
      <c r="AC909" s="465"/>
      <c r="AD909" s="465"/>
      <c r="AE909" s="465"/>
      <c r="AF909" s="465"/>
      <c r="AG909" s="465"/>
      <c r="AH909" s="465"/>
      <c r="AI909" s="465"/>
      <c r="AJ909" s="465"/>
      <c r="AK909" s="465"/>
      <c r="AL909" s="465"/>
      <c r="AM909" s="465"/>
      <c r="AN909" s="465"/>
      <c r="AO909" s="465"/>
      <c r="AP909" s="465"/>
      <c r="AQ909" s="465"/>
      <c r="AR909" s="465"/>
    </row>
    <row r="910" spans="1:44">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c r="AA910" s="465"/>
      <c r="AB910" s="465"/>
      <c r="AC910" s="465"/>
      <c r="AD910" s="465"/>
      <c r="AE910" s="465"/>
      <c r="AF910" s="465"/>
      <c r="AG910" s="465"/>
      <c r="AH910" s="465"/>
      <c r="AI910" s="465"/>
      <c r="AJ910" s="465"/>
      <c r="AK910" s="465"/>
      <c r="AL910" s="465"/>
      <c r="AM910" s="465"/>
      <c r="AN910" s="465"/>
      <c r="AO910" s="465"/>
      <c r="AP910" s="465"/>
      <c r="AQ910" s="465"/>
      <c r="AR910" s="465"/>
    </row>
    <row r="911" spans="1:44">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c r="AA911" s="465"/>
      <c r="AB911" s="465"/>
      <c r="AC911" s="465"/>
      <c r="AD911" s="465"/>
      <c r="AE911" s="465"/>
      <c r="AF911" s="465"/>
      <c r="AG911" s="465"/>
      <c r="AH911" s="465"/>
      <c r="AI911" s="465"/>
      <c r="AJ911" s="465"/>
      <c r="AK911" s="465"/>
      <c r="AL911" s="465"/>
      <c r="AM911" s="465"/>
      <c r="AN911" s="465"/>
      <c r="AO911" s="465"/>
      <c r="AP911" s="465"/>
      <c r="AQ911" s="465"/>
      <c r="AR911" s="465"/>
    </row>
    <row r="912" spans="1:44">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c r="AA912" s="465"/>
      <c r="AB912" s="465"/>
      <c r="AC912" s="465"/>
      <c r="AD912" s="465"/>
      <c r="AE912" s="465"/>
      <c r="AF912" s="465"/>
      <c r="AG912" s="465"/>
      <c r="AH912" s="465"/>
      <c r="AI912" s="465"/>
      <c r="AJ912" s="465"/>
      <c r="AK912" s="465"/>
      <c r="AL912" s="465"/>
      <c r="AM912" s="465"/>
      <c r="AN912" s="465"/>
      <c r="AO912" s="465"/>
      <c r="AP912" s="465"/>
      <c r="AQ912" s="465"/>
      <c r="AR912" s="465"/>
    </row>
    <row r="913" spans="1:44">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c r="AA913" s="465"/>
      <c r="AB913" s="465"/>
      <c r="AC913" s="465"/>
      <c r="AD913" s="465"/>
      <c r="AE913" s="465"/>
      <c r="AF913" s="465"/>
      <c r="AG913" s="465"/>
      <c r="AH913" s="465"/>
      <c r="AI913" s="465"/>
      <c r="AJ913" s="465"/>
      <c r="AK913" s="465"/>
      <c r="AL913" s="465"/>
      <c r="AM913" s="465"/>
      <c r="AN913" s="465"/>
      <c r="AO913" s="465"/>
      <c r="AP913" s="465"/>
      <c r="AQ913" s="465"/>
      <c r="AR913" s="465"/>
    </row>
    <row r="914" spans="1:44">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c r="AA914" s="465"/>
      <c r="AB914" s="465"/>
      <c r="AC914" s="465"/>
      <c r="AD914" s="465"/>
      <c r="AE914" s="465"/>
      <c r="AF914" s="465"/>
      <c r="AG914" s="465"/>
      <c r="AH914" s="465"/>
      <c r="AI914" s="465"/>
      <c r="AJ914" s="465"/>
      <c r="AK914" s="465"/>
      <c r="AL914" s="465"/>
      <c r="AM914" s="465"/>
      <c r="AN914" s="465"/>
      <c r="AO914" s="465"/>
      <c r="AP914" s="465"/>
      <c r="AQ914" s="465"/>
      <c r="AR914" s="465"/>
    </row>
    <row r="915" spans="1:44">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c r="AA915" s="465"/>
      <c r="AB915" s="465"/>
      <c r="AC915" s="465"/>
      <c r="AD915" s="465"/>
      <c r="AE915" s="465"/>
      <c r="AF915" s="465"/>
      <c r="AG915" s="465"/>
      <c r="AH915" s="465"/>
      <c r="AI915" s="465"/>
      <c r="AJ915" s="465"/>
      <c r="AK915" s="465"/>
      <c r="AL915" s="465"/>
      <c r="AM915" s="465"/>
      <c r="AN915" s="465"/>
      <c r="AO915" s="465"/>
      <c r="AP915" s="465"/>
      <c r="AQ915" s="465"/>
      <c r="AR915" s="465"/>
    </row>
    <row r="916" spans="1:44">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c r="AA916" s="465"/>
      <c r="AB916" s="465"/>
      <c r="AC916" s="465"/>
      <c r="AD916" s="465"/>
      <c r="AE916" s="465"/>
      <c r="AF916" s="465"/>
      <c r="AG916" s="465"/>
      <c r="AH916" s="465"/>
      <c r="AI916" s="465"/>
      <c r="AJ916" s="465"/>
      <c r="AK916" s="465"/>
      <c r="AL916" s="465"/>
      <c r="AM916" s="465"/>
      <c r="AN916" s="465"/>
      <c r="AO916" s="465"/>
      <c r="AP916" s="465"/>
      <c r="AQ916" s="465"/>
      <c r="AR916" s="465"/>
    </row>
    <row r="917" spans="1:44">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c r="AA917" s="465"/>
      <c r="AB917" s="465"/>
      <c r="AC917" s="465"/>
      <c r="AD917" s="465"/>
      <c r="AE917" s="465"/>
      <c r="AF917" s="465"/>
      <c r="AG917" s="465"/>
      <c r="AH917" s="465"/>
      <c r="AI917" s="465"/>
      <c r="AJ917" s="465"/>
      <c r="AK917" s="465"/>
      <c r="AL917" s="465"/>
      <c r="AM917" s="465"/>
      <c r="AN917" s="465"/>
      <c r="AO917" s="465"/>
      <c r="AP917" s="465"/>
      <c r="AQ917" s="465"/>
      <c r="AR917" s="465"/>
    </row>
    <row r="918" spans="1:44">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c r="AA918" s="465"/>
      <c r="AB918" s="465"/>
      <c r="AC918" s="465"/>
      <c r="AD918" s="465"/>
      <c r="AE918" s="465"/>
      <c r="AF918" s="465"/>
      <c r="AG918" s="465"/>
      <c r="AH918" s="465"/>
      <c r="AI918" s="465"/>
      <c r="AJ918" s="465"/>
      <c r="AK918" s="465"/>
      <c r="AL918" s="465"/>
      <c r="AM918" s="465"/>
      <c r="AN918" s="465"/>
      <c r="AO918" s="465"/>
      <c r="AP918" s="465"/>
      <c r="AQ918" s="465"/>
      <c r="AR918" s="465"/>
    </row>
    <row r="919" spans="1:44">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c r="AA919" s="465"/>
      <c r="AB919" s="465"/>
      <c r="AC919" s="465"/>
      <c r="AD919" s="465"/>
      <c r="AE919" s="465"/>
      <c r="AF919" s="465"/>
      <c r="AG919" s="465"/>
      <c r="AH919" s="465"/>
      <c r="AI919" s="465"/>
      <c r="AJ919" s="465"/>
      <c r="AK919" s="465"/>
      <c r="AL919" s="465"/>
      <c r="AM919" s="465"/>
      <c r="AN919" s="465"/>
      <c r="AO919" s="465"/>
      <c r="AP919" s="465"/>
      <c r="AQ919" s="465"/>
      <c r="AR919" s="465"/>
    </row>
    <row r="920" spans="1:44">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c r="AA920" s="465"/>
      <c r="AB920" s="465"/>
      <c r="AC920" s="465"/>
      <c r="AD920" s="465"/>
      <c r="AE920" s="465"/>
      <c r="AF920" s="465"/>
      <c r="AG920" s="465"/>
      <c r="AH920" s="465"/>
      <c r="AI920" s="465"/>
      <c r="AJ920" s="465"/>
      <c r="AK920" s="465"/>
      <c r="AL920" s="465"/>
      <c r="AM920" s="465"/>
      <c r="AN920" s="465"/>
      <c r="AO920" s="465"/>
      <c r="AP920" s="465"/>
      <c r="AQ920" s="465"/>
      <c r="AR920" s="465"/>
    </row>
    <row r="921" spans="1:44">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c r="AA921" s="465"/>
      <c r="AB921" s="465"/>
      <c r="AC921" s="465"/>
      <c r="AD921" s="465"/>
      <c r="AE921" s="465"/>
      <c r="AF921" s="465"/>
      <c r="AG921" s="465"/>
      <c r="AH921" s="465"/>
      <c r="AI921" s="465"/>
      <c r="AJ921" s="465"/>
      <c r="AK921" s="465"/>
      <c r="AL921" s="465"/>
      <c r="AM921" s="465"/>
      <c r="AN921" s="465"/>
      <c r="AO921" s="465"/>
      <c r="AP921" s="465"/>
      <c r="AQ921" s="465"/>
      <c r="AR921" s="465"/>
    </row>
    <row r="922" spans="1:44">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c r="AA922" s="465"/>
      <c r="AB922" s="465"/>
      <c r="AC922" s="465"/>
      <c r="AD922" s="465"/>
      <c r="AE922" s="465"/>
      <c r="AF922" s="465"/>
      <c r="AG922" s="465"/>
      <c r="AH922" s="465"/>
      <c r="AI922" s="465"/>
      <c r="AJ922" s="465"/>
      <c r="AK922" s="465"/>
      <c r="AL922" s="465"/>
      <c r="AM922" s="465"/>
      <c r="AN922" s="465"/>
      <c r="AO922" s="465"/>
      <c r="AP922" s="465"/>
      <c r="AQ922" s="465"/>
      <c r="AR922" s="465"/>
    </row>
    <row r="923" spans="1:44">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c r="AA923" s="465"/>
      <c r="AB923" s="465"/>
      <c r="AC923" s="465"/>
      <c r="AD923" s="465"/>
      <c r="AE923" s="465"/>
      <c r="AF923" s="465"/>
      <c r="AG923" s="465"/>
      <c r="AH923" s="465"/>
      <c r="AI923" s="465"/>
      <c r="AJ923" s="465"/>
      <c r="AK923" s="465"/>
      <c r="AL923" s="465"/>
      <c r="AM923" s="465"/>
      <c r="AN923" s="465"/>
      <c r="AO923" s="465"/>
      <c r="AP923" s="465"/>
      <c r="AQ923" s="465"/>
      <c r="AR923" s="465"/>
    </row>
    <row r="924" spans="1:44">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c r="AA924" s="465"/>
      <c r="AB924" s="465"/>
      <c r="AC924" s="465"/>
      <c r="AD924" s="465"/>
      <c r="AE924" s="465"/>
      <c r="AF924" s="465"/>
      <c r="AG924" s="465"/>
      <c r="AH924" s="465"/>
      <c r="AI924" s="465"/>
      <c r="AJ924" s="465"/>
      <c r="AK924" s="465"/>
      <c r="AL924" s="465"/>
      <c r="AM924" s="465"/>
      <c r="AN924" s="465"/>
      <c r="AO924" s="465"/>
      <c r="AP924" s="465"/>
      <c r="AQ924" s="465"/>
      <c r="AR924" s="465"/>
    </row>
    <row r="925" spans="1:44">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c r="AA925" s="465"/>
      <c r="AB925" s="465"/>
      <c r="AC925" s="465"/>
      <c r="AD925" s="465"/>
      <c r="AE925" s="465"/>
      <c r="AF925" s="465"/>
      <c r="AG925" s="465"/>
      <c r="AH925" s="465"/>
      <c r="AI925" s="465"/>
      <c r="AJ925" s="465"/>
      <c r="AK925" s="465"/>
      <c r="AL925" s="465"/>
      <c r="AM925" s="465"/>
      <c r="AN925" s="465"/>
      <c r="AO925" s="465"/>
      <c r="AP925" s="465"/>
      <c r="AQ925" s="465"/>
      <c r="AR925" s="465"/>
    </row>
    <row r="926" spans="1:44">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c r="AA926" s="465"/>
      <c r="AB926" s="465"/>
      <c r="AC926" s="465"/>
      <c r="AD926" s="465"/>
      <c r="AE926" s="465"/>
      <c r="AF926" s="465"/>
      <c r="AG926" s="465"/>
      <c r="AH926" s="465"/>
      <c r="AI926" s="465"/>
      <c r="AJ926" s="465"/>
      <c r="AK926" s="465"/>
      <c r="AL926" s="465"/>
      <c r="AM926" s="465"/>
      <c r="AN926" s="465"/>
      <c r="AO926" s="465"/>
      <c r="AP926" s="465"/>
      <c r="AQ926" s="465"/>
      <c r="AR926" s="465"/>
    </row>
    <row r="927" spans="1:44">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c r="AA927" s="465"/>
      <c r="AB927" s="465"/>
      <c r="AC927" s="465"/>
      <c r="AD927" s="465"/>
      <c r="AE927" s="465"/>
      <c r="AF927" s="465"/>
      <c r="AG927" s="465"/>
      <c r="AH927" s="465"/>
      <c r="AI927" s="465"/>
      <c r="AJ927" s="465"/>
      <c r="AK927" s="465"/>
      <c r="AL927" s="465"/>
      <c r="AM927" s="465"/>
      <c r="AN927" s="465"/>
      <c r="AO927" s="465"/>
      <c r="AP927" s="465"/>
      <c r="AQ927" s="465"/>
      <c r="AR927" s="465"/>
    </row>
    <row r="928" spans="1:44">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c r="AA928" s="465"/>
      <c r="AB928" s="465"/>
      <c r="AC928" s="465"/>
      <c r="AD928" s="465"/>
      <c r="AE928" s="465"/>
      <c r="AF928" s="465"/>
      <c r="AG928" s="465"/>
      <c r="AH928" s="465"/>
      <c r="AI928" s="465"/>
      <c r="AJ928" s="465"/>
      <c r="AK928" s="465"/>
      <c r="AL928" s="465"/>
      <c r="AM928" s="465"/>
      <c r="AN928" s="465"/>
      <c r="AO928" s="465"/>
      <c r="AP928" s="465"/>
      <c r="AQ928" s="465"/>
      <c r="AR928" s="465"/>
    </row>
    <row r="929" spans="1:44">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c r="AA929" s="465"/>
      <c r="AB929" s="465"/>
      <c r="AC929" s="465"/>
      <c r="AD929" s="465"/>
      <c r="AE929" s="465"/>
      <c r="AF929" s="465"/>
      <c r="AG929" s="465"/>
      <c r="AH929" s="465"/>
      <c r="AI929" s="465"/>
      <c r="AJ929" s="465"/>
      <c r="AK929" s="465"/>
      <c r="AL929" s="465"/>
      <c r="AM929" s="465"/>
      <c r="AN929" s="465"/>
      <c r="AO929" s="465"/>
      <c r="AP929" s="465"/>
      <c r="AQ929" s="465"/>
      <c r="AR929" s="465"/>
    </row>
    <row r="930" spans="1:44">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c r="AA930" s="465"/>
      <c r="AB930" s="465"/>
      <c r="AC930" s="465"/>
      <c r="AD930" s="465"/>
      <c r="AE930" s="465"/>
      <c r="AF930" s="465"/>
      <c r="AG930" s="465"/>
      <c r="AH930" s="465"/>
      <c r="AI930" s="465"/>
      <c r="AJ930" s="465"/>
      <c r="AK930" s="465"/>
      <c r="AL930" s="465"/>
      <c r="AM930" s="465"/>
      <c r="AN930" s="465"/>
      <c r="AO930" s="465"/>
      <c r="AP930" s="465"/>
      <c r="AQ930" s="465"/>
      <c r="AR930" s="465"/>
    </row>
    <row r="931" spans="1:44">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c r="AA931" s="465"/>
      <c r="AB931" s="465"/>
      <c r="AC931" s="465"/>
      <c r="AD931" s="465"/>
      <c r="AE931" s="465"/>
      <c r="AF931" s="465"/>
      <c r="AG931" s="465"/>
      <c r="AH931" s="465"/>
      <c r="AI931" s="465"/>
      <c r="AJ931" s="465"/>
      <c r="AK931" s="465"/>
      <c r="AL931" s="465"/>
      <c r="AM931" s="465"/>
      <c r="AN931" s="465"/>
      <c r="AO931" s="465"/>
      <c r="AP931" s="465"/>
      <c r="AQ931" s="465"/>
      <c r="AR931" s="465"/>
    </row>
    <row r="932" spans="1:44">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c r="AA932" s="465"/>
      <c r="AB932" s="465"/>
      <c r="AC932" s="465"/>
      <c r="AD932" s="465"/>
      <c r="AE932" s="465"/>
      <c r="AF932" s="465"/>
      <c r="AG932" s="465"/>
      <c r="AH932" s="465"/>
      <c r="AI932" s="465"/>
      <c r="AJ932" s="465"/>
      <c r="AK932" s="465"/>
      <c r="AL932" s="465"/>
      <c r="AM932" s="465"/>
      <c r="AN932" s="465"/>
      <c r="AO932" s="465"/>
      <c r="AP932" s="465"/>
      <c r="AQ932" s="465"/>
      <c r="AR932" s="465"/>
    </row>
    <row r="933" spans="1:44">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c r="AA933" s="465"/>
      <c r="AB933" s="465"/>
      <c r="AC933" s="465"/>
      <c r="AD933" s="465"/>
      <c r="AE933" s="465"/>
      <c r="AF933" s="465"/>
      <c r="AG933" s="465"/>
      <c r="AH933" s="465"/>
      <c r="AI933" s="465"/>
      <c r="AJ933" s="465"/>
      <c r="AK933" s="465"/>
      <c r="AL933" s="465"/>
      <c r="AM933" s="465"/>
      <c r="AN933" s="465"/>
      <c r="AO933" s="465"/>
      <c r="AP933" s="465"/>
      <c r="AQ933" s="465"/>
      <c r="AR933" s="465"/>
    </row>
    <row r="934" spans="1:44">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c r="AA934" s="465"/>
      <c r="AB934" s="465"/>
      <c r="AC934" s="465"/>
      <c r="AD934" s="465"/>
      <c r="AE934" s="465"/>
      <c r="AF934" s="465"/>
      <c r="AG934" s="465"/>
      <c r="AH934" s="465"/>
      <c r="AI934" s="465"/>
      <c r="AJ934" s="465"/>
      <c r="AK934" s="465"/>
      <c r="AL934" s="465"/>
      <c r="AM934" s="465"/>
      <c r="AN934" s="465"/>
      <c r="AO934" s="465"/>
      <c r="AP934" s="465"/>
      <c r="AQ934" s="465"/>
      <c r="AR934" s="465"/>
    </row>
    <row r="935" spans="1:44">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c r="AA935" s="465"/>
      <c r="AB935" s="465"/>
      <c r="AC935" s="465"/>
      <c r="AD935" s="465"/>
      <c r="AE935" s="465"/>
      <c r="AF935" s="465"/>
      <c r="AG935" s="465"/>
      <c r="AH935" s="465"/>
      <c r="AI935" s="465"/>
      <c r="AJ935" s="465"/>
      <c r="AK935" s="465"/>
      <c r="AL935" s="465"/>
      <c r="AM935" s="465"/>
      <c r="AN935" s="465"/>
      <c r="AO935" s="465"/>
      <c r="AP935" s="465"/>
      <c r="AQ935" s="465"/>
      <c r="AR935" s="465"/>
    </row>
    <row r="936" spans="1:44">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c r="AA936" s="465"/>
      <c r="AB936" s="465"/>
      <c r="AC936" s="465"/>
      <c r="AD936" s="465"/>
      <c r="AE936" s="465"/>
      <c r="AF936" s="465"/>
      <c r="AG936" s="465"/>
      <c r="AH936" s="465"/>
      <c r="AI936" s="465"/>
      <c r="AJ936" s="465"/>
      <c r="AK936" s="465"/>
      <c r="AL936" s="465"/>
      <c r="AM936" s="465"/>
      <c r="AN936" s="465"/>
      <c r="AO936" s="465"/>
      <c r="AP936" s="465"/>
      <c r="AQ936" s="465"/>
      <c r="AR936" s="465"/>
    </row>
    <row r="937" spans="1:44">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c r="AA937" s="465"/>
      <c r="AB937" s="465"/>
      <c r="AC937" s="465"/>
      <c r="AD937" s="465"/>
      <c r="AE937" s="465"/>
      <c r="AF937" s="465"/>
      <c r="AG937" s="465"/>
      <c r="AH937" s="465"/>
      <c r="AI937" s="465"/>
      <c r="AJ937" s="465"/>
      <c r="AK937" s="465"/>
      <c r="AL937" s="465"/>
      <c r="AM937" s="465"/>
      <c r="AN937" s="465"/>
      <c r="AO937" s="465"/>
      <c r="AP937" s="465"/>
      <c r="AQ937" s="465"/>
      <c r="AR937" s="465"/>
    </row>
    <row r="938" spans="1:44">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c r="AA938" s="465"/>
      <c r="AB938" s="465"/>
      <c r="AC938" s="465"/>
      <c r="AD938" s="465"/>
      <c r="AE938" s="465"/>
      <c r="AF938" s="465"/>
      <c r="AG938" s="465"/>
      <c r="AH938" s="465"/>
      <c r="AI938" s="465"/>
      <c r="AJ938" s="465"/>
      <c r="AK938" s="465"/>
      <c r="AL938" s="465"/>
      <c r="AM938" s="465"/>
      <c r="AN938" s="465"/>
      <c r="AO938" s="465"/>
      <c r="AP938" s="465"/>
      <c r="AQ938" s="465"/>
      <c r="AR938" s="465"/>
    </row>
    <row r="939" spans="1:44">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c r="AA939" s="465"/>
      <c r="AB939" s="465"/>
      <c r="AC939" s="465"/>
      <c r="AD939" s="465"/>
      <c r="AE939" s="465"/>
      <c r="AF939" s="465"/>
      <c r="AG939" s="465"/>
      <c r="AH939" s="465"/>
      <c r="AI939" s="465"/>
      <c r="AJ939" s="465"/>
      <c r="AK939" s="465"/>
      <c r="AL939" s="465"/>
      <c r="AM939" s="465"/>
      <c r="AN939" s="465"/>
      <c r="AO939" s="465"/>
      <c r="AP939" s="465"/>
      <c r="AQ939" s="465"/>
      <c r="AR939" s="465"/>
    </row>
    <row r="940" spans="1:44">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c r="AA940" s="465"/>
      <c r="AB940" s="465"/>
      <c r="AC940" s="465"/>
      <c r="AD940" s="465"/>
      <c r="AE940" s="465"/>
      <c r="AF940" s="465"/>
      <c r="AG940" s="465"/>
      <c r="AH940" s="465"/>
      <c r="AI940" s="465"/>
      <c r="AJ940" s="465"/>
      <c r="AK940" s="465"/>
      <c r="AL940" s="465"/>
      <c r="AM940" s="465"/>
      <c r="AN940" s="465"/>
      <c r="AO940" s="465"/>
      <c r="AP940" s="465"/>
      <c r="AQ940" s="465"/>
      <c r="AR940" s="465"/>
    </row>
    <row r="941" spans="1:44">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c r="AA941" s="465"/>
      <c r="AB941" s="465"/>
      <c r="AC941" s="465"/>
      <c r="AD941" s="465"/>
      <c r="AE941" s="465"/>
      <c r="AF941" s="465"/>
      <c r="AG941" s="465"/>
      <c r="AH941" s="465"/>
      <c r="AI941" s="465"/>
      <c r="AJ941" s="465"/>
      <c r="AK941" s="465"/>
      <c r="AL941" s="465"/>
      <c r="AM941" s="465"/>
      <c r="AN941" s="465"/>
      <c r="AO941" s="465"/>
      <c r="AP941" s="465"/>
      <c r="AQ941" s="465"/>
      <c r="AR941" s="465"/>
    </row>
    <row r="942" spans="1:44">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c r="AA942" s="465"/>
      <c r="AB942" s="465"/>
      <c r="AC942" s="465"/>
      <c r="AD942" s="465"/>
      <c r="AE942" s="465"/>
      <c r="AF942" s="465"/>
      <c r="AG942" s="465"/>
      <c r="AH942" s="465"/>
      <c r="AI942" s="465"/>
      <c r="AJ942" s="465"/>
      <c r="AK942" s="465"/>
      <c r="AL942" s="465"/>
      <c r="AM942" s="465"/>
      <c r="AN942" s="465"/>
      <c r="AO942" s="465"/>
      <c r="AP942" s="465"/>
      <c r="AQ942" s="465"/>
      <c r="AR942" s="465"/>
    </row>
    <row r="943" spans="1:44">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c r="AA943" s="465"/>
      <c r="AB943" s="465"/>
      <c r="AC943" s="465"/>
      <c r="AD943" s="465"/>
      <c r="AE943" s="465"/>
      <c r="AF943" s="465"/>
      <c r="AG943" s="465"/>
      <c r="AH943" s="465"/>
      <c r="AI943" s="465"/>
      <c r="AJ943" s="465"/>
      <c r="AK943" s="465"/>
      <c r="AL943" s="465"/>
      <c r="AM943" s="465"/>
      <c r="AN943" s="465"/>
      <c r="AO943" s="465"/>
      <c r="AP943" s="465"/>
      <c r="AQ943" s="465"/>
      <c r="AR943" s="465"/>
    </row>
    <row r="944" spans="1:44">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c r="AA944" s="465"/>
      <c r="AB944" s="465"/>
      <c r="AC944" s="465"/>
      <c r="AD944" s="465"/>
      <c r="AE944" s="465"/>
      <c r="AF944" s="465"/>
      <c r="AG944" s="465"/>
      <c r="AH944" s="465"/>
      <c r="AI944" s="465"/>
      <c r="AJ944" s="465"/>
      <c r="AK944" s="465"/>
      <c r="AL944" s="465"/>
      <c r="AM944" s="465"/>
      <c r="AN944" s="465"/>
      <c r="AO944" s="465"/>
      <c r="AP944" s="465"/>
      <c r="AQ944" s="465"/>
      <c r="AR944" s="465"/>
    </row>
    <row r="945" spans="1:44">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c r="AA945" s="465"/>
      <c r="AB945" s="465"/>
      <c r="AC945" s="465"/>
      <c r="AD945" s="465"/>
      <c r="AE945" s="465"/>
      <c r="AF945" s="465"/>
      <c r="AG945" s="465"/>
      <c r="AH945" s="465"/>
      <c r="AI945" s="465"/>
      <c r="AJ945" s="465"/>
      <c r="AK945" s="465"/>
      <c r="AL945" s="465"/>
      <c r="AM945" s="465"/>
      <c r="AN945" s="465"/>
      <c r="AO945" s="465"/>
      <c r="AP945" s="465"/>
      <c r="AQ945" s="465"/>
      <c r="AR945" s="465"/>
    </row>
    <row r="946" spans="1:44">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c r="AA946" s="465"/>
      <c r="AB946" s="465"/>
      <c r="AC946" s="465"/>
      <c r="AD946" s="465"/>
      <c r="AE946" s="465"/>
      <c r="AF946" s="465"/>
      <c r="AG946" s="465"/>
      <c r="AH946" s="465"/>
      <c r="AI946" s="465"/>
      <c r="AJ946" s="465"/>
      <c r="AK946" s="465"/>
      <c r="AL946" s="465"/>
      <c r="AM946" s="465"/>
      <c r="AN946" s="465"/>
      <c r="AO946" s="465"/>
      <c r="AP946" s="465"/>
      <c r="AQ946" s="465"/>
      <c r="AR946" s="465"/>
    </row>
    <row r="947" spans="1:44">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c r="AA947" s="465"/>
      <c r="AB947" s="465"/>
      <c r="AC947" s="465"/>
      <c r="AD947" s="465"/>
      <c r="AE947" s="465"/>
      <c r="AF947" s="465"/>
      <c r="AG947" s="465"/>
      <c r="AH947" s="465"/>
      <c r="AI947" s="465"/>
      <c r="AJ947" s="465"/>
      <c r="AK947" s="465"/>
      <c r="AL947" s="465"/>
      <c r="AM947" s="465"/>
      <c r="AN947" s="465"/>
      <c r="AO947" s="465"/>
      <c r="AP947" s="465"/>
      <c r="AQ947" s="465"/>
      <c r="AR947" s="465"/>
    </row>
    <row r="948" spans="1:44">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c r="AA948" s="465"/>
      <c r="AB948" s="465"/>
      <c r="AC948" s="465"/>
      <c r="AD948" s="465"/>
      <c r="AE948" s="465"/>
      <c r="AF948" s="465"/>
      <c r="AG948" s="465"/>
      <c r="AH948" s="465"/>
      <c r="AI948" s="465"/>
      <c r="AJ948" s="465"/>
      <c r="AK948" s="465"/>
      <c r="AL948" s="465"/>
      <c r="AM948" s="465"/>
      <c r="AN948" s="465"/>
      <c r="AO948" s="465"/>
      <c r="AP948" s="465"/>
      <c r="AQ948" s="465"/>
      <c r="AR948" s="465"/>
    </row>
    <row r="949" spans="1:44">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c r="AA949" s="465"/>
      <c r="AB949" s="465"/>
      <c r="AC949" s="465"/>
      <c r="AD949" s="465"/>
      <c r="AE949" s="465"/>
      <c r="AF949" s="465"/>
      <c r="AG949" s="465"/>
      <c r="AH949" s="465"/>
      <c r="AI949" s="465"/>
      <c r="AJ949" s="465"/>
      <c r="AK949" s="465"/>
      <c r="AL949" s="465"/>
      <c r="AM949" s="465"/>
      <c r="AN949" s="465"/>
      <c r="AO949" s="465"/>
      <c r="AP949" s="465"/>
      <c r="AQ949" s="465"/>
      <c r="AR949" s="465"/>
    </row>
    <row r="950" spans="1:44">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c r="AA950" s="465"/>
      <c r="AB950" s="465"/>
      <c r="AC950" s="465"/>
      <c r="AD950" s="465"/>
      <c r="AE950" s="465"/>
      <c r="AF950" s="465"/>
      <c r="AG950" s="465"/>
      <c r="AH950" s="465"/>
      <c r="AI950" s="465"/>
      <c r="AJ950" s="465"/>
      <c r="AK950" s="465"/>
      <c r="AL950" s="465"/>
      <c r="AM950" s="465"/>
      <c r="AN950" s="465"/>
      <c r="AO950" s="465"/>
      <c r="AP950" s="465"/>
      <c r="AQ950" s="465"/>
      <c r="AR950" s="465"/>
    </row>
    <row r="951" spans="1:44">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c r="AA951" s="465"/>
      <c r="AB951" s="465"/>
      <c r="AC951" s="465"/>
      <c r="AD951" s="465"/>
      <c r="AE951" s="465"/>
      <c r="AF951" s="465"/>
      <c r="AG951" s="465"/>
      <c r="AH951" s="465"/>
      <c r="AI951" s="465"/>
      <c r="AJ951" s="465"/>
      <c r="AK951" s="465"/>
      <c r="AL951" s="465"/>
      <c r="AM951" s="465"/>
      <c r="AN951" s="465"/>
      <c r="AO951" s="465"/>
      <c r="AP951" s="465"/>
      <c r="AQ951" s="465"/>
      <c r="AR951" s="465"/>
    </row>
    <row r="952" spans="1:44">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c r="AA952" s="465"/>
      <c r="AB952" s="465"/>
      <c r="AC952" s="465"/>
      <c r="AD952" s="465"/>
      <c r="AE952" s="465"/>
      <c r="AF952" s="465"/>
      <c r="AG952" s="465"/>
      <c r="AH952" s="465"/>
      <c r="AI952" s="465"/>
      <c r="AJ952" s="465"/>
      <c r="AK952" s="465"/>
      <c r="AL952" s="465"/>
      <c r="AM952" s="465"/>
      <c r="AN952" s="465"/>
      <c r="AO952" s="465"/>
      <c r="AP952" s="465"/>
      <c r="AQ952" s="465"/>
      <c r="AR952" s="465"/>
    </row>
    <row r="953" spans="1:44">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c r="AA953" s="465"/>
      <c r="AB953" s="465"/>
      <c r="AC953" s="465"/>
      <c r="AD953" s="465"/>
      <c r="AE953" s="465"/>
      <c r="AF953" s="465"/>
      <c r="AG953" s="465"/>
      <c r="AH953" s="465"/>
      <c r="AI953" s="465"/>
      <c r="AJ953" s="465"/>
      <c r="AK953" s="465"/>
      <c r="AL953" s="465"/>
      <c r="AM953" s="465"/>
      <c r="AN953" s="465"/>
      <c r="AO953" s="465"/>
      <c r="AP953" s="465"/>
      <c r="AQ953" s="465"/>
      <c r="AR953" s="465"/>
    </row>
    <row r="954" spans="1:44">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c r="AA954" s="465"/>
      <c r="AB954" s="465"/>
      <c r="AC954" s="465"/>
      <c r="AD954" s="465"/>
      <c r="AE954" s="465"/>
      <c r="AF954" s="465"/>
      <c r="AG954" s="465"/>
      <c r="AH954" s="465"/>
      <c r="AI954" s="465"/>
      <c r="AJ954" s="465"/>
      <c r="AK954" s="465"/>
      <c r="AL954" s="465"/>
      <c r="AM954" s="465"/>
      <c r="AN954" s="465"/>
      <c r="AO954" s="465"/>
      <c r="AP954" s="465"/>
      <c r="AQ954" s="465"/>
      <c r="AR954" s="465"/>
    </row>
    <row r="955" spans="1:44">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c r="AA955" s="465"/>
      <c r="AB955" s="465"/>
      <c r="AC955" s="465"/>
      <c r="AD955" s="465"/>
      <c r="AE955" s="465"/>
      <c r="AF955" s="465"/>
      <c r="AG955" s="465"/>
      <c r="AH955" s="465"/>
      <c r="AI955" s="465"/>
      <c r="AJ955" s="465"/>
      <c r="AK955" s="465"/>
      <c r="AL955" s="465"/>
      <c r="AM955" s="465"/>
      <c r="AN955" s="465"/>
      <c r="AO955" s="465"/>
      <c r="AP955" s="465"/>
      <c r="AQ955" s="465"/>
      <c r="AR955" s="465"/>
    </row>
    <row r="956" spans="1:44">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c r="AA956" s="465"/>
      <c r="AB956" s="465"/>
      <c r="AC956" s="465"/>
      <c r="AD956" s="465"/>
      <c r="AE956" s="465"/>
      <c r="AF956" s="465"/>
      <c r="AG956" s="465"/>
      <c r="AH956" s="465"/>
      <c r="AI956" s="465"/>
      <c r="AJ956" s="465"/>
      <c r="AK956" s="465"/>
      <c r="AL956" s="465"/>
      <c r="AM956" s="465"/>
      <c r="AN956" s="465"/>
      <c r="AO956" s="465"/>
      <c r="AP956" s="465"/>
      <c r="AQ956" s="465"/>
      <c r="AR956" s="465"/>
    </row>
    <row r="957" spans="1:44">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c r="AA957" s="465"/>
      <c r="AB957" s="465"/>
      <c r="AC957" s="465"/>
      <c r="AD957" s="465"/>
      <c r="AE957" s="465"/>
      <c r="AF957" s="465"/>
      <c r="AG957" s="465"/>
      <c r="AH957" s="465"/>
      <c r="AI957" s="465"/>
      <c r="AJ957" s="465"/>
      <c r="AK957" s="465"/>
      <c r="AL957" s="465"/>
      <c r="AM957" s="465"/>
      <c r="AN957" s="465"/>
      <c r="AO957" s="465"/>
      <c r="AP957" s="465"/>
      <c r="AQ957" s="465"/>
      <c r="AR957" s="465"/>
    </row>
    <row r="958" spans="1:44">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c r="AA958" s="465"/>
      <c r="AB958" s="465"/>
      <c r="AC958" s="465"/>
      <c r="AD958" s="465"/>
      <c r="AE958" s="465"/>
      <c r="AF958" s="465"/>
      <c r="AG958" s="465"/>
      <c r="AH958" s="465"/>
      <c r="AI958" s="465"/>
      <c r="AJ958" s="465"/>
      <c r="AK958" s="465"/>
      <c r="AL958" s="465"/>
      <c r="AM958" s="465"/>
      <c r="AN958" s="465"/>
      <c r="AO958" s="465"/>
      <c r="AP958" s="465"/>
      <c r="AQ958" s="465"/>
      <c r="AR958" s="465"/>
    </row>
    <row r="959" spans="1:44">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c r="AA959" s="465"/>
      <c r="AB959" s="465"/>
      <c r="AC959" s="465"/>
      <c r="AD959" s="465"/>
      <c r="AE959" s="465"/>
      <c r="AF959" s="465"/>
      <c r="AG959" s="465"/>
      <c r="AH959" s="465"/>
      <c r="AI959" s="465"/>
      <c r="AJ959" s="465"/>
      <c r="AK959" s="465"/>
      <c r="AL959" s="465"/>
      <c r="AM959" s="465"/>
      <c r="AN959" s="465"/>
      <c r="AO959" s="465"/>
      <c r="AP959" s="465"/>
      <c r="AQ959" s="465"/>
      <c r="AR959" s="465"/>
    </row>
    <row r="960" spans="1:44">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c r="AA960" s="465"/>
      <c r="AB960" s="465"/>
      <c r="AC960" s="465"/>
      <c r="AD960" s="465"/>
      <c r="AE960" s="465"/>
      <c r="AF960" s="465"/>
      <c r="AG960" s="465"/>
      <c r="AH960" s="465"/>
      <c r="AI960" s="465"/>
      <c r="AJ960" s="465"/>
      <c r="AK960" s="465"/>
      <c r="AL960" s="465"/>
      <c r="AM960" s="465"/>
      <c r="AN960" s="465"/>
      <c r="AO960" s="465"/>
      <c r="AP960" s="465"/>
      <c r="AQ960" s="465"/>
      <c r="AR960" s="465"/>
    </row>
    <row r="961" spans="1:44">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c r="AA961" s="465"/>
      <c r="AB961" s="465"/>
      <c r="AC961" s="465"/>
      <c r="AD961" s="465"/>
      <c r="AE961" s="465"/>
      <c r="AF961" s="465"/>
      <c r="AG961" s="465"/>
      <c r="AH961" s="465"/>
      <c r="AI961" s="465"/>
      <c r="AJ961" s="465"/>
      <c r="AK961" s="465"/>
      <c r="AL961" s="465"/>
      <c r="AM961" s="465"/>
      <c r="AN961" s="465"/>
      <c r="AO961" s="465"/>
      <c r="AP961" s="465"/>
      <c r="AQ961" s="465"/>
      <c r="AR961" s="465"/>
    </row>
    <row r="962" spans="1:44">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c r="AA962" s="465"/>
      <c r="AB962" s="465"/>
      <c r="AC962" s="465"/>
      <c r="AD962" s="465"/>
      <c r="AE962" s="465"/>
      <c r="AF962" s="465"/>
      <c r="AG962" s="465"/>
      <c r="AH962" s="465"/>
      <c r="AI962" s="465"/>
      <c r="AJ962" s="465"/>
      <c r="AK962" s="465"/>
      <c r="AL962" s="465"/>
      <c r="AM962" s="465"/>
      <c r="AN962" s="465"/>
      <c r="AO962" s="465"/>
      <c r="AP962" s="465"/>
      <c r="AQ962" s="465"/>
      <c r="AR962" s="465"/>
    </row>
    <row r="963" spans="1:44">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c r="AA963" s="465"/>
      <c r="AB963" s="465"/>
      <c r="AC963" s="465"/>
      <c r="AD963" s="465"/>
      <c r="AE963" s="465"/>
      <c r="AF963" s="465"/>
      <c r="AG963" s="465"/>
      <c r="AH963" s="465"/>
      <c r="AI963" s="465"/>
      <c r="AJ963" s="465"/>
      <c r="AK963" s="465"/>
      <c r="AL963" s="465"/>
      <c r="AM963" s="465"/>
      <c r="AN963" s="465"/>
      <c r="AO963" s="465"/>
      <c r="AP963" s="465"/>
      <c r="AQ963" s="465"/>
      <c r="AR963" s="465"/>
    </row>
    <row r="964" spans="1:44">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c r="AA964" s="465"/>
      <c r="AB964" s="465"/>
      <c r="AC964" s="465"/>
      <c r="AD964" s="465"/>
      <c r="AE964" s="465"/>
      <c r="AF964" s="465"/>
      <c r="AG964" s="465"/>
      <c r="AH964" s="465"/>
      <c r="AI964" s="465"/>
      <c r="AJ964" s="465"/>
      <c r="AK964" s="465"/>
      <c r="AL964" s="465"/>
      <c r="AM964" s="465"/>
      <c r="AN964" s="465"/>
      <c r="AO964" s="465"/>
      <c r="AP964" s="465"/>
      <c r="AQ964" s="465"/>
      <c r="AR964" s="465"/>
    </row>
    <row r="965" spans="1:44">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c r="AA965" s="465"/>
      <c r="AB965" s="465"/>
      <c r="AC965" s="465"/>
      <c r="AD965" s="465"/>
      <c r="AE965" s="465"/>
      <c r="AF965" s="465"/>
      <c r="AG965" s="465"/>
      <c r="AH965" s="465"/>
      <c r="AI965" s="465"/>
      <c r="AJ965" s="465"/>
      <c r="AK965" s="465"/>
      <c r="AL965" s="465"/>
      <c r="AM965" s="465"/>
      <c r="AN965" s="465"/>
      <c r="AO965" s="465"/>
      <c r="AP965" s="465"/>
      <c r="AQ965" s="465"/>
      <c r="AR965" s="465"/>
    </row>
    <row r="966" spans="1:44">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c r="AA966" s="465"/>
      <c r="AB966" s="465"/>
      <c r="AC966" s="465"/>
      <c r="AD966" s="465"/>
      <c r="AE966" s="465"/>
      <c r="AF966" s="465"/>
      <c r="AG966" s="465"/>
      <c r="AH966" s="465"/>
      <c r="AI966" s="465"/>
      <c r="AJ966" s="465"/>
      <c r="AK966" s="465"/>
      <c r="AL966" s="465"/>
      <c r="AM966" s="465"/>
      <c r="AN966" s="465"/>
      <c r="AO966" s="465"/>
      <c r="AP966" s="465"/>
      <c r="AQ966" s="465"/>
      <c r="AR966" s="465"/>
    </row>
    <row r="967" spans="1:44">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c r="AA967" s="465"/>
      <c r="AB967" s="465"/>
      <c r="AC967" s="465"/>
      <c r="AD967" s="465"/>
      <c r="AE967" s="465"/>
      <c r="AF967" s="465"/>
      <c r="AG967" s="465"/>
      <c r="AH967" s="465"/>
      <c r="AI967" s="465"/>
      <c r="AJ967" s="465"/>
      <c r="AK967" s="465"/>
      <c r="AL967" s="465"/>
      <c r="AM967" s="465"/>
      <c r="AN967" s="465"/>
      <c r="AO967" s="465"/>
      <c r="AP967" s="465"/>
      <c r="AQ967" s="465"/>
      <c r="AR967" s="465"/>
    </row>
    <row r="968" spans="1:44">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c r="AA968" s="465"/>
      <c r="AB968" s="465"/>
      <c r="AC968" s="465"/>
      <c r="AD968" s="465"/>
      <c r="AE968" s="465"/>
      <c r="AF968" s="465"/>
      <c r="AG968" s="465"/>
      <c r="AH968" s="465"/>
      <c r="AI968" s="465"/>
      <c r="AJ968" s="465"/>
      <c r="AK968" s="465"/>
      <c r="AL968" s="465"/>
      <c r="AM968" s="465"/>
      <c r="AN968" s="465"/>
      <c r="AO968" s="465"/>
      <c r="AP968" s="465"/>
      <c r="AQ968" s="465"/>
      <c r="AR968" s="465"/>
    </row>
    <row r="969" spans="1:44">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c r="AA969" s="465"/>
      <c r="AB969" s="465"/>
      <c r="AC969" s="465"/>
      <c r="AD969" s="465"/>
      <c r="AE969" s="465"/>
      <c r="AF969" s="465"/>
      <c r="AG969" s="465"/>
      <c r="AH969" s="465"/>
      <c r="AI969" s="465"/>
      <c r="AJ969" s="465"/>
      <c r="AK969" s="465"/>
      <c r="AL969" s="465"/>
      <c r="AM969" s="465"/>
      <c r="AN969" s="465"/>
      <c r="AO969" s="465"/>
      <c r="AP969" s="465"/>
      <c r="AQ969" s="465"/>
      <c r="AR969" s="465"/>
    </row>
    <row r="970" spans="1:44">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c r="AA970" s="465"/>
      <c r="AB970" s="465"/>
      <c r="AC970" s="465"/>
      <c r="AD970" s="465"/>
      <c r="AE970" s="465"/>
      <c r="AF970" s="465"/>
      <c r="AG970" s="465"/>
      <c r="AH970" s="465"/>
      <c r="AI970" s="465"/>
      <c r="AJ970" s="465"/>
      <c r="AK970" s="465"/>
      <c r="AL970" s="465"/>
      <c r="AM970" s="465"/>
      <c r="AN970" s="465"/>
      <c r="AO970" s="465"/>
      <c r="AP970" s="465"/>
      <c r="AQ970" s="465"/>
      <c r="AR970" s="465"/>
    </row>
    <row r="971" spans="1:44">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c r="AA971" s="465"/>
      <c r="AB971" s="465"/>
      <c r="AC971" s="465"/>
      <c r="AD971" s="465"/>
      <c r="AE971" s="465"/>
      <c r="AF971" s="465"/>
      <c r="AG971" s="465"/>
      <c r="AH971" s="465"/>
      <c r="AI971" s="465"/>
      <c r="AJ971" s="465"/>
      <c r="AK971" s="465"/>
      <c r="AL971" s="465"/>
      <c r="AM971" s="465"/>
      <c r="AN971" s="465"/>
      <c r="AO971" s="465"/>
      <c r="AP971" s="465"/>
      <c r="AQ971" s="465"/>
      <c r="AR971" s="465"/>
    </row>
    <row r="972" spans="1:44">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c r="AA972" s="465"/>
      <c r="AB972" s="465"/>
      <c r="AC972" s="465"/>
      <c r="AD972" s="465"/>
      <c r="AE972" s="465"/>
      <c r="AF972" s="465"/>
      <c r="AG972" s="465"/>
      <c r="AH972" s="465"/>
      <c r="AI972" s="465"/>
      <c r="AJ972" s="465"/>
      <c r="AK972" s="465"/>
      <c r="AL972" s="465"/>
      <c r="AM972" s="465"/>
      <c r="AN972" s="465"/>
      <c r="AO972" s="465"/>
      <c r="AP972" s="465"/>
      <c r="AQ972" s="465"/>
      <c r="AR972" s="465"/>
    </row>
    <row r="973" spans="1:44">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c r="AA973" s="465"/>
      <c r="AB973" s="465"/>
      <c r="AC973" s="465"/>
      <c r="AD973" s="465"/>
      <c r="AE973" s="465"/>
      <c r="AF973" s="465"/>
      <c r="AG973" s="465"/>
      <c r="AH973" s="465"/>
      <c r="AI973" s="465"/>
      <c r="AJ973" s="465"/>
      <c r="AK973" s="465"/>
      <c r="AL973" s="465"/>
      <c r="AM973" s="465"/>
      <c r="AN973" s="465"/>
      <c r="AO973" s="465"/>
      <c r="AP973" s="465"/>
      <c r="AQ973" s="465"/>
      <c r="AR973" s="465"/>
    </row>
    <row r="974" spans="1:44">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c r="AA974" s="465"/>
      <c r="AB974" s="465"/>
      <c r="AC974" s="465"/>
      <c r="AD974" s="465"/>
      <c r="AE974" s="465"/>
      <c r="AF974" s="465"/>
      <c r="AG974" s="465"/>
      <c r="AH974" s="465"/>
      <c r="AI974" s="465"/>
      <c r="AJ974" s="465"/>
      <c r="AK974" s="465"/>
      <c r="AL974" s="465"/>
      <c r="AM974" s="465"/>
      <c r="AN974" s="465"/>
      <c r="AO974" s="465"/>
      <c r="AP974" s="465"/>
      <c r="AQ974" s="465"/>
      <c r="AR974" s="465"/>
    </row>
    <row r="975" spans="1:44">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c r="AA975" s="465"/>
      <c r="AB975" s="465"/>
      <c r="AC975" s="465"/>
      <c r="AD975" s="465"/>
      <c r="AE975" s="465"/>
      <c r="AF975" s="465"/>
      <c r="AG975" s="465"/>
      <c r="AH975" s="465"/>
      <c r="AI975" s="465"/>
      <c r="AJ975" s="465"/>
      <c r="AK975" s="465"/>
      <c r="AL975" s="465"/>
      <c r="AM975" s="465"/>
      <c r="AN975" s="465"/>
      <c r="AO975" s="465"/>
      <c r="AP975" s="465"/>
      <c r="AQ975" s="465"/>
      <c r="AR975" s="465"/>
    </row>
    <row r="976" spans="1:44">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c r="AA976" s="465"/>
      <c r="AB976" s="465"/>
      <c r="AC976" s="465"/>
      <c r="AD976" s="465"/>
      <c r="AE976" s="465"/>
      <c r="AF976" s="465"/>
      <c r="AG976" s="465"/>
      <c r="AH976" s="465"/>
      <c r="AI976" s="465"/>
      <c r="AJ976" s="465"/>
      <c r="AK976" s="465"/>
      <c r="AL976" s="465"/>
      <c r="AM976" s="465"/>
      <c r="AN976" s="465"/>
      <c r="AO976" s="465"/>
      <c r="AP976" s="465"/>
      <c r="AQ976" s="465"/>
      <c r="AR976" s="465"/>
    </row>
    <row r="977" spans="1:44">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c r="AA977" s="465"/>
      <c r="AB977" s="465"/>
      <c r="AC977" s="465"/>
      <c r="AD977" s="465"/>
      <c r="AE977" s="465"/>
      <c r="AF977" s="465"/>
      <c r="AG977" s="465"/>
      <c r="AH977" s="465"/>
      <c r="AI977" s="465"/>
      <c r="AJ977" s="465"/>
      <c r="AK977" s="465"/>
      <c r="AL977" s="465"/>
      <c r="AM977" s="465"/>
      <c r="AN977" s="465"/>
      <c r="AO977" s="465"/>
      <c r="AP977" s="465"/>
      <c r="AQ977" s="465"/>
      <c r="AR977" s="465"/>
    </row>
    <row r="978" spans="1:44">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c r="AA978" s="465"/>
      <c r="AB978" s="465"/>
      <c r="AC978" s="465"/>
      <c r="AD978" s="465"/>
      <c r="AE978" s="465"/>
      <c r="AF978" s="465"/>
      <c r="AG978" s="465"/>
      <c r="AH978" s="465"/>
      <c r="AI978" s="465"/>
      <c r="AJ978" s="465"/>
      <c r="AK978" s="465"/>
      <c r="AL978" s="465"/>
      <c r="AM978" s="465"/>
      <c r="AN978" s="465"/>
      <c r="AO978" s="465"/>
      <c r="AP978" s="465"/>
      <c r="AQ978" s="465"/>
      <c r="AR978" s="465"/>
    </row>
    <row r="979" spans="1:44">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c r="AA979" s="465"/>
      <c r="AB979" s="465"/>
      <c r="AC979" s="465"/>
      <c r="AD979" s="465"/>
      <c r="AE979" s="465"/>
      <c r="AF979" s="465"/>
      <c r="AG979" s="465"/>
      <c r="AH979" s="465"/>
      <c r="AI979" s="465"/>
      <c r="AJ979" s="465"/>
      <c r="AK979" s="465"/>
      <c r="AL979" s="465"/>
      <c r="AM979" s="465"/>
      <c r="AN979" s="465"/>
      <c r="AO979" s="465"/>
      <c r="AP979" s="465"/>
      <c r="AQ979" s="465"/>
      <c r="AR979" s="465"/>
    </row>
    <row r="980" spans="1:44">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c r="AA980" s="465"/>
      <c r="AB980" s="465"/>
      <c r="AC980" s="465"/>
      <c r="AD980" s="465"/>
      <c r="AE980" s="465"/>
      <c r="AF980" s="465"/>
      <c r="AG980" s="465"/>
      <c r="AH980" s="465"/>
      <c r="AI980" s="465"/>
      <c r="AJ980" s="465"/>
      <c r="AK980" s="465"/>
      <c r="AL980" s="465"/>
      <c r="AM980" s="465"/>
      <c r="AN980" s="465"/>
      <c r="AO980" s="465"/>
      <c r="AP980" s="465"/>
      <c r="AQ980" s="465"/>
      <c r="AR980" s="465"/>
    </row>
    <row r="981" spans="1:44">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c r="AA981" s="465"/>
      <c r="AB981" s="465"/>
      <c r="AC981" s="465"/>
      <c r="AD981" s="465"/>
      <c r="AE981" s="465"/>
      <c r="AF981" s="465"/>
      <c r="AG981" s="465"/>
      <c r="AH981" s="465"/>
      <c r="AI981" s="465"/>
      <c r="AJ981" s="465"/>
      <c r="AK981" s="465"/>
      <c r="AL981" s="465"/>
      <c r="AM981" s="465"/>
      <c r="AN981" s="465"/>
      <c r="AO981" s="465"/>
      <c r="AP981" s="465"/>
      <c r="AQ981" s="465"/>
      <c r="AR981" s="465"/>
    </row>
    <row r="982" spans="1:44">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c r="AA982" s="465"/>
      <c r="AB982" s="465"/>
      <c r="AC982" s="465"/>
      <c r="AD982" s="465"/>
      <c r="AE982" s="465"/>
      <c r="AF982" s="465"/>
      <c r="AG982" s="465"/>
      <c r="AH982" s="465"/>
      <c r="AI982" s="465"/>
      <c r="AJ982" s="465"/>
      <c r="AK982" s="465"/>
      <c r="AL982" s="465"/>
      <c r="AM982" s="465"/>
      <c r="AN982" s="465"/>
      <c r="AO982" s="465"/>
      <c r="AP982" s="465"/>
      <c r="AQ982" s="465"/>
      <c r="AR982" s="465"/>
    </row>
    <row r="983" spans="1:44">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c r="AA983" s="465"/>
      <c r="AB983" s="465"/>
      <c r="AC983" s="465"/>
      <c r="AD983" s="465"/>
      <c r="AE983" s="465"/>
      <c r="AF983" s="465"/>
      <c r="AG983" s="465"/>
      <c r="AH983" s="465"/>
      <c r="AI983" s="465"/>
      <c r="AJ983" s="465"/>
      <c r="AK983" s="465"/>
      <c r="AL983" s="465"/>
      <c r="AM983" s="465"/>
      <c r="AN983" s="465"/>
      <c r="AO983" s="465"/>
      <c r="AP983" s="465"/>
      <c r="AQ983" s="465"/>
      <c r="AR983" s="465"/>
    </row>
    <row r="984" spans="1:44">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c r="AA984" s="465"/>
      <c r="AB984" s="465"/>
      <c r="AC984" s="465"/>
      <c r="AD984" s="465"/>
      <c r="AE984" s="465"/>
      <c r="AF984" s="465"/>
      <c r="AG984" s="465"/>
      <c r="AH984" s="465"/>
      <c r="AI984" s="465"/>
      <c r="AJ984" s="465"/>
      <c r="AK984" s="465"/>
      <c r="AL984" s="465"/>
      <c r="AM984" s="465"/>
      <c r="AN984" s="465"/>
      <c r="AO984" s="465"/>
      <c r="AP984" s="465"/>
      <c r="AQ984" s="465"/>
      <c r="AR984" s="465"/>
    </row>
    <row r="985" spans="1:44">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c r="AA985" s="465"/>
      <c r="AB985" s="465"/>
      <c r="AC985" s="465"/>
      <c r="AD985" s="465"/>
      <c r="AE985" s="465"/>
      <c r="AF985" s="465"/>
      <c r="AG985" s="465"/>
      <c r="AH985" s="465"/>
      <c r="AI985" s="465"/>
      <c r="AJ985" s="465"/>
      <c r="AK985" s="465"/>
      <c r="AL985" s="465"/>
      <c r="AM985" s="465"/>
      <c r="AN985" s="465"/>
      <c r="AO985" s="465"/>
      <c r="AP985" s="465"/>
      <c r="AQ985" s="465"/>
      <c r="AR985" s="465"/>
    </row>
    <row r="986" spans="1:44">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c r="AA986" s="465"/>
      <c r="AB986" s="465"/>
      <c r="AC986" s="465"/>
      <c r="AD986" s="465"/>
      <c r="AE986" s="465"/>
      <c r="AF986" s="465"/>
      <c r="AG986" s="465"/>
      <c r="AH986" s="465"/>
      <c r="AI986" s="465"/>
      <c r="AJ986" s="465"/>
      <c r="AK986" s="465"/>
      <c r="AL986" s="465"/>
      <c r="AM986" s="465"/>
      <c r="AN986" s="465"/>
      <c r="AO986" s="465"/>
      <c r="AP986" s="465"/>
      <c r="AQ986" s="465"/>
      <c r="AR986" s="465"/>
    </row>
    <row r="987" spans="1:44">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c r="AA987" s="465"/>
      <c r="AB987" s="465"/>
      <c r="AC987" s="465"/>
      <c r="AD987" s="465"/>
      <c r="AE987" s="465"/>
      <c r="AF987" s="465"/>
      <c r="AG987" s="465"/>
      <c r="AH987" s="465"/>
      <c r="AI987" s="465"/>
      <c r="AJ987" s="465"/>
      <c r="AK987" s="465"/>
      <c r="AL987" s="465"/>
      <c r="AM987" s="465"/>
      <c r="AN987" s="465"/>
      <c r="AO987" s="465"/>
      <c r="AP987" s="465"/>
      <c r="AQ987" s="465"/>
      <c r="AR987" s="465"/>
    </row>
    <row r="988" spans="1:44">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c r="AA988" s="465"/>
      <c r="AB988" s="465"/>
      <c r="AC988" s="465"/>
      <c r="AD988" s="465"/>
      <c r="AE988" s="465"/>
      <c r="AF988" s="465"/>
      <c r="AG988" s="465"/>
      <c r="AH988" s="465"/>
      <c r="AI988" s="465"/>
      <c r="AJ988" s="465"/>
      <c r="AK988" s="465"/>
      <c r="AL988" s="465"/>
      <c r="AM988" s="465"/>
      <c r="AN988" s="465"/>
      <c r="AO988" s="465"/>
      <c r="AP988" s="465"/>
      <c r="AQ988" s="465"/>
      <c r="AR988" s="465"/>
    </row>
    <row r="989" spans="1:44">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c r="AA989" s="465"/>
      <c r="AB989" s="465"/>
      <c r="AC989" s="465"/>
      <c r="AD989" s="465"/>
      <c r="AE989" s="465"/>
      <c r="AF989" s="465"/>
      <c r="AG989" s="465"/>
      <c r="AH989" s="465"/>
      <c r="AI989" s="465"/>
      <c r="AJ989" s="465"/>
      <c r="AK989" s="465"/>
      <c r="AL989" s="465"/>
      <c r="AM989" s="465"/>
      <c r="AN989" s="465"/>
      <c r="AO989" s="465"/>
      <c r="AP989" s="465"/>
      <c r="AQ989" s="465"/>
      <c r="AR989" s="465"/>
    </row>
    <row r="990" spans="1:44">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c r="AA990" s="465"/>
      <c r="AB990" s="465"/>
      <c r="AC990" s="465"/>
      <c r="AD990" s="465"/>
      <c r="AE990" s="465"/>
      <c r="AF990" s="465"/>
      <c r="AG990" s="465"/>
      <c r="AH990" s="465"/>
      <c r="AI990" s="465"/>
      <c r="AJ990" s="465"/>
      <c r="AK990" s="465"/>
      <c r="AL990" s="465"/>
      <c r="AM990" s="465"/>
      <c r="AN990" s="465"/>
      <c r="AO990" s="465"/>
      <c r="AP990" s="465"/>
      <c r="AQ990" s="465"/>
      <c r="AR990" s="465"/>
    </row>
    <row r="991" spans="1:44">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c r="AA991" s="465"/>
      <c r="AB991" s="465"/>
      <c r="AC991" s="465"/>
      <c r="AD991" s="465"/>
      <c r="AE991" s="465"/>
      <c r="AF991" s="465"/>
      <c r="AG991" s="465"/>
      <c r="AH991" s="465"/>
      <c r="AI991" s="465"/>
      <c r="AJ991" s="465"/>
      <c r="AK991" s="465"/>
      <c r="AL991" s="465"/>
      <c r="AM991" s="465"/>
      <c r="AN991" s="465"/>
      <c r="AO991" s="465"/>
      <c r="AP991" s="465"/>
      <c r="AQ991" s="465"/>
      <c r="AR991" s="465"/>
    </row>
    <row r="992" spans="1:44">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c r="AA992" s="465"/>
      <c r="AB992" s="465"/>
      <c r="AC992" s="465"/>
      <c r="AD992" s="465"/>
      <c r="AE992" s="465"/>
      <c r="AF992" s="465"/>
      <c r="AG992" s="465"/>
      <c r="AH992" s="465"/>
      <c r="AI992" s="465"/>
      <c r="AJ992" s="465"/>
      <c r="AK992" s="465"/>
      <c r="AL992" s="465"/>
      <c r="AM992" s="465"/>
      <c r="AN992" s="465"/>
      <c r="AO992" s="465"/>
      <c r="AP992" s="465"/>
      <c r="AQ992" s="465"/>
      <c r="AR992" s="465"/>
    </row>
    <row r="993" spans="1:44">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c r="AA993" s="465"/>
      <c r="AB993" s="465"/>
      <c r="AC993" s="465"/>
      <c r="AD993" s="465"/>
      <c r="AE993" s="465"/>
      <c r="AF993" s="465"/>
      <c r="AG993" s="465"/>
      <c r="AH993" s="465"/>
      <c r="AI993" s="465"/>
      <c r="AJ993" s="465"/>
      <c r="AK993" s="465"/>
      <c r="AL993" s="465"/>
      <c r="AM993" s="465"/>
      <c r="AN993" s="465"/>
      <c r="AO993" s="465"/>
      <c r="AP993" s="465"/>
      <c r="AQ993" s="465"/>
      <c r="AR993" s="465"/>
    </row>
    <row r="994" spans="1:44">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c r="AA994" s="465"/>
      <c r="AB994" s="465"/>
      <c r="AC994" s="465"/>
      <c r="AD994" s="465"/>
      <c r="AE994" s="465"/>
      <c r="AF994" s="465"/>
      <c r="AG994" s="465"/>
      <c r="AH994" s="465"/>
      <c r="AI994" s="465"/>
      <c r="AJ994" s="465"/>
      <c r="AK994" s="465"/>
      <c r="AL994" s="465"/>
      <c r="AM994" s="465"/>
      <c r="AN994" s="465"/>
      <c r="AO994" s="465"/>
      <c r="AP994" s="465"/>
      <c r="AQ994" s="465"/>
      <c r="AR994" s="465"/>
    </row>
    <row r="995" spans="1:44">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c r="AA995" s="465"/>
      <c r="AB995" s="465"/>
      <c r="AC995" s="465"/>
      <c r="AD995" s="465"/>
      <c r="AE995" s="465"/>
      <c r="AF995" s="465"/>
      <c r="AG995" s="465"/>
      <c r="AH995" s="465"/>
      <c r="AI995" s="465"/>
      <c r="AJ995" s="465"/>
      <c r="AK995" s="465"/>
      <c r="AL995" s="465"/>
      <c r="AM995" s="465"/>
      <c r="AN995" s="465"/>
      <c r="AO995" s="465"/>
      <c r="AP995" s="465"/>
      <c r="AQ995" s="465"/>
      <c r="AR995" s="465"/>
    </row>
    <row r="996" spans="1:44">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c r="AA996" s="465"/>
      <c r="AB996" s="465"/>
      <c r="AC996" s="465"/>
      <c r="AD996" s="465"/>
      <c r="AE996" s="465"/>
      <c r="AF996" s="465"/>
      <c r="AG996" s="465"/>
      <c r="AH996" s="465"/>
      <c r="AI996" s="465"/>
      <c r="AJ996" s="465"/>
      <c r="AK996" s="465"/>
      <c r="AL996" s="465"/>
      <c r="AM996" s="465"/>
      <c r="AN996" s="465"/>
      <c r="AO996" s="465"/>
      <c r="AP996" s="465"/>
      <c r="AQ996" s="465"/>
      <c r="AR996" s="465"/>
    </row>
    <row r="997" spans="1:44">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c r="AA997" s="465"/>
      <c r="AB997" s="465"/>
      <c r="AC997" s="465"/>
      <c r="AD997" s="465"/>
      <c r="AE997" s="465"/>
      <c r="AF997" s="465"/>
      <c r="AG997" s="465"/>
      <c r="AH997" s="465"/>
      <c r="AI997" s="465"/>
      <c r="AJ997" s="465"/>
      <c r="AK997" s="465"/>
      <c r="AL997" s="465"/>
      <c r="AM997" s="465"/>
      <c r="AN997" s="465"/>
      <c r="AO997" s="465"/>
      <c r="AP997" s="465"/>
      <c r="AQ997" s="465"/>
      <c r="AR997" s="465"/>
    </row>
    <row r="998" spans="1:44">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c r="AA998" s="465"/>
      <c r="AB998" s="465"/>
      <c r="AC998" s="465"/>
      <c r="AD998" s="465"/>
      <c r="AE998" s="465"/>
      <c r="AF998" s="465"/>
      <c r="AG998" s="465"/>
      <c r="AH998" s="465"/>
      <c r="AI998" s="465"/>
      <c r="AJ998" s="465"/>
      <c r="AK998" s="465"/>
      <c r="AL998" s="465"/>
      <c r="AM998" s="465"/>
      <c r="AN998" s="465"/>
      <c r="AO998" s="465"/>
      <c r="AP998" s="465"/>
      <c r="AQ998" s="465"/>
      <c r="AR998" s="465"/>
    </row>
    <row r="999" spans="1:44">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c r="AA999" s="465"/>
      <c r="AB999" s="465"/>
      <c r="AC999" s="465"/>
      <c r="AD999" s="465"/>
      <c r="AE999" s="465"/>
      <c r="AF999" s="465"/>
      <c r="AG999" s="465"/>
      <c r="AH999" s="465"/>
      <c r="AI999" s="465"/>
      <c r="AJ999" s="465"/>
      <c r="AK999" s="465"/>
      <c r="AL999" s="465"/>
      <c r="AM999" s="465"/>
      <c r="AN999" s="465"/>
      <c r="AO999" s="465"/>
      <c r="AP999" s="465"/>
      <c r="AQ999" s="465"/>
      <c r="AR999" s="465"/>
    </row>
    <row r="1000" spans="1:44">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c r="AA1000" s="465"/>
      <c r="AB1000" s="465"/>
      <c r="AC1000" s="465"/>
      <c r="AD1000" s="465"/>
      <c r="AE1000" s="465"/>
      <c r="AF1000" s="465"/>
      <c r="AG1000" s="465"/>
      <c r="AH1000" s="465"/>
      <c r="AI1000" s="465"/>
      <c r="AJ1000" s="465"/>
      <c r="AK1000" s="465"/>
      <c r="AL1000" s="465"/>
      <c r="AM1000" s="465"/>
      <c r="AN1000" s="465"/>
      <c r="AO1000" s="465"/>
      <c r="AP1000" s="465"/>
      <c r="AQ1000" s="465"/>
      <c r="AR1000" s="465"/>
    </row>
  </sheetData>
  <mergeCells count="47">
    <mergeCell ref="D25:G25"/>
    <mergeCell ref="D27:G27"/>
    <mergeCell ref="D29:G29"/>
    <mergeCell ref="AN7:AO7"/>
    <mergeCell ref="A14:AQ14"/>
    <mergeCell ref="A16:AQ17"/>
    <mergeCell ref="B18:I18"/>
    <mergeCell ref="A20:C20"/>
    <mergeCell ref="F20:F21"/>
    <mergeCell ref="G20:I20"/>
    <mergeCell ref="G21:I21"/>
    <mergeCell ref="AB7:AC7"/>
    <mergeCell ref="AD7:AE7"/>
    <mergeCell ref="AF7:AG7"/>
    <mergeCell ref="AH7:AI7"/>
    <mergeCell ref="AJ7:AK7"/>
    <mergeCell ref="I5:I8"/>
    <mergeCell ref="J5:AO5"/>
    <mergeCell ref="J6:Q6"/>
    <mergeCell ref="R6:Y6"/>
    <mergeCell ref="Z6:AG6"/>
    <mergeCell ref="AH6:AO6"/>
    <mergeCell ref="J7:K7"/>
    <mergeCell ref="L7:M7"/>
    <mergeCell ref="N7:O7"/>
    <mergeCell ref="P7:Q7"/>
    <mergeCell ref="R7:S7"/>
    <mergeCell ref="V7:W7"/>
    <mergeCell ref="X7:Y7"/>
    <mergeCell ref="Z7:AA7"/>
    <mergeCell ref="AL7:AM7"/>
    <mergeCell ref="AP5:AP8"/>
    <mergeCell ref="T7:U7"/>
    <mergeCell ref="AR5:AR8"/>
    <mergeCell ref="AQ5:AQ8"/>
    <mergeCell ref="A1:C2"/>
    <mergeCell ref="D1:AR1"/>
    <mergeCell ref="D2:AR2"/>
    <mergeCell ref="AP4:AR4"/>
    <mergeCell ref="A5:A8"/>
    <mergeCell ref="B5:B8"/>
    <mergeCell ref="C5:C8"/>
    <mergeCell ref="D5:D8"/>
    <mergeCell ref="E5:E8"/>
    <mergeCell ref="F5:F8"/>
    <mergeCell ref="G5:G8"/>
    <mergeCell ref="H5:H8"/>
  </mergeCells>
  <conditionalFormatting sqref="AR9">
    <cfRule type="cellIs" dxfId="45" priority="1" operator="between">
      <formula>0.7</formula>
      <formula>1</formula>
    </cfRule>
  </conditionalFormatting>
  <conditionalFormatting sqref="AR9">
    <cfRule type="cellIs" dxfId="44" priority="2" operator="between">
      <formula>0.51</formula>
      <formula>0.69</formula>
    </cfRule>
  </conditionalFormatting>
  <conditionalFormatting sqref="AR9">
    <cfRule type="cellIs" dxfId="43" priority="3" operator="between">
      <formula>0</formula>
      <formula>0.5</formula>
    </cfRule>
  </conditionalFormatting>
  <conditionalFormatting sqref="AR10:AR13">
    <cfRule type="cellIs" dxfId="42" priority="4" operator="between">
      <formula>0.7</formula>
      <formula>1</formula>
    </cfRule>
  </conditionalFormatting>
  <conditionalFormatting sqref="AR10:AR13">
    <cfRule type="cellIs" dxfId="41" priority="5" operator="between">
      <formula>0.51</formula>
      <formula>0.69</formula>
    </cfRule>
  </conditionalFormatting>
  <conditionalFormatting sqref="AR10:AR13">
    <cfRule type="cellIs" dxfId="40" priority="6" operator="between">
      <formula>0</formula>
      <formula>0.5</formula>
    </cfRule>
  </conditionalFormatting>
  <dataValidations count="1">
    <dataValidation type="list" allowBlank="1" showInputMessage="1" showErrorMessage="1" prompt="Objetivo Estratégico" sqref="A9:A13">
      <formula1>LL</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sheetPr>
  <dimension ref="A1:AR24"/>
  <sheetViews>
    <sheetView topLeftCell="A18" zoomScale="70" zoomScaleNormal="70" workbookViewId="0">
      <selection activeCell="A10" sqref="A10"/>
    </sheetView>
  </sheetViews>
  <sheetFormatPr baseColWidth="10" defaultColWidth="17.28515625" defaultRowHeight="15" customHeight="1"/>
  <cols>
    <col min="1" max="1" width="28" style="9" customWidth="1"/>
    <col min="2" max="2" width="27.7109375" style="9" customWidth="1"/>
    <col min="3" max="3" width="18.42578125" style="10" customWidth="1"/>
    <col min="4" max="5" width="25.7109375" style="9" customWidth="1"/>
    <col min="6" max="6" width="24.5703125" style="9" customWidth="1"/>
    <col min="7" max="7" width="35.7109375" style="2" customWidth="1"/>
    <col min="8" max="8" width="98" style="2" customWidth="1"/>
    <col min="9" max="9" width="30" style="11" customWidth="1"/>
    <col min="10" max="17" width="17.28515625" style="1"/>
    <col min="18" max="18" width="15.28515625" style="1" bestFit="1" customWidth="1"/>
    <col min="19" max="19" width="12.28515625" style="1" bestFit="1" customWidth="1"/>
    <col min="20" max="20" width="15.28515625" style="1" bestFit="1" customWidth="1"/>
    <col min="21" max="21" width="12.28515625" style="1" bestFit="1" customWidth="1"/>
    <col min="22" max="22" width="15.28515625" style="1" bestFit="1" customWidth="1"/>
    <col min="23" max="23" width="12.28515625" style="1" bestFit="1" customWidth="1"/>
    <col min="24" max="24" width="15.28515625" style="1" bestFit="1" customWidth="1"/>
    <col min="25" max="25" width="12.28515625" style="1" bestFit="1" customWidth="1"/>
    <col min="26" max="26" width="15.28515625" style="1" bestFit="1" customWidth="1"/>
    <col min="27" max="27" width="12.28515625" style="1" bestFit="1" customWidth="1"/>
    <col min="28" max="28" width="15.28515625" style="1" bestFit="1" customWidth="1"/>
    <col min="29" max="29" width="12.28515625" style="1" bestFit="1" customWidth="1"/>
    <col min="30" max="30" width="15.28515625" style="1" bestFit="1" customWidth="1"/>
    <col min="31" max="31" width="12.28515625" style="1" bestFit="1" customWidth="1"/>
    <col min="32" max="32" width="15.28515625" style="1" bestFit="1" customWidth="1"/>
    <col min="33" max="33" width="12.28515625" style="1" bestFit="1" customWidth="1"/>
    <col min="34" max="34" width="15.28515625" style="1" bestFit="1" customWidth="1"/>
    <col min="35" max="35" width="12.28515625" style="1" bestFit="1" customWidth="1"/>
    <col min="36" max="36" width="15.28515625" style="1" bestFit="1" customWidth="1"/>
    <col min="37" max="37" width="12.28515625" style="1" bestFit="1" customWidth="1"/>
    <col min="38" max="38" width="15.28515625" style="1" bestFit="1" customWidth="1"/>
    <col min="39" max="39" width="12.28515625" style="1" bestFit="1" customWidth="1"/>
    <col min="40" max="40" width="15.28515625" style="1" bestFit="1" customWidth="1"/>
    <col min="41" max="41" width="13.85546875" style="1" bestFit="1" customWidth="1"/>
    <col min="42" max="16384" width="17.28515625" style="1"/>
  </cols>
  <sheetData>
    <row r="1" spans="1:44" s="335" customFormat="1" ht="15.75">
      <c r="A1" s="829"/>
      <c r="B1" s="829"/>
      <c r="C1" s="829"/>
      <c r="D1" s="830" t="s">
        <v>252</v>
      </c>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1" t="s">
        <v>101</v>
      </c>
      <c r="AR1" s="832"/>
    </row>
    <row r="2" spans="1:44" s="335" customFormat="1" ht="30.75">
      <c r="A2" s="829"/>
      <c r="B2" s="829"/>
      <c r="C2" s="829"/>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336" t="s">
        <v>279</v>
      </c>
      <c r="AR2" s="337" t="s">
        <v>280</v>
      </c>
    </row>
    <row r="3" spans="1:44" s="335" customFormat="1" ht="28.5">
      <c r="A3" s="829"/>
      <c r="B3" s="829"/>
      <c r="C3" s="829"/>
      <c r="D3" s="833" t="s">
        <v>281</v>
      </c>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4" t="s">
        <v>282</v>
      </c>
      <c r="AR3" s="835"/>
    </row>
    <row r="4" spans="1:44" s="335" customFormat="1" ht="21" thickBot="1">
      <c r="A4" s="338"/>
      <c r="B4" s="338"/>
      <c r="C4" s="339"/>
      <c r="D4" s="338"/>
      <c r="E4" s="338"/>
      <c r="F4" s="338"/>
      <c r="G4" s="338"/>
      <c r="H4" s="338"/>
      <c r="I4" s="340"/>
      <c r="AQ4" s="341"/>
      <c r="AR4" s="341"/>
    </row>
    <row r="5" spans="1:44" ht="29.25" thickBot="1">
      <c r="A5" s="824"/>
      <c r="B5" s="824"/>
      <c r="C5" s="824"/>
      <c r="D5" s="824"/>
      <c r="E5" s="824"/>
      <c r="F5" s="824"/>
      <c r="G5" s="824"/>
      <c r="H5" s="824"/>
      <c r="I5" s="825"/>
      <c r="J5" s="826"/>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8"/>
    </row>
    <row r="6" spans="1:44" ht="15.75">
      <c r="A6" s="821" t="s">
        <v>7</v>
      </c>
      <c r="B6" s="727" t="s">
        <v>8</v>
      </c>
      <c r="C6" s="727" t="s">
        <v>258</v>
      </c>
      <c r="D6" s="727" t="s">
        <v>259</v>
      </c>
      <c r="E6" s="727" t="s">
        <v>260</v>
      </c>
      <c r="F6" s="727" t="s">
        <v>12</v>
      </c>
      <c r="G6" s="821" t="s">
        <v>13</v>
      </c>
      <c r="H6" s="727" t="s">
        <v>261</v>
      </c>
      <c r="I6" s="727" t="s">
        <v>15</v>
      </c>
      <c r="J6" s="823" t="s">
        <v>17</v>
      </c>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12" t="s">
        <v>18</v>
      </c>
      <c r="AQ6" s="822" t="s">
        <v>19</v>
      </c>
      <c r="AR6" s="822" t="s">
        <v>20</v>
      </c>
    </row>
    <row r="7" spans="1:44" ht="15.75">
      <c r="A7" s="821"/>
      <c r="B7" s="727"/>
      <c r="C7" s="727"/>
      <c r="D7" s="727"/>
      <c r="E7" s="727"/>
      <c r="F7" s="727"/>
      <c r="G7" s="821"/>
      <c r="H7" s="727"/>
      <c r="I7" s="727"/>
      <c r="J7" s="718" t="s">
        <v>21</v>
      </c>
      <c r="K7" s="681"/>
      <c r="L7" s="681"/>
      <c r="M7" s="681"/>
      <c r="N7" s="681"/>
      <c r="O7" s="681"/>
      <c r="P7" s="681"/>
      <c r="Q7" s="681"/>
      <c r="R7" s="681" t="s">
        <v>22</v>
      </c>
      <c r="S7" s="681"/>
      <c r="T7" s="681"/>
      <c r="U7" s="681"/>
      <c r="V7" s="681"/>
      <c r="W7" s="681"/>
      <c r="X7" s="681"/>
      <c r="Y7" s="681"/>
      <c r="Z7" s="681" t="s">
        <v>23</v>
      </c>
      <c r="AA7" s="681"/>
      <c r="AB7" s="681"/>
      <c r="AC7" s="681"/>
      <c r="AD7" s="681"/>
      <c r="AE7" s="681"/>
      <c r="AF7" s="681"/>
      <c r="AG7" s="681"/>
      <c r="AH7" s="681" t="s">
        <v>24</v>
      </c>
      <c r="AI7" s="681"/>
      <c r="AJ7" s="681"/>
      <c r="AK7" s="681"/>
      <c r="AL7" s="681"/>
      <c r="AM7" s="681"/>
      <c r="AN7" s="681"/>
      <c r="AO7" s="681"/>
      <c r="AP7" s="712"/>
      <c r="AQ7" s="822"/>
      <c r="AR7" s="822"/>
    </row>
    <row r="8" spans="1:44" ht="15.75">
      <c r="A8" s="821"/>
      <c r="B8" s="727"/>
      <c r="C8" s="727"/>
      <c r="D8" s="727"/>
      <c r="E8" s="727"/>
      <c r="F8" s="727"/>
      <c r="G8" s="821"/>
      <c r="H8" s="727"/>
      <c r="I8" s="727"/>
      <c r="J8" s="718" t="s">
        <v>25</v>
      </c>
      <c r="K8" s="681"/>
      <c r="L8" s="681" t="s">
        <v>26</v>
      </c>
      <c r="M8" s="681"/>
      <c r="N8" s="717" t="s">
        <v>27</v>
      </c>
      <c r="O8" s="718"/>
      <c r="P8" s="698" t="s">
        <v>148</v>
      </c>
      <c r="Q8" s="699"/>
      <c r="R8" s="681" t="s">
        <v>31</v>
      </c>
      <c r="S8" s="681"/>
      <c r="T8" s="681" t="s">
        <v>32</v>
      </c>
      <c r="U8" s="681"/>
      <c r="V8" s="681" t="s">
        <v>33</v>
      </c>
      <c r="W8" s="681"/>
      <c r="X8" s="698" t="s">
        <v>148</v>
      </c>
      <c r="Y8" s="699"/>
      <c r="Z8" s="681" t="s">
        <v>35</v>
      </c>
      <c r="AA8" s="681"/>
      <c r="AB8" s="681" t="s">
        <v>36</v>
      </c>
      <c r="AC8" s="681"/>
      <c r="AD8" s="681" t="s">
        <v>37</v>
      </c>
      <c r="AE8" s="681"/>
      <c r="AF8" s="698" t="s">
        <v>148</v>
      </c>
      <c r="AG8" s="699"/>
      <c r="AH8" s="681" t="s">
        <v>39</v>
      </c>
      <c r="AI8" s="681"/>
      <c r="AJ8" s="681" t="s">
        <v>40</v>
      </c>
      <c r="AK8" s="681"/>
      <c r="AL8" s="681" t="s">
        <v>41</v>
      </c>
      <c r="AM8" s="681"/>
      <c r="AN8" s="698" t="s">
        <v>149</v>
      </c>
      <c r="AO8" s="699"/>
      <c r="AP8" s="712"/>
      <c r="AQ8" s="822"/>
      <c r="AR8" s="822"/>
    </row>
    <row r="9" spans="1:44" ht="16.5" thickBot="1">
      <c r="A9" s="821"/>
      <c r="B9" s="727"/>
      <c r="C9" s="727"/>
      <c r="D9" s="727"/>
      <c r="E9" s="727"/>
      <c r="F9" s="727"/>
      <c r="G9" s="821"/>
      <c r="H9" s="727"/>
      <c r="I9" s="727"/>
      <c r="J9" s="342" t="s">
        <v>43</v>
      </c>
      <c r="K9" s="314" t="s">
        <v>44</v>
      </c>
      <c r="L9" s="313" t="s">
        <v>43</v>
      </c>
      <c r="M9" s="314" t="s">
        <v>44</v>
      </c>
      <c r="N9" s="313" t="s">
        <v>43</v>
      </c>
      <c r="O9" s="314" t="s">
        <v>44</v>
      </c>
      <c r="P9" s="315" t="s">
        <v>43</v>
      </c>
      <c r="Q9" s="316" t="s">
        <v>44</v>
      </c>
      <c r="R9" s="313" t="s">
        <v>43</v>
      </c>
      <c r="S9" s="314" t="s">
        <v>44</v>
      </c>
      <c r="T9" s="313" t="s">
        <v>43</v>
      </c>
      <c r="U9" s="314" t="s">
        <v>44</v>
      </c>
      <c r="V9" s="313" t="s">
        <v>43</v>
      </c>
      <c r="W9" s="314" t="s">
        <v>44</v>
      </c>
      <c r="X9" s="315" t="s">
        <v>43</v>
      </c>
      <c r="Y9" s="316" t="s">
        <v>44</v>
      </c>
      <c r="Z9" s="313" t="s">
        <v>43</v>
      </c>
      <c r="AA9" s="314" t="s">
        <v>44</v>
      </c>
      <c r="AB9" s="313" t="s">
        <v>43</v>
      </c>
      <c r="AC9" s="314" t="s">
        <v>44</v>
      </c>
      <c r="AD9" s="313" t="s">
        <v>43</v>
      </c>
      <c r="AE9" s="314" t="s">
        <v>44</v>
      </c>
      <c r="AF9" s="315" t="s">
        <v>43</v>
      </c>
      <c r="AG9" s="316" t="s">
        <v>44</v>
      </c>
      <c r="AH9" s="313" t="s">
        <v>43</v>
      </c>
      <c r="AI9" s="314" t="s">
        <v>44</v>
      </c>
      <c r="AJ9" s="313" t="s">
        <v>43</v>
      </c>
      <c r="AK9" s="314" t="s">
        <v>44</v>
      </c>
      <c r="AL9" s="313" t="s">
        <v>43</v>
      </c>
      <c r="AM9" s="314" t="s">
        <v>44</v>
      </c>
      <c r="AN9" s="315" t="s">
        <v>43</v>
      </c>
      <c r="AO9" s="316" t="s">
        <v>44</v>
      </c>
      <c r="AP9" s="712"/>
      <c r="AQ9" s="822"/>
      <c r="AR9" s="822"/>
    </row>
    <row r="10" spans="1:44" ht="285">
      <c r="A10" s="343" t="s">
        <v>283</v>
      </c>
      <c r="B10" s="344" t="s">
        <v>284</v>
      </c>
      <c r="C10" s="345">
        <v>1</v>
      </c>
      <c r="D10" s="346" t="s">
        <v>285</v>
      </c>
      <c r="E10" s="347" t="s">
        <v>286</v>
      </c>
      <c r="F10" s="348">
        <v>1</v>
      </c>
      <c r="G10" s="349" t="s">
        <v>287</v>
      </c>
      <c r="H10" s="350" t="s">
        <v>288</v>
      </c>
      <c r="I10" s="349" t="s">
        <v>289</v>
      </c>
      <c r="J10" s="351">
        <v>1</v>
      </c>
      <c r="K10" s="352">
        <v>1</v>
      </c>
      <c r="L10" s="351">
        <v>1</v>
      </c>
      <c r="M10" s="352">
        <v>1</v>
      </c>
      <c r="N10" s="351">
        <v>1</v>
      </c>
      <c r="O10" s="352">
        <v>1</v>
      </c>
      <c r="P10" s="353">
        <v>1</v>
      </c>
      <c r="Q10" s="353">
        <v>1</v>
      </c>
      <c r="R10" s="351">
        <v>1</v>
      </c>
      <c r="S10" s="352">
        <v>1</v>
      </c>
      <c r="T10" s="351">
        <v>1</v>
      </c>
      <c r="U10" s="352">
        <v>1</v>
      </c>
      <c r="V10" s="351">
        <v>1</v>
      </c>
      <c r="W10" s="352">
        <v>1</v>
      </c>
      <c r="X10" s="353">
        <v>1</v>
      </c>
      <c r="Y10" s="353">
        <v>1</v>
      </c>
      <c r="Z10" s="351">
        <v>1</v>
      </c>
      <c r="AA10" s="352">
        <v>1</v>
      </c>
      <c r="AB10" s="351">
        <v>1</v>
      </c>
      <c r="AC10" s="352">
        <v>1</v>
      </c>
      <c r="AD10" s="351">
        <v>1</v>
      </c>
      <c r="AE10" s="352">
        <v>1</v>
      </c>
      <c r="AF10" s="353">
        <v>1</v>
      </c>
      <c r="AG10" s="353">
        <v>1</v>
      </c>
      <c r="AH10" s="351">
        <v>1</v>
      </c>
      <c r="AI10" s="352">
        <v>1</v>
      </c>
      <c r="AJ10" s="351">
        <v>1</v>
      </c>
      <c r="AK10" s="352">
        <v>1</v>
      </c>
      <c r="AL10" s="351">
        <v>1</v>
      </c>
      <c r="AM10" s="352">
        <v>1</v>
      </c>
      <c r="AN10" s="353">
        <v>1</v>
      </c>
      <c r="AO10" s="353">
        <v>1</v>
      </c>
      <c r="AP10" s="353">
        <v>1</v>
      </c>
      <c r="AQ10" s="353">
        <v>1</v>
      </c>
      <c r="AR10" s="354">
        <f>IF(AND(AQ10&gt;0,AP10&gt;0),AQ10/AP10,0)</f>
        <v>1</v>
      </c>
    </row>
    <row r="11" spans="1:44" ht="285.75" thickBot="1">
      <c r="A11" s="355" t="s">
        <v>283</v>
      </c>
      <c r="B11" s="356" t="s">
        <v>290</v>
      </c>
      <c r="C11" s="357">
        <v>12</v>
      </c>
      <c r="D11" s="358" t="s">
        <v>291</v>
      </c>
      <c r="E11" s="359" t="s">
        <v>292</v>
      </c>
      <c r="F11" s="360">
        <v>1</v>
      </c>
      <c r="G11" s="324" t="s">
        <v>293</v>
      </c>
      <c r="H11" s="361" t="s">
        <v>294</v>
      </c>
      <c r="I11" s="324" t="s">
        <v>295</v>
      </c>
      <c r="J11" s="362">
        <v>1</v>
      </c>
      <c r="K11" s="362">
        <v>1</v>
      </c>
      <c r="L11" s="362">
        <v>1</v>
      </c>
      <c r="M11" s="362">
        <v>1</v>
      </c>
      <c r="N11" s="362">
        <v>1</v>
      </c>
      <c r="O11" s="362">
        <v>1</v>
      </c>
      <c r="P11" s="363">
        <f t="shared" ref="P11:Q18" si="0">J11+L11+N11</f>
        <v>3</v>
      </c>
      <c r="Q11" s="363">
        <f t="shared" si="0"/>
        <v>3</v>
      </c>
      <c r="R11" s="362">
        <v>1</v>
      </c>
      <c r="S11" s="362">
        <v>1</v>
      </c>
      <c r="T11" s="362">
        <v>1</v>
      </c>
      <c r="U11" s="362">
        <v>1</v>
      </c>
      <c r="V11" s="362">
        <v>1</v>
      </c>
      <c r="W11" s="362">
        <v>1</v>
      </c>
      <c r="X11" s="363">
        <f>R11+T11+V11</f>
        <v>3</v>
      </c>
      <c r="Y11" s="363">
        <f>S11+U11+W11</f>
        <v>3</v>
      </c>
      <c r="Z11" s="362">
        <v>1</v>
      </c>
      <c r="AA11" s="362">
        <v>1</v>
      </c>
      <c r="AB11" s="362">
        <v>1</v>
      </c>
      <c r="AC11" s="362">
        <v>1</v>
      </c>
      <c r="AD11" s="364">
        <v>1</v>
      </c>
      <c r="AE11" s="364">
        <v>1</v>
      </c>
      <c r="AF11" s="363">
        <f t="shared" ref="AF11:AG18" si="1">Z11+AB11+AD11</f>
        <v>3</v>
      </c>
      <c r="AG11" s="363">
        <f t="shared" si="1"/>
        <v>3</v>
      </c>
      <c r="AH11" s="362">
        <v>1</v>
      </c>
      <c r="AI11" s="362">
        <v>1</v>
      </c>
      <c r="AJ11" s="362">
        <v>1</v>
      </c>
      <c r="AK11" s="362">
        <v>1</v>
      </c>
      <c r="AL11" s="362">
        <v>1</v>
      </c>
      <c r="AM11" s="362">
        <v>1</v>
      </c>
      <c r="AN11" s="363">
        <f t="shared" ref="AN11:AO18" si="2">AH11+AJ11+AL11</f>
        <v>3</v>
      </c>
      <c r="AO11" s="363">
        <f t="shared" si="2"/>
        <v>3</v>
      </c>
      <c r="AP11" s="365">
        <f t="shared" ref="AP11:AQ18" si="3">P11+X11+AF11+AN11</f>
        <v>12</v>
      </c>
      <c r="AQ11" s="366">
        <f t="shared" si="3"/>
        <v>12</v>
      </c>
      <c r="AR11" s="367">
        <f>IF(AND(AQ11&gt;0,AP11&gt;0),AQ11/AP11,0)</f>
        <v>1</v>
      </c>
    </row>
    <row r="12" spans="1:44" ht="225">
      <c r="A12" s="355" t="s">
        <v>283</v>
      </c>
      <c r="B12" s="356" t="s">
        <v>296</v>
      </c>
      <c r="C12" s="318">
        <v>1</v>
      </c>
      <c r="D12" s="358" t="s">
        <v>297</v>
      </c>
      <c r="E12" s="368" t="s">
        <v>298</v>
      </c>
      <c r="F12" s="360" t="s">
        <v>62</v>
      </c>
      <c r="G12" s="324" t="s">
        <v>299</v>
      </c>
      <c r="H12" s="361" t="s">
        <v>300</v>
      </c>
      <c r="I12" s="324" t="s">
        <v>295</v>
      </c>
      <c r="J12" s="369">
        <v>1</v>
      </c>
      <c r="K12" s="370">
        <v>1</v>
      </c>
      <c r="L12" s="369">
        <v>1</v>
      </c>
      <c r="M12" s="370">
        <v>1</v>
      </c>
      <c r="N12" s="369">
        <v>1</v>
      </c>
      <c r="O12" s="370">
        <v>1</v>
      </c>
      <c r="P12" s="371">
        <v>1</v>
      </c>
      <c r="Q12" s="371">
        <v>1</v>
      </c>
      <c r="R12" s="369">
        <v>1</v>
      </c>
      <c r="S12" s="370">
        <v>1</v>
      </c>
      <c r="T12" s="369">
        <v>1</v>
      </c>
      <c r="U12" s="370">
        <v>1</v>
      </c>
      <c r="V12" s="369">
        <v>1</v>
      </c>
      <c r="W12" s="370">
        <v>1</v>
      </c>
      <c r="X12" s="371">
        <v>1</v>
      </c>
      <c r="Y12" s="371">
        <v>1</v>
      </c>
      <c r="Z12" s="369">
        <v>1</v>
      </c>
      <c r="AA12" s="370">
        <v>1</v>
      </c>
      <c r="AB12" s="369">
        <v>1</v>
      </c>
      <c r="AC12" s="370">
        <v>1</v>
      </c>
      <c r="AD12" s="369">
        <v>1</v>
      </c>
      <c r="AE12" s="370">
        <v>1</v>
      </c>
      <c r="AF12" s="371">
        <v>1</v>
      </c>
      <c r="AG12" s="371">
        <v>1</v>
      </c>
      <c r="AH12" s="369">
        <v>1</v>
      </c>
      <c r="AI12" s="370">
        <v>1</v>
      </c>
      <c r="AJ12" s="369">
        <v>1</v>
      </c>
      <c r="AK12" s="370">
        <v>1</v>
      </c>
      <c r="AL12" s="369">
        <v>1</v>
      </c>
      <c r="AM12" s="370">
        <v>1</v>
      </c>
      <c r="AN12" s="371">
        <v>1</v>
      </c>
      <c r="AO12" s="371">
        <v>1</v>
      </c>
      <c r="AP12" s="371">
        <v>1</v>
      </c>
      <c r="AQ12" s="371">
        <v>1</v>
      </c>
      <c r="AR12" s="354">
        <f>IF(AND(AQ12&gt;0,AP12&gt;0),AQ12/AP12,0)</f>
        <v>1</v>
      </c>
    </row>
    <row r="13" spans="1:44" ht="150">
      <c r="A13" s="355" t="s">
        <v>283</v>
      </c>
      <c r="B13" s="356" t="s">
        <v>301</v>
      </c>
      <c r="C13" s="318">
        <v>1</v>
      </c>
      <c r="D13" s="358" t="s">
        <v>302</v>
      </c>
      <c r="E13" s="372" t="s">
        <v>303</v>
      </c>
      <c r="F13" s="360">
        <v>1</v>
      </c>
      <c r="G13" s="324" t="s">
        <v>304</v>
      </c>
      <c r="H13" s="361" t="s">
        <v>305</v>
      </c>
      <c r="I13" s="324" t="s">
        <v>295</v>
      </c>
      <c r="J13" s="369">
        <v>1</v>
      </c>
      <c r="K13" s="370">
        <v>1</v>
      </c>
      <c r="L13" s="369">
        <v>1</v>
      </c>
      <c r="M13" s="370">
        <v>1</v>
      </c>
      <c r="N13" s="369">
        <v>1</v>
      </c>
      <c r="O13" s="370">
        <v>1</v>
      </c>
      <c r="P13" s="371">
        <v>1</v>
      </c>
      <c r="Q13" s="371">
        <v>1</v>
      </c>
      <c r="R13" s="369">
        <v>1</v>
      </c>
      <c r="S13" s="370">
        <v>1</v>
      </c>
      <c r="T13" s="369">
        <v>1</v>
      </c>
      <c r="U13" s="370">
        <v>1</v>
      </c>
      <c r="V13" s="369">
        <v>1</v>
      </c>
      <c r="W13" s="370">
        <v>1</v>
      </c>
      <c r="X13" s="371">
        <v>1</v>
      </c>
      <c r="Y13" s="371">
        <v>1</v>
      </c>
      <c r="Z13" s="369">
        <v>1</v>
      </c>
      <c r="AA13" s="370">
        <v>1</v>
      </c>
      <c r="AB13" s="369">
        <v>1</v>
      </c>
      <c r="AC13" s="370">
        <v>1</v>
      </c>
      <c r="AD13" s="369">
        <v>1</v>
      </c>
      <c r="AE13" s="370">
        <v>1</v>
      </c>
      <c r="AF13" s="371">
        <v>1</v>
      </c>
      <c r="AG13" s="371">
        <v>1</v>
      </c>
      <c r="AH13" s="369">
        <v>1</v>
      </c>
      <c r="AI13" s="370">
        <v>1</v>
      </c>
      <c r="AJ13" s="369">
        <v>1</v>
      </c>
      <c r="AK13" s="370">
        <v>1</v>
      </c>
      <c r="AL13" s="369">
        <v>1</v>
      </c>
      <c r="AM13" s="370">
        <v>1</v>
      </c>
      <c r="AN13" s="371">
        <v>1</v>
      </c>
      <c r="AO13" s="371">
        <v>1</v>
      </c>
      <c r="AP13" s="371">
        <v>1</v>
      </c>
      <c r="AQ13" s="371">
        <v>1</v>
      </c>
      <c r="AR13" s="367">
        <f t="shared" ref="AR13:AR18" si="4">IF(AND(AQ13&gt;0,AP13&gt;0),AQ13/AP13,0)</f>
        <v>1</v>
      </c>
    </row>
    <row r="14" spans="1:44" ht="150">
      <c r="A14" s="355" t="s">
        <v>283</v>
      </c>
      <c r="B14" s="356" t="s">
        <v>306</v>
      </c>
      <c r="C14" s="373">
        <v>1</v>
      </c>
      <c r="D14" s="358" t="s">
        <v>307</v>
      </c>
      <c r="E14" s="373" t="s">
        <v>308</v>
      </c>
      <c r="F14" s="360" t="s">
        <v>62</v>
      </c>
      <c r="G14" s="324" t="s">
        <v>309</v>
      </c>
      <c r="H14" s="361" t="s">
        <v>310</v>
      </c>
      <c r="I14" s="324" t="s">
        <v>289</v>
      </c>
      <c r="J14" s="362">
        <v>0</v>
      </c>
      <c r="K14" s="362">
        <v>0</v>
      </c>
      <c r="L14" s="362">
        <v>0</v>
      </c>
      <c r="M14" s="362">
        <v>0</v>
      </c>
      <c r="N14" s="362">
        <v>0</v>
      </c>
      <c r="O14" s="362">
        <v>0</v>
      </c>
      <c r="P14" s="363">
        <f t="shared" si="0"/>
        <v>0</v>
      </c>
      <c r="Q14" s="363">
        <f t="shared" si="0"/>
        <v>0</v>
      </c>
      <c r="R14" s="362">
        <v>0</v>
      </c>
      <c r="S14" s="362">
        <v>0</v>
      </c>
      <c r="T14" s="362">
        <v>0</v>
      </c>
      <c r="U14" s="362">
        <v>0</v>
      </c>
      <c r="V14" s="362">
        <v>0</v>
      </c>
      <c r="W14" s="362">
        <v>0</v>
      </c>
      <c r="X14" s="363">
        <f>R14+T14+V14</f>
        <v>0</v>
      </c>
      <c r="Y14" s="363">
        <f>S14+U14+W14</f>
        <v>0</v>
      </c>
      <c r="Z14" s="362">
        <v>0</v>
      </c>
      <c r="AA14" s="362">
        <v>0</v>
      </c>
      <c r="AB14" s="362">
        <v>0</v>
      </c>
      <c r="AC14" s="362">
        <v>0</v>
      </c>
      <c r="AD14" s="364">
        <v>0</v>
      </c>
      <c r="AE14" s="364">
        <v>0</v>
      </c>
      <c r="AF14" s="363">
        <f t="shared" si="1"/>
        <v>0</v>
      </c>
      <c r="AG14" s="363">
        <f t="shared" si="1"/>
        <v>0</v>
      </c>
      <c r="AH14" s="362">
        <v>0</v>
      </c>
      <c r="AI14" s="362">
        <v>0</v>
      </c>
      <c r="AJ14" s="362">
        <v>0</v>
      </c>
      <c r="AK14" s="362">
        <v>0</v>
      </c>
      <c r="AL14" s="362">
        <v>1</v>
      </c>
      <c r="AM14" s="362">
        <v>0</v>
      </c>
      <c r="AN14" s="363">
        <f t="shared" si="2"/>
        <v>1</v>
      </c>
      <c r="AO14" s="363">
        <v>1</v>
      </c>
      <c r="AP14" s="365">
        <f t="shared" si="3"/>
        <v>1</v>
      </c>
      <c r="AQ14" s="366">
        <f t="shared" si="3"/>
        <v>1</v>
      </c>
      <c r="AR14" s="374">
        <f t="shared" si="4"/>
        <v>1</v>
      </c>
    </row>
    <row r="15" spans="1:44" ht="210">
      <c r="A15" s="355" t="s">
        <v>283</v>
      </c>
      <c r="B15" s="356" t="s">
        <v>311</v>
      </c>
      <c r="C15" s="375">
        <v>1</v>
      </c>
      <c r="D15" s="358" t="s">
        <v>312</v>
      </c>
      <c r="E15" s="373" t="s">
        <v>313</v>
      </c>
      <c r="F15" s="360">
        <v>1</v>
      </c>
      <c r="G15" s="324" t="s">
        <v>314</v>
      </c>
      <c r="H15" s="361" t="s">
        <v>315</v>
      </c>
      <c r="I15" s="324" t="s">
        <v>316</v>
      </c>
      <c r="J15" s="362">
        <v>0</v>
      </c>
      <c r="K15" s="362">
        <v>0</v>
      </c>
      <c r="L15" s="362">
        <v>0</v>
      </c>
      <c r="M15" s="362">
        <v>0</v>
      </c>
      <c r="N15" s="362">
        <v>0</v>
      </c>
      <c r="O15" s="362">
        <v>0</v>
      </c>
      <c r="P15" s="363">
        <f t="shared" si="0"/>
        <v>0</v>
      </c>
      <c r="Q15" s="363">
        <f t="shared" si="0"/>
        <v>0</v>
      </c>
      <c r="R15" s="362">
        <v>0</v>
      </c>
      <c r="S15" s="362">
        <v>0</v>
      </c>
      <c r="T15" s="362">
        <v>0</v>
      </c>
      <c r="U15" s="362">
        <v>0</v>
      </c>
      <c r="V15" s="370">
        <v>0.4</v>
      </c>
      <c r="W15" s="370">
        <v>0.4</v>
      </c>
      <c r="X15" s="371">
        <v>0.4</v>
      </c>
      <c r="Y15" s="371">
        <v>0.4</v>
      </c>
      <c r="Z15" s="362">
        <v>0</v>
      </c>
      <c r="AA15" s="362">
        <v>0</v>
      </c>
      <c r="AB15" s="362">
        <v>0</v>
      </c>
      <c r="AC15" s="362">
        <v>0</v>
      </c>
      <c r="AD15" s="376">
        <v>0.2</v>
      </c>
      <c r="AE15" s="376">
        <v>0.2</v>
      </c>
      <c r="AF15" s="371">
        <v>0.2</v>
      </c>
      <c r="AG15" s="371">
        <v>0.2</v>
      </c>
      <c r="AH15" s="362">
        <v>0</v>
      </c>
      <c r="AI15" s="362">
        <v>0</v>
      </c>
      <c r="AJ15" s="362">
        <v>0</v>
      </c>
      <c r="AK15" s="362">
        <v>0</v>
      </c>
      <c r="AL15" s="370">
        <v>0.4</v>
      </c>
      <c r="AM15" s="370">
        <v>0.16</v>
      </c>
      <c r="AN15" s="371">
        <f t="shared" si="2"/>
        <v>0.4</v>
      </c>
      <c r="AO15" s="371">
        <f>AM15</f>
        <v>0.16</v>
      </c>
      <c r="AP15" s="371">
        <f t="shared" si="3"/>
        <v>1</v>
      </c>
      <c r="AQ15" s="371">
        <f t="shared" si="3"/>
        <v>0.76000000000000012</v>
      </c>
      <c r="AR15" s="367">
        <f>IF(AND(AQ15&gt;0,AP15&gt;0),AQ15/AP15,0)</f>
        <v>0.76000000000000012</v>
      </c>
    </row>
    <row r="16" spans="1:44" ht="195">
      <c r="A16" s="355" t="s">
        <v>283</v>
      </c>
      <c r="B16" s="356" t="s">
        <v>317</v>
      </c>
      <c r="C16" s="375">
        <v>1</v>
      </c>
      <c r="D16" s="358" t="s">
        <v>318</v>
      </c>
      <c r="E16" s="373" t="s">
        <v>319</v>
      </c>
      <c r="F16" s="360">
        <v>1</v>
      </c>
      <c r="G16" s="324" t="s">
        <v>320</v>
      </c>
      <c r="H16" s="361" t="s">
        <v>321</v>
      </c>
      <c r="I16" s="324" t="s">
        <v>316</v>
      </c>
      <c r="J16" s="362">
        <v>0</v>
      </c>
      <c r="K16" s="362">
        <v>0</v>
      </c>
      <c r="L16" s="362">
        <v>0</v>
      </c>
      <c r="M16" s="362">
        <v>0</v>
      </c>
      <c r="N16" s="362">
        <v>0</v>
      </c>
      <c r="O16" s="362">
        <v>0</v>
      </c>
      <c r="P16" s="363">
        <f t="shared" si="0"/>
        <v>0</v>
      </c>
      <c r="Q16" s="363">
        <f t="shared" si="0"/>
        <v>0</v>
      </c>
      <c r="R16" s="362">
        <v>0</v>
      </c>
      <c r="S16" s="362">
        <v>0</v>
      </c>
      <c r="T16" s="362">
        <v>0</v>
      </c>
      <c r="U16" s="362">
        <v>0</v>
      </c>
      <c r="V16" s="370">
        <v>0.4</v>
      </c>
      <c r="W16" s="370">
        <v>0.4</v>
      </c>
      <c r="X16" s="371">
        <v>0.4</v>
      </c>
      <c r="Y16" s="371">
        <v>0.4</v>
      </c>
      <c r="Z16" s="362">
        <v>0</v>
      </c>
      <c r="AA16" s="362">
        <v>0</v>
      </c>
      <c r="AB16" s="362">
        <v>0</v>
      </c>
      <c r="AC16" s="362">
        <v>0</v>
      </c>
      <c r="AD16" s="376">
        <v>0.2</v>
      </c>
      <c r="AE16" s="376">
        <v>0.2</v>
      </c>
      <c r="AF16" s="371">
        <v>0.2</v>
      </c>
      <c r="AG16" s="371">
        <v>0.2</v>
      </c>
      <c r="AH16" s="362">
        <v>0</v>
      </c>
      <c r="AI16" s="362">
        <v>0</v>
      </c>
      <c r="AJ16" s="362">
        <v>0</v>
      </c>
      <c r="AK16" s="362">
        <v>0</v>
      </c>
      <c r="AL16" s="370">
        <v>0.4</v>
      </c>
      <c r="AM16" s="370">
        <v>0.4</v>
      </c>
      <c r="AN16" s="371">
        <f>AH16+AJ16+AL16</f>
        <v>0.4</v>
      </c>
      <c r="AO16" s="371">
        <f>AM16</f>
        <v>0.4</v>
      </c>
      <c r="AP16" s="371">
        <f t="shared" si="3"/>
        <v>1</v>
      </c>
      <c r="AQ16" s="371">
        <f>Q16+Y16+AG16+AO16</f>
        <v>1</v>
      </c>
      <c r="AR16" s="367">
        <f>IF(AND(AQ16&gt;0,AP16&gt;0),AQ16/AP16,0)</f>
        <v>1</v>
      </c>
    </row>
    <row r="17" spans="1:44" ht="210">
      <c r="A17" s="355" t="s">
        <v>283</v>
      </c>
      <c r="B17" s="356" t="s">
        <v>322</v>
      </c>
      <c r="C17" s="375">
        <v>1</v>
      </c>
      <c r="D17" s="358" t="s">
        <v>323</v>
      </c>
      <c r="E17" s="373" t="s">
        <v>324</v>
      </c>
      <c r="F17" s="360">
        <v>1</v>
      </c>
      <c r="G17" s="324" t="s">
        <v>325</v>
      </c>
      <c r="H17" s="361" t="s">
        <v>326</v>
      </c>
      <c r="I17" s="324" t="s">
        <v>316</v>
      </c>
      <c r="J17" s="362">
        <v>0</v>
      </c>
      <c r="K17" s="362">
        <v>0</v>
      </c>
      <c r="L17" s="362">
        <v>0</v>
      </c>
      <c r="M17" s="362">
        <v>0</v>
      </c>
      <c r="N17" s="362">
        <v>0</v>
      </c>
      <c r="O17" s="362">
        <v>0</v>
      </c>
      <c r="P17" s="363">
        <f t="shared" si="0"/>
        <v>0</v>
      </c>
      <c r="Q17" s="363">
        <f t="shared" si="0"/>
        <v>0</v>
      </c>
      <c r="R17" s="362">
        <v>0</v>
      </c>
      <c r="S17" s="362">
        <v>0</v>
      </c>
      <c r="T17" s="362">
        <v>0</v>
      </c>
      <c r="U17" s="362">
        <v>0</v>
      </c>
      <c r="V17" s="370">
        <v>0.4</v>
      </c>
      <c r="W17" s="370">
        <v>0.4</v>
      </c>
      <c r="X17" s="371">
        <v>0.4</v>
      </c>
      <c r="Y17" s="371">
        <v>0.4</v>
      </c>
      <c r="Z17" s="362">
        <v>0</v>
      </c>
      <c r="AA17" s="362">
        <v>0</v>
      </c>
      <c r="AB17" s="362">
        <v>0</v>
      </c>
      <c r="AC17" s="362">
        <v>0</v>
      </c>
      <c r="AD17" s="376">
        <v>0.2</v>
      </c>
      <c r="AE17" s="376">
        <v>0.2</v>
      </c>
      <c r="AF17" s="371">
        <v>0.2</v>
      </c>
      <c r="AG17" s="371">
        <v>0.2</v>
      </c>
      <c r="AH17" s="362">
        <v>0</v>
      </c>
      <c r="AI17" s="362">
        <v>0</v>
      </c>
      <c r="AJ17" s="362">
        <v>0</v>
      </c>
      <c r="AK17" s="362">
        <v>0</v>
      </c>
      <c r="AL17" s="370">
        <v>0.4</v>
      </c>
      <c r="AM17" s="370">
        <v>0</v>
      </c>
      <c r="AN17" s="371">
        <f>AH17+AJ17+AL17</f>
        <v>0.4</v>
      </c>
      <c r="AO17" s="371">
        <v>0.37</v>
      </c>
      <c r="AP17" s="371">
        <f t="shared" si="3"/>
        <v>1</v>
      </c>
      <c r="AQ17" s="371">
        <f>Q17+Y17+AG17+AO17</f>
        <v>0.97000000000000008</v>
      </c>
      <c r="AR17" s="367">
        <f>IF(AND(AQ17&gt;0,AP17&gt;0),AQ17/AP17,0)</f>
        <v>0.97000000000000008</v>
      </c>
    </row>
    <row r="18" spans="1:44" ht="255.75" thickBot="1">
      <c r="A18" s="377" t="s">
        <v>283</v>
      </c>
      <c r="B18" s="378" t="s">
        <v>327</v>
      </c>
      <c r="C18" s="379">
        <v>1</v>
      </c>
      <c r="D18" s="380" t="s">
        <v>328</v>
      </c>
      <c r="E18" s="381" t="s">
        <v>329</v>
      </c>
      <c r="F18" s="382">
        <v>1</v>
      </c>
      <c r="G18" s="383" t="s">
        <v>330</v>
      </c>
      <c r="H18" s="384" t="s">
        <v>331</v>
      </c>
      <c r="I18" s="383" t="s">
        <v>289</v>
      </c>
      <c r="J18" s="385">
        <v>0</v>
      </c>
      <c r="K18" s="385">
        <v>0</v>
      </c>
      <c r="L18" s="385">
        <v>0</v>
      </c>
      <c r="M18" s="385">
        <v>0</v>
      </c>
      <c r="N18" s="386">
        <v>0</v>
      </c>
      <c r="O18" s="385">
        <v>0</v>
      </c>
      <c r="P18" s="387">
        <f t="shared" si="0"/>
        <v>0</v>
      </c>
      <c r="Q18" s="387">
        <f t="shared" si="0"/>
        <v>0</v>
      </c>
      <c r="R18" s="385">
        <v>0</v>
      </c>
      <c r="S18" s="385">
        <v>0</v>
      </c>
      <c r="T18" s="385">
        <v>0</v>
      </c>
      <c r="U18" s="385">
        <v>0</v>
      </c>
      <c r="V18" s="385">
        <v>62</v>
      </c>
      <c r="W18" s="385">
        <v>62</v>
      </c>
      <c r="X18" s="387">
        <f>R18+T18+V18</f>
        <v>62</v>
      </c>
      <c r="Y18" s="387">
        <f>S18+U18+W18</f>
        <v>62</v>
      </c>
      <c r="Z18" s="385">
        <v>0</v>
      </c>
      <c r="AA18" s="385">
        <v>0</v>
      </c>
      <c r="AB18" s="385">
        <v>0</v>
      </c>
      <c r="AC18" s="385">
        <v>0</v>
      </c>
      <c r="AD18" s="388">
        <v>0</v>
      </c>
      <c r="AE18" s="388">
        <v>0</v>
      </c>
      <c r="AF18" s="387">
        <f t="shared" si="1"/>
        <v>0</v>
      </c>
      <c r="AG18" s="387">
        <f t="shared" si="1"/>
        <v>0</v>
      </c>
      <c r="AH18" s="385">
        <v>0</v>
      </c>
      <c r="AI18" s="385">
        <v>0</v>
      </c>
      <c r="AJ18" s="385">
        <v>0</v>
      </c>
      <c r="AK18" s="385">
        <v>0</v>
      </c>
      <c r="AL18" s="385">
        <v>0</v>
      </c>
      <c r="AM18" s="385">
        <v>0</v>
      </c>
      <c r="AN18" s="387">
        <f t="shared" si="2"/>
        <v>0</v>
      </c>
      <c r="AO18" s="387">
        <f t="shared" si="2"/>
        <v>0</v>
      </c>
      <c r="AP18" s="389">
        <f t="shared" si="3"/>
        <v>62</v>
      </c>
      <c r="AQ18" s="390">
        <f t="shared" si="3"/>
        <v>62</v>
      </c>
      <c r="AR18" s="391">
        <f t="shared" si="4"/>
        <v>1</v>
      </c>
    </row>
    <row r="19" spans="1:44" ht="16.5" thickBot="1">
      <c r="A19" s="392"/>
      <c r="B19" s="393"/>
      <c r="C19" s="394"/>
      <c r="D19" s="395"/>
      <c r="E19" s="396"/>
      <c r="F19" s="397"/>
      <c r="G19" s="398"/>
      <c r="H19" s="399"/>
      <c r="I19" s="400"/>
    </row>
    <row r="22" spans="1:44" ht="17.25">
      <c r="A22" s="302" t="s">
        <v>96</v>
      </c>
      <c r="B22" s="816"/>
      <c r="C22" s="817"/>
    </row>
    <row r="24" spans="1:44" ht="31.5">
      <c r="A24" s="303" t="s">
        <v>98</v>
      </c>
      <c r="B24" s="818">
        <v>43110</v>
      </c>
      <c r="C24" s="817"/>
      <c r="F24" s="304" t="s">
        <v>99</v>
      </c>
      <c r="G24" s="819" t="s">
        <v>332</v>
      </c>
      <c r="H24" s="820"/>
      <c r="I24" s="820"/>
    </row>
  </sheetData>
  <mergeCells count="43">
    <mergeCell ref="A5:I5"/>
    <mergeCell ref="J5:AR5"/>
    <mergeCell ref="A1:C3"/>
    <mergeCell ref="D1:AP2"/>
    <mergeCell ref="AQ1:AR1"/>
    <mergeCell ref="D3:AP3"/>
    <mergeCell ref="AQ3:AR3"/>
    <mergeCell ref="A6:A9"/>
    <mergeCell ref="B6:B9"/>
    <mergeCell ref="C6:C9"/>
    <mergeCell ref="D6:D9"/>
    <mergeCell ref="E6:E9"/>
    <mergeCell ref="AR6:AR9"/>
    <mergeCell ref="J7:Q7"/>
    <mergeCell ref="R7:Y7"/>
    <mergeCell ref="Z7:AG7"/>
    <mergeCell ref="AH7:AO7"/>
    <mergeCell ref="J8:K8"/>
    <mergeCell ref="L8:M8"/>
    <mergeCell ref="N8:O8"/>
    <mergeCell ref="P8:Q8"/>
    <mergeCell ref="R8:S8"/>
    <mergeCell ref="J6:AO6"/>
    <mergeCell ref="AP6:AP9"/>
    <mergeCell ref="AQ6:AQ9"/>
    <mergeCell ref="T8:U8"/>
    <mergeCell ref="V8:W8"/>
    <mergeCell ref="X8:Y8"/>
    <mergeCell ref="AN8:AO8"/>
    <mergeCell ref="B22:C22"/>
    <mergeCell ref="B24:C24"/>
    <mergeCell ref="G24:I24"/>
    <mergeCell ref="AB8:AC8"/>
    <mergeCell ref="AD8:AE8"/>
    <mergeCell ref="AF8:AG8"/>
    <mergeCell ref="AH8:AI8"/>
    <mergeCell ref="AJ8:AK8"/>
    <mergeCell ref="AL8:AM8"/>
    <mergeCell ref="G6:G9"/>
    <mergeCell ref="H6:H9"/>
    <mergeCell ref="I6:I9"/>
    <mergeCell ref="Z8:AA8"/>
    <mergeCell ref="F6:F9"/>
  </mergeCells>
  <dataValidations count="1">
    <dataValidation type="list" allowBlank="1" showInputMessage="1" showErrorMessage="1" promptTitle="Objetivo Estratégico" sqref="A10:A18">
      <formula1>RR</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sheetPr>
  <dimension ref="A1:AR29"/>
  <sheetViews>
    <sheetView topLeftCell="E12" workbookViewId="0">
      <selection activeCell="H13" sqref="H13:I13"/>
    </sheetView>
  </sheetViews>
  <sheetFormatPr baseColWidth="10" defaultColWidth="17.28515625" defaultRowHeight="15" customHeight="1"/>
  <cols>
    <col min="1" max="2" width="35.7109375" style="435" customWidth="1"/>
    <col min="3" max="3" width="20.7109375" style="436" customWidth="1"/>
    <col min="4" max="5" width="25.7109375" style="435" customWidth="1"/>
    <col min="6" max="6" width="20.7109375" style="435" customWidth="1"/>
    <col min="7" max="7" width="35.7109375" style="435" customWidth="1"/>
    <col min="8" max="8" width="50.7109375" style="435" customWidth="1"/>
    <col min="9" max="9" width="50.7109375" style="437" customWidth="1"/>
    <col min="10" max="10" width="18" style="335" customWidth="1"/>
    <col min="11" max="15" width="17.42578125" style="335" customWidth="1"/>
    <col min="16" max="16" width="19" style="335" customWidth="1"/>
    <col min="17" max="18" width="17.42578125" style="335" customWidth="1"/>
    <col min="19" max="19" width="17.28515625" style="335" customWidth="1"/>
    <col min="20" max="22" width="17.42578125" style="335" customWidth="1"/>
    <col min="23" max="23" width="17.28515625" style="335" customWidth="1"/>
    <col min="24" max="24" width="19" style="335" customWidth="1"/>
    <col min="25" max="25" width="17.42578125" style="335" customWidth="1"/>
    <col min="26" max="26" width="18.42578125" style="335" bestFit="1" customWidth="1"/>
    <col min="27" max="27" width="17.28515625" style="335"/>
    <col min="28" max="28" width="17.42578125" style="335" bestFit="1" customWidth="1"/>
    <col min="29" max="29" width="17.42578125" style="335" customWidth="1"/>
    <col min="30" max="30" width="17.42578125" style="335" bestFit="1" customWidth="1"/>
    <col min="31" max="31" width="17.28515625" style="335"/>
    <col min="32" max="32" width="19" style="335" bestFit="1" customWidth="1"/>
    <col min="33" max="33" width="17.42578125" style="335" bestFit="1" customWidth="1"/>
    <col min="34" max="41" width="17.42578125" style="335" customWidth="1"/>
    <col min="42" max="42" width="19" style="335" bestFit="1" customWidth="1"/>
    <col min="43" max="43" width="17.42578125" style="335" bestFit="1" customWidth="1"/>
    <col min="44" max="16384" width="17.28515625" style="335"/>
  </cols>
  <sheetData>
    <row r="1" spans="1:44" ht="39.75" customHeight="1">
      <c r="A1" s="829"/>
      <c r="B1" s="829"/>
      <c r="C1" s="829"/>
      <c r="D1" s="838" t="s">
        <v>252</v>
      </c>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row>
    <row r="2" spans="1:44" ht="39.75" customHeight="1">
      <c r="A2" s="829"/>
      <c r="B2" s="829"/>
      <c r="C2" s="829"/>
      <c r="D2" s="840" t="s">
        <v>333</v>
      </c>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row>
    <row r="3" spans="1:44" ht="14.25" customHeight="1">
      <c r="A3" s="338"/>
      <c r="B3" s="338"/>
      <c r="C3" s="339"/>
      <c r="D3" s="338"/>
      <c r="E3" s="338"/>
      <c r="F3" s="338"/>
      <c r="G3" s="338"/>
      <c r="H3" s="338"/>
      <c r="I3" s="340"/>
    </row>
    <row r="4" spans="1:44" ht="15" customHeight="1">
      <c r="A4" s="403"/>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842"/>
      <c r="AQ4" s="843"/>
      <c r="AR4" s="844"/>
    </row>
    <row r="5" spans="1:44" ht="20.25" customHeight="1">
      <c r="A5" s="845" t="s">
        <v>7</v>
      </c>
      <c r="B5" s="845" t="s">
        <v>8</v>
      </c>
      <c r="C5" s="845" t="s">
        <v>258</v>
      </c>
      <c r="D5" s="845" t="s">
        <v>259</v>
      </c>
      <c r="E5" s="845" t="s">
        <v>260</v>
      </c>
      <c r="F5" s="845" t="s">
        <v>12</v>
      </c>
      <c r="G5" s="845" t="s">
        <v>13</v>
      </c>
      <c r="H5" s="845" t="s">
        <v>261</v>
      </c>
      <c r="I5" s="845" t="s">
        <v>15</v>
      </c>
      <c r="J5" s="729" t="s">
        <v>17</v>
      </c>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836" t="s">
        <v>18</v>
      </c>
      <c r="AQ5" s="822" t="s">
        <v>19</v>
      </c>
      <c r="AR5" s="822" t="s">
        <v>20</v>
      </c>
    </row>
    <row r="6" spans="1:44" ht="20.25" customHeight="1">
      <c r="A6" s="845"/>
      <c r="B6" s="845"/>
      <c r="C6" s="845"/>
      <c r="D6" s="845"/>
      <c r="E6" s="845"/>
      <c r="F6" s="845"/>
      <c r="G6" s="845"/>
      <c r="H6" s="845"/>
      <c r="I6" s="845"/>
      <c r="J6" s="681" t="s">
        <v>21</v>
      </c>
      <c r="K6" s="681"/>
      <c r="L6" s="681"/>
      <c r="M6" s="681"/>
      <c r="N6" s="681"/>
      <c r="O6" s="681"/>
      <c r="P6" s="681"/>
      <c r="Q6" s="681"/>
      <c r="R6" s="681" t="s">
        <v>22</v>
      </c>
      <c r="S6" s="681"/>
      <c r="T6" s="681"/>
      <c r="U6" s="681"/>
      <c r="V6" s="681"/>
      <c r="W6" s="681"/>
      <c r="X6" s="681"/>
      <c r="Y6" s="681"/>
      <c r="Z6" s="681" t="s">
        <v>23</v>
      </c>
      <c r="AA6" s="681"/>
      <c r="AB6" s="681"/>
      <c r="AC6" s="681"/>
      <c r="AD6" s="681"/>
      <c r="AE6" s="681"/>
      <c r="AF6" s="681"/>
      <c r="AG6" s="681"/>
      <c r="AH6" s="681" t="s">
        <v>24</v>
      </c>
      <c r="AI6" s="681"/>
      <c r="AJ6" s="681"/>
      <c r="AK6" s="681"/>
      <c r="AL6" s="681"/>
      <c r="AM6" s="681"/>
      <c r="AN6" s="681"/>
      <c r="AO6" s="681"/>
      <c r="AP6" s="836"/>
      <c r="AQ6" s="822"/>
      <c r="AR6" s="822"/>
    </row>
    <row r="7" spans="1:44" ht="17.25" customHeight="1">
      <c r="A7" s="845"/>
      <c r="B7" s="845"/>
      <c r="C7" s="845"/>
      <c r="D7" s="845"/>
      <c r="E7" s="845"/>
      <c r="F7" s="845"/>
      <c r="G7" s="845"/>
      <c r="H7" s="845"/>
      <c r="I7" s="845"/>
      <c r="J7" s="681" t="s">
        <v>25</v>
      </c>
      <c r="K7" s="681"/>
      <c r="L7" s="681" t="s">
        <v>26</v>
      </c>
      <c r="M7" s="681"/>
      <c r="N7" s="847" t="s">
        <v>27</v>
      </c>
      <c r="O7" s="848"/>
      <c r="P7" s="849" t="s">
        <v>148</v>
      </c>
      <c r="Q7" s="850"/>
      <c r="R7" s="837" t="s">
        <v>31</v>
      </c>
      <c r="S7" s="837"/>
      <c r="T7" s="837" t="s">
        <v>32</v>
      </c>
      <c r="U7" s="837"/>
      <c r="V7" s="837" t="s">
        <v>33</v>
      </c>
      <c r="W7" s="837"/>
      <c r="X7" s="849" t="s">
        <v>148</v>
      </c>
      <c r="Y7" s="850"/>
      <c r="Z7" s="837" t="s">
        <v>35</v>
      </c>
      <c r="AA7" s="837"/>
      <c r="AB7" s="837" t="s">
        <v>36</v>
      </c>
      <c r="AC7" s="837"/>
      <c r="AD7" s="837" t="s">
        <v>37</v>
      </c>
      <c r="AE7" s="837"/>
      <c r="AF7" s="849" t="s">
        <v>148</v>
      </c>
      <c r="AG7" s="850"/>
      <c r="AH7" s="837" t="s">
        <v>39</v>
      </c>
      <c r="AI7" s="837"/>
      <c r="AJ7" s="837" t="s">
        <v>40</v>
      </c>
      <c r="AK7" s="837"/>
      <c r="AL7" s="837" t="s">
        <v>41</v>
      </c>
      <c r="AM7" s="837"/>
      <c r="AN7" s="849" t="s">
        <v>149</v>
      </c>
      <c r="AO7" s="850"/>
      <c r="AP7" s="836"/>
      <c r="AQ7" s="822"/>
      <c r="AR7" s="822"/>
    </row>
    <row r="8" spans="1:44" ht="15.75" customHeight="1">
      <c r="A8" s="846"/>
      <c r="B8" s="846"/>
      <c r="C8" s="846"/>
      <c r="D8" s="846"/>
      <c r="E8" s="846"/>
      <c r="F8" s="846"/>
      <c r="G8" s="846"/>
      <c r="H8" s="846"/>
      <c r="I8" s="846"/>
      <c r="J8" s="313" t="s">
        <v>43</v>
      </c>
      <c r="K8" s="314" t="s">
        <v>44</v>
      </c>
      <c r="L8" s="313" t="s">
        <v>43</v>
      </c>
      <c r="M8" s="314" t="s">
        <v>44</v>
      </c>
      <c r="N8" s="313" t="s">
        <v>43</v>
      </c>
      <c r="O8" s="314" t="s">
        <v>44</v>
      </c>
      <c r="P8" s="315" t="s">
        <v>43</v>
      </c>
      <c r="Q8" s="316" t="s">
        <v>44</v>
      </c>
      <c r="R8" s="313" t="s">
        <v>43</v>
      </c>
      <c r="S8" s="314" t="s">
        <v>44</v>
      </c>
      <c r="T8" s="313" t="s">
        <v>43</v>
      </c>
      <c r="U8" s="314" t="s">
        <v>44</v>
      </c>
      <c r="V8" s="313" t="s">
        <v>43</v>
      </c>
      <c r="W8" s="314" t="s">
        <v>44</v>
      </c>
      <c r="X8" s="315" t="s">
        <v>43</v>
      </c>
      <c r="Y8" s="316" t="s">
        <v>44</v>
      </c>
      <c r="Z8" s="313" t="s">
        <v>43</v>
      </c>
      <c r="AA8" s="314" t="s">
        <v>44</v>
      </c>
      <c r="AB8" s="313" t="s">
        <v>43</v>
      </c>
      <c r="AC8" s="314" t="s">
        <v>44</v>
      </c>
      <c r="AD8" s="313" t="s">
        <v>43</v>
      </c>
      <c r="AE8" s="314" t="s">
        <v>44</v>
      </c>
      <c r="AF8" s="315" t="s">
        <v>43</v>
      </c>
      <c r="AG8" s="316" t="s">
        <v>44</v>
      </c>
      <c r="AH8" s="313" t="s">
        <v>43</v>
      </c>
      <c r="AI8" s="314" t="s">
        <v>44</v>
      </c>
      <c r="AJ8" s="313" t="s">
        <v>43</v>
      </c>
      <c r="AK8" s="314" t="s">
        <v>44</v>
      </c>
      <c r="AL8" s="313" t="s">
        <v>43</v>
      </c>
      <c r="AM8" s="314" t="s">
        <v>44</v>
      </c>
      <c r="AN8" s="315" t="s">
        <v>43</v>
      </c>
      <c r="AO8" s="316" t="s">
        <v>44</v>
      </c>
      <c r="AP8" s="836"/>
      <c r="AQ8" s="822"/>
      <c r="AR8" s="822"/>
    </row>
    <row r="9" spans="1:44" ht="150" customHeight="1">
      <c r="A9" s="405" t="s">
        <v>334</v>
      </c>
      <c r="B9" s="405" t="s">
        <v>335</v>
      </c>
      <c r="C9" s="406">
        <v>0.9</v>
      </c>
      <c r="D9" s="407" t="s">
        <v>336</v>
      </c>
      <c r="E9" s="408" t="s">
        <v>337</v>
      </c>
      <c r="F9" s="409" t="s">
        <v>237</v>
      </c>
      <c r="G9" s="410" t="s">
        <v>338</v>
      </c>
      <c r="H9" s="411" t="s">
        <v>339</v>
      </c>
      <c r="I9" s="412" t="s">
        <v>340</v>
      </c>
      <c r="J9" s="413">
        <v>0.9</v>
      </c>
      <c r="K9" s="413">
        <v>0.9</v>
      </c>
      <c r="L9" s="413">
        <v>0.9</v>
      </c>
      <c r="M9" s="413">
        <v>0.88</v>
      </c>
      <c r="N9" s="413">
        <v>0.9</v>
      </c>
      <c r="O9" s="413">
        <v>0.87</v>
      </c>
      <c r="P9" s="414">
        <v>0.9</v>
      </c>
      <c r="Q9" s="415">
        <f>AVERAGE(K9,M9,O9)</f>
        <v>0.8833333333333333</v>
      </c>
      <c r="R9" s="413">
        <v>0.9</v>
      </c>
      <c r="S9" s="413">
        <v>0.9</v>
      </c>
      <c r="T9" s="413">
        <v>0.9</v>
      </c>
      <c r="U9" s="413">
        <v>0.9</v>
      </c>
      <c r="V9" s="413">
        <v>0.9</v>
      </c>
      <c r="W9" s="413">
        <v>0.9</v>
      </c>
      <c r="X9" s="414">
        <v>0.9</v>
      </c>
      <c r="Y9" s="415">
        <f>AVERAGE(S9,U9,W9)</f>
        <v>0.9</v>
      </c>
      <c r="Z9" s="413">
        <v>0.9</v>
      </c>
      <c r="AA9" s="413">
        <v>0.9</v>
      </c>
      <c r="AB9" s="413">
        <v>0.9</v>
      </c>
      <c r="AC9" s="413">
        <v>0.9</v>
      </c>
      <c r="AD9" s="416">
        <v>0.9</v>
      </c>
      <c r="AE9" s="416">
        <v>0.9</v>
      </c>
      <c r="AF9" s="417">
        <v>0.9</v>
      </c>
      <c r="AG9" s="418">
        <f>(AA9+AC9+AE9)/3</f>
        <v>0.9</v>
      </c>
      <c r="AH9" s="413">
        <v>0.9</v>
      </c>
      <c r="AI9" s="413">
        <v>0.9</v>
      </c>
      <c r="AJ9" s="413">
        <v>0.9</v>
      </c>
      <c r="AK9" s="413">
        <v>0.9</v>
      </c>
      <c r="AL9" s="413">
        <v>0.9</v>
      </c>
      <c r="AM9" s="413">
        <v>0.9</v>
      </c>
      <c r="AN9" s="414">
        <v>0.9</v>
      </c>
      <c r="AO9" s="415">
        <v>0.9</v>
      </c>
      <c r="AP9" s="419">
        <v>0.9</v>
      </c>
      <c r="AQ9" s="415">
        <f>AVERAGE(Q9,Y9,AG9,AO9)</f>
        <v>0.89583333333333326</v>
      </c>
      <c r="AR9" s="329">
        <f t="shared" ref="AR9:AR13" si="0">IF(AND(AQ9&gt;0,AP9&gt;0),AQ9/AP9,0)</f>
        <v>0.99537037037037024</v>
      </c>
    </row>
    <row r="10" spans="1:44" ht="190.5" customHeight="1">
      <c r="A10" s="405" t="s">
        <v>334</v>
      </c>
      <c r="B10" s="405" t="s">
        <v>341</v>
      </c>
      <c r="C10" s="420">
        <v>0.8</v>
      </c>
      <c r="D10" s="407" t="s">
        <v>342</v>
      </c>
      <c r="E10" s="408" t="s">
        <v>343</v>
      </c>
      <c r="F10" s="409" t="s">
        <v>237</v>
      </c>
      <c r="G10" s="410" t="s">
        <v>344</v>
      </c>
      <c r="H10" s="411" t="s">
        <v>345</v>
      </c>
      <c r="I10" s="412" t="s">
        <v>340</v>
      </c>
      <c r="J10" s="421">
        <v>0.8</v>
      </c>
      <c r="K10" s="421">
        <v>0.8</v>
      </c>
      <c r="L10" s="421">
        <v>0.8</v>
      </c>
      <c r="M10" s="421">
        <v>0.8</v>
      </c>
      <c r="N10" s="421">
        <v>0.8</v>
      </c>
      <c r="O10" s="421">
        <v>0.8</v>
      </c>
      <c r="P10" s="422">
        <v>0.8</v>
      </c>
      <c r="Q10" s="415">
        <f t="shared" ref="Q10:Q13" si="1">AVERAGE(K10,M10,O10)</f>
        <v>0.80000000000000016</v>
      </c>
      <c r="R10" s="421">
        <v>0.8</v>
      </c>
      <c r="S10" s="421">
        <v>0.92</v>
      </c>
      <c r="T10" s="421">
        <v>0.8</v>
      </c>
      <c r="U10" s="421">
        <v>0.94</v>
      </c>
      <c r="V10" s="421">
        <v>0.8</v>
      </c>
      <c r="W10" s="421">
        <v>0.96</v>
      </c>
      <c r="X10" s="422">
        <v>0.8</v>
      </c>
      <c r="Y10" s="415">
        <f t="shared" ref="Y10:Y13" si="2">AVERAGE(S10,U10,W10)</f>
        <v>0.94</v>
      </c>
      <c r="Z10" s="421">
        <v>0.8</v>
      </c>
      <c r="AA10" s="421">
        <v>0.93</v>
      </c>
      <c r="AB10" s="421">
        <v>0.8</v>
      </c>
      <c r="AC10" s="421">
        <v>0.96</v>
      </c>
      <c r="AD10" s="421">
        <v>0.8</v>
      </c>
      <c r="AE10" s="421">
        <v>0.95</v>
      </c>
      <c r="AF10" s="423">
        <v>0.8</v>
      </c>
      <c r="AG10" s="418">
        <f>(AA10+AC10+AE10)/3</f>
        <v>0.94666666666666666</v>
      </c>
      <c r="AH10" s="421">
        <v>0.8</v>
      </c>
      <c r="AI10" s="421">
        <v>0.84</v>
      </c>
      <c r="AJ10" s="421">
        <v>0.8</v>
      </c>
      <c r="AK10" s="421">
        <v>0.81</v>
      </c>
      <c r="AL10" s="421">
        <v>0.8</v>
      </c>
      <c r="AM10" s="421">
        <v>0.92</v>
      </c>
      <c r="AN10" s="422">
        <v>0.8</v>
      </c>
      <c r="AO10" s="415">
        <f>(AI10+AK10+AM10)/3</f>
        <v>0.85666666666666658</v>
      </c>
      <c r="AP10" s="422">
        <v>0.8</v>
      </c>
      <c r="AQ10" s="415">
        <f t="shared" ref="AQ10:AQ13" si="3">AVERAGE(Q10,Y10,AG10,AO10)</f>
        <v>0.88583333333333336</v>
      </c>
      <c r="AR10" s="424">
        <f t="shared" si="0"/>
        <v>1.1072916666666666</v>
      </c>
    </row>
    <row r="11" spans="1:44" ht="349.5" customHeight="1">
      <c r="A11" s="405" t="s">
        <v>346</v>
      </c>
      <c r="B11" s="405" t="s">
        <v>347</v>
      </c>
      <c r="C11" s="420">
        <v>0.9</v>
      </c>
      <c r="D11" s="407" t="s">
        <v>348</v>
      </c>
      <c r="E11" s="408" t="s">
        <v>349</v>
      </c>
      <c r="F11" s="425" t="s">
        <v>237</v>
      </c>
      <c r="G11" s="410" t="s">
        <v>350</v>
      </c>
      <c r="H11" s="411" t="s">
        <v>351</v>
      </c>
      <c r="I11" s="412" t="s">
        <v>340</v>
      </c>
      <c r="J11" s="413">
        <v>0.9</v>
      </c>
      <c r="K11" s="413">
        <v>0.88</v>
      </c>
      <c r="L11" s="413">
        <v>0.9</v>
      </c>
      <c r="M11" s="413">
        <v>0.89</v>
      </c>
      <c r="N11" s="413">
        <v>0.9</v>
      </c>
      <c r="O11" s="413">
        <v>0.86</v>
      </c>
      <c r="P11" s="414">
        <v>0.9</v>
      </c>
      <c r="Q11" s="415">
        <f t="shared" si="1"/>
        <v>0.87666666666666659</v>
      </c>
      <c r="R11" s="413">
        <v>0.9</v>
      </c>
      <c r="S11" s="413">
        <v>0.87</v>
      </c>
      <c r="T11" s="413">
        <v>0.9</v>
      </c>
      <c r="U11" s="413">
        <v>0.9</v>
      </c>
      <c r="V11" s="413">
        <v>0.9</v>
      </c>
      <c r="W11" s="413">
        <v>0.9</v>
      </c>
      <c r="X11" s="414">
        <v>0.9</v>
      </c>
      <c r="Y11" s="415">
        <f t="shared" si="2"/>
        <v>0.89</v>
      </c>
      <c r="Z11" s="413">
        <v>0.9</v>
      </c>
      <c r="AA11" s="413">
        <f>96/106</f>
        <v>0.90566037735849059</v>
      </c>
      <c r="AB11" s="413">
        <v>0.9</v>
      </c>
      <c r="AC11" s="413">
        <f>330/340</f>
        <v>0.97058823529411764</v>
      </c>
      <c r="AD11" s="416">
        <v>0.9</v>
      </c>
      <c r="AE11" s="416">
        <f>261/271</f>
        <v>0.96309963099630991</v>
      </c>
      <c r="AF11" s="417">
        <v>0.9</v>
      </c>
      <c r="AG11" s="418">
        <f>(AA11+AC11+AE11)/3</f>
        <v>0.94644941454963938</v>
      </c>
      <c r="AH11" s="413">
        <v>0.9</v>
      </c>
      <c r="AI11" s="413">
        <v>0</v>
      </c>
      <c r="AJ11" s="413">
        <v>0.9</v>
      </c>
      <c r="AK11" s="413">
        <v>0</v>
      </c>
      <c r="AL11" s="413">
        <v>0.9</v>
      </c>
      <c r="AM11" s="413">
        <v>0</v>
      </c>
      <c r="AN11" s="426">
        <v>0.9</v>
      </c>
      <c r="AO11" s="427">
        <v>0</v>
      </c>
      <c r="AP11" s="428">
        <v>0.9</v>
      </c>
      <c r="AQ11" s="427">
        <f t="shared" si="3"/>
        <v>0.6782790203040765</v>
      </c>
      <c r="AR11" s="429">
        <f t="shared" si="0"/>
        <v>0.75364335589341835</v>
      </c>
    </row>
    <row r="12" spans="1:44" ht="150" customHeight="1">
      <c r="A12" s="405" t="s">
        <v>346</v>
      </c>
      <c r="B12" s="405" t="s">
        <v>352</v>
      </c>
      <c r="C12" s="420">
        <v>0.95</v>
      </c>
      <c r="D12" s="430" t="s">
        <v>353</v>
      </c>
      <c r="E12" s="408" t="s">
        <v>354</v>
      </c>
      <c r="F12" s="425" t="s">
        <v>237</v>
      </c>
      <c r="G12" s="410" t="s">
        <v>355</v>
      </c>
      <c r="H12" s="411" t="s">
        <v>356</v>
      </c>
      <c r="I12" s="412" t="s">
        <v>340</v>
      </c>
      <c r="J12" s="421">
        <v>0.95</v>
      </c>
      <c r="K12" s="421">
        <v>0.95</v>
      </c>
      <c r="L12" s="421">
        <v>0.95</v>
      </c>
      <c r="M12" s="421">
        <v>0.93</v>
      </c>
      <c r="N12" s="421">
        <v>0.95</v>
      </c>
      <c r="O12" s="421">
        <v>0.92</v>
      </c>
      <c r="P12" s="415">
        <v>0.95</v>
      </c>
      <c r="Q12" s="415">
        <f t="shared" si="1"/>
        <v>0.93333333333333324</v>
      </c>
      <c r="R12" s="421">
        <v>0.95</v>
      </c>
      <c r="S12" s="421">
        <v>0.95</v>
      </c>
      <c r="T12" s="421">
        <v>0.95</v>
      </c>
      <c r="U12" s="421">
        <v>0.95</v>
      </c>
      <c r="V12" s="421">
        <v>0.95</v>
      </c>
      <c r="W12" s="421">
        <v>0.94</v>
      </c>
      <c r="X12" s="415">
        <v>0.95</v>
      </c>
      <c r="Y12" s="415">
        <f t="shared" si="2"/>
        <v>0.94666666666666666</v>
      </c>
      <c r="Z12" s="421">
        <v>0.95</v>
      </c>
      <c r="AA12" s="421">
        <f>70/72</f>
        <v>0.97222222222222221</v>
      </c>
      <c r="AB12" s="421">
        <v>0.95</v>
      </c>
      <c r="AC12" s="421">
        <v>1</v>
      </c>
      <c r="AD12" s="421">
        <v>0.95</v>
      </c>
      <c r="AE12" s="421">
        <v>1</v>
      </c>
      <c r="AF12" s="418">
        <v>0.95</v>
      </c>
      <c r="AG12" s="418">
        <f>(AA12+AC12+AE12)/3</f>
        <v>0.99074074074074081</v>
      </c>
      <c r="AH12" s="421">
        <v>0.95</v>
      </c>
      <c r="AI12" s="421">
        <v>0.95</v>
      </c>
      <c r="AJ12" s="421">
        <v>0.95</v>
      </c>
      <c r="AK12" s="421">
        <v>0.95</v>
      </c>
      <c r="AL12" s="421">
        <v>0.95</v>
      </c>
      <c r="AM12" s="421">
        <v>0.95</v>
      </c>
      <c r="AN12" s="415">
        <v>0.95</v>
      </c>
      <c r="AO12" s="415">
        <v>0.95</v>
      </c>
      <c r="AP12" s="415">
        <v>0.95</v>
      </c>
      <c r="AQ12" s="415">
        <f t="shared" si="3"/>
        <v>0.95518518518518514</v>
      </c>
      <c r="AR12" s="424">
        <f t="shared" si="0"/>
        <v>1.0054580896686161</v>
      </c>
    </row>
    <row r="13" spans="1:44" ht="150" customHeight="1">
      <c r="A13" s="431" t="s">
        <v>334</v>
      </c>
      <c r="B13" s="431" t="s">
        <v>357</v>
      </c>
      <c r="C13" s="406">
        <v>0.8</v>
      </c>
      <c r="D13" s="432" t="s">
        <v>358</v>
      </c>
      <c r="E13" s="433" t="s">
        <v>359</v>
      </c>
      <c r="F13" s="964" t="s">
        <v>237</v>
      </c>
      <c r="G13" s="965" t="s">
        <v>360</v>
      </c>
      <c r="H13" s="966" t="s">
        <v>361</v>
      </c>
      <c r="I13" s="967" t="s">
        <v>340</v>
      </c>
      <c r="J13" s="421">
        <v>0.8</v>
      </c>
      <c r="K13" s="421">
        <v>0.8</v>
      </c>
      <c r="L13" s="421">
        <v>0.8</v>
      </c>
      <c r="M13" s="421">
        <v>0.78</v>
      </c>
      <c r="N13" s="421">
        <v>0.8</v>
      </c>
      <c r="O13" s="421">
        <v>0.77</v>
      </c>
      <c r="P13" s="422">
        <v>0.8</v>
      </c>
      <c r="Q13" s="415">
        <f t="shared" si="1"/>
        <v>0.78333333333333333</v>
      </c>
      <c r="R13" s="421">
        <v>0.8</v>
      </c>
      <c r="S13" s="421">
        <v>0.78</v>
      </c>
      <c r="T13" s="421">
        <v>0.8</v>
      </c>
      <c r="U13" s="421">
        <v>0.8</v>
      </c>
      <c r="V13" s="421">
        <v>0.8</v>
      </c>
      <c r="W13" s="421">
        <v>0.77</v>
      </c>
      <c r="X13" s="422">
        <v>0.8</v>
      </c>
      <c r="Y13" s="415">
        <f t="shared" si="2"/>
        <v>0.78333333333333333</v>
      </c>
      <c r="Z13" s="421">
        <v>0.8</v>
      </c>
      <c r="AA13" s="421">
        <v>0.99</v>
      </c>
      <c r="AB13" s="421">
        <v>0.8</v>
      </c>
      <c r="AC13" s="421">
        <v>1</v>
      </c>
      <c r="AD13" s="421">
        <v>0.8</v>
      </c>
      <c r="AE13" s="421">
        <v>1</v>
      </c>
      <c r="AF13" s="423">
        <v>0.8</v>
      </c>
      <c r="AG13" s="418">
        <f>(AA13+AC13+AE13)/3</f>
        <v>0.9966666666666667</v>
      </c>
      <c r="AH13" s="421">
        <v>0.8</v>
      </c>
      <c r="AI13" s="421">
        <v>1</v>
      </c>
      <c r="AJ13" s="421">
        <v>0.8</v>
      </c>
      <c r="AK13" s="421">
        <v>1</v>
      </c>
      <c r="AL13" s="421">
        <v>0.8</v>
      </c>
      <c r="AM13" s="421">
        <v>1</v>
      </c>
      <c r="AN13" s="422">
        <v>0.8</v>
      </c>
      <c r="AO13" s="415">
        <v>1</v>
      </c>
      <c r="AP13" s="423">
        <v>0.8</v>
      </c>
      <c r="AQ13" s="418">
        <f t="shared" si="3"/>
        <v>0.89083333333333337</v>
      </c>
      <c r="AR13" s="424">
        <f t="shared" si="0"/>
        <v>1.1135416666666667</v>
      </c>
    </row>
    <row r="14" spans="1:44" ht="23.25">
      <c r="A14" s="851" t="s">
        <v>178</v>
      </c>
      <c r="B14" s="852"/>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3"/>
      <c r="AR14" s="301">
        <f>AVERAGE(AR9:AR13)</f>
        <v>0.99506102985314759</v>
      </c>
    </row>
    <row r="15" spans="1:44" s="434" customFormat="1" ht="23.25">
      <c r="A15" s="33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2"/>
    </row>
    <row r="16" spans="1:44" ht="13.5" customHeight="1">
      <c r="A16" s="854" t="s">
        <v>96</v>
      </c>
      <c r="B16" s="855"/>
      <c r="C16" s="855"/>
      <c r="D16" s="855"/>
      <c r="E16" s="855"/>
      <c r="F16" s="855"/>
      <c r="G16" s="855"/>
      <c r="H16" s="855"/>
      <c r="I16" s="855"/>
    </row>
    <row r="17" spans="1:25" ht="15" customHeight="1">
      <c r="A17" s="855"/>
      <c r="B17" s="855"/>
      <c r="C17" s="855"/>
      <c r="D17" s="855"/>
      <c r="E17" s="855"/>
      <c r="F17" s="855"/>
      <c r="G17" s="855"/>
      <c r="H17" s="855"/>
      <c r="I17" s="855"/>
    </row>
    <row r="18" spans="1:25" ht="17.25">
      <c r="A18" s="181"/>
      <c r="B18" s="673"/>
      <c r="C18" s="673"/>
      <c r="D18" s="673"/>
      <c r="E18" s="673"/>
      <c r="F18" s="673"/>
      <c r="G18" s="673"/>
      <c r="H18" s="673"/>
      <c r="I18" s="673"/>
      <c r="Q18" s="335">
        <v>90</v>
      </c>
      <c r="R18" s="335">
        <v>100</v>
      </c>
      <c r="X18" s="335">
        <v>80</v>
      </c>
      <c r="Y18" s="335">
        <v>100</v>
      </c>
    </row>
    <row r="19" spans="1:25" ht="17.25">
      <c r="A19" s="181"/>
      <c r="B19" s="181"/>
      <c r="C19" s="182"/>
      <c r="D19" s="181"/>
      <c r="E19" s="181"/>
      <c r="F19" s="181"/>
      <c r="G19" s="181"/>
      <c r="H19" s="181"/>
      <c r="I19" s="183"/>
      <c r="Q19" s="335">
        <f>R19*Q18/R18</f>
        <v>87.3</v>
      </c>
      <c r="R19" s="335">
        <v>97</v>
      </c>
      <c r="X19" s="335">
        <f>X18*Y19/100</f>
        <v>76</v>
      </c>
      <c r="Y19" s="335">
        <v>95</v>
      </c>
    </row>
    <row r="20" spans="1:25" ht="17.25">
      <c r="A20" s="856" t="s">
        <v>98</v>
      </c>
      <c r="B20" s="857"/>
      <c r="C20" s="858"/>
      <c r="D20" s="181"/>
      <c r="E20" s="181"/>
      <c r="F20" s="709" t="s">
        <v>99</v>
      </c>
      <c r="G20" s="713" t="s">
        <v>362</v>
      </c>
      <c r="H20" s="713"/>
      <c r="I20" s="713"/>
    </row>
    <row r="21" spans="1:25" ht="17.25">
      <c r="A21" s="181"/>
      <c r="B21" s="181"/>
      <c r="C21" s="182"/>
      <c r="D21" s="181"/>
      <c r="E21" s="181"/>
      <c r="F21" s="710"/>
      <c r="G21" s="714" t="s">
        <v>363</v>
      </c>
      <c r="H21" s="715"/>
      <c r="I21" s="716"/>
    </row>
    <row r="22" spans="1:25" ht="13.5" customHeight="1">
      <c r="A22" s="181"/>
      <c r="B22" s="181"/>
      <c r="C22" s="182"/>
      <c r="D22" s="181"/>
      <c r="E22" s="181"/>
      <c r="F22" s="181"/>
      <c r="G22" s="181"/>
      <c r="H22" s="181"/>
      <c r="I22" s="183"/>
    </row>
    <row r="23" spans="1:25" ht="15" customHeight="1">
      <c r="A23" s="181"/>
      <c r="B23" s="181"/>
      <c r="C23" s="182"/>
      <c r="D23" s="181"/>
      <c r="E23" s="181"/>
      <c r="F23" s="181"/>
      <c r="G23" s="181"/>
      <c r="H23" s="181"/>
      <c r="I23" s="183"/>
    </row>
    <row r="24" spans="1:25" ht="17.25">
      <c r="A24" s="181"/>
      <c r="B24" s="181"/>
      <c r="C24" s="182"/>
      <c r="D24" s="181"/>
      <c r="E24" s="181"/>
      <c r="F24" s="181"/>
      <c r="G24" s="181"/>
      <c r="H24" s="181"/>
      <c r="I24" s="183"/>
    </row>
    <row r="25" spans="1:25" ht="15" customHeight="1">
      <c r="A25" s="181"/>
      <c r="B25" s="181"/>
      <c r="C25" s="182"/>
      <c r="D25" s="693"/>
      <c r="E25" s="693"/>
      <c r="F25" s="693"/>
      <c r="G25" s="693"/>
      <c r="H25" s="334"/>
      <c r="I25" s="181"/>
    </row>
    <row r="26" spans="1:25" ht="15" customHeight="1">
      <c r="A26" s="181"/>
      <c r="B26" s="181"/>
      <c r="C26" s="182"/>
      <c r="D26" s="181"/>
      <c r="E26" s="181"/>
      <c r="F26" s="183"/>
      <c r="G26" s="181"/>
      <c r="H26" s="181"/>
      <c r="I26" s="181"/>
    </row>
    <row r="27" spans="1:25" ht="15" customHeight="1">
      <c r="A27" s="181"/>
      <c r="B27" s="181"/>
      <c r="C27" s="182"/>
      <c r="D27" s="693"/>
      <c r="E27" s="693"/>
      <c r="F27" s="693"/>
      <c r="G27" s="693"/>
      <c r="H27" s="334"/>
      <c r="I27" s="181"/>
    </row>
    <row r="28" spans="1:25" ht="15" customHeight="1">
      <c r="A28" s="181"/>
      <c r="B28" s="181"/>
      <c r="C28" s="182"/>
      <c r="D28" s="181"/>
      <c r="E28" s="181"/>
      <c r="F28" s="183"/>
      <c r="G28" s="181"/>
      <c r="H28" s="181"/>
      <c r="I28" s="181"/>
    </row>
    <row r="29" spans="1:25" ht="15" customHeight="1">
      <c r="A29" s="181"/>
      <c r="B29" s="181"/>
      <c r="C29" s="182"/>
      <c r="D29" s="693"/>
      <c r="E29" s="693"/>
      <c r="F29" s="693"/>
      <c r="G29" s="693"/>
      <c r="H29" s="334"/>
      <c r="I29" s="181"/>
    </row>
  </sheetData>
  <mergeCells count="47">
    <mergeCell ref="D25:G25"/>
    <mergeCell ref="D27:G27"/>
    <mergeCell ref="D29:G29"/>
    <mergeCell ref="AN7:AO7"/>
    <mergeCell ref="A14:AQ14"/>
    <mergeCell ref="A16:I17"/>
    <mergeCell ref="B18:I18"/>
    <mergeCell ref="A20:C20"/>
    <mergeCell ref="F20:F21"/>
    <mergeCell ref="G20:I20"/>
    <mergeCell ref="G21:I21"/>
    <mergeCell ref="AB7:AC7"/>
    <mergeCell ref="AD7:AE7"/>
    <mergeCell ref="AF7:AG7"/>
    <mergeCell ref="AH7:AI7"/>
    <mergeCell ref="AJ7:AK7"/>
    <mergeCell ref="I5:I8"/>
    <mergeCell ref="J5:AO5"/>
    <mergeCell ref="J6:Q6"/>
    <mergeCell ref="R6:Y6"/>
    <mergeCell ref="Z6:AG6"/>
    <mergeCell ref="AH6:AO6"/>
    <mergeCell ref="J7:K7"/>
    <mergeCell ref="L7:M7"/>
    <mergeCell ref="N7:O7"/>
    <mergeCell ref="P7:Q7"/>
    <mergeCell ref="R7:S7"/>
    <mergeCell ref="V7:W7"/>
    <mergeCell ref="X7:Y7"/>
    <mergeCell ref="Z7:AA7"/>
    <mergeCell ref="AL7:AM7"/>
    <mergeCell ref="AP5:AP8"/>
    <mergeCell ref="T7:U7"/>
    <mergeCell ref="AR5:AR8"/>
    <mergeCell ref="AQ5:AQ8"/>
    <mergeCell ref="A1:C2"/>
    <mergeCell ref="D1:AR1"/>
    <mergeCell ref="D2:AR2"/>
    <mergeCell ref="AP4:AR4"/>
    <mergeCell ref="A5:A8"/>
    <mergeCell ref="B5:B8"/>
    <mergeCell ref="C5:C8"/>
    <mergeCell ref="D5:D8"/>
    <mergeCell ref="E5:E8"/>
    <mergeCell ref="F5:F8"/>
    <mergeCell ref="G5:G8"/>
    <mergeCell ref="H5:H8"/>
  </mergeCells>
  <conditionalFormatting sqref="AR9">
    <cfRule type="cellIs" dxfId="39" priority="13" operator="between">
      <formula>0.7</formula>
      <formula>1</formula>
    </cfRule>
    <cfRule type="cellIs" dxfId="38" priority="14" operator="between">
      <formula>0.51</formula>
      <formula>0.69</formula>
    </cfRule>
    <cfRule type="cellIs" dxfId="37" priority="15" operator="between">
      <formula>0</formula>
      <formula>0.5</formula>
    </cfRule>
  </conditionalFormatting>
  <conditionalFormatting sqref="AR10">
    <cfRule type="cellIs" dxfId="36" priority="10" operator="between">
      <formula>0.7</formula>
      <formula>1</formula>
    </cfRule>
    <cfRule type="cellIs" dxfId="35" priority="11" operator="between">
      <formula>0.51</formula>
      <formula>0.69</formula>
    </cfRule>
    <cfRule type="cellIs" dxfId="34" priority="12" operator="between">
      <formula>0</formula>
      <formula>0.5</formula>
    </cfRule>
  </conditionalFormatting>
  <conditionalFormatting sqref="AR12">
    <cfRule type="cellIs" dxfId="33" priority="7" operator="between">
      <formula>0.7</formula>
      <formula>1</formula>
    </cfRule>
    <cfRule type="cellIs" dxfId="32" priority="8" operator="between">
      <formula>0.51</formula>
      <formula>0.69</formula>
    </cfRule>
    <cfRule type="cellIs" dxfId="31" priority="9" operator="between">
      <formula>0</formula>
      <formula>0.5</formula>
    </cfRule>
  </conditionalFormatting>
  <conditionalFormatting sqref="AR11">
    <cfRule type="cellIs" dxfId="30" priority="4" operator="between">
      <formula>0.7</formula>
      <formula>1</formula>
    </cfRule>
    <cfRule type="cellIs" dxfId="29" priority="5" operator="between">
      <formula>0.51</formula>
      <formula>0.69</formula>
    </cfRule>
    <cfRule type="cellIs" dxfId="28" priority="6" operator="between">
      <formula>0</formula>
      <formula>0.5</formula>
    </cfRule>
  </conditionalFormatting>
  <conditionalFormatting sqref="AR13">
    <cfRule type="cellIs" dxfId="27" priority="1" operator="between">
      <formula>0.7</formula>
      <formula>1</formula>
    </cfRule>
    <cfRule type="cellIs" dxfId="26" priority="2" operator="between">
      <formula>0.51</formula>
      <formula>0.69</formula>
    </cfRule>
    <cfRule type="cellIs" dxfId="25" priority="3" operator="between">
      <formula>0</formula>
      <formula>0.5</formula>
    </cfRule>
  </conditionalFormatting>
  <dataValidations count="1">
    <dataValidation type="list" allowBlank="1" showInputMessage="1" showErrorMessage="1" promptTitle="Objetivo Estratégico" sqref="A9:A13">
      <formula1>JJ</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AS29"/>
  <sheetViews>
    <sheetView showGridLines="0" topLeftCell="AD15" zoomScale="80" zoomScaleNormal="80" workbookViewId="0">
      <selection activeCell="AF14" sqref="AF14"/>
    </sheetView>
  </sheetViews>
  <sheetFormatPr baseColWidth="10" defaultColWidth="17.28515625" defaultRowHeight="15" customHeight="1"/>
  <cols>
    <col min="1" max="1" width="4.28515625" style="507" customWidth="1"/>
    <col min="2" max="2" width="28.42578125" style="504" customWidth="1"/>
    <col min="3" max="3" width="28.5703125" style="504" customWidth="1"/>
    <col min="4" max="4" width="21.42578125" style="505" customWidth="1"/>
    <col min="5" max="7" width="21.42578125" style="504" customWidth="1"/>
    <col min="8" max="8" width="28.5703125" style="504" customWidth="1"/>
    <col min="9" max="9" width="50" style="504" customWidth="1"/>
    <col min="10" max="10" width="28.5703125" style="506" customWidth="1"/>
    <col min="11" max="41" width="14.28515625" style="507" customWidth="1"/>
    <col min="42" max="42" width="17.85546875" style="507" customWidth="1"/>
    <col min="43" max="43" width="14.85546875" style="507" customWidth="1"/>
    <col min="44" max="45" width="15" style="507" customWidth="1"/>
    <col min="46" max="16384" width="17.28515625" style="507"/>
  </cols>
  <sheetData>
    <row r="1" spans="2:45" ht="15" customHeight="1" thickBot="1"/>
    <row r="2" spans="2:45" ht="16.5" customHeight="1">
      <c r="B2" s="871"/>
      <c r="C2" s="874" t="s">
        <v>383</v>
      </c>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6"/>
      <c r="AR2" s="883" t="s">
        <v>101</v>
      </c>
      <c r="AS2" s="884"/>
    </row>
    <row r="3" spans="2:45" ht="16.5" customHeight="1">
      <c r="B3" s="872"/>
      <c r="C3" s="877"/>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9"/>
      <c r="AR3" s="508" t="s">
        <v>1</v>
      </c>
      <c r="AS3" s="509" t="s">
        <v>2</v>
      </c>
    </row>
    <row r="4" spans="2:45" ht="16.5" customHeight="1">
      <c r="B4" s="872"/>
      <c r="C4" s="877"/>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9"/>
      <c r="AR4" s="510">
        <v>3</v>
      </c>
      <c r="AS4" s="511" t="s">
        <v>3</v>
      </c>
    </row>
    <row r="5" spans="2:45" ht="16.5" customHeight="1">
      <c r="B5" s="872"/>
      <c r="C5" s="877"/>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9"/>
      <c r="AR5" s="885" t="s">
        <v>4</v>
      </c>
      <c r="AS5" s="886"/>
    </row>
    <row r="6" spans="2:45" ht="16.5" customHeight="1" thickBot="1">
      <c r="B6" s="873"/>
      <c r="C6" s="880"/>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2"/>
      <c r="AR6" s="887" t="s">
        <v>5</v>
      </c>
      <c r="AS6" s="888"/>
    </row>
    <row r="7" spans="2:45" ht="14.25" customHeight="1">
      <c r="B7" s="512"/>
      <c r="C7" s="512"/>
      <c r="D7" s="513"/>
      <c r="E7" s="512"/>
      <c r="F7" s="512"/>
      <c r="G7" s="512"/>
      <c r="H7" s="512"/>
      <c r="I7" s="512"/>
      <c r="J7" s="514"/>
      <c r="AR7" s="869"/>
      <c r="AS7" s="870"/>
    </row>
    <row r="8" spans="2:45" ht="15" customHeight="1">
      <c r="B8" s="515"/>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860"/>
      <c r="AR8" s="861"/>
      <c r="AS8" s="862"/>
    </row>
    <row r="9" spans="2:45" ht="13.5" customHeight="1">
      <c r="B9" s="863" t="s">
        <v>7</v>
      </c>
      <c r="C9" s="865" t="s">
        <v>8</v>
      </c>
      <c r="D9" s="865" t="s">
        <v>9</v>
      </c>
      <c r="E9" s="865" t="s">
        <v>10</v>
      </c>
      <c r="F9" s="865" t="s">
        <v>11</v>
      </c>
      <c r="G9" s="865" t="s">
        <v>12</v>
      </c>
      <c r="H9" s="865" t="s">
        <v>13</v>
      </c>
      <c r="I9" s="865" t="s">
        <v>14</v>
      </c>
      <c r="J9" s="865" t="s">
        <v>15</v>
      </c>
      <c r="K9" s="729" t="s">
        <v>17</v>
      </c>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867" t="s">
        <v>18</v>
      </c>
      <c r="AR9" s="868" t="s">
        <v>19</v>
      </c>
      <c r="AS9" s="868" t="s">
        <v>20</v>
      </c>
    </row>
    <row r="10" spans="2:45" ht="13.5" customHeight="1">
      <c r="B10" s="863"/>
      <c r="C10" s="865"/>
      <c r="D10" s="865"/>
      <c r="E10" s="865"/>
      <c r="F10" s="865"/>
      <c r="G10" s="865"/>
      <c r="H10" s="865"/>
      <c r="I10" s="865"/>
      <c r="J10" s="865"/>
      <c r="K10" s="681" t="s">
        <v>21</v>
      </c>
      <c r="L10" s="681"/>
      <c r="M10" s="681"/>
      <c r="N10" s="681"/>
      <c r="O10" s="681"/>
      <c r="P10" s="681"/>
      <c r="Q10" s="681"/>
      <c r="R10" s="681"/>
      <c r="S10" s="681" t="s">
        <v>22</v>
      </c>
      <c r="T10" s="681"/>
      <c r="U10" s="681"/>
      <c r="V10" s="681"/>
      <c r="W10" s="681"/>
      <c r="X10" s="681"/>
      <c r="Y10" s="681"/>
      <c r="Z10" s="681"/>
      <c r="AA10" s="681" t="s">
        <v>23</v>
      </c>
      <c r="AB10" s="681"/>
      <c r="AC10" s="681"/>
      <c r="AD10" s="681"/>
      <c r="AE10" s="681"/>
      <c r="AF10" s="681"/>
      <c r="AG10" s="681"/>
      <c r="AH10" s="681"/>
      <c r="AI10" s="681" t="s">
        <v>24</v>
      </c>
      <c r="AJ10" s="681"/>
      <c r="AK10" s="681"/>
      <c r="AL10" s="681"/>
      <c r="AM10" s="681"/>
      <c r="AN10" s="681"/>
      <c r="AO10" s="681"/>
      <c r="AP10" s="681"/>
      <c r="AQ10" s="867"/>
      <c r="AR10" s="868"/>
      <c r="AS10" s="868"/>
    </row>
    <row r="11" spans="2:45" ht="17.25" customHeight="1">
      <c r="B11" s="863"/>
      <c r="C11" s="865"/>
      <c r="D11" s="865"/>
      <c r="E11" s="865"/>
      <c r="F11" s="865"/>
      <c r="G11" s="865"/>
      <c r="H11" s="865"/>
      <c r="I11" s="865"/>
      <c r="J11" s="865"/>
      <c r="K11" s="681" t="s">
        <v>25</v>
      </c>
      <c r="L11" s="681"/>
      <c r="M11" s="681" t="s">
        <v>26</v>
      </c>
      <c r="N11" s="681"/>
      <c r="O11" s="717" t="s">
        <v>27</v>
      </c>
      <c r="P11" s="718"/>
      <c r="Q11" s="698" t="s">
        <v>148</v>
      </c>
      <c r="R11" s="699"/>
      <c r="S11" s="681" t="s">
        <v>31</v>
      </c>
      <c r="T11" s="681"/>
      <c r="U11" s="681" t="s">
        <v>32</v>
      </c>
      <c r="V11" s="681"/>
      <c r="W11" s="681" t="s">
        <v>33</v>
      </c>
      <c r="X11" s="681"/>
      <c r="Y11" s="698" t="s">
        <v>148</v>
      </c>
      <c r="Z11" s="699"/>
      <c r="AA11" s="681" t="s">
        <v>35</v>
      </c>
      <c r="AB11" s="681"/>
      <c r="AC11" s="681" t="s">
        <v>36</v>
      </c>
      <c r="AD11" s="681"/>
      <c r="AE11" s="681" t="s">
        <v>37</v>
      </c>
      <c r="AF11" s="681"/>
      <c r="AG11" s="698" t="s">
        <v>148</v>
      </c>
      <c r="AH11" s="699"/>
      <c r="AI11" s="681" t="s">
        <v>39</v>
      </c>
      <c r="AJ11" s="681"/>
      <c r="AK11" s="681" t="s">
        <v>40</v>
      </c>
      <c r="AL11" s="681"/>
      <c r="AM11" s="681" t="s">
        <v>41</v>
      </c>
      <c r="AN11" s="681"/>
      <c r="AO11" s="698" t="s">
        <v>149</v>
      </c>
      <c r="AP11" s="699"/>
      <c r="AQ11" s="867"/>
      <c r="AR11" s="868"/>
      <c r="AS11" s="868"/>
    </row>
    <row r="12" spans="2:45" ht="15.75" customHeight="1">
      <c r="B12" s="864"/>
      <c r="C12" s="866"/>
      <c r="D12" s="866"/>
      <c r="E12" s="866"/>
      <c r="F12" s="866"/>
      <c r="G12" s="866"/>
      <c r="H12" s="866"/>
      <c r="I12" s="866"/>
      <c r="J12" s="866"/>
      <c r="K12" s="479" t="s">
        <v>43</v>
      </c>
      <c r="L12" s="480" t="s">
        <v>44</v>
      </c>
      <c r="M12" s="479" t="s">
        <v>43</v>
      </c>
      <c r="N12" s="480" t="s">
        <v>44</v>
      </c>
      <c r="O12" s="479" t="s">
        <v>43</v>
      </c>
      <c r="P12" s="480" t="s">
        <v>44</v>
      </c>
      <c r="Q12" s="481" t="s">
        <v>43</v>
      </c>
      <c r="R12" s="503" t="s">
        <v>44</v>
      </c>
      <c r="S12" s="479" t="s">
        <v>43</v>
      </c>
      <c r="T12" s="480" t="s">
        <v>44</v>
      </c>
      <c r="U12" s="479" t="s">
        <v>43</v>
      </c>
      <c r="V12" s="480" t="s">
        <v>44</v>
      </c>
      <c r="W12" s="479" t="s">
        <v>43</v>
      </c>
      <c r="X12" s="480" t="s">
        <v>44</v>
      </c>
      <c r="Y12" s="481" t="s">
        <v>43</v>
      </c>
      <c r="Z12" s="503" t="s">
        <v>44</v>
      </c>
      <c r="AA12" s="479" t="s">
        <v>43</v>
      </c>
      <c r="AB12" s="480" t="s">
        <v>44</v>
      </c>
      <c r="AC12" s="479" t="s">
        <v>43</v>
      </c>
      <c r="AD12" s="480" t="s">
        <v>44</v>
      </c>
      <c r="AE12" s="479" t="s">
        <v>43</v>
      </c>
      <c r="AF12" s="480" t="s">
        <v>44</v>
      </c>
      <c r="AG12" s="481" t="s">
        <v>43</v>
      </c>
      <c r="AH12" s="503" t="s">
        <v>44</v>
      </c>
      <c r="AI12" s="479" t="s">
        <v>43</v>
      </c>
      <c r="AJ12" s="480" t="s">
        <v>44</v>
      </c>
      <c r="AK12" s="479" t="s">
        <v>43</v>
      </c>
      <c r="AL12" s="480" t="s">
        <v>44</v>
      </c>
      <c r="AM12" s="479" t="s">
        <v>43</v>
      </c>
      <c r="AN12" s="480" t="s">
        <v>44</v>
      </c>
      <c r="AO12" s="481" t="s">
        <v>43</v>
      </c>
      <c r="AP12" s="503" t="s">
        <v>44</v>
      </c>
      <c r="AQ12" s="867"/>
      <c r="AR12" s="868"/>
      <c r="AS12" s="868"/>
    </row>
    <row r="13" spans="2:45" ht="150" customHeight="1">
      <c r="B13" s="407" t="s">
        <v>400</v>
      </c>
      <c r="C13" s="407" t="s">
        <v>401</v>
      </c>
      <c r="D13" s="517">
        <v>17</v>
      </c>
      <c r="E13" s="320" t="s">
        <v>402</v>
      </c>
      <c r="F13" s="320" t="s">
        <v>402</v>
      </c>
      <c r="G13" s="518" t="s">
        <v>403</v>
      </c>
      <c r="H13" s="322" t="s">
        <v>404</v>
      </c>
      <c r="I13" s="330" t="s">
        <v>405</v>
      </c>
      <c r="J13" s="324" t="s">
        <v>406</v>
      </c>
      <c r="K13" s="239">
        <v>2</v>
      </c>
      <c r="L13" s="239">
        <v>2</v>
      </c>
      <c r="M13" s="239">
        <v>1</v>
      </c>
      <c r="N13" s="239">
        <v>1</v>
      </c>
      <c r="O13" s="239">
        <v>3</v>
      </c>
      <c r="P13" s="239">
        <v>3</v>
      </c>
      <c r="Q13" s="325">
        <f>K13+M13+O13</f>
        <v>6</v>
      </c>
      <c r="R13" s="325">
        <f>L13+N13+P13</f>
        <v>6</v>
      </c>
      <c r="S13" s="239">
        <v>1</v>
      </c>
      <c r="T13" s="239">
        <v>0</v>
      </c>
      <c r="U13" s="239">
        <v>2</v>
      </c>
      <c r="V13" s="239">
        <v>1</v>
      </c>
      <c r="W13" s="239">
        <v>0</v>
      </c>
      <c r="X13" s="239">
        <v>0</v>
      </c>
      <c r="Y13" s="325">
        <f>S13+U13+W13</f>
        <v>3</v>
      </c>
      <c r="Z13" s="325">
        <f>T13+V13+X13</f>
        <v>1</v>
      </c>
      <c r="AA13" s="239">
        <v>2</v>
      </c>
      <c r="AB13" s="239">
        <v>2</v>
      </c>
      <c r="AC13" s="239">
        <v>3</v>
      </c>
      <c r="AD13" s="239">
        <v>3</v>
      </c>
      <c r="AE13" s="241">
        <v>1</v>
      </c>
      <c r="AF13" s="241">
        <v>1</v>
      </c>
      <c r="AG13" s="325">
        <f>AA13+AC13+AE13</f>
        <v>6</v>
      </c>
      <c r="AH13" s="325">
        <f>AB13+AD13+AF13</f>
        <v>6</v>
      </c>
      <c r="AI13" s="239">
        <v>0</v>
      </c>
      <c r="AJ13" s="239">
        <v>0</v>
      </c>
      <c r="AK13" s="239">
        <v>1</v>
      </c>
      <c r="AL13" s="239">
        <v>1</v>
      </c>
      <c r="AM13" s="239">
        <v>1</v>
      </c>
      <c r="AN13" s="239">
        <v>1</v>
      </c>
      <c r="AO13" s="325">
        <f>AI13+AK13+AM13</f>
        <v>2</v>
      </c>
      <c r="AP13" s="325">
        <f>AJ13+AL13+AN13</f>
        <v>2</v>
      </c>
      <c r="AQ13" s="519">
        <f>Q13+Y13+AG13+AO13</f>
        <v>17</v>
      </c>
      <c r="AR13" s="328">
        <f>R13+Z13+AH13+AP13</f>
        <v>15</v>
      </c>
      <c r="AS13" s="329">
        <f t="shared" ref="AS13:AS16" si="0">IF(AND(AR13&gt;0,AQ13&gt;0),AR13/AQ13,0)</f>
        <v>0.88235294117647056</v>
      </c>
    </row>
    <row r="14" spans="2:45" ht="150" customHeight="1">
      <c r="B14" s="407" t="s">
        <v>400</v>
      </c>
      <c r="C14" s="407" t="s">
        <v>407</v>
      </c>
      <c r="D14" s="517">
        <v>12</v>
      </c>
      <c r="E14" s="407" t="s">
        <v>408</v>
      </c>
      <c r="F14" s="320" t="s">
        <v>409</v>
      </c>
      <c r="G14" s="518" t="s">
        <v>403</v>
      </c>
      <c r="H14" s="322" t="s">
        <v>410</v>
      </c>
      <c r="I14" s="330" t="s">
        <v>411</v>
      </c>
      <c r="J14" s="324" t="s">
        <v>406</v>
      </c>
      <c r="K14" s="239">
        <v>1</v>
      </c>
      <c r="L14" s="239">
        <v>1</v>
      </c>
      <c r="M14" s="239">
        <v>1</v>
      </c>
      <c r="N14" s="239">
        <v>1</v>
      </c>
      <c r="O14" s="239">
        <v>1</v>
      </c>
      <c r="P14" s="239">
        <v>1</v>
      </c>
      <c r="Q14" s="325">
        <f t="shared" ref="Q14:R14" si="1">K14+M14+O14</f>
        <v>3</v>
      </c>
      <c r="R14" s="325">
        <f t="shared" si="1"/>
        <v>3</v>
      </c>
      <c r="S14" s="239">
        <v>1</v>
      </c>
      <c r="T14" s="239">
        <v>1</v>
      </c>
      <c r="U14" s="239">
        <v>1</v>
      </c>
      <c r="V14" s="239">
        <v>1</v>
      </c>
      <c r="W14" s="239">
        <v>1</v>
      </c>
      <c r="X14" s="239">
        <v>1</v>
      </c>
      <c r="Y14" s="325">
        <f t="shared" ref="Y14:Z14" si="2">S14+U14+W14</f>
        <v>3</v>
      </c>
      <c r="Z14" s="325">
        <f t="shared" si="2"/>
        <v>3</v>
      </c>
      <c r="AA14" s="239">
        <v>1</v>
      </c>
      <c r="AB14" s="239">
        <v>1</v>
      </c>
      <c r="AC14" s="239">
        <v>1</v>
      </c>
      <c r="AD14" s="239">
        <v>1</v>
      </c>
      <c r="AE14" s="241">
        <v>1</v>
      </c>
      <c r="AF14" s="241">
        <v>1</v>
      </c>
      <c r="AG14" s="325">
        <f t="shared" ref="AG14:AH14" si="3">AA14+AC14+AE14</f>
        <v>3</v>
      </c>
      <c r="AH14" s="325">
        <f t="shared" si="3"/>
        <v>3</v>
      </c>
      <c r="AI14" s="239">
        <v>1</v>
      </c>
      <c r="AJ14" s="239">
        <v>1</v>
      </c>
      <c r="AK14" s="239">
        <v>1</v>
      </c>
      <c r="AL14" s="239">
        <v>1</v>
      </c>
      <c r="AM14" s="239">
        <v>1</v>
      </c>
      <c r="AN14" s="239">
        <v>1</v>
      </c>
      <c r="AO14" s="325">
        <f t="shared" ref="AO14:AP14" si="4">AI14+AK14+AM14</f>
        <v>3</v>
      </c>
      <c r="AP14" s="325">
        <f t="shared" si="4"/>
        <v>3</v>
      </c>
      <c r="AQ14" s="519">
        <f t="shared" ref="AQ14:AR14" si="5">Q14+Y14+AG14+AO14</f>
        <v>12</v>
      </c>
      <c r="AR14" s="328">
        <f t="shared" si="5"/>
        <v>12</v>
      </c>
      <c r="AS14" s="329">
        <f t="shared" si="0"/>
        <v>1</v>
      </c>
    </row>
    <row r="15" spans="2:45" ht="150" customHeight="1">
      <c r="B15" s="407" t="s">
        <v>400</v>
      </c>
      <c r="C15" s="407" t="s">
        <v>412</v>
      </c>
      <c r="D15" s="520">
        <v>0.85</v>
      </c>
      <c r="E15" s="521" t="s">
        <v>413</v>
      </c>
      <c r="F15" s="320" t="s">
        <v>414</v>
      </c>
      <c r="G15" s="522" t="s">
        <v>403</v>
      </c>
      <c r="H15" s="322" t="s">
        <v>415</v>
      </c>
      <c r="I15" s="330" t="s">
        <v>416</v>
      </c>
      <c r="J15" s="324" t="s">
        <v>406</v>
      </c>
      <c r="K15" s="421">
        <v>0.85</v>
      </c>
      <c r="L15" s="523">
        <v>0.99809999999999999</v>
      </c>
      <c r="M15" s="421">
        <v>0.85</v>
      </c>
      <c r="N15" s="523">
        <v>0.82379999999999998</v>
      </c>
      <c r="O15" s="421">
        <v>0.85</v>
      </c>
      <c r="P15" s="523">
        <v>0.95609999999999995</v>
      </c>
      <c r="Q15" s="524">
        <f>(K15+M15+O15)/3</f>
        <v>0.85</v>
      </c>
      <c r="R15" s="524">
        <f>(L15+N15+P15)/3</f>
        <v>0.92599999999999982</v>
      </c>
      <c r="S15" s="421">
        <v>0.85</v>
      </c>
      <c r="T15" s="525">
        <v>0.98380000000000001</v>
      </c>
      <c r="U15" s="421">
        <v>0.85</v>
      </c>
      <c r="V15" s="525">
        <v>0.99819999999999998</v>
      </c>
      <c r="W15" s="421">
        <v>0.85</v>
      </c>
      <c r="X15" s="525">
        <v>0.99329999999999996</v>
      </c>
      <c r="Y15" s="524">
        <f>(S15+U15+W15)/3</f>
        <v>0.85</v>
      </c>
      <c r="Z15" s="524">
        <f>(T15+V15+X15)/3</f>
        <v>0.99176666666666657</v>
      </c>
      <c r="AA15" s="421">
        <v>0.85</v>
      </c>
      <c r="AB15" s="525">
        <v>0.95909999999999995</v>
      </c>
      <c r="AC15" s="421">
        <v>0.85</v>
      </c>
      <c r="AD15" s="525">
        <v>0.93120000000000003</v>
      </c>
      <c r="AE15" s="421">
        <v>0.85</v>
      </c>
      <c r="AF15" s="525">
        <v>0.92169999999999996</v>
      </c>
      <c r="AG15" s="524">
        <f>(AA15+AC15+AE15)/3</f>
        <v>0.85</v>
      </c>
      <c r="AH15" s="524">
        <f>(AB15+AD15+AF15)/3</f>
        <v>0.93733333333333324</v>
      </c>
      <c r="AI15" s="421">
        <v>0.85</v>
      </c>
      <c r="AJ15" s="523">
        <v>0.99029999999999996</v>
      </c>
      <c r="AK15" s="421">
        <v>0.85</v>
      </c>
      <c r="AL15" s="523">
        <v>0.97309999999999997</v>
      </c>
      <c r="AM15" s="421">
        <v>0.85</v>
      </c>
      <c r="AN15" s="523">
        <v>0.91679999999999995</v>
      </c>
      <c r="AO15" s="524">
        <f>(AI15+AK15+AM15)/3</f>
        <v>0.85</v>
      </c>
      <c r="AP15" s="524">
        <f>(AJ15+AL15+AN15)/3</f>
        <v>0.96006666666666662</v>
      </c>
      <c r="AQ15" s="526">
        <f>(Q15+Y15+AG15+AO15)/4</f>
        <v>0.85</v>
      </c>
      <c r="AR15" s="527">
        <f>(R15+Z15+AH15+AP15)/4</f>
        <v>0.95379166666666659</v>
      </c>
      <c r="AS15" s="527">
        <f t="shared" si="0"/>
        <v>1.1221078431372549</v>
      </c>
    </row>
    <row r="16" spans="2:45" ht="150" customHeight="1">
      <c r="B16" s="407" t="s">
        <v>400</v>
      </c>
      <c r="C16" s="407" t="s">
        <v>417</v>
      </c>
      <c r="D16" s="520">
        <v>0.98</v>
      </c>
      <c r="E16" s="407" t="s">
        <v>418</v>
      </c>
      <c r="F16" s="320" t="s">
        <v>419</v>
      </c>
      <c r="G16" s="522" t="s">
        <v>403</v>
      </c>
      <c r="H16" s="322" t="s">
        <v>420</v>
      </c>
      <c r="I16" s="322" t="s">
        <v>421</v>
      </c>
      <c r="J16" s="324" t="s">
        <v>406</v>
      </c>
      <c r="K16" s="528">
        <v>8.1666666666666665E-2</v>
      </c>
      <c r="L16" s="525">
        <v>0.11020000000000001</v>
      </c>
      <c r="M16" s="528">
        <v>0.16333333333333333</v>
      </c>
      <c r="N16" s="525">
        <v>0.21410000000000001</v>
      </c>
      <c r="O16" s="528">
        <v>0.245</v>
      </c>
      <c r="P16" s="525">
        <v>0.28589999999999999</v>
      </c>
      <c r="Q16" s="524">
        <f>O16</f>
        <v>0.245</v>
      </c>
      <c r="R16" s="524">
        <f>P16</f>
        <v>0.28589999999999999</v>
      </c>
      <c r="S16" s="528">
        <v>0.32666666666666666</v>
      </c>
      <c r="T16" s="525">
        <v>0.34179999999999999</v>
      </c>
      <c r="U16" s="528">
        <v>0.40833333333333333</v>
      </c>
      <c r="V16" s="525">
        <v>0.39129999999999998</v>
      </c>
      <c r="W16" s="528">
        <v>0.49</v>
      </c>
      <c r="X16" s="525">
        <v>0.505</v>
      </c>
      <c r="Y16" s="524">
        <f>W16</f>
        <v>0.49</v>
      </c>
      <c r="Z16" s="524">
        <f>X16</f>
        <v>0.505</v>
      </c>
      <c r="AA16" s="421">
        <f>W16+K16</f>
        <v>0.57166666666666666</v>
      </c>
      <c r="AB16" s="525">
        <v>0.56879999999999997</v>
      </c>
      <c r="AC16" s="421">
        <f>AA16+K16</f>
        <v>0.65333333333333332</v>
      </c>
      <c r="AD16" s="525">
        <v>0.62319999999999998</v>
      </c>
      <c r="AE16" s="421">
        <f>AC16+K16</f>
        <v>0.73499999999999999</v>
      </c>
      <c r="AF16" s="525">
        <v>0.71099999999999997</v>
      </c>
      <c r="AG16" s="524">
        <f>AE16</f>
        <v>0.73499999999999999</v>
      </c>
      <c r="AH16" s="524">
        <f>AF16</f>
        <v>0.71099999999999997</v>
      </c>
      <c r="AI16" s="528">
        <f>AG16+K16</f>
        <v>0.81666666666666665</v>
      </c>
      <c r="AJ16" s="413">
        <v>0.76949999999999996</v>
      </c>
      <c r="AK16" s="528">
        <f>AI16+K16</f>
        <v>0.89833333333333332</v>
      </c>
      <c r="AL16" s="413">
        <v>0.82989999999999997</v>
      </c>
      <c r="AM16" s="528">
        <f>AK16+K16</f>
        <v>0.98</v>
      </c>
      <c r="AN16" s="413">
        <v>0.95940000000000003</v>
      </c>
      <c r="AO16" s="524">
        <f>AM16</f>
        <v>0.98</v>
      </c>
      <c r="AP16" s="524">
        <f>AN16</f>
        <v>0.95940000000000003</v>
      </c>
      <c r="AQ16" s="526">
        <f>AO16</f>
        <v>0.98</v>
      </c>
      <c r="AR16" s="527">
        <f>AP16</f>
        <v>0.95940000000000003</v>
      </c>
      <c r="AS16" s="329">
        <f t="shared" si="0"/>
        <v>0.97897959183673477</v>
      </c>
    </row>
    <row r="17" spans="2:45" ht="23.25">
      <c r="B17" s="675" t="s">
        <v>178</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7"/>
      <c r="AS17" s="529">
        <f>AVERAGE(AS13:AS16)</f>
        <v>0.995860094037615</v>
      </c>
    </row>
    <row r="18" spans="2:45" ht="17.25">
      <c r="B18" s="181"/>
      <c r="C18" s="181"/>
      <c r="D18" s="182"/>
      <c r="E18" s="181"/>
      <c r="F18" s="181"/>
      <c r="G18" s="181"/>
      <c r="H18" s="181"/>
      <c r="I18" s="181"/>
      <c r="J18" s="183"/>
    </row>
    <row r="19" spans="2:45" ht="30.75" customHeight="1">
      <c r="B19" s="302" t="s">
        <v>96</v>
      </c>
      <c r="C19" s="678" t="s">
        <v>398</v>
      </c>
      <c r="D19" s="679"/>
      <c r="E19" s="679"/>
      <c r="F19" s="679"/>
      <c r="G19" s="679"/>
      <c r="H19" s="679"/>
      <c r="I19" s="679"/>
      <c r="J19" s="680"/>
    </row>
    <row r="20" spans="2:45" ht="17.25">
      <c r="B20" s="181"/>
      <c r="C20" s="673"/>
      <c r="D20" s="673"/>
      <c r="E20" s="673"/>
      <c r="F20" s="673"/>
      <c r="G20" s="673"/>
      <c r="H20" s="673"/>
      <c r="I20" s="673"/>
      <c r="J20" s="673"/>
    </row>
    <row r="21" spans="2:45" ht="30" customHeight="1">
      <c r="B21" s="303" t="s">
        <v>98</v>
      </c>
      <c r="C21" s="683">
        <v>43017</v>
      </c>
      <c r="D21" s="684"/>
      <c r="E21" s="181"/>
      <c r="F21" s="181"/>
      <c r="G21" s="304" t="s">
        <v>99</v>
      </c>
      <c r="H21" s="859" t="s">
        <v>422</v>
      </c>
      <c r="I21" s="686"/>
      <c r="J21" s="686"/>
    </row>
    <row r="22" spans="2:45" ht="13.5" customHeight="1">
      <c r="B22" s="181"/>
      <c r="C22" s="181"/>
      <c r="D22" s="182"/>
      <c r="E22" s="181"/>
      <c r="F22" s="181"/>
      <c r="G22" s="181"/>
      <c r="H22" s="181"/>
      <c r="I22" s="181"/>
      <c r="J22" s="183"/>
    </row>
    <row r="23" spans="2:45" ht="15" customHeight="1">
      <c r="B23" s="181"/>
      <c r="C23" s="181"/>
      <c r="D23" s="182"/>
      <c r="E23" s="181"/>
      <c r="F23" s="181"/>
      <c r="G23" s="181"/>
      <c r="H23" s="181"/>
      <c r="I23" s="181"/>
      <c r="J23" s="183"/>
    </row>
    <row r="24" spans="2:45" ht="17.25">
      <c r="B24" s="181"/>
      <c r="C24" s="181"/>
      <c r="D24" s="182"/>
      <c r="E24" s="181"/>
      <c r="F24" s="181"/>
      <c r="G24" s="181"/>
      <c r="H24" s="181"/>
      <c r="I24" s="181"/>
      <c r="J24" s="183"/>
    </row>
    <row r="25" spans="2:45" ht="15" customHeight="1">
      <c r="B25" s="181"/>
      <c r="C25" s="181"/>
      <c r="D25" s="182"/>
      <c r="E25" s="693"/>
      <c r="F25" s="693"/>
      <c r="G25" s="693"/>
      <c r="H25" s="693"/>
      <c r="I25" s="502"/>
      <c r="J25" s="181"/>
    </row>
    <row r="26" spans="2:45" ht="15" customHeight="1">
      <c r="B26" s="181"/>
      <c r="C26" s="181"/>
      <c r="D26" s="182"/>
      <c r="E26" s="181"/>
      <c r="F26" s="181"/>
      <c r="G26" s="183"/>
      <c r="H26" s="181"/>
      <c r="I26" s="181"/>
      <c r="J26" s="181"/>
    </row>
    <row r="27" spans="2:45" ht="15" customHeight="1">
      <c r="B27" s="181"/>
      <c r="C27" s="181"/>
      <c r="D27" s="182"/>
      <c r="E27" s="693"/>
      <c r="F27" s="693"/>
      <c r="G27" s="693"/>
      <c r="H27" s="693"/>
      <c r="I27" s="502"/>
      <c r="J27" s="181"/>
    </row>
    <row r="28" spans="2:45" ht="15" customHeight="1">
      <c r="B28" s="181"/>
      <c r="C28" s="181"/>
      <c r="D28" s="182"/>
      <c r="E28" s="181"/>
      <c r="F28" s="181"/>
      <c r="G28" s="183"/>
      <c r="H28" s="181"/>
      <c r="I28" s="181"/>
      <c r="J28" s="181"/>
    </row>
    <row r="29" spans="2:45" ht="15" customHeight="1">
      <c r="B29" s="181"/>
      <c r="C29" s="181"/>
      <c r="D29" s="182"/>
      <c r="E29" s="693"/>
      <c r="F29" s="693"/>
      <c r="G29" s="693"/>
      <c r="H29" s="693"/>
      <c r="I29" s="502"/>
      <c r="J29" s="181"/>
    </row>
  </sheetData>
  <sheetProtection formatCells="0" formatColumns="0" formatRows="0" insertRows="0"/>
  <dataConsolidate/>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5:H25"/>
    <mergeCell ref="E27:H27"/>
    <mergeCell ref="E29:H29"/>
    <mergeCell ref="AM11:AN11"/>
    <mergeCell ref="AO11:AP11"/>
    <mergeCell ref="B17:AR17"/>
    <mergeCell ref="C19:J19"/>
    <mergeCell ref="C20:J20"/>
    <mergeCell ref="C21:D21"/>
    <mergeCell ref="H21:J21"/>
    <mergeCell ref="AA11:AB11"/>
    <mergeCell ref="AC11:AD11"/>
    <mergeCell ref="AE11:AF11"/>
    <mergeCell ref="AG11:AH11"/>
    <mergeCell ref="AI11:AJ11"/>
    <mergeCell ref="AK11:AL11"/>
  </mergeCells>
  <conditionalFormatting sqref="AS13">
    <cfRule type="cellIs" dxfId="24" priority="4" operator="between">
      <formula>0.7</formula>
      <formula>1</formula>
    </cfRule>
    <cfRule type="cellIs" dxfId="23" priority="5" operator="between">
      <formula>0.51</formula>
      <formula>0.69</formula>
    </cfRule>
    <cfRule type="cellIs" dxfId="22" priority="6" operator="between">
      <formula>0</formula>
      <formula>0.5</formula>
    </cfRule>
  </conditionalFormatting>
  <conditionalFormatting sqref="AS14:AS16">
    <cfRule type="cellIs" dxfId="21" priority="1" operator="between">
      <formula>0.7</formula>
      <formula>1</formula>
    </cfRule>
    <cfRule type="cellIs" dxfId="20" priority="2" operator="between">
      <formula>0.51</formula>
      <formula>0.69</formula>
    </cfRule>
    <cfRule type="cellIs" dxfId="19" priority="3"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27"/>
  <sheetViews>
    <sheetView showGridLines="0" tabSelected="1" zoomScale="50" zoomScaleNormal="50" workbookViewId="0">
      <selection activeCell="A15" sqref="A15:XFD17"/>
    </sheetView>
  </sheetViews>
  <sheetFormatPr baseColWidth="10" defaultColWidth="17.28515625" defaultRowHeight="15" customHeight="1"/>
  <cols>
    <col min="1" max="1" width="4.28515625" style="466" customWidth="1"/>
    <col min="2" max="2" width="28.42578125" style="467" customWidth="1"/>
    <col min="3" max="3" width="28.5703125" style="467" customWidth="1"/>
    <col min="4" max="4" width="21.42578125" style="468" customWidth="1"/>
    <col min="5" max="7" width="21.42578125" style="467" customWidth="1"/>
    <col min="8" max="8" width="28.5703125" style="467" customWidth="1"/>
    <col min="9" max="9" width="50" style="467" customWidth="1"/>
    <col min="10" max="10" width="28.5703125" style="469" customWidth="1"/>
    <col min="11" max="42" width="14.28515625" style="466" customWidth="1"/>
    <col min="43" max="43" width="14.85546875" style="466" customWidth="1"/>
    <col min="44" max="45" width="15" style="466" customWidth="1"/>
    <col min="46" max="16384" width="17.28515625" style="466"/>
  </cols>
  <sheetData>
    <row r="1" spans="2:45" ht="15" customHeight="1" thickBot="1"/>
    <row r="2" spans="2:45" ht="16.5" customHeight="1">
      <c r="B2" s="897"/>
      <c r="C2" s="900" t="s">
        <v>383</v>
      </c>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2"/>
      <c r="AR2" s="909" t="s">
        <v>101</v>
      </c>
      <c r="AS2" s="910"/>
    </row>
    <row r="3" spans="2:45" ht="16.5" customHeight="1">
      <c r="B3" s="898"/>
      <c r="C3" s="903"/>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904"/>
      <c r="AQ3" s="905"/>
      <c r="AR3" s="470" t="s">
        <v>1</v>
      </c>
      <c r="AS3" s="471" t="s">
        <v>2</v>
      </c>
    </row>
    <row r="4" spans="2:45" ht="16.5" customHeight="1">
      <c r="B4" s="898"/>
      <c r="C4" s="903"/>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5"/>
      <c r="AR4" s="472">
        <v>3</v>
      </c>
      <c r="AS4" s="473" t="s">
        <v>3</v>
      </c>
    </row>
    <row r="5" spans="2:45" ht="16.5" customHeight="1">
      <c r="B5" s="898"/>
      <c r="C5" s="903"/>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c r="AP5" s="904"/>
      <c r="AQ5" s="905"/>
      <c r="AR5" s="911" t="s">
        <v>4</v>
      </c>
      <c r="AS5" s="912"/>
    </row>
    <row r="6" spans="2:45" ht="16.5" customHeight="1" thickBot="1">
      <c r="B6" s="899"/>
      <c r="C6" s="906"/>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8"/>
      <c r="AR6" s="913" t="s">
        <v>5</v>
      </c>
      <c r="AS6" s="914"/>
    </row>
    <row r="7" spans="2:45" ht="14.25" customHeight="1">
      <c r="B7" s="474"/>
      <c r="C7" s="474"/>
      <c r="D7" s="475"/>
      <c r="E7" s="474"/>
      <c r="F7" s="474"/>
      <c r="G7" s="474"/>
      <c r="H7" s="474"/>
      <c r="I7" s="474"/>
      <c r="J7" s="476"/>
      <c r="AR7" s="869"/>
      <c r="AS7" s="870"/>
    </row>
    <row r="8" spans="2:45" ht="15" customHeight="1">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890"/>
      <c r="AR8" s="891"/>
      <c r="AS8" s="892"/>
    </row>
    <row r="9" spans="2:45" ht="13.5" customHeight="1">
      <c r="B9" s="893" t="s">
        <v>7</v>
      </c>
      <c r="C9" s="895" t="s">
        <v>8</v>
      </c>
      <c r="D9" s="895" t="s">
        <v>9</v>
      </c>
      <c r="E9" s="895" t="s">
        <v>10</v>
      </c>
      <c r="F9" s="895" t="s">
        <v>11</v>
      </c>
      <c r="G9" s="895" t="s">
        <v>12</v>
      </c>
      <c r="H9" s="895" t="s">
        <v>13</v>
      </c>
      <c r="I9" s="895" t="s">
        <v>14</v>
      </c>
      <c r="J9" s="895" t="s">
        <v>15</v>
      </c>
      <c r="K9" s="729" t="s">
        <v>17</v>
      </c>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867" t="s">
        <v>18</v>
      </c>
      <c r="AR9" s="868" t="s">
        <v>19</v>
      </c>
      <c r="AS9" s="868" t="s">
        <v>20</v>
      </c>
    </row>
    <row r="10" spans="2:45" ht="13.5" customHeight="1">
      <c r="B10" s="893"/>
      <c r="C10" s="895"/>
      <c r="D10" s="895"/>
      <c r="E10" s="895"/>
      <c r="F10" s="895"/>
      <c r="G10" s="895"/>
      <c r="H10" s="895"/>
      <c r="I10" s="895"/>
      <c r="J10" s="895"/>
      <c r="K10" s="681" t="s">
        <v>21</v>
      </c>
      <c r="L10" s="681"/>
      <c r="M10" s="681"/>
      <c r="N10" s="681"/>
      <c r="O10" s="681"/>
      <c r="P10" s="681"/>
      <c r="Q10" s="681"/>
      <c r="R10" s="681"/>
      <c r="S10" s="681" t="s">
        <v>22</v>
      </c>
      <c r="T10" s="681"/>
      <c r="U10" s="681"/>
      <c r="V10" s="681"/>
      <c r="W10" s="681"/>
      <c r="X10" s="681"/>
      <c r="Y10" s="681"/>
      <c r="Z10" s="681"/>
      <c r="AA10" s="681" t="s">
        <v>23</v>
      </c>
      <c r="AB10" s="681"/>
      <c r="AC10" s="681"/>
      <c r="AD10" s="681"/>
      <c r="AE10" s="681"/>
      <c r="AF10" s="681"/>
      <c r="AG10" s="681"/>
      <c r="AH10" s="681"/>
      <c r="AI10" s="681" t="s">
        <v>24</v>
      </c>
      <c r="AJ10" s="681"/>
      <c r="AK10" s="681"/>
      <c r="AL10" s="681"/>
      <c r="AM10" s="681"/>
      <c r="AN10" s="681"/>
      <c r="AO10" s="681"/>
      <c r="AP10" s="681"/>
      <c r="AQ10" s="867"/>
      <c r="AR10" s="868"/>
      <c r="AS10" s="868"/>
    </row>
    <row r="11" spans="2:45" ht="17.25" customHeight="1">
      <c r="B11" s="893"/>
      <c r="C11" s="895"/>
      <c r="D11" s="895"/>
      <c r="E11" s="895"/>
      <c r="F11" s="895"/>
      <c r="G11" s="895"/>
      <c r="H11" s="895"/>
      <c r="I11" s="895"/>
      <c r="J11" s="895"/>
      <c r="K11" s="681" t="s">
        <v>25</v>
      </c>
      <c r="L11" s="681"/>
      <c r="M11" s="681" t="s">
        <v>26</v>
      </c>
      <c r="N11" s="681"/>
      <c r="O11" s="717" t="s">
        <v>27</v>
      </c>
      <c r="P11" s="718"/>
      <c r="Q11" s="698" t="s">
        <v>148</v>
      </c>
      <c r="R11" s="699"/>
      <c r="S11" s="681" t="s">
        <v>31</v>
      </c>
      <c r="T11" s="681"/>
      <c r="U11" s="681" t="s">
        <v>32</v>
      </c>
      <c r="V11" s="681"/>
      <c r="W11" s="681" t="s">
        <v>33</v>
      </c>
      <c r="X11" s="681"/>
      <c r="Y11" s="698" t="s">
        <v>148</v>
      </c>
      <c r="Z11" s="699"/>
      <c r="AA11" s="681" t="s">
        <v>35</v>
      </c>
      <c r="AB11" s="681"/>
      <c r="AC11" s="681" t="s">
        <v>36</v>
      </c>
      <c r="AD11" s="681"/>
      <c r="AE11" s="681" t="s">
        <v>37</v>
      </c>
      <c r="AF11" s="681"/>
      <c r="AG11" s="698" t="s">
        <v>148</v>
      </c>
      <c r="AH11" s="699"/>
      <c r="AI11" s="681" t="s">
        <v>39</v>
      </c>
      <c r="AJ11" s="681"/>
      <c r="AK11" s="681" t="s">
        <v>40</v>
      </c>
      <c r="AL11" s="681"/>
      <c r="AM11" s="681" t="s">
        <v>41</v>
      </c>
      <c r="AN11" s="681"/>
      <c r="AO11" s="698" t="s">
        <v>149</v>
      </c>
      <c r="AP11" s="699"/>
      <c r="AQ11" s="867"/>
      <c r="AR11" s="868"/>
      <c r="AS11" s="868"/>
    </row>
    <row r="12" spans="2:45" ht="15.75" customHeight="1">
      <c r="B12" s="894"/>
      <c r="C12" s="896"/>
      <c r="D12" s="896"/>
      <c r="E12" s="896"/>
      <c r="F12" s="896"/>
      <c r="G12" s="896"/>
      <c r="H12" s="896"/>
      <c r="I12" s="896"/>
      <c r="J12" s="896"/>
      <c r="K12" s="479" t="s">
        <v>43</v>
      </c>
      <c r="L12" s="480" t="s">
        <v>44</v>
      </c>
      <c r="M12" s="479" t="s">
        <v>43</v>
      </c>
      <c r="N12" s="480" t="s">
        <v>44</v>
      </c>
      <c r="O12" s="479" t="s">
        <v>43</v>
      </c>
      <c r="P12" s="480" t="s">
        <v>44</v>
      </c>
      <c r="Q12" s="481" t="s">
        <v>43</v>
      </c>
      <c r="R12" s="402" t="s">
        <v>44</v>
      </c>
      <c r="S12" s="479" t="s">
        <v>43</v>
      </c>
      <c r="T12" s="480" t="s">
        <v>44</v>
      </c>
      <c r="U12" s="479" t="s">
        <v>43</v>
      </c>
      <c r="V12" s="480" t="s">
        <v>44</v>
      </c>
      <c r="W12" s="479" t="s">
        <v>43</v>
      </c>
      <c r="X12" s="480" t="s">
        <v>44</v>
      </c>
      <c r="Y12" s="481" t="s">
        <v>43</v>
      </c>
      <c r="Z12" s="402" t="s">
        <v>44</v>
      </c>
      <c r="AA12" s="479" t="s">
        <v>43</v>
      </c>
      <c r="AB12" s="480" t="s">
        <v>44</v>
      </c>
      <c r="AC12" s="479" t="s">
        <v>43</v>
      </c>
      <c r="AD12" s="480" t="s">
        <v>44</v>
      </c>
      <c r="AE12" s="479" t="s">
        <v>43</v>
      </c>
      <c r="AF12" s="480" t="s">
        <v>44</v>
      </c>
      <c r="AG12" s="481" t="s">
        <v>43</v>
      </c>
      <c r="AH12" s="402" t="s">
        <v>44</v>
      </c>
      <c r="AI12" s="479" t="s">
        <v>43</v>
      </c>
      <c r="AJ12" s="480" t="s">
        <v>44</v>
      </c>
      <c r="AK12" s="479" t="s">
        <v>43</v>
      </c>
      <c r="AL12" s="480" t="s">
        <v>44</v>
      </c>
      <c r="AM12" s="479" t="s">
        <v>43</v>
      </c>
      <c r="AN12" s="480" t="s">
        <v>44</v>
      </c>
      <c r="AO12" s="481" t="s">
        <v>43</v>
      </c>
      <c r="AP12" s="402" t="s">
        <v>44</v>
      </c>
      <c r="AQ12" s="867"/>
      <c r="AR12" s="868"/>
      <c r="AS12" s="868"/>
    </row>
    <row r="13" spans="2:45" ht="150" customHeight="1">
      <c r="B13" s="482" t="s">
        <v>384</v>
      </c>
      <c r="C13" s="483" t="s">
        <v>385</v>
      </c>
      <c r="D13" s="484">
        <v>0.9</v>
      </c>
      <c r="E13" s="485" t="s">
        <v>386</v>
      </c>
      <c r="F13" s="486" t="s">
        <v>387</v>
      </c>
      <c r="G13" s="487">
        <v>0.99</v>
      </c>
      <c r="H13" s="488" t="s">
        <v>388</v>
      </c>
      <c r="I13" s="489" t="s">
        <v>389</v>
      </c>
      <c r="J13" s="490" t="s">
        <v>390</v>
      </c>
      <c r="K13" s="491">
        <v>0.9</v>
      </c>
      <c r="L13" s="491">
        <v>1</v>
      </c>
      <c r="M13" s="491">
        <v>0.9</v>
      </c>
      <c r="N13" s="491">
        <v>1</v>
      </c>
      <c r="O13" s="491">
        <v>0.9</v>
      </c>
      <c r="P13" s="491">
        <v>1</v>
      </c>
      <c r="Q13" s="325">
        <f>K13+M13+O13</f>
        <v>2.7</v>
      </c>
      <c r="R13" s="325">
        <f>L13+N13+P13</f>
        <v>3</v>
      </c>
      <c r="S13" s="491">
        <v>0.9</v>
      </c>
      <c r="T13" s="491">
        <v>1</v>
      </c>
      <c r="U13" s="491">
        <v>0.9</v>
      </c>
      <c r="V13" s="491">
        <v>1</v>
      </c>
      <c r="W13" s="491">
        <v>0.9</v>
      </c>
      <c r="X13" s="491">
        <v>0.92</v>
      </c>
      <c r="Y13" s="325">
        <f>S13+U13+W13</f>
        <v>2.7</v>
      </c>
      <c r="Z13" s="325">
        <f>T13+V13+X13</f>
        <v>2.92</v>
      </c>
      <c r="AA13" s="491">
        <v>0.9</v>
      </c>
      <c r="AB13" s="491">
        <v>1</v>
      </c>
      <c r="AC13" s="491">
        <v>0.9</v>
      </c>
      <c r="AD13" s="491">
        <v>1</v>
      </c>
      <c r="AE13" s="491">
        <v>0.9</v>
      </c>
      <c r="AF13" s="491">
        <v>1</v>
      </c>
      <c r="AG13" s="325">
        <f>AA13+AC13+AE13</f>
        <v>2.7</v>
      </c>
      <c r="AH13" s="325">
        <f>AB13+AD13+AF13</f>
        <v>3</v>
      </c>
      <c r="AI13" s="491">
        <v>0.9</v>
      </c>
      <c r="AJ13" s="491">
        <v>1</v>
      </c>
      <c r="AK13" s="491">
        <v>0.9</v>
      </c>
      <c r="AL13" s="491">
        <v>1</v>
      </c>
      <c r="AM13" s="491">
        <v>0.9</v>
      </c>
      <c r="AN13" s="491">
        <v>0.9</v>
      </c>
      <c r="AO13" s="325">
        <f>AI13+AK13+AM13</f>
        <v>2.7</v>
      </c>
      <c r="AP13" s="325">
        <f>AJ13+AL13+AN13</f>
        <v>2.9</v>
      </c>
      <c r="AQ13" s="492">
        <f>Q13+Y13+AG13+AO13</f>
        <v>10.8</v>
      </c>
      <c r="AR13" s="328">
        <f>R13+Z13+AH13+AP13</f>
        <v>11.82</v>
      </c>
      <c r="AS13" s="329">
        <f t="shared" ref="AS13:AS14" si="0">IF(AND(AR13&gt;0,AQ13&gt;0),AR13/AQ13,0)</f>
        <v>1.0944444444444443</v>
      </c>
    </row>
    <row r="14" spans="2:45" ht="150" customHeight="1" thickBot="1">
      <c r="B14" s="482" t="s">
        <v>384</v>
      </c>
      <c r="C14" s="493" t="s">
        <v>391</v>
      </c>
      <c r="D14" s="494">
        <v>0.9</v>
      </c>
      <c r="E14" s="495" t="s">
        <v>392</v>
      </c>
      <c r="F14" s="496" t="s">
        <v>393</v>
      </c>
      <c r="G14" s="497" t="s">
        <v>394</v>
      </c>
      <c r="H14" s="498" t="s">
        <v>395</v>
      </c>
      <c r="I14" s="499" t="s">
        <v>396</v>
      </c>
      <c r="J14" s="500" t="s">
        <v>397</v>
      </c>
      <c r="K14" s="491">
        <v>0.9</v>
      </c>
      <c r="L14" s="491">
        <v>0.97</v>
      </c>
      <c r="M14" s="491">
        <v>0.9</v>
      </c>
      <c r="N14" s="491">
        <v>1.24</v>
      </c>
      <c r="O14" s="491">
        <v>0.9</v>
      </c>
      <c r="P14" s="491">
        <v>0.73</v>
      </c>
      <c r="Q14" s="325">
        <f t="shared" ref="Q14:R14" si="1">K14+M14+O14</f>
        <v>2.7</v>
      </c>
      <c r="R14" s="325">
        <f t="shared" si="1"/>
        <v>2.94</v>
      </c>
      <c r="S14" s="491">
        <v>0.9</v>
      </c>
      <c r="T14" s="491">
        <v>0.96</v>
      </c>
      <c r="U14" s="491">
        <v>0.9</v>
      </c>
      <c r="V14" s="491">
        <v>1</v>
      </c>
      <c r="W14" s="491">
        <v>0.9</v>
      </c>
      <c r="X14" s="491">
        <v>1</v>
      </c>
      <c r="Y14" s="325">
        <f t="shared" ref="Y14:Z14" si="2">S14+U14+W14</f>
        <v>2.7</v>
      </c>
      <c r="Z14" s="325">
        <f t="shared" si="2"/>
        <v>2.96</v>
      </c>
      <c r="AA14" s="491">
        <v>0.9</v>
      </c>
      <c r="AB14" s="491">
        <v>1</v>
      </c>
      <c r="AC14" s="491">
        <v>0.9</v>
      </c>
      <c r="AD14" s="491">
        <v>1</v>
      </c>
      <c r="AE14" s="491">
        <v>0.9</v>
      </c>
      <c r="AF14" s="491">
        <v>1</v>
      </c>
      <c r="AG14" s="325">
        <f t="shared" ref="AG14:AH14" si="3">AA14+AC14+AE14</f>
        <v>2.7</v>
      </c>
      <c r="AH14" s="325">
        <f t="shared" si="3"/>
        <v>3</v>
      </c>
      <c r="AI14" s="491">
        <v>0.9</v>
      </c>
      <c r="AJ14" s="491">
        <v>1</v>
      </c>
      <c r="AK14" s="491">
        <v>0.9</v>
      </c>
      <c r="AL14" s="491">
        <v>1</v>
      </c>
      <c r="AM14" s="491">
        <v>0.9</v>
      </c>
      <c r="AN14" s="491">
        <v>1</v>
      </c>
      <c r="AO14" s="325">
        <f t="shared" ref="AO14:AP14" si="4">AI14+AK14+AM14</f>
        <v>2.7</v>
      </c>
      <c r="AP14" s="325">
        <f t="shared" si="4"/>
        <v>3</v>
      </c>
      <c r="AQ14" s="492">
        <f t="shared" ref="AQ14:AR14" si="5">Q14+Y14+AG14+AO14</f>
        <v>10.8</v>
      </c>
      <c r="AR14" s="328">
        <f t="shared" si="5"/>
        <v>11.9</v>
      </c>
      <c r="AS14" s="329">
        <f t="shared" si="0"/>
        <v>1.1018518518518519</v>
      </c>
    </row>
    <row r="15" spans="2:45" ht="23.25">
      <c r="B15" s="675" t="s">
        <v>178</v>
      </c>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677"/>
      <c r="AS15" s="501">
        <f>AVERAGE(AS13:AS14)</f>
        <v>1.0981481481481481</v>
      </c>
    </row>
    <row r="16" spans="2:45" ht="17.25">
      <c r="B16" s="181"/>
      <c r="C16" s="181"/>
      <c r="D16" s="182"/>
      <c r="E16" s="181"/>
      <c r="F16" s="181"/>
      <c r="G16" s="181"/>
      <c r="H16" s="181"/>
      <c r="I16" s="181"/>
      <c r="J16" s="183"/>
    </row>
    <row r="17" spans="2:10" ht="30.75" customHeight="1">
      <c r="B17" s="302" t="s">
        <v>96</v>
      </c>
      <c r="C17" s="678" t="s">
        <v>398</v>
      </c>
      <c r="D17" s="889"/>
      <c r="E17" s="889"/>
      <c r="F17" s="889"/>
      <c r="G17" s="889"/>
      <c r="H17" s="889"/>
      <c r="I17" s="889"/>
      <c r="J17" s="680"/>
    </row>
    <row r="18" spans="2:10" ht="17.25">
      <c r="B18" s="181"/>
      <c r="C18" s="673"/>
      <c r="D18" s="673"/>
      <c r="E18" s="673"/>
      <c r="F18" s="673"/>
      <c r="G18" s="673"/>
      <c r="H18" s="673"/>
      <c r="I18" s="673"/>
      <c r="J18" s="673"/>
    </row>
    <row r="19" spans="2:10" ht="30" customHeight="1">
      <c r="B19" s="303" t="s">
        <v>98</v>
      </c>
      <c r="C19" s="683">
        <v>43017</v>
      </c>
      <c r="D19" s="684"/>
      <c r="E19" s="181"/>
      <c r="F19" s="181"/>
      <c r="G19" s="304" t="s">
        <v>99</v>
      </c>
      <c r="H19" s="859" t="s">
        <v>399</v>
      </c>
      <c r="I19" s="686"/>
      <c r="J19" s="686"/>
    </row>
    <row r="20" spans="2:10" ht="13.5" customHeight="1">
      <c r="B20" s="181"/>
      <c r="C20" s="181"/>
      <c r="D20" s="182"/>
      <c r="E20" s="181"/>
      <c r="F20" s="181"/>
      <c r="G20" s="181"/>
      <c r="H20" s="181"/>
      <c r="I20" s="181"/>
      <c r="J20" s="183"/>
    </row>
    <row r="21" spans="2:10" ht="15" customHeight="1">
      <c r="B21" s="181"/>
      <c r="C21" s="181"/>
      <c r="D21" s="182"/>
      <c r="E21" s="181"/>
      <c r="F21" s="181"/>
      <c r="G21" s="181"/>
      <c r="H21" s="181"/>
      <c r="I21" s="181"/>
      <c r="J21" s="183"/>
    </row>
    <row r="22" spans="2:10" ht="17.25">
      <c r="B22" s="181"/>
      <c r="C22" s="181"/>
      <c r="D22" s="182"/>
      <c r="E22" s="181"/>
      <c r="F22" s="181"/>
      <c r="G22" s="181"/>
      <c r="H22" s="181"/>
      <c r="I22" s="181"/>
      <c r="J22" s="183"/>
    </row>
    <row r="23" spans="2:10" ht="15" customHeight="1">
      <c r="B23" s="181"/>
      <c r="C23" s="181"/>
      <c r="D23" s="182"/>
      <c r="E23" s="693"/>
      <c r="F23" s="693"/>
      <c r="G23" s="693"/>
      <c r="H23" s="693"/>
      <c r="I23" s="401"/>
      <c r="J23" s="181"/>
    </row>
    <row r="24" spans="2:10" ht="15" customHeight="1">
      <c r="B24" s="181"/>
      <c r="C24" s="181"/>
      <c r="D24" s="182"/>
      <c r="E24" s="181"/>
      <c r="F24" s="181"/>
      <c r="G24" s="183"/>
      <c r="H24" s="181"/>
      <c r="I24" s="181"/>
      <c r="J24" s="181"/>
    </row>
    <row r="25" spans="2:10" ht="15" customHeight="1">
      <c r="B25" s="181"/>
      <c r="C25" s="181"/>
      <c r="D25" s="182"/>
      <c r="E25" s="693"/>
      <c r="F25" s="693"/>
      <c r="G25" s="693"/>
      <c r="H25" s="693"/>
      <c r="I25" s="401"/>
      <c r="J25" s="181"/>
    </row>
    <row r="26" spans="2:10" ht="15" customHeight="1">
      <c r="B26" s="181"/>
      <c r="C26" s="181"/>
      <c r="D26" s="182"/>
      <c r="E26" s="181"/>
      <c r="F26" s="181"/>
      <c r="G26" s="183"/>
      <c r="H26" s="181"/>
      <c r="I26" s="181"/>
      <c r="J26" s="181"/>
    </row>
    <row r="27" spans="2:10" ht="15" customHeight="1">
      <c r="B27" s="181"/>
      <c r="C27" s="181"/>
      <c r="D27" s="182"/>
      <c r="E27" s="693"/>
      <c r="F27" s="693"/>
      <c r="G27" s="693"/>
      <c r="H27" s="693"/>
      <c r="I27" s="401"/>
      <c r="J27" s="181"/>
    </row>
  </sheetData>
  <sheetProtection password="9E50" sheet="1" objects="1" scenarios="1" formatCells="0" formatColumns="0" formatRows="0" insertRows="0"/>
  <dataConsolidate/>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3:H23"/>
    <mergeCell ref="E25:H25"/>
    <mergeCell ref="E27:H27"/>
    <mergeCell ref="AM11:AN11"/>
    <mergeCell ref="AO11:AP11"/>
    <mergeCell ref="B15:AR15"/>
    <mergeCell ref="C17:J17"/>
    <mergeCell ref="C18:J18"/>
    <mergeCell ref="C19:D19"/>
    <mergeCell ref="H19:J19"/>
    <mergeCell ref="AA11:AB11"/>
    <mergeCell ref="AC11:AD11"/>
    <mergeCell ref="AE11:AF11"/>
    <mergeCell ref="AG11:AH11"/>
    <mergeCell ref="AI11:AJ11"/>
    <mergeCell ref="AK11:AL11"/>
  </mergeCells>
  <conditionalFormatting sqref="AS13">
    <cfRule type="cellIs" dxfId="18" priority="4" operator="between">
      <formula>0.7</formula>
      <formula>1</formula>
    </cfRule>
    <cfRule type="cellIs" dxfId="17" priority="5" operator="between">
      <formula>0.51</formula>
      <formula>0.69</formula>
    </cfRule>
    <cfRule type="cellIs" dxfId="16" priority="6" operator="between">
      <formula>0</formula>
      <formula>0.5</formula>
    </cfRule>
  </conditionalFormatting>
  <conditionalFormatting sqref="AS14">
    <cfRule type="cellIs" dxfId="15" priority="1" operator="between">
      <formula>0.7</formula>
      <formula>1</formula>
    </cfRule>
    <cfRule type="cellIs" dxfId="14" priority="2" operator="between">
      <formula>0.51</formula>
      <formula>0.69</formula>
    </cfRule>
    <cfRule type="cellIs" dxfId="13" priority="3"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S22"/>
  <sheetViews>
    <sheetView showGridLines="0" view="pageBreakPreview" zoomScale="70" zoomScaleNormal="70" zoomScaleSheetLayoutView="70" workbookViewId="0">
      <selection activeCell="AS16" sqref="A11:AS17"/>
    </sheetView>
  </sheetViews>
  <sheetFormatPr baseColWidth="10" defaultColWidth="11.5703125" defaultRowHeight="12.75"/>
  <cols>
    <col min="1" max="1" width="22.42578125" style="531" customWidth="1"/>
    <col min="2" max="2" width="18.42578125" style="531" customWidth="1"/>
    <col min="3" max="3" width="14.42578125" style="531" customWidth="1"/>
    <col min="4" max="4" width="18.42578125" style="531" customWidth="1"/>
    <col min="5" max="5" width="16.85546875" style="531" customWidth="1"/>
    <col min="6" max="6" width="11.5703125" style="531"/>
    <col min="7" max="9" width="18.42578125" style="531" customWidth="1"/>
    <col min="10" max="15" width="6.85546875" style="531" customWidth="1"/>
    <col min="16" max="17" width="8.7109375" style="531" customWidth="1"/>
    <col min="18" max="23" width="6.85546875" style="531" customWidth="1"/>
    <col min="24" max="25" width="8.7109375" style="531" customWidth="1"/>
    <col min="26" max="31" width="6.85546875" style="531" customWidth="1"/>
    <col min="32" max="33" width="8.7109375" style="531" customWidth="1"/>
    <col min="34" max="39" width="6.85546875" style="531" customWidth="1"/>
    <col min="40" max="41" width="8.7109375" style="531" customWidth="1"/>
    <col min="42" max="16384" width="11.5703125" style="531"/>
  </cols>
  <sheetData>
    <row r="1" spans="1:45" ht="15.75">
      <c r="A1" s="637"/>
      <c r="B1" s="640" t="s">
        <v>383</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2"/>
      <c r="AQ1" s="649" t="s">
        <v>101</v>
      </c>
      <c r="AR1" s="650"/>
    </row>
    <row r="2" spans="1:45" ht="15.75">
      <c r="A2" s="638"/>
      <c r="B2" s="915"/>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5"/>
      <c r="AQ2" s="5" t="s">
        <v>1</v>
      </c>
      <c r="AR2" s="6" t="s">
        <v>2</v>
      </c>
      <c r="AS2" s="335"/>
    </row>
    <row r="3" spans="1:45" ht="15">
      <c r="A3" s="638"/>
      <c r="B3" s="915"/>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5"/>
      <c r="AQ3" s="7">
        <v>3</v>
      </c>
      <c r="AR3" s="8" t="s">
        <v>3</v>
      </c>
      <c r="AS3" s="335"/>
    </row>
    <row r="4" spans="1:45" ht="15.75">
      <c r="A4" s="638"/>
      <c r="B4" s="915"/>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5"/>
      <c r="AQ4" s="651" t="s">
        <v>4</v>
      </c>
      <c r="AR4" s="652"/>
      <c r="AS4" s="335"/>
    </row>
    <row r="5" spans="1:45" ht="28.35" customHeight="1" thickBot="1">
      <c r="A5" s="639"/>
      <c r="B5" s="646"/>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8"/>
      <c r="AQ5" s="653" t="s">
        <v>5</v>
      </c>
      <c r="AR5" s="654"/>
      <c r="AS5" s="335"/>
    </row>
    <row r="6" spans="1:45" ht="12.75" customHeight="1">
      <c r="A6" s="925" t="s">
        <v>7</v>
      </c>
      <c r="B6" s="925" t="s">
        <v>8</v>
      </c>
      <c r="C6" s="925" t="s">
        <v>258</v>
      </c>
      <c r="D6" s="925" t="s">
        <v>259</v>
      </c>
      <c r="E6" s="925" t="s">
        <v>260</v>
      </c>
      <c r="F6" s="925" t="s">
        <v>12</v>
      </c>
      <c r="G6" s="925" t="s">
        <v>13</v>
      </c>
      <c r="H6" s="925" t="s">
        <v>261</v>
      </c>
      <c r="I6" s="925" t="s">
        <v>15</v>
      </c>
      <c r="J6" s="919" t="s">
        <v>17</v>
      </c>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20" t="s">
        <v>18</v>
      </c>
      <c r="AQ6" s="916" t="s">
        <v>19</v>
      </c>
      <c r="AR6" s="916" t="s">
        <v>20</v>
      </c>
      <c r="AS6" s="335"/>
    </row>
    <row r="7" spans="1:45" ht="33" customHeight="1">
      <c r="A7" s="925"/>
      <c r="B7" s="925"/>
      <c r="C7" s="925"/>
      <c r="D7" s="925"/>
      <c r="E7" s="925"/>
      <c r="F7" s="925"/>
      <c r="G7" s="925"/>
      <c r="H7" s="925"/>
      <c r="I7" s="925"/>
      <c r="J7" s="917" t="s">
        <v>21</v>
      </c>
      <c r="K7" s="917"/>
      <c r="L7" s="917"/>
      <c r="M7" s="917"/>
      <c r="N7" s="917"/>
      <c r="O7" s="917"/>
      <c r="P7" s="917"/>
      <c r="Q7" s="917"/>
      <c r="R7" s="917" t="s">
        <v>22</v>
      </c>
      <c r="S7" s="917"/>
      <c r="T7" s="917"/>
      <c r="U7" s="917"/>
      <c r="V7" s="917"/>
      <c r="W7" s="917"/>
      <c r="X7" s="917"/>
      <c r="Y7" s="917"/>
      <c r="Z7" s="917" t="s">
        <v>23</v>
      </c>
      <c r="AA7" s="917"/>
      <c r="AB7" s="917"/>
      <c r="AC7" s="917"/>
      <c r="AD7" s="917"/>
      <c r="AE7" s="917"/>
      <c r="AF7" s="917"/>
      <c r="AG7" s="917"/>
      <c r="AH7" s="917" t="s">
        <v>24</v>
      </c>
      <c r="AI7" s="917"/>
      <c r="AJ7" s="917"/>
      <c r="AK7" s="917"/>
      <c r="AL7" s="917"/>
      <c r="AM7" s="917"/>
      <c r="AN7" s="917"/>
      <c r="AO7" s="917"/>
      <c r="AP7" s="920"/>
      <c r="AQ7" s="916"/>
      <c r="AR7" s="916"/>
      <c r="AS7" s="335"/>
    </row>
    <row r="8" spans="1:45" ht="33" customHeight="1">
      <c r="A8" s="925"/>
      <c r="B8" s="925"/>
      <c r="C8" s="925"/>
      <c r="D8" s="925"/>
      <c r="E8" s="925"/>
      <c r="F8" s="925"/>
      <c r="G8" s="925"/>
      <c r="H8" s="925"/>
      <c r="I8" s="925"/>
      <c r="J8" s="917" t="s">
        <v>25</v>
      </c>
      <c r="K8" s="917"/>
      <c r="L8" s="917" t="s">
        <v>26</v>
      </c>
      <c r="M8" s="917"/>
      <c r="N8" s="917" t="s">
        <v>27</v>
      </c>
      <c r="O8" s="917"/>
      <c r="P8" s="918" t="s">
        <v>148</v>
      </c>
      <c r="Q8" s="918"/>
      <c r="R8" s="917" t="s">
        <v>31</v>
      </c>
      <c r="S8" s="917"/>
      <c r="T8" s="917" t="s">
        <v>32</v>
      </c>
      <c r="U8" s="917"/>
      <c r="V8" s="917" t="s">
        <v>33</v>
      </c>
      <c r="W8" s="917"/>
      <c r="X8" s="918" t="s">
        <v>148</v>
      </c>
      <c r="Y8" s="918"/>
      <c r="Z8" s="917" t="s">
        <v>35</v>
      </c>
      <c r="AA8" s="917"/>
      <c r="AB8" s="917" t="s">
        <v>36</v>
      </c>
      <c r="AC8" s="917"/>
      <c r="AD8" s="917" t="s">
        <v>37</v>
      </c>
      <c r="AE8" s="917"/>
      <c r="AF8" s="918" t="s">
        <v>148</v>
      </c>
      <c r="AG8" s="918"/>
      <c r="AH8" s="917" t="s">
        <v>39</v>
      </c>
      <c r="AI8" s="917"/>
      <c r="AJ8" s="917" t="s">
        <v>40</v>
      </c>
      <c r="AK8" s="917"/>
      <c r="AL8" s="917" t="s">
        <v>41</v>
      </c>
      <c r="AM8" s="917"/>
      <c r="AN8" s="918" t="s">
        <v>149</v>
      </c>
      <c r="AO8" s="918"/>
      <c r="AP8" s="920"/>
      <c r="AQ8" s="916"/>
      <c r="AR8" s="916"/>
      <c r="AS8" s="335"/>
    </row>
    <row r="9" spans="1:45" ht="100.5" customHeight="1">
      <c r="A9" s="925"/>
      <c r="B9" s="925"/>
      <c r="C9" s="925"/>
      <c r="D9" s="925"/>
      <c r="E9" s="925"/>
      <c r="F9" s="925"/>
      <c r="G9" s="925"/>
      <c r="H9" s="925"/>
      <c r="I9" s="925"/>
      <c r="J9" s="532" t="s">
        <v>43</v>
      </c>
      <c r="K9" s="533" t="s">
        <v>44</v>
      </c>
      <c r="L9" s="532" t="s">
        <v>43</v>
      </c>
      <c r="M9" s="533" t="s">
        <v>44</v>
      </c>
      <c r="N9" s="532" t="s">
        <v>43</v>
      </c>
      <c r="O9" s="533" t="s">
        <v>44</v>
      </c>
      <c r="P9" s="534" t="s">
        <v>43</v>
      </c>
      <c r="Q9" s="535" t="s">
        <v>44</v>
      </c>
      <c r="R9" s="532" t="s">
        <v>43</v>
      </c>
      <c r="S9" s="533" t="s">
        <v>44</v>
      </c>
      <c r="T9" s="532" t="s">
        <v>43</v>
      </c>
      <c r="U9" s="533" t="s">
        <v>44</v>
      </c>
      <c r="V9" s="532" t="s">
        <v>43</v>
      </c>
      <c r="W9" s="533" t="s">
        <v>44</v>
      </c>
      <c r="X9" s="534" t="s">
        <v>43</v>
      </c>
      <c r="Y9" s="535" t="s">
        <v>44</v>
      </c>
      <c r="Z9" s="532" t="s">
        <v>43</v>
      </c>
      <c r="AA9" s="533" t="s">
        <v>44</v>
      </c>
      <c r="AB9" s="532" t="s">
        <v>43</v>
      </c>
      <c r="AC9" s="533" t="s">
        <v>44</v>
      </c>
      <c r="AD9" s="532" t="s">
        <v>43</v>
      </c>
      <c r="AE9" s="533" t="s">
        <v>44</v>
      </c>
      <c r="AF9" s="534" t="s">
        <v>43</v>
      </c>
      <c r="AG9" s="535" t="s">
        <v>44</v>
      </c>
      <c r="AH9" s="532" t="s">
        <v>43</v>
      </c>
      <c r="AI9" s="533" t="s">
        <v>44</v>
      </c>
      <c r="AJ9" s="532" t="s">
        <v>43</v>
      </c>
      <c r="AK9" s="533" t="s">
        <v>44</v>
      </c>
      <c r="AL9" s="532" t="s">
        <v>43</v>
      </c>
      <c r="AM9" s="533" t="s">
        <v>44</v>
      </c>
      <c r="AN9" s="534" t="s">
        <v>43</v>
      </c>
      <c r="AO9" s="535" t="s">
        <v>44</v>
      </c>
      <c r="AP9" s="920"/>
      <c r="AQ9" s="916"/>
      <c r="AR9" s="916"/>
      <c r="AS9" s="335"/>
    </row>
    <row r="10" spans="1:45" ht="211.9" customHeight="1">
      <c r="A10" s="536" t="s">
        <v>423</v>
      </c>
      <c r="B10" s="536" t="s">
        <v>424</v>
      </c>
      <c r="C10" s="537">
        <v>0.95</v>
      </c>
      <c r="D10" s="538" t="s">
        <v>425</v>
      </c>
      <c r="E10" s="539" t="s">
        <v>426</v>
      </c>
      <c r="F10" s="540" t="s">
        <v>427</v>
      </c>
      <c r="G10" s="541" t="s">
        <v>428</v>
      </c>
      <c r="H10" s="542" t="s">
        <v>429</v>
      </c>
      <c r="I10" s="543" t="s">
        <v>430</v>
      </c>
      <c r="J10" s="544">
        <v>95</v>
      </c>
      <c r="K10" s="544">
        <v>95</v>
      </c>
      <c r="L10" s="544">
        <v>95</v>
      </c>
      <c r="M10" s="544">
        <v>95</v>
      </c>
      <c r="N10" s="544">
        <v>95</v>
      </c>
      <c r="O10" s="544">
        <v>95</v>
      </c>
      <c r="P10" s="545">
        <v>95</v>
      </c>
      <c r="Q10" s="545">
        <f>+(K10+M10+O10)/3</f>
        <v>95</v>
      </c>
      <c r="R10" s="544">
        <v>95</v>
      </c>
      <c r="S10" s="544">
        <v>95</v>
      </c>
      <c r="T10" s="544">
        <v>95</v>
      </c>
      <c r="U10" s="544">
        <v>95</v>
      </c>
      <c r="V10" s="544">
        <v>95</v>
      </c>
      <c r="W10" s="544">
        <v>95</v>
      </c>
      <c r="X10" s="545">
        <v>95</v>
      </c>
      <c r="Y10" s="545">
        <f>+(S10+U10+W10)/3</f>
        <v>95</v>
      </c>
      <c r="Z10" s="544">
        <v>95</v>
      </c>
      <c r="AA10" s="544">
        <v>95</v>
      </c>
      <c r="AB10" s="544">
        <v>95</v>
      </c>
      <c r="AC10" s="544">
        <v>95</v>
      </c>
      <c r="AD10" s="544">
        <v>95</v>
      </c>
      <c r="AE10" s="544">
        <v>95</v>
      </c>
      <c r="AF10" s="545">
        <v>95</v>
      </c>
      <c r="AG10" s="545">
        <f>+(AA10+AC10+AE10)/3</f>
        <v>95</v>
      </c>
      <c r="AH10" s="544">
        <v>95</v>
      </c>
      <c r="AI10" s="544">
        <v>95</v>
      </c>
      <c r="AJ10" s="544">
        <v>95</v>
      </c>
      <c r="AK10" s="544">
        <v>95</v>
      </c>
      <c r="AL10" s="544">
        <v>95</v>
      </c>
      <c r="AM10" s="544">
        <v>95</v>
      </c>
      <c r="AN10" s="545">
        <v>95</v>
      </c>
      <c r="AO10" s="545">
        <f>+(AI10+AK10+AM10)/3</f>
        <v>95</v>
      </c>
      <c r="AP10" s="546">
        <v>95</v>
      </c>
      <c r="AQ10" s="547">
        <f>(Q10+Y10+AG10+AO10)/4</f>
        <v>95</v>
      </c>
      <c r="AR10" s="548">
        <f>IF(AND(AQ10&gt;0,AP10&gt;0),AQ10/AP10,0)</f>
        <v>1</v>
      </c>
      <c r="AS10" s="335"/>
    </row>
    <row r="11" spans="1:45" ht="216.4" customHeight="1">
      <c r="A11" s="536" t="s">
        <v>423</v>
      </c>
      <c r="B11" s="536" t="s">
        <v>431</v>
      </c>
      <c r="C11" s="537">
        <v>0.5</v>
      </c>
      <c r="D11" s="538" t="s">
        <v>432</v>
      </c>
      <c r="E11" s="538" t="s">
        <v>433</v>
      </c>
      <c r="F11" s="540" t="s">
        <v>427</v>
      </c>
      <c r="G11" s="549" t="s">
        <v>434</v>
      </c>
      <c r="H11" s="550" t="s">
        <v>435</v>
      </c>
      <c r="I11" s="543" t="s">
        <v>430</v>
      </c>
      <c r="J11" s="551">
        <v>0.02</v>
      </c>
      <c r="K11" s="551">
        <v>2.5000000000000001E-2</v>
      </c>
      <c r="L11" s="551">
        <v>0.05</v>
      </c>
      <c r="M11" s="551">
        <v>0.04</v>
      </c>
      <c r="N11" s="551">
        <v>0.05</v>
      </c>
      <c r="O11" s="551">
        <v>0.05</v>
      </c>
      <c r="P11" s="552">
        <f>J11+L11+N11</f>
        <v>0.12000000000000001</v>
      </c>
      <c r="Q11" s="553">
        <f>+K11+M11+O11</f>
        <v>0.115</v>
      </c>
      <c r="R11" s="551">
        <v>0.05</v>
      </c>
      <c r="S11" s="551">
        <v>0.03</v>
      </c>
      <c r="T11" s="551">
        <v>0.05</v>
      </c>
      <c r="U11" s="551">
        <v>0.03</v>
      </c>
      <c r="V11" s="551">
        <v>0.02</v>
      </c>
      <c r="W11" s="551">
        <v>0.04</v>
      </c>
      <c r="X11" s="552">
        <f>R11+T11+V11</f>
        <v>0.12000000000000001</v>
      </c>
      <c r="Y11" s="553">
        <f>S11+U11+W11</f>
        <v>0.1</v>
      </c>
      <c r="Z11" s="554">
        <v>0.05</v>
      </c>
      <c r="AA11" s="551">
        <v>0.02</v>
      </c>
      <c r="AB11" s="554">
        <v>0.06</v>
      </c>
      <c r="AC11" s="551">
        <v>0.08</v>
      </c>
      <c r="AD11" s="554">
        <v>0.05</v>
      </c>
      <c r="AE11" s="551">
        <v>0.09</v>
      </c>
      <c r="AF11" s="552">
        <f>Z11+AB11+AD11</f>
        <v>0.16</v>
      </c>
      <c r="AG11" s="553">
        <f>AA11+AC11+AE11</f>
        <v>0.19</v>
      </c>
      <c r="AH11" s="554">
        <v>0.05</v>
      </c>
      <c r="AI11" s="554">
        <v>0.05</v>
      </c>
      <c r="AJ11" s="554">
        <v>0.05</v>
      </c>
      <c r="AK11" s="554">
        <v>0.05</v>
      </c>
      <c r="AL11" s="554">
        <v>0</v>
      </c>
      <c r="AM11" s="554">
        <v>0</v>
      </c>
      <c r="AN11" s="555">
        <f>AH11+AJ11+AL11</f>
        <v>0.1</v>
      </c>
      <c r="AO11" s="553">
        <f>AI11+AK11+AM11</f>
        <v>0.1</v>
      </c>
      <c r="AP11" s="556">
        <f>P11+X11+AF11+AN11</f>
        <v>0.5</v>
      </c>
      <c r="AQ11" s="557">
        <f>Q11+Y11+AG11+AO11</f>
        <v>0.505</v>
      </c>
      <c r="AR11" s="548">
        <f>IF(AND(AQ11&gt;0,AP11&gt;0),AQ11/AP11,0)</f>
        <v>1.01</v>
      </c>
      <c r="AS11" s="335"/>
    </row>
    <row r="12" spans="1:45" ht="220.9" customHeight="1">
      <c r="A12" s="536" t="s">
        <v>423</v>
      </c>
      <c r="B12" s="536" t="s">
        <v>436</v>
      </c>
      <c r="C12" s="537">
        <v>0.98</v>
      </c>
      <c r="D12" s="538" t="s">
        <v>437</v>
      </c>
      <c r="E12" s="539" t="s">
        <v>438</v>
      </c>
      <c r="F12" s="558" t="s">
        <v>394</v>
      </c>
      <c r="G12" s="549" t="s">
        <v>439</v>
      </c>
      <c r="H12" s="542" t="s">
        <v>440</v>
      </c>
      <c r="I12" s="543" t="s">
        <v>430</v>
      </c>
      <c r="J12" s="544">
        <v>98</v>
      </c>
      <c r="K12" s="544">
        <v>98</v>
      </c>
      <c r="L12" s="544">
        <v>98</v>
      </c>
      <c r="M12" s="544">
        <v>98</v>
      </c>
      <c r="N12" s="544">
        <v>98</v>
      </c>
      <c r="O12" s="544">
        <v>98</v>
      </c>
      <c r="P12" s="545">
        <v>98</v>
      </c>
      <c r="Q12" s="545">
        <f>+(K12+M12+O12)/3</f>
        <v>98</v>
      </c>
      <c r="R12" s="544">
        <v>98</v>
      </c>
      <c r="S12" s="544">
        <v>98</v>
      </c>
      <c r="T12" s="544">
        <v>98</v>
      </c>
      <c r="U12" s="544">
        <v>98</v>
      </c>
      <c r="V12" s="544">
        <v>98</v>
      </c>
      <c r="W12" s="544">
        <v>98</v>
      </c>
      <c r="X12" s="545">
        <v>98</v>
      </c>
      <c r="Y12" s="545">
        <f>+(S12+U12+W12)/3</f>
        <v>98</v>
      </c>
      <c r="Z12" s="544">
        <v>98</v>
      </c>
      <c r="AA12" s="544">
        <v>98</v>
      </c>
      <c r="AB12" s="544">
        <v>98</v>
      </c>
      <c r="AC12" s="544">
        <v>98</v>
      </c>
      <c r="AD12" s="544">
        <v>98</v>
      </c>
      <c r="AE12" s="544">
        <v>98</v>
      </c>
      <c r="AF12" s="545">
        <v>98</v>
      </c>
      <c r="AG12" s="545">
        <f>+(AA12+AC12+AE12)/3</f>
        <v>98</v>
      </c>
      <c r="AH12" s="544">
        <v>98</v>
      </c>
      <c r="AI12" s="544">
        <v>98</v>
      </c>
      <c r="AJ12" s="544">
        <v>98</v>
      </c>
      <c r="AK12" s="544">
        <v>98</v>
      </c>
      <c r="AL12" s="544">
        <v>98</v>
      </c>
      <c r="AM12" s="544">
        <v>98</v>
      </c>
      <c r="AN12" s="545">
        <v>98</v>
      </c>
      <c r="AO12" s="545">
        <f>+(AI12+AK12+AM12)/3</f>
        <v>98</v>
      </c>
      <c r="AP12" s="559">
        <v>98</v>
      </c>
      <c r="AQ12" s="547">
        <f>(Q12+Y12+AG12+AO12)/4</f>
        <v>98</v>
      </c>
      <c r="AR12" s="548">
        <f>IF(AND(AQ12&gt;0,AP12&gt;0),AQ12/AP12,0)</f>
        <v>1</v>
      </c>
      <c r="AS12" s="335"/>
    </row>
    <row r="13" spans="1:45" ht="23.25">
      <c r="A13" s="560"/>
      <c r="B13" s="560"/>
      <c r="C13" s="536"/>
      <c r="D13" s="561"/>
      <c r="E13" s="562"/>
      <c r="F13" s="558"/>
      <c r="G13" s="541"/>
      <c r="H13" s="541"/>
      <c r="I13" s="543"/>
      <c r="J13" s="563">
        <v>0</v>
      </c>
      <c r="K13" s="563">
        <v>0</v>
      </c>
      <c r="L13" s="563">
        <v>0</v>
      </c>
      <c r="M13" s="563">
        <v>0</v>
      </c>
      <c r="N13" s="563">
        <v>0</v>
      </c>
      <c r="O13" s="563">
        <v>0</v>
      </c>
      <c r="P13" s="564">
        <f>J13+L13+N13</f>
        <v>0</v>
      </c>
      <c r="Q13" s="564">
        <f>K13+M13+O13</f>
        <v>0</v>
      </c>
      <c r="R13" s="563">
        <v>0</v>
      </c>
      <c r="S13" s="563">
        <v>0</v>
      </c>
      <c r="T13" s="563">
        <v>0</v>
      </c>
      <c r="U13" s="563">
        <v>0</v>
      </c>
      <c r="V13" s="563">
        <v>0</v>
      </c>
      <c r="W13" s="563">
        <v>0</v>
      </c>
      <c r="X13" s="564">
        <f>R13+T13+V13</f>
        <v>0</v>
      </c>
      <c r="Y13" s="564">
        <f>S13+U13+W13</f>
        <v>0</v>
      </c>
      <c r="Z13" s="563">
        <v>0</v>
      </c>
      <c r="AA13" s="563">
        <v>0</v>
      </c>
      <c r="AB13" s="563">
        <v>0</v>
      </c>
      <c r="AC13" s="563">
        <v>0</v>
      </c>
      <c r="AD13" s="563">
        <v>0</v>
      </c>
      <c r="AE13" s="563">
        <v>0</v>
      </c>
      <c r="AF13" s="564">
        <f>Z13+AB13+AD13</f>
        <v>0</v>
      </c>
      <c r="AG13" s="564">
        <f>AA13+AC13+AE13</f>
        <v>0</v>
      </c>
      <c r="AH13" s="563">
        <v>0</v>
      </c>
      <c r="AI13" s="563">
        <v>0</v>
      </c>
      <c r="AJ13" s="563">
        <v>0</v>
      </c>
      <c r="AK13" s="563">
        <v>0</v>
      </c>
      <c r="AL13" s="563">
        <v>0</v>
      </c>
      <c r="AM13" s="563">
        <v>0</v>
      </c>
      <c r="AN13" s="564">
        <f>AH13+AJ13+AL13</f>
        <v>0</v>
      </c>
      <c r="AO13" s="564">
        <f>AI13+AK13+AM13</f>
        <v>0</v>
      </c>
      <c r="AP13" s="546">
        <f>P13+X13+AF13+AN13</f>
        <v>0</v>
      </c>
      <c r="AQ13" s="565">
        <f>Q13+Y13+AG13+AO13</f>
        <v>0</v>
      </c>
      <c r="AR13" s="566">
        <f>IF(AND(AQ13&gt;0,AP13&gt;0),AQ13/AP13,0)</f>
        <v>0</v>
      </c>
      <c r="AS13" s="335"/>
    </row>
    <row r="14" spans="1:45" ht="23.25">
      <c r="A14" s="926" t="s">
        <v>178</v>
      </c>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567">
        <f>AVERAGE(AR10:AR12)</f>
        <v>1.0033333333333332</v>
      </c>
      <c r="AS14" s="335"/>
    </row>
    <row r="15" spans="1:45" ht="17.25">
      <c r="A15" s="181"/>
      <c r="B15" s="181"/>
      <c r="C15" s="182"/>
      <c r="D15" s="181"/>
      <c r="E15" s="181"/>
      <c r="F15" s="181"/>
      <c r="G15" s="181"/>
      <c r="H15" s="181"/>
      <c r="I15" s="183"/>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row>
    <row r="16" spans="1:45" ht="13.5">
      <c r="A16" s="927" t="s">
        <v>96</v>
      </c>
      <c r="B16" s="927"/>
      <c r="C16" s="927"/>
      <c r="D16" s="927"/>
      <c r="E16" s="927"/>
      <c r="F16" s="927"/>
      <c r="G16" s="927"/>
      <c r="H16" s="927"/>
      <c r="I16" s="927"/>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row>
    <row r="17" spans="1:45" ht="13.5">
      <c r="A17" s="927"/>
      <c r="B17" s="927"/>
      <c r="C17" s="927"/>
      <c r="D17" s="927"/>
      <c r="E17" s="927"/>
      <c r="F17" s="927"/>
      <c r="G17" s="927"/>
      <c r="H17" s="927"/>
      <c r="I17" s="927"/>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row>
    <row r="18" spans="1:45" ht="17.25">
      <c r="A18" s="181"/>
      <c r="B18" s="928"/>
      <c r="C18" s="928"/>
      <c r="D18" s="928"/>
      <c r="E18" s="928"/>
      <c r="F18" s="928"/>
      <c r="G18" s="928"/>
      <c r="H18" s="928"/>
      <c r="I18" s="928"/>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row>
    <row r="19" spans="1:45" ht="17.25">
      <c r="A19" s="181"/>
      <c r="B19" s="181"/>
      <c r="C19" s="182"/>
      <c r="D19" s="181"/>
      <c r="E19" s="181"/>
      <c r="F19" s="181"/>
      <c r="G19" s="181"/>
      <c r="H19" s="181"/>
      <c r="I19" s="183"/>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row>
    <row r="20" spans="1:45" ht="17.25">
      <c r="A20" s="921" t="s">
        <v>98</v>
      </c>
      <c r="B20" s="921"/>
      <c r="C20" s="921"/>
      <c r="D20" s="181"/>
      <c r="E20" s="181"/>
      <c r="F20" s="922" t="s">
        <v>99</v>
      </c>
      <c r="G20" s="923" t="s">
        <v>362</v>
      </c>
      <c r="H20" s="923"/>
      <c r="I20" s="923"/>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row>
    <row r="21" spans="1:45" ht="17.25">
      <c r="A21" s="181"/>
      <c r="B21" s="181"/>
      <c r="C21" s="182"/>
      <c r="D21" s="181"/>
      <c r="E21" s="181"/>
      <c r="F21" s="922"/>
      <c r="G21" s="924" t="s">
        <v>363</v>
      </c>
      <c r="H21" s="924"/>
      <c r="I21" s="924"/>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row>
    <row r="22" spans="1:45" ht="17.25">
      <c r="A22" s="181"/>
      <c r="B22" s="181"/>
      <c r="C22" s="182"/>
      <c r="D22" s="181"/>
      <c r="E22" s="181"/>
      <c r="F22" s="181"/>
      <c r="G22" s="181"/>
      <c r="H22" s="181"/>
      <c r="I22" s="183"/>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row>
  </sheetData>
  <sheetProtection selectLockedCells="1" selectUnlockedCells="1"/>
  <mergeCells count="45">
    <mergeCell ref="AN8:AO8"/>
    <mergeCell ref="A14:AQ14"/>
    <mergeCell ref="A16:I17"/>
    <mergeCell ref="B18:I18"/>
    <mergeCell ref="AB8:AC8"/>
    <mergeCell ref="AD8:AE8"/>
    <mergeCell ref="AF8:AG8"/>
    <mergeCell ref="AH8:AI8"/>
    <mergeCell ref="AJ8:AK8"/>
    <mergeCell ref="AQ6:AQ9"/>
    <mergeCell ref="A20:C20"/>
    <mergeCell ref="F20:F21"/>
    <mergeCell ref="G20:I20"/>
    <mergeCell ref="G21:I21"/>
    <mergeCell ref="Z8:AA8"/>
    <mergeCell ref="F6:F9"/>
    <mergeCell ref="G6:G9"/>
    <mergeCell ref="H6:H9"/>
    <mergeCell ref="I6:I9"/>
    <mergeCell ref="A6:A9"/>
    <mergeCell ref="B6:B9"/>
    <mergeCell ref="C6:C9"/>
    <mergeCell ref="D6:D9"/>
    <mergeCell ref="E6:E9"/>
    <mergeCell ref="AR6:AR9"/>
    <mergeCell ref="J7:Q7"/>
    <mergeCell ref="R7:Y7"/>
    <mergeCell ref="Z7:AG7"/>
    <mergeCell ref="AH7:AO7"/>
    <mergeCell ref="J8:K8"/>
    <mergeCell ref="L8:M8"/>
    <mergeCell ref="N8:O8"/>
    <mergeCell ref="P8:Q8"/>
    <mergeCell ref="J6:AO6"/>
    <mergeCell ref="AP6:AP9"/>
    <mergeCell ref="R8:S8"/>
    <mergeCell ref="T8:U8"/>
    <mergeCell ref="V8:W8"/>
    <mergeCell ref="X8:Y8"/>
    <mergeCell ref="AL8:AM8"/>
    <mergeCell ref="A1:A5"/>
    <mergeCell ref="B1:AP5"/>
    <mergeCell ref="AQ1:AR1"/>
    <mergeCell ref="AQ4:AR4"/>
    <mergeCell ref="AQ5:AR5"/>
  </mergeCells>
  <conditionalFormatting sqref="AR10 AR13">
    <cfRule type="cellIs" priority="1" stopIfTrue="1" operator="between">
      <formula>0.7</formula>
      <formula>1</formula>
    </cfRule>
    <cfRule type="cellIs" priority="2" stopIfTrue="1" operator="between">
      <formula>0.51</formula>
      <formula>0.69</formula>
    </cfRule>
    <cfRule type="cellIs" priority="3" stopIfTrue="1" operator="between">
      <formula>0</formula>
      <formula>0.5</formula>
    </cfRule>
  </conditionalFormatting>
  <conditionalFormatting sqref="AR11">
    <cfRule type="cellIs" priority="4" stopIfTrue="1" operator="between">
      <formula>0.7</formula>
      <formula>1</formula>
    </cfRule>
    <cfRule type="cellIs" priority="5" stopIfTrue="1" operator="between">
      <formula>0.51</formula>
      <formula>0.69</formula>
    </cfRule>
    <cfRule type="cellIs" priority="6" stopIfTrue="1" operator="between">
      <formula>0</formula>
      <formula>0.5</formula>
    </cfRule>
  </conditionalFormatting>
  <conditionalFormatting sqref="AR12">
    <cfRule type="cellIs" priority="7" stopIfTrue="1" operator="between">
      <formula>0.7</formula>
      <formula>1</formula>
    </cfRule>
    <cfRule type="cellIs" priority="8" stopIfTrue="1" operator="between">
      <formula>0.51</formula>
      <formula>0.69</formula>
    </cfRule>
    <cfRule type="cellIs" priority="9" stopIfTrue="1" operator="between">
      <formula>0</formula>
      <formula>0.5</formula>
    </cfRule>
  </conditionalFormatting>
  <dataValidations count="1">
    <dataValidation type="list" operator="equal" allowBlank="1" showInputMessage="1" showErrorMessage="1" promptTitle="Objetivo Estratégico" sqref="A13">
      <formula1>"#nombre?"</formula1>
      <formula2>0</formula2>
    </dataValidation>
  </dataValidations>
  <printOptions horizontalCentered="1" verticalCentered="1"/>
  <pageMargins left="0.78740157480314965" right="0.59055118110236227" top="0.62992125984251968" bottom="0.62992125984251968" header="0.78740157480314965" footer="0.78740157480314965"/>
  <pageSetup paperSize="120" scale="48" firstPageNumber="0" orientation="landscape" horizontalDpi="300" verticalDpi="300" r:id="rId1"/>
  <headerFooter alignWithMargins="0">
    <oddHeader>&amp;C&amp;A</oddHeader>
    <oddFooter>&amp;CPágina &amp;P</oddFooter>
  </headerFooter>
  <colBreaks count="1" manualBreakCount="1">
    <brk id="25"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00FF"/>
  </sheetPr>
  <dimension ref="A1:AR27"/>
  <sheetViews>
    <sheetView showGridLines="0" zoomScale="77" zoomScaleNormal="77" workbookViewId="0">
      <selection activeCell="AS16" sqref="A9:AS17"/>
    </sheetView>
  </sheetViews>
  <sheetFormatPr baseColWidth="10" defaultColWidth="17.28515625" defaultRowHeight="15" customHeight="1"/>
  <cols>
    <col min="1" max="2" width="35.7109375" style="504" customWidth="1"/>
    <col min="3" max="3" width="20.7109375" style="505" customWidth="1"/>
    <col min="4" max="5" width="25.7109375" style="504" customWidth="1"/>
    <col min="6" max="6" width="20.7109375" style="504" customWidth="1"/>
    <col min="7" max="7" width="35.7109375" style="504" customWidth="1"/>
    <col min="8" max="8" width="50.7109375" style="504" customWidth="1"/>
    <col min="9" max="9" width="50.7109375" style="506" customWidth="1"/>
    <col min="10" max="10" width="18" style="507" customWidth="1"/>
    <col min="11" max="11" width="17.42578125" style="507" customWidth="1"/>
    <col min="12" max="15" width="17.42578125" style="507" bestFit="1" customWidth="1"/>
    <col min="16" max="16" width="19" style="507" bestFit="1" customWidth="1"/>
    <col min="17" max="18" width="17.42578125" style="507" bestFit="1" customWidth="1"/>
    <col min="19" max="19" width="17.28515625" style="507"/>
    <col min="20" max="20" width="17.42578125" style="507" bestFit="1" customWidth="1"/>
    <col min="21" max="21" width="17.42578125" style="507" customWidth="1"/>
    <col min="22" max="22" width="17.42578125" style="507" bestFit="1" customWidth="1"/>
    <col min="23" max="23" width="17.28515625" style="507"/>
    <col min="24" max="24" width="19" style="507" bestFit="1" customWidth="1"/>
    <col min="25" max="25" width="17.42578125" style="507" bestFit="1" customWidth="1"/>
    <col min="26" max="26" width="18.5703125" style="507" bestFit="1" customWidth="1"/>
    <col min="27" max="27" width="17.28515625" style="507"/>
    <col min="28" max="28" width="17.42578125" style="507" bestFit="1" customWidth="1"/>
    <col min="29" max="29" width="17.42578125" style="507" customWidth="1"/>
    <col min="30" max="30" width="17.42578125" style="507" bestFit="1" customWidth="1"/>
    <col min="31" max="31" width="17.28515625" style="507"/>
    <col min="32" max="32" width="19" style="507" bestFit="1" customWidth="1"/>
    <col min="33" max="33" width="17.42578125" style="507" bestFit="1" customWidth="1"/>
    <col min="34" max="41" width="17.42578125" style="507" customWidth="1"/>
    <col min="42" max="42" width="19" style="507" bestFit="1" customWidth="1"/>
    <col min="43" max="43" width="17.42578125" style="507" bestFit="1" customWidth="1"/>
    <col min="44" max="16384" width="17.28515625" style="507"/>
  </cols>
  <sheetData>
    <row r="1" spans="1:44" ht="39.75" customHeight="1">
      <c r="A1" s="943"/>
      <c r="B1" s="943"/>
      <c r="C1" s="943"/>
      <c r="D1" s="944" t="s">
        <v>252</v>
      </c>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6"/>
      <c r="AQ1" s="947" t="s">
        <v>253</v>
      </c>
      <c r="AR1" s="947"/>
    </row>
    <row r="2" spans="1:44" ht="39.75" customHeight="1">
      <c r="A2" s="943"/>
      <c r="B2" s="943"/>
      <c r="C2" s="943"/>
      <c r="D2" s="948" t="s">
        <v>441</v>
      </c>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50"/>
      <c r="AQ2" s="568" t="s">
        <v>255</v>
      </c>
      <c r="AR2" s="569" t="s">
        <v>256</v>
      </c>
    </row>
    <row r="3" spans="1:44" ht="14.25" customHeight="1">
      <c r="A3" s="512"/>
      <c r="B3" s="512"/>
      <c r="C3" s="513"/>
      <c r="D3" s="512"/>
      <c r="E3" s="512"/>
      <c r="F3" s="512"/>
      <c r="G3" s="512"/>
      <c r="H3" s="512"/>
      <c r="I3" s="514"/>
      <c r="AQ3" s="951" t="s">
        <v>257</v>
      </c>
      <c r="AR3" s="951"/>
    </row>
    <row r="4" spans="1:44" ht="15" customHeight="1">
      <c r="A4" s="5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860"/>
      <c r="AQ4" s="861"/>
      <c r="AR4" s="862"/>
    </row>
    <row r="5" spans="1:44" ht="13.5" customHeight="1">
      <c r="A5" s="865" t="s">
        <v>7</v>
      </c>
      <c r="B5" s="865" t="s">
        <v>8</v>
      </c>
      <c r="C5" s="865" t="s">
        <v>258</v>
      </c>
      <c r="D5" s="865" t="s">
        <v>259</v>
      </c>
      <c r="E5" s="865" t="s">
        <v>260</v>
      </c>
      <c r="F5" s="865" t="s">
        <v>12</v>
      </c>
      <c r="G5" s="865" t="s">
        <v>13</v>
      </c>
      <c r="H5" s="865" t="s">
        <v>261</v>
      </c>
      <c r="I5" s="865" t="s">
        <v>15</v>
      </c>
      <c r="J5" s="729" t="s">
        <v>17</v>
      </c>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12" t="s">
        <v>18</v>
      </c>
      <c r="AQ5" s="822" t="s">
        <v>19</v>
      </c>
      <c r="AR5" s="822" t="s">
        <v>20</v>
      </c>
    </row>
    <row r="6" spans="1:44" ht="13.5" customHeight="1">
      <c r="A6" s="865"/>
      <c r="B6" s="865"/>
      <c r="C6" s="865"/>
      <c r="D6" s="865"/>
      <c r="E6" s="865"/>
      <c r="F6" s="865"/>
      <c r="G6" s="865"/>
      <c r="H6" s="865"/>
      <c r="I6" s="865"/>
      <c r="J6" s="660" t="s">
        <v>21</v>
      </c>
      <c r="K6" s="660"/>
      <c r="L6" s="660"/>
      <c r="M6" s="660"/>
      <c r="N6" s="660"/>
      <c r="O6" s="660"/>
      <c r="P6" s="660"/>
      <c r="Q6" s="660"/>
      <c r="R6" s="660" t="s">
        <v>22</v>
      </c>
      <c r="S6" s="660"/>
      <c r="T6" s="660"/>
      <c r="U6" s="660"/>
      <c r="V6" s="660"/>
      <c r="W6" s="660"/>
      <c r="X6" s="660"/>
      <c r="Y6" s="660"/>
      <c r="Z6" s="660" t="s">
        <v>23</v>
      </c>
      <c r="AA6" s="660"/>
      <c r="AB6" s="660"/>
      <c r="AC6" s="660"/>
      <c r="AD6" s="660"/>
      <c r="AE6" s="660"/>
      <c r="AF6" s="660"/>
      <c r="AG6" s="660"/>
      <c r="AH6" s="660" t="s">
        <v>24</v>
      </c>
      <c r="AI6" s="660"/>
      <c r="AJ6" s="660"/>
      <c r="AK6" s="660"/>
      <c r="AL6" s="660"/>
      <c r="AM6" s="660"/>
      <c r="AN6" s="660"/>
      <c r="AO6" s="660"/>
      <c r="AP6" s="712"/>
      <c r="AQ6" s="822"/>
      <c r="AR6" s="822"/>
    </row>
    <row r="7" spans="1:44" ht="17.25" customHeight="1">
      <c r="A7" s="865"/>
      <c r="B7" s="865"/>
      <c r="C7" s="865"/>
      <c r="D7" s="865"/>
      <c r="E7" s="865"/>
      <c r="F7" s="865"/>
      <c r="G7" s="865"/>
      <c r="H7" s="865"/>
      <c r="I7" s="865"/>
      <c r="J7" s="660" t="s">
        <v>25</v>
      </c>
      <c r="K7" s="660"/>
      <c r="L7" s="660" t="s">
        <v>26</v>
      </c>
      <c r="M7" s="660"/>
      <c r="N7" s="941" t="s">
        <v>27</v>
      </c>
      <c r="O7" s="942"/>
      <c r="P7" s="929" t="s">
        <v>148</v>
      </c>
      <c r="Q7" s="930"/>
      <c r="R7" s="660" t="s">
        <v>31</v>
      </c>
      <c r="S7" s="660"/>
      <c r="T7" s="660" t="s">
        <v>32</v>
      </c>
      <c r="U7" s="660"/>
      <c r="V7" s="660" t="s">
        <v>33</v>
      </c>
      <c r="W7" s="660"/>
      <c r="X7" s="929" t="s">
        <v>148</v>
      </c>
      <c r="Y7" s="930"/>
      <c r="Z7" s="660" t="s">
        <v>35</v>
      </c>
      <c r="AA7" s="660"/>
      <c r="AB7" s="660" t="s">
        <v>36</v>
      </c>
      <c r="AC7" s="660"/>
      <c r="AD7" s="660" t="s">
        <v>37</v>
      </c>
      <c r="AE7" s="660"/>
      <c r="AF7" s="929" t="s">
        <v>148</v>
      </c>
      <c r="AG7" s="930"/>
      <c r="AH7" s="660" t="s">
        <v>39</v>
      </c>
      <c r="AI7" s="660"/>
      <c r="AJ7" s="660" t="s">
        <v>40</v>
      </c>
      <c r="AK7" s="660"/>
      <c r="AL7" s="660" t="s">
        <v>41</v>
      </c>
      <c r="AM7" s="660"/>
      <c r="AN7" s="929" t="s">
        <v>149</v>
      </c>
      <c r="AO7" s="930"/>
      <c r="AP7" s="712"/>
      <c r="AQ7" s="822"/>
      <c r="AR7" s="822"/>
    </row>
    <row r="8" spans="1:44" ht="15.75" customHeight="1">
      <c r="A8" s="866"/>
      <c r="B8" s="866"/>
      <c r="C8" s="866"/>
      <c r="D8" s="866"/>
      <c r="E8" s="866"/>
      <c r="F8" s="866"/>
      <c r="G8" s="866"/>
      <c r="H8" s="866"/>
      <c r="I8" s="866"/>
      <c r="J8" s="570" t="s">
        <v>43</v>
      </c>
      <c r="K8" s="571" t="s">
        <v>44</v>
      </c>
      <c r="L8" s="570" t="s">
        <v>43</v>
      </c>
      <c r="M8" s="571" t="s">
        <v>44</v>
      </c>
      <c r="N8" s="570" t="s">
        <v>43</v>
      </c>
      <c r="O8" s="571" t="s">
        <v>44</v>
      </c>
      <c r="P8" s="572" t="s">
        <v>43</v>
      </c>
      <c r="Q8" s="573" t="s">
        <v>44</v>
      </c>
      <c r="R8" s="570" t="s">
        <v>43</v>
      </c>
      <c r="S8" s="571" t="s">
        <v>44</v>
      </c>
      <c r="T8" s="570" t="s">
        <v>43</v>
      </c>
      <c r="U8" s="571" t="s">
        <v>44</v>
      </c>
      <c r="V8" s="570" t="s">
        <v>43</v>
      </c>
      <c r="W8" s="571" t="s">
        <v>44</v>
      </c>
      <c r="X8" s="572" t="s">
        <v>43</v>
      </c>
      <c r="Y8" s="573" t="s">
        <v>44</v>
      </c>
      <c r="Z8" s="570" t="s">
        <v>43</v>
      </c>
      <c r="AA8" s="571" t="s">
        <v>44</v>
      </c>
      <c r="AB8" s="570" t="s">
        <v>43</v>
      </c>
      <c r="AC8" s="571" t="s">
        <v>44</v>
      </c>
      <c r="AD8" s="570" t="s">
        <v>43</v>
      </c>
      <c r="AE8" s="571" t="s">
        <v>44</v>
      </c>
      <c r="AF8" s="572" t="s">
        <v>43</v>
      </c>
      <c r="AG8" s="573" t="s">
        <v>44</v>
      </c>
      <c r="AH8" s="570" t="s">
        <v>43</v>
      </c>
      <c r="AI8" s="571" t="s">
        <v>44</v>
      </c>
      <c r="AJ8" s="570" t="s">
        <v>43</v>
      </c>
      <c r="AK8" s="571" t="s">
        <v>44</v>
      </c>
      <c r="AL8" s="570" t="s">
        <v>43</v>
      </c>
      <c r="AM8" s="571" t="s">
        <v>44</v>
      </c>
      <c r="AN8" s="572" t="s">
        <v>43</v>
      </c>
      <c r="AO8" s="573" t="s">
        <v>44</v>
      </c>
      <c r="AP8" s="712"/>
      <c r="AQ8" s="822"/>
      <c r="AR8" s="822"/>
    </row>
    <row r="9" spans="1:44" ht="183.75" customHeight="1">
      <c r="A9" s="931" t="s">
        <v>442</v>
      </c>
      <c r="B9" s="574" t="s">
        <v>443</v>
      </c>
      <c r="C9" s="575">
        <v>1</v>
      </c>
      <c r="D9" s="576" t="s">
        <v>444</v>
      </c>
      <c r="E9" s="577" t="s">
        <v>445</v>
      </c>
      <c r="F9" s="578" t="s">
        <v>62</v>
      </c>
      <c r="G9" s="579" t="s">
        <v>446</v>
      </c>
      <c r="H9" s="580" t="s">
        <v>447</v>
      </c>
      <c r="I9" s="581" t="s">
        <v>448</v>
      </c>
      <c r="J9" s="582">
        <v>100</v>
      </c>
      <c r="K9" s="582">
        <v>100</v>
      </c>
      <c r="L9" s="582">
        <v>100</v>
      </c>
      <c r="M9" s="582">
        <v>100</v>
      </c>
      <c r="N9" s="582">
        <v>100</v>
      </c>
      <c r="O9" s="582">
        <v>100</v>
      </c>
      <c r="P9" s="583">
        <v>100</v>
      </c>
      <c r="Q9" s="583">
        <v>100</v>
      </c>
      <c r="R9" s="582">
        <v>100</v>
      </c>
      <c r="S9" s="582">
        <v>100</v>
      </c>
      <c r="T9" s="582">
        <v>100</v>
      </c>
      <c r="U9" s="582">
        <v>100</v>
      </c>
      <c r="V9" s="582">
        <v>100</v>
      </c>
      <c r="W9" s="582">
        <v>100</v>
      </c>
      <c r="X9" s="583">
        <v>100</v>
      </c>
      <c r="Y9" s="583">
        <v>100</v>
      </c>
      <c r="Z9" s="582">
        <v>100</v>
      </c>
      <c r="AA9" s="582">
        <v>100</v>
      </c>
      <c r="AB9" s="582">
        <v>100</v>
      </c>
      <c r="AC9" s="582">
        <v>100</v>
      </c>
      <c r="AD9" s="584">
        <v>100</v>
      </c>
      <c r="AE9" s="584">
        <v>100</v>
      </c>
      <c r="AF9" s="583">
        <v>100</v>
      </c>
      <c r="AG9" s="583">
        <v>100</v>
      </c>
      <c r="AH9" s="582">
        <v>100</v>
      </c>
      <c r="AI9" s="582">
        <v>100</v>
      </c>
      <c r="AJ9" s="582">
        <v>100</v>
      </c>
      <c r="AK9" s="582">
        <v>100</v>
      </c>
      <c r="AL9" s="582">
        <v>100</v>
      </c>
      <c r="AM9" s="582">
        <v>100</v>
      </c>
      <c r="AN9" s="583">
        <v>100</v>
      </c>
      <c r="AO9" s="583">
        <v>100</v>
      </c>
      <c r="AP9" s="585">
        <v>100</v>
      </c>
      <c r="AQ9" s="586">
        <v>100</v>
      </c>
      <c r="AR9" s="587">
        <f t="shared" ref="AR9:AR11" si="0">IF(AND(AQ9&gt;0,AP9&gt;0),AQ9/AP9,0)</f>
        <v>1</v>
      </c>
    </row>
    <row r="10" spans="1:44" ht="150" customHeight="1">
      <c r="A10" s="932"/>
      <c r="B10" s="574" t="s">
        <v>449</v>
      </c>
      <c r="C10" s="575">
        <v>1</v>
      </c>
      <c r="D10" s="576" t="s">
        <v>450</v>
      </c>
      <c r="E10" s="577" t="s">
        <v>451</v>
      </c>
      <c r="F10" s="578" t="s">
        <v>62</v>
      </c>
      <c r="G10" s="579" t="s">
        <v>452</v>
      </c>
      <c r="H10" s="580" t="s">
        <v>453</v>
      </c>
      <c r="I10" s="581" t="s">
        <v>448</v>
      </c>
      <c r="J10" s="582">
        <v>100</v>
      </c>
      <c r="K10" s="582">
        <v>85.18</v>
      </c>
      <c r="L10" s="582">
        <v>100</v>
      </c>
      <c r="M10" s="582">
        <v>94.11</v>
      </c>
      <c r="N10" s="582">
        <v>100</v>
      </c>
      <c r="O10" s="582">
        <v>94.73</v>
      </c>
      <c r="P10" s="583">
        <v>100</v>
      </c>
      <c r="Q10" s="583">
        <v>91.34</v>
      </c>
      <c r="R10" s="582">
        <v>100</v>
      </c>
      <c r="S10" s="582">
        <v>96.1</v>
      </c>
      <c r="T10" s="582">
        <v>100</v>
      </c>
      <c r="U10" s="582">
        <v>90.4</v>
      </c>
      <c r="V10" s="582">
        <v>100</v>
      </c>
      <c r="W10" s="582">
        <v>94.9</v>
      </c>
      <c r="X10" s="583">
        <v>100</v>
      </c>
      <c r="Y10" s="583">
        <v>93.8</v>
      </c>
      <c r="Z10" s="582">
        <v>100</v>
      </c>
      <c r="AA10" s="582">
        <v>96</v>
      </c>
      <c r="AB10" s="582">
        <v>100</v>
      </c>
      <c r="AC10" s="582">
        <v>96.2</v>
      </c>
      <c r="AD10" s="584">
        <v>100</v>
      </c>
      <c r="AE10" s="584">
        <v>97.1</v>
      </c>
      <c r="AF10" s="583">
        <v>100</v>
      </c>
      <c r="AG10" s="583">
        <v>96.4</v>
      </c>
      <c r="AH10" s="582">
        <v>100</v>
      </c>
      <c r="AI10" s="582">
        <v>100</v>
      </c>
      <c r="AJ10" s="582">
        <v>100</v>
      </c>
      <c r="AK10" s="582">
        <v>100</v>
      </c>
      <c r="AL10" s="582">
        <v>100</v>
      </c>
      <c r="AM10" s="582">
        <v>100</v>
      </c>
      <c r="AN10" s="583">
        <v>100</v>
      </c>
      <c r="AO10" s="583">
        <v>95</v>
      </c>
      <c r="AP10" s="585">
        <v>100</v>
      </c>
      <c r="AQ10" s="586">
        <v>95.25</v>
      </c>
      <c r="AR10" s="587">
        <f t="shared" si="0"/>
        <v>0.95250000000000001</v>
      </c>
    </row>
    <row r="11" spans="1:44" ht="150" customHeight="1">
      <c r="A11" s="933"/>
      <c r="B11" s="574" t="s">
        <v>454</v>
      </c>
      <c r="C11" s="575">
        <v>1</v>
      </c>
      <c r="D11" s="576" t="s">
        <v>455</v>
      </c>
      <c r="E11" s="577" t="s">
        <v>456</v>
      </c>
      <c r="F11" s="578" t="s">
        <v>62</v>
      </c>
      <c r="G11" s="579" t="s">
        <v>457</v>
      </c>
      <c r="H11" s="580" t="s">
        <v>458</v>
      </c>
      <c r="I11" s="581" t="s">
        <v>448</v>
      </c>
      <c r="J11" s="582">
        <v>100</v>
      </c>
      <c r="K11" s="582">
        <v>100</v>
      </c>
      <c r="L11" s="582">
        <v>100</v>
      </c>
      <c r="M11" s="582">
        <v>100</v>
      </c>
      <c r="N11" s="582">
        <v>100</v>
      </c>
      <c r="O11" s="582">
        <v>100</v>
      </c>
      <c r="P11" s="583">
        <v>100</v>
      </c>
      <c r="Q11" s="583">
        <v>100</v>
      </c>
      <c r="R11" s="582">
        <v>100</v>
      </c>
      <c r="S11" s="582">
        <v>100</v>
      </c>
      <c r="T11" s="582">
        <v>100</v>
      </c>
      <c r="U11" s="582">
        <v>100</v>
      </c>
      <c r="V11" s="582">
        <v>100</v>
      </c>
      <c r="W11" s="582">
        <v>100</v>
      </c>
      <c r="X11" s="583">
        <v>100</v>
      </c>
      <c r="Y11" s="583">
        <v>100</v>
      </c>
      <c r="Z11" s="582">
        <v>100</v>
      </c>
      <c r="AA11" s="582">
        <v>100</v>
      </c>
      <c r="AB11" s="582">
        <v>100</v>
      </c>
      <c r="AC11" s="582">
        <v>100</v>
      </c>
      <c r="AD11" s="584">
        <v>100</v>
      </c>
      <c r="AE11" s="584">
        <v>100</v>
      </c>
      <c r="AF11" s="583">
        <v>100</v>
      </c>
      <c r="AG11" s="583">
        <v>100</v>
      </c>
      <c r="AH11" s="582">
        <v>100</v>
      </c>
      <c r="AI11" s="582">
        <v>100</v>
      </c>
      <c r="AJ11" s="582">
        <v>100</v>
      </c>
      <c r="AK11" s="582">
        <v>100</v>
      </c>
      <c r="AL11" s="582">
        <v>100</v>
      </c>
      <c r="AM11" s="582">
        <v>100</v>
      </c>
      <c r="AN11" s="583">
        <v>100</v>
      </c>
      <c r="AO11" s="583">
        <v>100</v>
      </c>
      <c r="AP11" s="585">
        <v>100</v>
      </c>
      <c r="AQ11" s="586">
        <v>100</v>
      </c>
      <c r="AR11" s="587">
        <f t="shared" si="0"/>
        <v>1</v>
      </c>
    </row>
    <row r="12" spans="1:44" ht="23.25">
      <c r="A12" s="667"/>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9"/>
      <c r="AR12" s="588">
        <f>AVERAGE(AR9:AR11)</f>
        <v>0.98416666666666675</v>
      </c>
    </row>
    <row r="13" spans="1:44" ht="17.25">
      <c r="A13" s="181"/>
      <c r="B13" s="181"/>
      <c r="C13" s="182"/>
      <c r="D13" s="181"/>
      <c r="E13" s="181"/>
      <c r="F13" s="181"/>
      <c r="G13" s="181"/>
      <c r="H13" s="181"/>
      <c r="I13" s="183"/>
    </row>
    <row r="14" spans="1:44" ht="13.5" customHeight="1">
      <c r="A14" s="934" t="s">
        <v>96</v>
      </c>
      <c r="B14" s="935"/>
      <c r="C14" s="935"/>
      <c r="D14" s="935"/>
      <c r="E14" s="935"/>
      <c r="F14" s="935"/>
      <c r="G14" s="935"/>
      <c r="H14" s="935"/>
      <c r="I14" s="935"/>
    </row>
    <row r="15" spans="1:44" ht="15" customHeight="1">
      <c r="A15" s="935"/>
      <c r="B15" s="935"/>
      <c r="C15" s="935"/>
      <c r="D15" s="935"/>
      <c r="E15" s="935"/>
      <c r="F15" s="935"/>
      <c r="G15" s="935"/>
      <c r="H15" s="935"/>
      <c r="I15" s="935"/>
    </row>
    <row r="16" spans="1:44" ht="17.25">
      <c r="A16" s="181"/>
      <c r="B16" s="673"/>
      <c r="C16" s="673"/>
      <c r="D16" s="673"/>
      <c r="E16" s="673"/>
      <c r="F16" s="673"/>
      <c r="G16" s="673"/>
      <c r="H16" s="673"/>
      <c r="I16" s="673"/>
    </row>
    <row r="17" spans="1:9" ht="17.25">
      <c r="A17" s="181"/>
      <c r="B17" s="181"/>
      <c r="C17" s="182"/>
      <c r="D17" s="181"/>
      <c r="E17" s="181"/>
      <c r="F17" s="181"/>
      <c r="G17" s="181"/>
      <c r="H17" s="181"/>
      <c r="I17" s="183"/>
    </row>
    <row r="18" spans="1:9" ht="17.25">
      <c r="A18" s="936" t="s">
        <v>98</v>
      </c>
      <c r="B18" s="937"/>
      <c r="C18" s="938"/>
      <c r="D18" s="181"/>
      <c r="E18" s="181"/>
      <c r="F18" s="939" t="s">
        <v>99</v>
      </c>
      <c r="G18" s="940" t="s">
        <v>459</v>
      </c>
      <c r="H18" s="940"/>
      <c r="I18" s="940"/>
    </row>
    <row r="19" spans="1:9" ht="17.25">
      <c r="A19" s="181"/>
      <c r="B19" s="181"/>
      <c r="C19" s="182"/>
      <c r="D19" s="181"/>
      <c r="E19" s="181"/>
      <c r="F19" s="710"/>
      <c r="G19" s="714" t="s">
        <v>460</v>
      </c>
      <c r="H19" s="715"/>
      <c r="I19" s="716"/>
    </row>
    <row r="20" spans="1:9" ht="13.5" customHeight="1">
      <c r="A20" s="181"/>
      <c r="B20" s="181"/>
      <c r="C20" s="182"/>
      <c r="D20" s="181"/>
      <c r="E20" s="181"/>
      <c r="F20" s="181"/>
      <c r="G20" s="181"/>
      <c r="H20" s="181"/>
      <c r="I20" s="183"/>
    </row>
    <row r="21" spans="1:9" ht="15" customHeight="1">
      <c r="A21" s="181"/>
      <c r="B21" s="181"/>
      <c r="C21" s="182"/>
      <c r="D21" s="181"/>
      <c r="E21" s="181"/>
      <c r="F21" s="181"/>
      <c r="G21" s="181"/>
      <c r="H21" s="181"/>
      <c r="I21" s="183"/>
    </row>
    <row r="22" spans="1:9" ht="17.25">
      <c r="A22" s="181"/>
      <c r="B22" s="181"/>
      <c r="C22" s="182"/>
      <c r="D22" s="181"/>
      <c r="E22" s="181"/>
      <c r="F22" s="181"/>
      <c r="G22" s="181"/>
      <c r="H22" s="181"/>
      <c r="I22" s="183"/>
    </row>
    <row r="23" spans="1:9" ht="15" customHeight="1">
      <c r="A23" s="181"/>
      <c r="B23" s="181"/>
      <c r="C23" s="182"/>
      <c r="D23" s="693"/>
      <c r="E23" s="693"/>
      <c r="F23" s="693"/>
      <c r="G23" s="693"/>
      <c r="H23" s="530"/>
      <c r="I23" s="181"/>
    </row>
    <row r="24" spans="1:9" ht="15" customHeight="1">
      <c r="A24" s="181"/>
      <c r="B24" s="181"/>
      <c r="C24" s="182"/>
      <c r="D24" s="181"/>
      <c r="E24" s="181"/>
      <c r="F24" s="183"/>
      <c r="G24" s="181"/>
      <c r="H24" s="181"/>
      <c r="I24" s="181"/>
    </row>
    <row r="25" spans="1:9" ht="15" customHeight="1">
      <c r="A25" s="181"/>
      <c r="B25" s="181"/>
      <c r="C25" s="182"/>
      <c r="D25" s="693"/>
      <c r="E25" s="693"/>
      <c r="F25" s="693"/>
      <c r="G25" s="693"/>
      <c r="H25" s="530"/>
      <c r="I25" s="181"/>
    </row>
    <row r="26" spans="1:9" ht="15" customHeight="1">
      <c r="A26" s="181"/>
      <c r="B26" s="181"/>
      <c r="C26" s="182"/>
      <c r="D26" s="181"/>
      <c r="E26" s="181"/>
      <c r="F26" s="183"/>
      <c r="G26" s="181"/>
      <c r="H26" s="181"/>
      <c r="I26" s="181"/>
    </row>
    <row r="27" spans="1:9" ht="15" customHeight="1">
      <c r="A27" s="181"/>
      <c r="B27" s="181"/>
      <c r="C27" s="182"/>
      <c r="D27" s="693"/>
      <c r="E27" s="693"/>
      <c r="F27" s="693"/>
      <c r="G27" s="693"/>
      <c r="H27" s="530"/>
      <c r="I27" s="181"/>
    </row>
  </sheetData>
  <mergeCells count="50">
    <mergeCell ref="AQ1:AR1"/>
    <mergeCell ref="D2:AP2"/>
    <mergeCell ref="AQ3:AR3"/>
    <mergeCell ref="AP4:AR4"/>
    <mergeCell ref="A5:A8"/>
    <mergeCell ref="B5:B8"/>
    <mergeCell ref="C5:C8"/>
    <mergeCell ref="D5:D8"/>
    <mergeCell ref="E5:E8"/>
    <mergeCell ref="G5:G8"/>
    <mergeCell ref="H5:H8"/>
    <mergeCell ref="I5:I8"/>
    <mergeCell ref="J5:AO5"/>
    <mergeCell ref="AJ7:AK7"/>
    <mergeCell ref="AL7:AM7"/>
    <mergeCell ref="F5:F8"/>
    <mergeCell ref="A1:C2"/>
    <mergeCell ref="D1:AP1"/>
    <mergeCell ref="AR5:AR8"/>
    <mergeCell ref="J6:Q6"/>
    <mergeCell ref="R6:Y6"/>
    <mergeCell ref="Z6:AG6"/>
    <mergeCell ref="AH6:AO6"/>
    <mergeCell ref="J7:K7"/>
    <mergeCell ref="L7:M7"/>
    <mergeCell ref="N7:O7"/>
    <mergeCell ref="P7:Q7"/>
    <mergeCell ref="R7:S7"/>
    <mergeCell ref="AQ5:AQ8"/>
    <mergeCell ref="AP5:AP8"/>
    <mergeCell ref="T7:U7"/>
    <mergeCell ref="V7:W7"/>
    <mergeCell ref="X7:Y7"/>
    <mergeCell ref="Z7:AA7"/>
    <mergeCell ref="D23:G23"/>
    <mergeCell ref="D25:G25"/>
    <mergeCell ref="D27:G27"/>
    <mergeCell ref="AN7:AO7"/>
    <mergeCell ref="A9:A11"/>
    <mergeCell ref="A12:AQ12"/>
    <mergeCell ref="A14:I15"/>
    <mergeCell ref="B16:I16"/>
    <mergeCell ref="A18:C18"/>
    <mergeCell ref="F18:F19"/>
    <mergeCell ref="G18:I18"/>
    <mergeCell ref="G19:I19"/>
    <mergeCell ref="AB7:AC7"/>
    <mergeCell ref="AD7:AE7"/>
    <mergeCell ref="AF7:AG7"/>
    <mergeCell ref="AH7:AI7"/>
  </mergeCells>
  <conditionalFormatting sqref="AR9:AR11">
    <cfRule type="cellIs" dxfId="12" priority="1" operator="between">
      <formula>0.7</formula>
      <formula>1</formula>
    </cfRule>
    <cfRule type="cellIs" dxfId="11" priority="2" operator="between">
      <formula>0.51</formula>
      <formula>0.69</formula>
    </cfRule>
    <cfRule type="cellIs" dxfId="10" priority="3" operator="between">
      <formula>0</formula>
      <formula>0.5</formula>
    </cfRule>
  </conditionalFormatting>
  <dataValidations count="1">
    <dataValidation type="list" allowBlank="1" showInputMessage="1" showErrorMessage="1" promptTitle="Objetivo Estratégico" sqref="A9">
      <formula1>OBJE</formula1>
    </dataValidation>
  </dataValidation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1:AS45"/>
  <sheetViews>
    <sheetView showGridLines="0" topLeftCell="A6" zoomScale="80" zoomScaleNormal="80" workbookViewId="0">
      <selection activeCell="AF13" sqref="AF13"/>
    </sheetView>
  </sheetViews>
  <sheetFormatPr baseColWidth="10" defaultColWidth="17.28515625" defaultRowHeight="15" customHeight="1"/>
  <cols>
    <col min="1" max="1" width="4.28515625" style="202" customWidth="1"/>
    <col min="2" max="2" width="28.42578125" style="203" customWidth="1"/>
    <col min="3" max="3" width="28.5703125" style="203" customWidth="1"/>
    <col min="4" max="4" width="21.42578125" style="204" customWidth="1"/>
    <col min="5" max="7" width="21.42578125" style="203" customWidth="1"/>
    <col min="8" max="8" width="52" style="203" customWidth="1"/>
    <col min="9" max="9" width="50" style="203" customWidth="1"/>
    <col min="10" max="10" width="28.5703125" style="199" customWidth="1"/>
    <col min="11" max="42" width="14.28515625" style="202" customWidth="1"/>
    <col min="43" max="43" width="14.85546875" style="202" customWidth="1"/>
    <col min="44" max="45" width="15" style="202" customWidth="1"/>
    <col min="46" max="16384" width="17.28515625" style="202"/>
  </cols>
  <sheetData>
    <row r="1" spans="2:45" s="507" customFormat="1" ht="15" customHeight="1" thickBot="1">
      <c r="B1" s="504"/>
      <c r="C1" s="504"/>
      <c r="D1" s="505"/>
      <c r="E1" s="504"/>
      <c r="F1" s="504"/>
      <c r="G1" s="504"/>
      <c r="H1" s="504"/>
      <c r="I1" s="504"/>
      <c r="J1" s="506"/>
    </row>
    <row r="2" spans="2:45" s="507" customFormat="1" ht="16.5" customHeight="1">
      <c r="B2" s="871"/>
      <c r="C2" s="874" t="s">
        <v>461</v>
      </c>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6"/>
      <c r="AR2" s="883" t="s">
        <v>101</v>
      </c>
      <c r="AS2" s="884"/>
    </row>
    <row r="3" spans="2:45" s="507" customFormat="1" ht="16.5" customHeight="1">
      <c r="B3" s="872"/>
      <c r="C3" s="877"/>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9"/>
      <c r="AR3" s="508" t="s">
        <v>1</v>
      </c>
      <c r="AS3" s="509" t="s">
        <v>2</v>
      </c>
    </row>
    <row r="4" spans="2:45" s="507" customFormat="1" ht="16.5" customHeight="1">
      <c r="B4" s="872"/>
      <c r="C4" s="877"/>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9"/>
      <c r="AR4" s="510">
        <v>3</v>
      </c>
      <c r="AS4" s="511" t="s">
        <v>3</v>
      </c>
    </row>
    <row r="5" spans="2:45" s="507" customFormat="1" ht="16.5" customHeight="1">
      <c r="B5" s="872"/>
      <c r="C5" s="877"/>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9"/>
      <c r="AR5" s="885" t="s">
        <v>4</v>
      </c>
      <c r="AS5" s="886"/>
    </row>
    <row r="6" spans="2:45" s="507" customFormat="1" ht="16.5" customHeight="1" thickBot="1">
      <c r="B6" s="873"/>
      <c r="C6" s="880"/>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2"/>
      <c r="AR6" s="887" t="s">
        <v>5</v>
      </c>
      <c r="AS6" s="888"/>
    </row>
    <row r="7" spans="2:45" s="507" customFormat="1" ht="14.25" customHeight="1">
      <c r="B7" s="512"/>
      <c r="C7" s="512"/>
      <c r="D7" s="513"/>
      <c r="E7" s="512"/>
      <c r="F7" s="512"/>
      <c r="G7" s="512"/>
      <c r="H7" s="512"/>
      <c r="I7" s="512"/>
      <c r="J7" s="514"/>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635"/>
      <c r="AS7" s="636"/>
    </row>
    <row r="8" spans="2:45" s="507" customFormat="1" ht="15" customHeight="1">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955"/>
      <c r="AR8" s="955"/>
      <c r="AS8" s="955"/>
    </row>
    <row r="9" spans="2:45" s="507" customFormat="1" ht="13.5" customHeight="1">
      <c r="B9" s="956" t="s">
        <v>7</v>
      </c>
      <c r="C9" s="957" t="s">
        <v>8</v>
      </c>
      <c r="D9" s="957" t="s">
        <v>9</v>
      </c>
      <c r="E9" s="957" t="s">
        <v>10</v>
      </c>
      <c r="F9" s="957" t="s">
        <v>11</v>
      </c>
      <c r="G9" s="957" t="s">
        <v>12</v>
      </c>
      <c r="H9" s="957" t="s">
        <v>13</v>
      </c>
      <c r="I9" s="957" t="s">
        <v>14</v>
      </c>
      <c r="J9" s="957" t="s">
        <v>15</v>
      </c>
      <c r="K9" s="952" t="s">
        <v>17</v>
      </c>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3" t="s">
        <v>18</v>
      </c>
      <c r="AR9" s="954" t="s">
        <v>19</v>
      </c>
      <c r="AS9" s="954" t="s">
        <v>20</v>
      </c>
    </row>
    <row r="10" spans="2:45" s="507" customFormat="1" ht="13.5" customHeight="1">
      <c r="B10" s="956"/>
      <c r="C10" s="957"/>
      <c r="D10" s="957"/>
      <c r="E10" s="957"/>
      <c r="F10" s="957"/>
      <c r="G10" s="957"/>
      <c r="H10" s="957"/>
      <c r="I10" s="957"/>
      <c r="J10" s="957"/>
      <c r="K10" s="837" t="s">
        <v>21</v>
      </c>
      <c r="L10" s="837"/>
      <c r="M10" s="837"/>
      <c r="N10" s="837"/>
      <c r="O10" s="837"/>
      <c r="P10" s="837"/>
      <c r="Q10" s="837"/>
      <c r="R10" s="837"/>
      <c r="S10" s="837" t="s">
        <v>22</v>
      </c>
      <c r="T10" s="837"/>
      <c r="U10" s="837"/>
      <c r="V10" s="837"/>
      <c r="W10" s="837"/>
      <c r="X10" s="837"/>
      <c r="Y10" s="837"/>
      <c r="Z10" s="837"/>
      <c r="AA10" s="837" t="s">
        <v>23</v>
      </c>
      <c r="AB10" s="837"/>
      <c r="AC10" s="837"/>
      <c r="AD10" s="837"/>
      <c r="AE10" s="837"/>
      <c r="AF10" s="837"/>
      <c r="AG10" s="837"/>
      <c r="AH10" s="837"/>
      <c r="AI10" s="837" t="s">
        <v>24</v>
      </c>
      <c r="AJ10" s="837"/>
      <c r="AK10" s="837"/>
      <c r="AL10" s="837"/>
      <c r="AM10" s="837"/>
      <c r="AN10" s="837"/>
      <c r="AO10" s="837"/>
      <c r="AP10" s="837"/>
      <c r="AQ10" s="953"/>
      <c r="AR10" s="954"/>
      <c r="AS10" s="954"/>
    </row>
    <row r="11" spans="2:45" s="507" customFormat="1" ht="17.25" customHeight="1">
      <c r="B11" s="956"/>
      <c r="C11" s="957"/>
      <c r="D11" s="957"/>
      <c r="E11" s="957"/>
      <c r="F11" s="957"/>
      <c r="G11" s="957"/>
      <c r="H11" s="957"/>
      <c r="I11" s="957"/>
      <c r="J11" s="957"/>
      <c r="K11" s="837" t="s">
        <v>25</v>
      </c>
      <c r="L11" s="837"/>
      <c r="M11" s="837" t="s">
        <v>26</v>
      </c>
      <c r="N11" s="837"/>
      <c r="O11" s="837" t="s">
        <v>27</v>
      </c>
      <c r="P11" s="837"/>
      <c r="Q11" s="952" t="s">
        <v>148</v>
      </c>
      <c r="R11" s="952"/>
      <c r="S11" s="837" t="s">
        <v>31</v>
      </c>
      <c r="T11" s="837"/>
      <c r="U11" s="837" t="s">
        <v>32</v>
      </c>
      <c r="V11" s="837"/>
      <c r="W11" s="837" t="s">
        <v>33</v>
      </c>
      <c r="X11" s="837"/>
      <c r="Y11" s="952" t="s">
        <v>148</v>
      </c>
      <c r="Z11" s="952"/>
      <c r="AA11" s="837" t="s">
        <v>35</v>
      </c>
      <c r="AB11" s="837"/>
      <c r="AC11" s="837" t="s">
        <v>36</v>
      </c>
      <c r="AD11" s="837"/>
      <c r="AE11" s="837" t="s">
        <v>37</v>
      </c>
      <c r="AF11" s="837"/>
      <c r="AG11" s="952" t="s">
        <v>148</v>
      </c>
      <c r="AH11" s="952"/>
      <c r="AI11" s="837" t="s">
        <v>39</v>
      </c>
      <c r="AJ11" s="837"/>
      <c r="AK11" s="837" t="s">
        <v>40</v>
      </c>
      <c r="AL11" s="837"/>
      <c r="AM11" s="837" t="s">
        <v>41</v>
      </c>
      <c r="AN11" s="837"/>
      <c r="AO11" s="952" t="s">
        <v>149</v>
      </c>
      <c r="AP11" s="952"/>
      <c r="AQ11" s="953"/>
      <c r="AR11" s="954"/>
      <c r="AS11" s="954"/>
    </row>
    <row r="12" spans="2:45" s="507" customFormat="1" ht="15.75" customHeight="1">
      <c r="B12" s="956"/>
      <c r="C12" s="957"/>
      <c r="D12" s="957"/>
      <c r="E12" s="957"/>
      <c r="F12" s="957"/>
      <c r="G12" s="957"/>
      <c r="H12" s="957"/>
      <c r="I12" s="957"/>
      <c r="J12" s="957"/>
      <c r="K12" s="592" t="s">
        <v>43</v>
      </c>
      <c r="L12" s="593" t="s">
        <v>44</v>
      </c>
      <c r="M12" s="592" t="s">
        <v>43</v>
      </c>
      <c r="N12" s="593" t="s">
        <v>44</v>
      </c>
      <c r="O12" s="592" t="s">
        <v>43</v>
      </c>
      <c r="P12" s="593" t="s">
        <v>44</v>
      </c>
      <c r="Q12" s="594" t="s">
        <v>43</v>
      </c>
      <c r="R12" s="595" t="s">
        <v>44</v>
      </c>
      <c r="S12" s="592" t="s">
        <v>43</v>
      </c>
      <c r="T12" s="593" t="s">
        <v>44</v>
      </c>
      <c r="U12" s="592" t="s">
        <v>43</v>
      </c>
      <c r="V12" s="593" t="s">
        <v>44</v>
      </c>
      <c r="W12" s="592" t="s">
        <v>43</v>
      </c>
      <c r="X12" s="593" t="s">
        <v>44</v>
      </c>
      <c r="Y12" s="594" t="s">
        <v>43</v>
      </c>
      <c r="Z12" s="595" t="s">
        <v>44</v>
      </c>
      <c r="AA12" s="592" t="s">
        <v>43</v>
      </c>
      <c r="AB12" s="593" t="s">
        <v>44</v>
      </c>
      <c r="AC12" s="592" t="s">
        <v>43</v>
      </c>
      <c r="AD12" s="593" t="s">
        <v>44</v>
      </c>
      <c r="AE12" s="592" t="s">
        <v>43</v>
      </c>
      <c r="AF12" s="593" t="s">
        <v>44</v>
      </c>
      <c r="AG12" s="594" t="s">
        <v>43</v>
      </c>
      <c r="AH12" s="595" t="s">
        <v>44</v>
      </c>
      <c r="AI12" s="592" t="s">
        <v>43</v>
      </c>
      <c r="AJ12" s="593" t="s">
        <v>44</v>
      </c>
      <c r="AK12" s="592" t="s">
        <v>43</v>
      </c>
      <c r="AL12" s="593" t="s">
        <v>44</v>
      </c>
      <c r="AM12" s="592" t="s">
        <v>43</v>
      </c>
      <c r="AN12" s="593" t="s">
        <v>44</v>
      </c>
      <c r="AO12" s="594" t="s">
        <v>43</v>
      </c>
      <c r="AP12" s="595" t="s">
        <v>44</v>
      </c>
      <c r="AQ12" s="953"/>
      <c r="AR12" s="954"/>
      <c r="AS12" s="954"/>
    </row>
    <row r="13" spans="2:45" s="42" customFormat="1" ht="324">
      <c r="B13" s="596" t="s">
        <v>462</v>
      </c>
      <c r="C13" s="597" t="s">
        <v>463</v>
      </c>
      <c r="D13" s="598">
        <v>0.9</v>
      </c>
      <c r="E13" s="599" t="s">
        <v>464</v>
      </c>
      <c r="F13" s="599" t="s">
        <v>465</v>
      </c>
      <c r="G13" s="600" t="s">
        <v>62</v>
      </c>
      <c r="H13" s="601" t="s">
        <v>466</v>
      </c>
      <c r="I13" s="601" t="s">
        <v>467</v>
      </c>
      <c r="J13" s="601" t="s">
        <v>162</v>
      </c>
      <c r="K13" s="602">
        <v>0</v>
      </c>
      <c r="L13" s="602">
        <v>0</v>
      </c>
      <c r="M13" s="602">
        <v>0</v>
      </c>
      <c r="N13" s="602">
        <v>0</v>
      </c>
      <c r="O13" s="602">
        <v>0</v>
      </c>
      <c r="P13" s="602">
        <v>0</v>
      </c>
      <c r="Q13" s="603">
        <f>K13+M13+O13</f>
        <v>0</v>
      </c>
      <c r="R13" s="603">
        <f>L13+N13+P13</f>
        <v>0</v>
      </c>
      <c r="S13" s="604">
        <v>4</v>
      </c>
      <c r="T13" s="604">
        <v>4</v>
      </c>
      <c r="U13" s="604">
        <v>0</v>
      </c>
      <c r="V13" s="604">
        <v>0</v>
      </c>
      <c r="W13" s="604">
        <v>0</v>
      </c>
      <c r="X13" s="604">
        <v>0</v>
      </c>
      <c r="Y13" s="603">
        <f>S13+U13+W13</f>
        <v>4</v>
      </c>
      <c r="Z13" s="603">
        <f>T13+V13+X13</f>
        <v>4</v>
      </c>
      <c r="AA13" s="604">
        <v>6</v>
      </c>
      <c r="AB13" s="604">
        <v>6</v>
      </c>
      <c r="AC13" s="604">
        <v>0</v>
      </c>
      <c r="AD13" s="604">
        <v>0</v>
      </c>
      <c r="AE13" s="605">
        <v>0</v>
      </c>
      <c r="AF13" s="605">
        <v>0</v>
      </c>
      <c r="AG13" s="603">
        <f>AA13+AC13+AE13</f>
        <v>6</v>
      </c>
      <c r="AH13" s="603">
        <f>AB13+AD13+AF13</f>
        <v>6</v>
      </c>
      <c r="AI13" s="604">
        <v>4</v>
      </c>
      <c r="AJ13" s="604">
        <v>4</v>
      </c>
      <c r="AK13" s="604">
        <v>0</v>
      </c>
      <c r="AL13" s="604">
        <v>0</v>
      </c>
      <c r="AM13" s="604">
        <v>0</v>
      </c>
      <c r="AN13" s="604">
        <v>0</v>
      </c>
      <c r="AO13" s="603">
        <f>AI13+AK13+AM13</f>
        <v>4</v>
      </c>
      <c r="AP13" s="603">
        <f>AJ13+AL13+AN13</f>
        <v>4</v>
      </c>
      <c r="AQ13" s="606">
        <f t="shared" ref="AQ13:AR13" si="0">Q13+Y13+AG13+AO13</f>
        <v>14</v>
      </c>
      <c r="AR13" s="606">
        <f t="shared" si="0"/>
        <v>14</v>
      </c>
      <c r="AS13" s="607">
        <f t="shared" ref="AS13" si="1">IF(AQ13=0,"N.A.",AR13/AQ13)</f>
        <v>1</v>
      </c>
    </row>
    <row r="14" spans="2:45" s="507" customFormat="1" ht="23.25">
      <c r="B14" s="851" t="s">
        <v>178</v>
      </c>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3"/>
      <c r="AS14" s="588">
        <f>AVERAGE(AS13:AS13)</f>
        <v>1</v>
      </c>
    </row>
    <row r="15" spans="2:45" s="507" customFormat="1" ht="17.25">
      <c r="B15" s="181"/>
      <c r="C15" s="181"/>
      <c r="D15" s="182"/>
      <c r="E15" s="181"/>
      <c r="F15" s="181"/>
      <c r="G15" s="181"/>
      <c r="H15" s="181"/>
      <c r="I15" s="181"/>
      <c r="J15" s="183"/>
    </row>
    <row r="16" spans="2:45" s="507" customFormat="1" ht="30.75" customHeight="1">
      <c r="B16" s="184" t="s">
        <v>96</v>
      </c>
      <c r="C16" s="670"/>
      <c r="D16" s="671"/>
      <c r="E16" s="671"/>
      <c r="F16" s="671"/>
      <c r="G16" s="671"/>
      <c r="H16" s="671"/>
      <c r="I16" s="671"/>
      <c r="J16" s="672"/>
    </row>
    <row r="17" spans="2:45" s="507" customFormat="1" ht="17.25">
      <c r="B17" s="181"/>
      <c r="C17" s="673"/>
      <c r="D17" s="673"/>
      <c r="E17" s="673"/>
      <c r="F17" s="673"/>
      <c r="G17" s="673"/>
      <c r="H17" s="673"/>
      <c r="I17" s="673"/>
      <c r="J17" s="673"/>
    </row>
    <row r="18" spans="2:45" s="507" customFormat="1" ht="30" customHeight="1">
      <c r="B18" s="187" t="s">
        <v>98</v>
      </c>
      <c r="C18" s="662"/>
      <c r="D18" s="663"/>
      <c r="E18" s="181"/>
      <c r="F18" s="181"/>
      <c r="G18" s="188" t="s">
        <v>99</v>
      </c>
      <c r="H18" s="664" t="s">
        <v>100</v>
      </c>
      <c r="I18" s="665"/>
      <c r="J18" s="665"/>
    </row>
    <row r="19" spans="2:45" s="42" customFormat="1" ht="15" customHeight="1">
      <c r="B19" s="190"/>
      <c r="C19" s="190"/>
      <c r="D19" s="191"/>
      <c r="E19" s="190"/>
      <c r="F19" s="190"/>
      <c r="G19" s="190"/>
      <c r="H19" s="190"/>
      <c r="I19" s="190"/>
      <c r="J19" s="190"/>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spans="2:45" s="42" customFormat="1" ht="15" customHeight="1">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row>
    <row r="21" spans="2:45" s="42" customFormat="1" ht="15" customHeight="1">
      <c r="B21" s="194"/>
      <c r="C21" s="194"/>
      <c r="D21" s="195"/>
      <c r="E21" s="194"/>
      <c r="F21" s="194"/>
      <c r="G21" s="194"/>
      <c r="H21" s="196"/>
      <c r="I21" s="196"/>
      <c r="J21" s="194"/>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row>
    <row r="22" spans="2:45" s="42" customFormat="1" ht="15" customHeight="1">
      <c r="B22" s="194"/>
      <c r="C22" s="194"/>
      <c r="D22" s="195"/>
      <c r="E22" s="194"/>
      <c r="F22" s="194"/>
      <c r="G22" s="194"/>
      <c r="H22" s="196"/>
      <c r="I22" s="196"/>
      <c r="J22" s="194"/>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row>
    <row r="23" spans="2:45" s="42" customFormat="1" ht="15" customHeight="1">
      <c r="B23" s="194"/>
      <c r="C23" s="194"/>
      <c r="D23" s="195"/>
      <c r="E23" s="194"/>
      <c r="F23" s="194"/>
      <c r="G23" s="194"/>
      <c r="H23" s="196"/>
      <c r="I23" s="196"/>
      <c r="J23" s="194"/>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row>
    <row r="24" spans="2:45" s="42" customFormat="1" ht="15" customHeight="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row>
    <row r="25" spans="2:45" s="42" customFormat="1" ht="15" customHeight="1">
      <c r="B25" s="199"/>
      <c r="C25" s="199"/>
      <c r="D25" s="200"/>
      <c r="E25" s="199"/>
      <c r="F25" s="199"/>
      <c r="G25" s="199"/>
      <c r="H25" s="199"/>
      <c r="I25" s="199"/>
      <c r="J25" s="199"/>
    </row>
    <row r="26" spans="2:45" s="42" customFormat="1" ht="15" customHeight="1">
      <c r="B26" s="199"/>
      <c r="C26" s="199"/>
      <c r="D26" s="200"/>
      <c r="E26" s="199"/>
      <c r="F26" s="199"/>
      <c r="G26" s="199"/>
      <c r="H26" s="199"/>
      <c r="I26" s="199"/>
      <c r="J26" s="199"/>
    </row>
    <row r="27" spans="2:45" s="42" customFormat="1" ht="15" customHeight="1">
      <c r="B27" s="199"/>
      <c r="C27" s="199"/>
      <c r="D27" s="200"/>
      <c r="E27" s="199"/>
      <c r="F27" s="199"/>
      <c r="G27" s="199"/>
      <c r="H27" s="199"/>
      <c r="I27" s="199"/>
      <c r="J27" s="199"/>
    </row>
    <row r="28" spans="2:45" s="42" customFormat="1" ht="15" customHeight="1">
      <c r="B28" s="199"/>
      <c r="C28" s="199"/>
      <c r="D28" s="200"/>
      <c r="E28" s="199"/>
      <c r="F28" s="199"/>
      <c r="G28" s="199"/>
      <c r="H28" s="199"/>
      <c r="I28" s="199"/>
      <c r="J28" s="199"/>
    </row>
    <row r="29" spans="2:45" s="42" customFormat="1" ht="15" customHeight="1">
      <c r="B29" s="199"/>
      <c r="C29" s="199"/>
      <c r="D29" s="200"/>
      <c r="E29" s="199"/>
      <c r="F29" s="199"/>
      <c r="G29" s="199"/>
      <c r="H29" s="199"/>
      <c r="I29" s="199"/>
      <c r="J29" s="199"/>
    </row>
    <row r="30" spans="2:45" s="42" customFormat="1" ht="15" customHeight="1">
      <c r="B30" s="196"/>
      <c r="C30" s="196"/>
      <c r="D30" s="201"/>
      <c r="E30" s="196"/>
      <c r="F30" s="196"/>
      <c r="G30" s="196"/>
      <c r="H30" s="196"/>
      <c r="I30" s="196"/>
      <c r="J30" s="196"/>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row>
    <row r="31" spans="2:45" s="42" customFormat="1" ht="15" customHeight="1">
      <c r="B31" s="199"/>
      <c r="C31" s="199"/>
      <c r="D31" s="200"/>
      <c r="E31" s="199"/>
      <c r="F31" s="199"/>
      <c r="G31" s="199"/>
      <c r="H31" s="199"/>
      <c r="I31" s="199"/>
      <c r="J31" s="199"/>
    </row>
    <row r="32" spans="2:45" s="42" customFormat="1" ht="15" customHeight="1">
      <c r="B32" s="199"/>
      <c r="C32" s="199"/>
      <c r="D32" s="200"/>
      <c r="E32" s="199"/>
      <c r="F32" s="199"/>
      <c r="G32" s="199"/>
      <c r="H32" s="199"/>
      <c r="I32" s="199"/>
      <c r="J32" s="199"/>
    </row>
    <row r="33" spans="2:10" s="42" customFormat="1" ht="15" customHeight="1">
      <c r="B33" s="199"/>
      <c r="C33" s="199"/>
      <c r="D33" s="200"/>
      <c r="E33" s="199"/>
      <c r="F33" s="199"/>
      <c r="G33" s="199"/>
      <c r="H33" s="199"/>
      <c r="I33" s="199"/>
      <c r="J33" s="199"/>
    </row>
    <row r="34" spans="2:10" s="42" customFormat="1" ht="15" customHeight="1">
      <c r="B34" s="199"/>
      <c r="C34" s="199"/>
      <c r="D34" s="200"/>
      <c r="E34" s="199"/>
      <c r="F34" s="199"/>
      <c r="G34" s="199"/>
      <c r="H34" s="199"/>
      <c r="I34" s="199"/>
      <c r="J34" s="199"/>
    </row>
    <row r="35" spans="2:10" s="42" customFormat="1" ht="15" customHeight="1">
      <c r="B35" s="199"/>
      <c r="C35" s="199"/>
      <c r="D35" s="200"/>
      <c r="E35" s="199"/>
      <c r="F35" s="199"/>
      <c r="G35" s="199"/>
      <c r="H35" s="199"/>
      <c r="I35" s="199"/>
      <c r="J35" s="199"/>
    </row>
    <row r="36" spans="2:10" s="42" customFormat="1" ht="15" customHeight="1">
      <c r="B36" s="199"/>
      <c r="C36" s="199"/>
      <c r="D36" s="200"/>
      <c r="E36" s="199"/>
      <c r="F36" s="199"/>
      <c r="G36" s="199"/>
      <c r="H36" s="199"/>
      <c r="I36" s="199"/>
      <c r="J36" s="199"/>
    </row>
    <row r="37" spans="2:10" s="42" customFormat="1" ht="15" customHeight="1">
      <c r="B37" s="199"/>
      <c r="C37" s="199"/>
      <c r="D37" s="200"/>
      <c r="E37" s="199"/>
      <c r="F37" s="199"/>
      <c r="G37" s="199"/>
      <c r="H37" s="199"/>
      <c r="I37" s="199"/>
      <c r="J37" s="199"/>
    </row>
    <row r="38" spans="2:10" s="42" customFormat="1" ht="15" customHeight="1">
      <c r="B38" s="199"/>
      <c r="C38" s="199"/>
      <c r="D38" s="200"/>
      <c r="E38" s="199"/>
      <c r="F38" s="199"/>
      <c r="G38" s="199"/>
      <c r="H38" s="199"/>
      <c r="I38" s="199"/>
      <c r="J38" s="199"/>
    </row>
    <row r="39" spans="2:10" s="42" customFormat="1" ht="15" customHeight="1">
      <c r="B39" s="199"/>
      <c r="C39" s="199"/>
      <c r="D39" s="200"/>
      <c r="E39" s="199"/>
      <c r="F39" s="199"/>
      <c r="G39" s="199"/>
      <c r="H39" s="199"/>
      <c r="I39" s="199"/>
      <c r="J39" s="199"/>
    </row>
    <row r="40" spans="2:10" s="42" customFormat="1" ht="15" customHeight="1">
      <c r="B40" s="199"/>
      <c r="C40" s="199"/>
      <c r="D40" s="200"/>
      <c r="E40" s="199"/>
      <c r="F40" s="199"/>
      <c r="G40" s="199"/>
      <c r="H40" s="199"/>
      <c r="I40" s="199"/>
      <c r="J40" s="199"/>
    </row>
    <row r="41" spans="2:10" s="42" customFormat="1" ht="15" customHeight="1">
      <c r="B41" s="199"/>
      <c r="C41" s="199"/>
      <c r="D41" s="200"/>
      <c r="E41" s="199"/>
      <c r="F41" s="199"/>
      <c r="G41" s="199"/>
      <c r="H41" s="199"/>
      <c r="I41" s="199"/>
      <c r="J41" s="199"/>
    </row>
    <row r="42" spans="2:10" s="42" customFormat="1" ht="15" customHeight="1">
      <c r="B42" s="199"/>
      <c r="C42" s="199"/>
      <c r="D42" s="200"/>
      <c r="E42" s="199"/>
      <c r="F42" s="199"/>
      <c r="G42" s="199"/>
      <c r="H42" s="199"/>
      <c r="I42" s="199"/>
      <c r="J42" s="199"/>
    </row>
    <row r="43" spans="2:10" s="42" customFormat="1" ht="15" customHeight="1">
      <c r="B43" s="199"/>
      <c r="C43" s="199"/>
      <c r="D43" s="200"/>
      <c r="E43" s="199"/>
      <c r="F43" s="199"/>
      <c r="G43" s="199"/>
      <c r="H43" s="199"/>
      <c r="I43" s="199"/>
      <c r="J43" s="199"/>
    </row>
    <row r="44" spans="2:10" s="42" customFormat="1" ht="15" customHeight="1">
      <c r="B44" s="199"/>
      <c r="C44" s="199"/>
      <c r="D44" s="200"/>
      <c r="E44" s="199"/>
      <c r="F44" s="199"/>
      <c r="G44" s="199"/>
      <c r="H44" s="199"/>
      <c r="I44" s="199"/>
      <c r="J44" s="199"/>
    </row>
    <row r="45" spans="2:10" s="42" customFormat="1" ht="15" customHeight="1">
      <c r="B45" s="199"/>
      <c r="C45" s="199"/>
      <c r="D45" s="200"/>
      <c r="E45" s="199"/>
      <c r="F45" s="199"/>
      <c r="G45" s="199"/>
      <c r="H45" s="199"/>
      <c r="I45" s="199"/>
      <c r="J45" s="199"/>
    </row>
  </sheetData>
  <mergeCells count="45">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18:D18"/>
    <mergeCell ref="H18:J18"/>
    <mergeCell ref="AA11:AB11"/>
    <mergeCell ref="AC11:AD11"/>
    <mergeCell ref="AE11:AF11"/>
    <mergeCell ref="O11:P11"/>
    <mergeCell ref="Q11:R11"/>
    <mergeCell ref="S11:T11"/>
    <mergeCell ref="U11:V11"/>
    <mergeCell ref="W11:X11"/>
    <mergeCell ref="Y11:Z11"/>
    <mergeCell ref="AM11:AN11"/>
    <mergeCell ref="AO11:AP11"/>
    <mergeCell ref="B14:AR14"/>
    <mergeCell ref="C16:J16"/>
    <mergeCell ref="C17:J17"/>
    <mergeCell ref="AG11:AH11"/>
    <mergeCell ref="AI11:AJ11"/>
    <mergeCell ref="AK11:AL11"/>
  </mergeCells>
  <conditionalFormatting sqref="AS13">
    <cfRule type="cellIs" dxfId="9" priority="1" operator="equal">
      <formula>"N.A."</formula>
    </cfRule>
    <cfRule type="cellIs" dxfId="8" priority="2" operator="lessThanOrEqual">
      <formula>0.69</formula>
    </cfRule>
    <cfRule type="cellIs" dxfId="7" priority="3" operator="between">
      <formula>0.7</formula>
      <formula>0.89</formula>
    </cfRule>
    <cfRule type="cellIs" dxfId="6" priority="4" operator="greaterThanOrEqual">
      <formula>0.9</formula>
    </cfRule>
  </conditionalFormatting>
  <dataValidations count="1">
    <dataValidation type="list" allowBlank="1" showInputMessage="1" showErrorMessage="1" promptTitle="Objetivo Estratégico" sqref="B13">
      <formula1>ALKSE</formula1>
    </dataValidation>
  </dataValidation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B1:AS33"/>
  <sheetViews>
    <sheetView showGridLines="0" zoomScale="40" zoomScaleNormal="40" workbookViewId="0">
      <selection activeCell="J16" sqref="J16"/>
    </sheetView>
  </sheetViews>
  <sheetFormatPr baseColWidth="10" defaultColWidth="17.28515625" defaultRowHeight="15" customHeight="1"/>
  <cols>
    <col min="1" max="1" width="4.28515625" style="507" customWidth="1"/>
    <col min="2" max="2" width="28.42578125" style="504" customWidth="1"/>
    <col min="3" max="3" width="28.5703125" style="504" customWidth="1"/>
    <col min="4" max="4" width="21.42578125" style="505" customWidth="1"/>
    <col min="5" max="7" width="21.42578125" style="504" customWidth="1"/>
    <col min="8" max="8" width="28.5703125" style="504" customWidth="1"/>
    <col min="9" max="9" width="50" style="504" customWidth="1"/>
    <col min="10" max="10" width="28.5703125" style="506" customWidth="1"/>
    <col min="11" max="42" width="14.28515625" style="507" customWidth="1"/>
    <col min="43" max="43" width="14.85546875" style="507" customWidth="1"/>
    <col min="44" max="45" width="15" style="507" customWidth="1"/>
    <col min="46" max="16384" width="17.28515625" style="507"/>
  </cols>
  <sheetData>
    <row r="1" spans="2:45" ht="15" customHeight="1" thickBot="1"/>
    <row r="2" spans="2:45" ht="16.5" customHeight="1">
      <c r="B2" s="871"/>
      <c r="C2" s="874" t="s">
        <v>383</v>
      </c>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6"/>
      <c r="AR2" s="883" t="s">
        <v>101</v>
      </c>
      <c r="AS2" s="884"/>
    </row>
    <row r="3" spans="2:45" ht="16.5" customHeight="1">
      <c r="B3" s="872"/>
      <c r="C3" s="877"/>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9"/>
      <c r="AR3" s="608" t="s">
        <v>1</v>
      </c>
      <c r="AS3" s="609" t="s">
        <v>2</v>
      </c>
    </row>
    <row r="4" spans="2:45" ht="16.5" customHeight="1">
      <c r="B4" s="872"/>
      <c r="C4" s="877"/>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9"/>
      <c r="AR4" s="510">
        <v>3</v>
      </c>
      <c r="AS4" s="511" t="s">
        <v>3</v>
      </c>
    </row>
    <row r="5" spans="2:45" ht="16.5" customHeight="1">
      <c r="B5" s="872"/>
      <c r="C5" s="877"/>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9"/>
      <c r="AR5" s="962" t="s">
        <v>4</v>
      </c>
      <c r="AS5" s="963"/>
    </row>
    <row r="6" spans="2:45" ht="16.5" customHeight="1" thickBot="1">
      <c r="B6" s="873"/>
      <c r="C6" s="880"/>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2"/>
      <c r="AR6" s="887" t="s">
        <v>5</v>
      </c>
      <c r="AS6" s="888"/>
    </row>
    <row r="7" spans="2:45" ht="14.25" customHeight="1">
      <c r="B7" s="512"/>
      <c r="C7" s="512"/>
      <c r="D7" s="513"/>
      <c r="E7" s="512"/>
      <c r="F7" s="512"/>
      <c r="G7" s="512"/>
      <c r="H7" s="512"/>
      <c r="I7" s="512"/>
      <c r="J7" s="514"/>
      <c r="AR7" s="869"/>
      <c r="AS7" s="870"/>
    </row>
    <row r="8" spans="2:45" ht="15" customHeight="1">
      <c r="B8" s="515"/>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860"/>
      <c r="AR8" s="861"/>
      <c r="AS8" s="862"/>
    </row>
    <row r="9" spans="2:45" ht="13.5" customHeight="1">
      <c r="B9" s="863" t="s">
        <v>7</v>
      </c>
      <c r="C9" s="865" t="s">
        <v>8</v>
      </c>
      <c r="D9" s="865" t="s">
        <v>9</v>
      </c>
      <c r="E9" s="865" t="s">
        <v>10</v>
      </c>
      <c r="F9" s="865" t="s">
        <v>11</v>
      </c>
      <c r="G9" s="865" t="s">
        <v>12</v>
      </c>
      <c r="H9" s="865" t="s">
        <v>13</v>
      </c>
      <c r="I9" s="865" t="s">
        <v>14</v>
      </c>
      <c r="J9" s="865" t="s">
        <v>15</v>
      </c>
      <c r="K9" s="729" t="s">
        <v>17</v>
      </c>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867" t="s">
        <v>18</v>
      </c>
      <c r="AR9" s="868" t="s">
        <v>19</v>
      </c>
      <c r="AS9" s="868" t="s">
        <v>20</v>
      </c>
    </row>
    <row r="10" spans="2:45" ht="13.5" customHeight="1">
      <c r="B10" s="863"/>
      <c r="C10" s="865"/>
      <c r="D10" s="865"/>
      <c r="E10" s="865"/>
      <c r="F10" s="865"/>
      <c r="G10" s="865"/>
      <c r="H10" s="865"/>
      <c r="I10" s="865"/>
      <c r="J10" s="865"/>
      <c r="K10" s="660" t="s">
        <v>21</v>
      </c>
      <c r="L10" s="660"/>
      <c r="M10" s="660"/>
      <c r="N10" s="660"/>
      <c r="O10" s="660"/>
      <c r="P10" s="660"/>
      <c r="Q10" s="660"/>
      <c r="R10" s="660"/>
      <c r="S10" s="660" t="s">
        <v>22</v>
      </c>
      <c r="T10" s="660"/>
      <c r="U10" s="660"/>
      <c r="V10" s="660"/>
      <c r="W10" s="660"/>
      <c r="X10" s="660"/>
      <c r="Y10" s="660"/>
      <c r="Z10" s="660"/>
      <c r="AA10" s="660" t="s">
        <v>23</v>
      </c>
      <c r="AB10" s="660"/>
      <c r="AC10" s="660"/>
      <c r="AD10" s="660"/>
      <c r="AE10" s="660"/>
      <c r="AF10" s="660"/>
      <c r="AG10" s="660"/>
      <c r="AH10" s="660"/>
      <c r="AI10" s="660" t="s">
        <v>24</v>
      </c>
      <c r="AJ10" s="660"/>
      <c r="AK10" s="660"/>
      <c r="AL10" s="660"/>
      <c r="AM10" s="660"/>
      <c r="AN10" s="660"/>
      <c r="AO10" s="660"/>
      <c r="AP10" s="660"/>
      <c r="AQ10" s="867"/>
      <c r="AR10" s="868"/>
      <c r="AS10" s="868"/>
    </row>
    <row r="11" spans="2:45" ht="17.25" customHeight="1">
      <c r="B11" s="863"/>
      <c r="C11" s="865"/>
      <c r="D11" s="865"/>
      <c r="E11" s="865"/>
      <c r="F11" s="865"/>
      <c r="G11" s="865"/>
      <c r="H11" s="865"/>
      <c r="I11" s="865"/>
      <c r="J11" s="865"/>
      <c r="K11" s="660" t="s">
        <v>25</v>
      </c>
      <c r="L11" s="660"/>
      <c r="M11" s="660" t="s">
        <v>26</v>
      </c>
      <c r="N11" s="660"/>
      <c r="O11" s="941" t="s">
        <v>27</v>
      </c>
      <c r="P11" s="942"/>
      <c r="Q11" s="929" t="s">
        <v>148</v>
      </c>
      <c r="R11" s="930"/>
      <c r="S11" s="660" t="s">
        <v>31</v>
      </c>
      <c r="T11" s="660"/>
      <c r="U11" s="660" t="s">
        <v>32</v>
      </c>
      <c r="V11" s="660"/>
      <c r="W11" s="660" t="s">
        <v>33</v>
      </c>
      <c r="X11" s="660"/>
      <c r="Y11" s="929" t="s">
        <v>148</v>
      </c>
      <c r="Z11" s="930"/>
      <c r="AA11" s="660" t="s">
        <v>35</v>
      </c>
      <c r="AB11" s="660"/>
      <c r="AC11" s="660" t="s">
        <v>36</v>
      </c>
      <c r="AD11" s="660"/>
      <c r="AE11" s="660" t="s">
        <v>37</v>
      </c>
      <c r="AF11" s="660"/>
      <c r="AG11" s="929" t="s">
        <v>148</v>
      </c>
      <c r="AH11" s="930"/>
      <c r="AI11" s="660" t="s">
        <v>39</v>
      </c>
      <c r="AJ11" s="660"/>
      <c r="AK11" s="660" t="s">
        <v>40</v>
      </c>
      <c r="AL11" s="660"/>
      <c r="AM11" s="660" t="s">
        <v>41</v>
      </c>
      <c r="AN11" s="660"/>
      <c r="AO11" s="929" t="s">
        <v>149</v>
      </c>
      <c r="AP11" s="930"/>
      <c r="AQ11" s="867"/>
      <c r="AR11" s="868"/>
      <c r="AS11" s="868"/>
    </row>
    <row r="12" spans="2:45" ht="15.75" customHeight="1">
      <c r="B12" s="864"/>
      <c r="C12" s="866"/>
      <c r="D12" s="866"/>
      <c r="E12" s="866"/>
      <c r="F12" s="866"/>
      <c r="G12" s="866"/>
      <c r="H12" s="866"/>
      <c r="I12" s="866"/>
      <c r="J12" s="866"/>
      <c r="K12" s="610" t="s">
        <v>43</v>
      </c>
      <c r="L12" s="611" t="s">
        <v>44</v>
      </c>
      <c r="M12" s="610" t="s">
        <v>43</v>
      </c>
      <c r="N12" s="611" t="s">
        <v>44</v>
      </c>
      <c r="O12" s="610" t="s">
        <v>43</v>
      </c>
      <c r="P12" s="611" t="s">
        <v>44</v>
      </c>
      <c r="Q12" s="612" t="s">
        <v>43</v>
      </c>
      <c r="R12" s="613" t="s">
        <v>44</v>
      </c>
      <c r="S12" s="610" t="s">
        <v>43</v>
      </c>
      <c r="T12" s="611" t="s">
        <v>44</v>
      </c>
      <c r="U12" s="610" t="s">
        <v>43</v>
      </c>
      <c r="V12" s="611" t="s">
        <v>44</v>
      </c>
      <c r="W12" s="610" t="s">
        <v>43</v>
      </c>
      <c r="X12" s="611" t="s">
        <v>44</v>
      </c>
      <c r="Y12" s="612" t="s">
        <v>43</v>
      </c>
      <c r="Z12" s="613" t="s">
        <v>44</v>
      </c>
      <c r="AA12" s="610" t="s">
        <v>43</v>
      </c>
      <c r="AB12" s="611" t="s">
        <v>44</v>
      </c>
      <c r="AC12" s="610" t="s">
        <v>43</v>
      </c>
      <c r="AD12" s="611" t="s">
        <v>44</v>
      </c>
      <c r="AE12" s="610" t="s">
        <v>43</v>
      </c>
      <c r="AF12" s="611" t="s">
        <v>44</v>
      </c>
      <c r="AG12" s="612" t="s">
        <v>43</v>
      </c>
      <c r="AH12" s="613" t="s">
        <v>44</v>
      </c>
      <c r="AI12" s="610" t="s">
        <v>43</v>
      </c>
      <c r="AJ12" s="611" t="s">
        <v>44</v>
      </c>
      <c r="AK12" s="610" t="s">
        <v>43</v>
      </c>
      <c r="AL12" s="611" t="s">
        <v>44</v>
      </c>
      <c r="AM12" s="610" t="s">
        <v>43</v>
      </c>
      <c r="AN12" s="611" t="s">
        <v>44</v>
      </c>
      <c r="AO12" s="612" t="s">
        <v>43</v>
      </c>
      <c r="AP12" s="613" t="s">
        <v>44</v>
      </c>
      <c r="AQ12" s="867"/>
      <c r="AR12" s="868"/>
      <c r="AS12" s="868"/>
    </row>
    <row r="13" spans="2:45" ht="150" customHeight="1">
      <c r="B13" s="614" t="s">
        <v>468</v>
      </c>
      <c r="C13" s="615" t="s">
        <v>469</v>
      </c>
      <c r="D13" s="616">
        <v>13</v>
      </c>
      <c r="E13" s="576" t="s">
        <v>470</v>
      </c>
      <c r="F13" s="577" t="s">
        <v>471</v>
      </c>
      <c r="G13" s="578">
        <v>11</v>
      </c>
      <c r="H13" s="579" t="s">
        <v>472</v>
      </c>
      <c r="I13" s="580" t="s">
        <v>473</v>
      </c>
      <c r="J13" s="581" t="s">
        <v>474</v>
      </c>
      <c r="K13" s="617">
        <v>0</v>
      </c>
      <c r="L13" s="617">
        <v>0</v>
      </c>
      <c r="M13" s="617">
        <v>2</v>
      </c>
      <c r="N13" s="617">
        <v>2</v>
      </c>
      <c r="O13" s="617">
        <v>2</v>
      </c>
      <c r="P13" s="617">
        <v>2</v>
      </c>
      <c r="Q13" s="618">
        <f>K13+M13+O13</f>
        <v>4</v>
      </c>
      <c r="R13" s="618">
        <f>L13+N13+P13</f>
        <v>4</v>
      </c>
      <c r="S13" s="617">
        <v>1</v>
      </c>
      <c r="T13" s="617">
        <v>1</v>
      </c>
      <c r="U13" s="617">
        <v>2</v>
      </c>
      <c r="V13" s="617">
        <v>2</v>
      </c>
      <c r="W13" s="617">
        <v>2</v>
      </c>
      <c r="X13" s="617">
        <v>2</v>
      </c>
      <c r="Y13" s="618">
        <f>S13+U13+W13</f>
        <v>5</v>
      </c>
      <c r="Z13" s="618">
        <f>T13+V13+X13</f>
        <v>5</v>
      </c>
      <c r="AA13" s="617">
        <v>1</v>
      </c>
      <c r="AB13" s="617">
        <v>1</v>
      </c>
      <c r="AC13" s="617">
        <v>1</v>
      </c>
      <c r="AD13" s="617">
        <v>1</v>
      </c>
      <c r="AE13" s="619">
        <v>1</v>
      </c>
      <c r="AF13" s="619">
        <v>1</v>
      </c>
      <c r="AG13" s="618">
        <f>AA13+AC13+AE13</f>
        <v>3</v>
      </c>
      <c r="AH13" s="618">
        <f>AB13+AD13+AF13</f>
        <v>3</v>
      </c>
      <c r="AI13" s="617">
        <v>1</v>
      </c>
      <c r="AJ13" s="617">
        <v>0</v>
      </c>
      <c r="AK13" s="617">
        <v>0</v>
      </c>
      <c r="AL13" s="617">
        <v>0</v>
      </c>
      <c r="AM13" s="617">
        <v>0</v>
      </c>
      <c r="AN13" s="617">
        <v>0</v>
      </c>
      <c r="AO13" s="618">
        <f>AI13+AK13+AM13</f>
        <v>1</v>
      </c>
      <c r="AP13" s="618">
        <f>AJ13+AL13+AN13</f>
        <v>0</v>
      </c>
      <c r="AQ13" s="620">
        <f>Q13+Y13+AG13+AO13</f>
        <v>13</v>
      </c>
      <c r="AR13" s="621">
        <f>R13+Z13+AH13+AP13</f>
        <v>12</v>
      </c>
      <c r="AS13" s="622">
        <f t="shared" ref="AS13:AS20" si="0">IF(AND(AR13&gt;0,AQ13&gt;0),AR13/AQ13,0)</f>
        <v>0.92307692307692313</v>
      </c>
    </row>
    <row r="14" spans="2:45" ht="150" customHeight="1">
      <c r="B14" s="614" t="s">
        <v>468</v>
      </c>
      <c r="C14" s="574" t="s">
        <v>475</v>
      </c>
      <c r="D14" s="616">
        <v>7</v>
      </c>
      <c r="E14" s="576" t="s">
        <v>476</v>
      </c>
      <c r="F14" s="577" t="s">
        <v>477</v>
      </c>
      <c r="G14" s="578">
        <v>0</v>
      </c>
      <c r="H14" s="579" t="s">
        <v>478</v>
      </c>
      <c r="I14" s="580" t="s">
        <v>479</v>
      </c>
      <c r="J14" s="581" t="s">
        <v>474</v>
      </c>
      <c r="K14" s="617">
        <v>0</v>
      </c>
      <c r="L14" s="617">
        <v>0</v>
      </c>
      <c r="M14" s="617">
        <v>0</v>
      </c>
      <c r="N14" s="617">
        <v>0</v>
      </c>
      <c r="O14" s="617">
        <v>0</v>
      </c>
      <c r="P14" s="617">
        <v>0</v>
      </c>
      <c r="Q14" s="618">
        <f t="shared" ref="Q14:R20" si="1">K14+M14+O14</f>
        <v>0</v>
      </c>
      <c r="R14" s="618">
        <f t="shared" si="1"/>
        <v>0</v>
      </c>
      <c r="S14" s="617">
        <v>0</v>
      </c>
      <c r="T14" s="617">
        <v>0</v>
      </c>
      <c r="U14" s="617">
        <v>0</v>
      </c>
      <c r="V14" s="617">
        <v>0</v>
      </c>
      <c r="W14" s="617">
        <v>0</v>
      </c>
      <c r="X14" s="617">
        <v>0</v>
      </c>
      <c r="Y14" s="618">
        <f t="shared" ref="Y14:Z20" si="2">S14+U14+W14</f>
        <v>0</v>
      </c>
      <c r="Z14" s="618">
        <f t="shared" si="2"/>
        <v>0</v>
      </c>
      <c r="AA14" s="617">
        <v>0</v>
      </c>
      <c r="AB14" s="617">
        <v>0</v>
      </c>
      <c r="AC14" s="617">
        <v>1</v>
      </c>
      <c r="AD14" s="617">
        <v>1</v>
      </c>
      <c r="AE14" s="619">
        <v>0</v>
      </c>
      <c r="AF14" s="619">
        <v>0</v>
      </c>
      <c r="AG14" s="618">
        <f t="shared" ref="AG14:AH20" si="3">AA14+AC14+AE14</f>
        <v>1</v>
      </c>
      <c r="AH14" s="618">
        <f t="shared" si="3"/>
        <v>1</v>
      </c>
      <c r="AI14" s="617">
        <v>0</v>
      </c>
      <c r="AJ14" s="617">
        <v>0</v>
      </c>
      <c r="AK14" s="617">
        <v>6</v>
      </c>
      <c r="AL14" s="617">
        <v>0</v>
      </c>
      <c r="AM14" s="617">
        <v>0</v>
      </c>
      <c r="AN14" s="617">
        <v>8</v>
      </c>
      <c r="AO14" s="618">
        <f t="shared" ref="AO14:AP20" si="4">AI14+AK14+AM14</f>
        <v>6</v>
      </c>
      <c r="AP14" s="618">
        <f t="shared" si="4"/>
        <v>8</v>
      </c>
      <c r="AQ14" s="620">
        <f t="shared" ref="AQ14:AR20" si="5">Q14+Y14+AG14+AO14</f>
        <v>7</v>
      </c>
      <c r="AR14" s="621">
        <f t="shared" si="5"/>
        <v>9</v>
      </c>
      <c r="AS14" s="622">
        <f t="shared" si="0"/>
        <v>1.2857142857142858</v>
      </c>
    </row>
    <row r="15" spans="2:45" ht="150" customHeight="1">
      <c r="B15" s="614" t="s">
        <v>468</v>
      </c>
      <c r="C15" s="574" t="s">
        <v>480</v>
      </c>
      <c r="D15" s="616">
        <v>59</v>
      </c>
      <c r="E15" s="576" t="s">
        <v>481</v>
      </c>
      <c r="F15" s="577" t="s">
        <v>482</v>
      </c>
      <c r="G15" s="578">
        <v>59</v>
      </c>
      <c r="H15" s="579" t="s">
        <v>483</v>
      </c>
      <c r="I15" s="580" t="s">
        <v>484</v>
      </c>
      <c r="J15" s="581" t="s">
        <v>474</v>
      </c>
      <c r="K15" s="617">
        <v>59</v>
      </c>
      <c r="L15" s="617">
        <v>59</v>
      </c>
      <c r="M15" s="617">
        <v>0</v>
      </c>
      <c r="N15" s="617">
        <v>0</v>
      </c>
      <c r="O15" s="617">
        <v>0</v>
      </c>
      <c r="P15" s="617">
        <v>0</v>
      </c>
      <c r="Q15" s="618">
        <f t="shared" si="1"/>
        <v>59</v>
      </c>
      <c r="R15" s="618">
        <f t="shared" si="1"/>
        <v>59</v>
      </c>
      <c r="S15" s="617">
        <v>0</v>
      </c>
      <c r="T15" s="617">
        <v>0</v>
      </c>
      <c r="U15" s="617">
        <v>0</v>
      </c>
      <c r="V15" s="617">
        <v>0</v>
      </c>
      <c r="W15" s="617">
        <v>0</v>
      </c>
      <c r="X15" s="617">
        <v>0</v>
      </c>
      <c r="Y15" s="618">
        <f t="shared" si="2"/>
        <v>0</v>
      </c>
      <c r="Z15" s="618">
        <f t="shared" si="2"/>
        <v>0</v>
      </c>
      <c r="AA15" s="617">
        <v>0</v>
      </c>
      <c r="AB15" s="617">
        <v>0</v>
      </c>
      <c r="AC15" s="617">
        <v>0</v>
      </c>
      <c r="AD15" s="617">
        <v>0</v>
      </c>
      <c r="AE15" s="619">
        <v>0</v>
      </c>
      <c r="AF15" s="619">
        <v>0</v>
      </c>
      <c r="AG15" s="618">
        <f t="shared" si="3"/>
        <v>0</v>
      </c>
      <c r="AH15" s="618">
        <f t="shared" si="3"/>
        <v>0</v>
      </c>
      <c r="AI15" s="617">
        <v>0</v>
      </c>
      <c r="AJ15" s="617">
        <v>0</v>
      </c>
      <c r="AK15" s="617">
        <v>0</v>
      </c>
      <c r="AL15" s="617">
        <v>0</v>
      </c>
      <c r="AM15" s="617">
        <v>0</v>
      </c>
      <c r="AN15" s="617">
        <v>0</v>
      </c>
      <c r="AO15" s="618">
        <f t="shared" si="4"/>
        <v>0</v>
      </c>
      <c r="AP15" s="618">
        <f t="shared" si="4"/>
        <v>0</v>
      </c>
      <c r="AQ15" s="620">
        <f t="shared" si="5"/>
        <v>59</v>
      </c>
      <c r="AR15" s="621">
        <f t="shared" si="5"/>
        <v>59</v>
      </c>
      <c r="AS15" s="622">
        <f t="shared" si="0"/>
        <v>1</v>
      </c>
    </row>
    <row r="16" spans="2:45" ht="150" customHeight="1">
      <c r="B16" s="614" t="s">
        <v>468</v>
      </c>
      <c r="C16" s="574" t="s">
        <v>485</v>
      </c>
      <c r="D16" s="616">
        <v>2</v>
      </c>
      <c r="E16" s="576" t="s">
        <v>486</v>
      </c>
      <c r="F16" s="577" t="s">
        <v>487</v>
      </c>
      <c r="G16" s="578">
        <v>2</v>
      </c>
      <c r="H16" s="579" t="s">
        <v>488</v>
      </c>
      <c r="I16" s="580" t="s">
        <v>489</v>
      </c>
      <c r="J16" s="581" t="s">
        <v>474</v>
      </c>
      <c r="K16" s="617">
        <v>0</v>
      </c>
      <c r="L16" s="617">
        <v>0</v>
      </c>
      <c r="M16" s="617">
        <v>0</v>
      </c>
      <c r="N16" s="617">
        <v>0</v>
      </c>
      <c r="O16" s="617">
        <v>1</v>
      </c>
      <c r="P16" s="617">
        <v>1</v>
      </c>
      <c r="Q16" s="618">
        <f t="shared" si="1"/>
        <v>1</v>
      </c>
      <c r="R16" s="618">
        <f t="shared" si="1"/>
        <v>1</v>
      </c>
      <c r="S16" s="617">
        <v>0</v>
      </c>
      <c r="T16" s="617">
        <v>0</v>
      </c>
      <c r="U16" s="617">
        <v>0</v>
      </c>
      <c r="V16" s="617">
        <v>0</v>
      </c>
      <c r="W16" s="617">
        <v>0</v>
      </c>
      <c r="X16" s="617">
        <v>0</v>
      </c>
      <c r="Y16" s="618">
        <f t="shared" si="2"/>
        <v>0</v>
      </c>
      <c r="Z16" s="618">
        <f t="shared" si="2"/>
        <v>0</v>
      </c>
      <c r="AA16" s="617">
        <v>0</v>
      </c>
      <c r="AB16" s="617">
        <v>0</v>
      </c>
      <c r="AC16" s="617">
        <v>0</v>
      </c>
      <c r="AD16" s="617">
        <v>0</v>
      </c>
      <c r="AE16" s="619">
        <v>1</v>
      </c>
      <c r="AF16" s="619">
        <v>1</v>
      </c>
      <c r="AG16" s="618">
        <f t="shared" si="3"/>
        <v>1</v>
      </c>
      <c r="AH16" s="618">
        <f t="shared" si="3"/>
        <v>1</v>
      </c>
      <c r="AI16" s="617">
        <v>0</v>
      </c>
      <c r="AJ16" s="617">
        <v>0</v>
      </c>
      <c r="AK16" s="617">
        <v>0</v>
      </c>
      <c r="AL16" s="617">
        <v>0</v>
      </c>
      <c r="AM16" s="617">
        <v>0</v>
      </c>
      <c r="AN16" s="617">
        <v>0</v>
      </c>
      <c r="AO16" s="618">
        <f t="shared" si="4"/>
        <v>0</v>
      </c>
      <c r="AP16" s="618">
        <f t="shared" si="4"/>
        <v>0</v>
      </c>
      <c r="AQ16" s="620">
        <f t="shared" si="5"/>
        <v>2</v>
      </c>
      <c r="AR16" s="621">
        <f t="shared" si="5"/>
        <v>2</v>
      </c>
      <c r="AS16" s="622">
        <f t="shared" si="0"/>
        <v>1</v>
      </c>
    </row>
    <row r="17" spans="2:45" ht="150" customHeight="1">
      <c r="B17" s="614" t="s">
        <v>468</v>
      </c>
      <c r="C17" s="623" t="s">
        <v>490</v>
      </c>
      <c r="D17" s="616">
        <v>2</v>
      </c>
      <c r="E17" s="576" t="s">
        <v>491</v>
      </c>
      <c r="F17" s="577" t="s">
        <v>487</v>
      </c>
      <c r="G17" s="578">
        <v>2</v>
      </c>
      <c r="H17" s="579" t="s">
        <v>492</v>
      </c>
      <c r="I17" s="580" t="s">
        <v>493</v>
      </c>
      <c r="J17" s="581" t="s">
        <v>474</v>
      </c>
      <c r="K17" s="617">
        <v>0</v>
      </c>
      <c r="L17" s="617">
        <v>0</v>
      </c>
      <c r="M17" s="617">
        <v>0</v>
      </c>
      <c r="N17" s="617">
        <v>0</v>
      </c>
      <c r="O17" s="617">
        <v>0</v>
      </c>
      <c r="P17" s="617">
        <v>0</v>
      </c>
      <c r="Q17" s="618">
        <f t="shared" si="1"/>
        <v>0</v>
      </c>
      <c r="R17" s="618">
        <f t="shared" si="1"/>
        <v>0</v>
      </c>
      <c r="S17" s="617">
        <v>0</v>
      </c>
      <c r="T17" s="617">
        <v>0</v>
      </c>
      <c r="U17" s="617">
        <v>0</v>
      </c>
      <c r="V17" s="617">
        <v>0</v>
      </c>
      <c r="W17" s="617">
        <v>1</v>
      </c>
      <c r="X17" s="617">
        <v>1</v>
      </c>
      <c r="Y17" s="618">
        <f t="shared" si="2"/>
        <v>1</v>
      </c>
      <c r="Z17" s="618">
        <f t="shared" si="2"/>
        <v>1</v>
      </c>
      <c r="AA17" s="617">
        <v>0</v>
      </c>
      <c r="AB17" s="617">
        <v>0</v>
      </c>
      <c r="AC17" s="617">
        <v>0</v>
      </c>
      <c r="AD17" s="617">
        <v>0</v>
      </c>
      <c r="AE17" s="619">
        <v>0</v>
      </c>
      <c r="AF17" s="619">
        <v>0</v>
      </c>
      <c r="AG17" s="618">
        <f t="shared" si="3"/>
        <v>0</v>
      </c>
      <c r="AH17" s="618">
        <f t="shared" si="3"/>
        <v>0</v>
      </c>
      <c r="AI17" s="617">
        <v>0</v>
      </c>
      <c r="AJ17" s="617">
        <v>0</v>
      </c>
      <c r="AK17" s="617">
        <v>0</v>
      </c>
      <c r="AL17" s="617">
        <v>0</v>
      </c>
      <c r="AM17" s="617">
        <v>1</v>
      </c>
      <c r="AN17" s="617">
        <v>1</v>
      </c>
      <c r="AO17" s="618">
        <f t="shared" si="4"/>
        <v>1</v>
      </c>
      <c r="AP17" s="618">
        <f t="shared" si="4"/>
        <v>1</v>
      </c>
      <c r="AQ17" s="620">
        <f t="shared" si="5"/>
        <v>2</v>
      </c>
      <c r="AR17" s="621">
        <f t="shared" si="5"/>
        <v>2</v>
      </c>
      <c r="AS17" s="622">
        <f t="shared" si="0"/>
        <v>1</v>
      </c>
    </row>
    <row r="18" spans="2:45" ht="150" customHeight="1">
      <c r="B18" s="614" t="s">
        <v>468</v>
      </c>
      <c r="C18" s="615" t="s">
        <v>494</v>
      </c>
      <c r="D18" s="616">
        <v>18</v>
      </c>
      <c r="E18" s="576" t="s">
        <v>495</v>
      </c>
      <c r="F18" s="577" t="s">
        <v>496</v>
      </c>
      <c r="G18" s="578">
        <v>16</v>
      </c>
      <c r="H18" s="579" t="s">
        <v>497</v>
      </c>
      <c r="I18" s="580" t="s">
        <v>498</v>
      </c>
      <c r="J18" s="581" t="s">
        <v>474</v>
      </c>
      <c r="K18" s="624">
        <v>6</v>
      </c>
      <c r="L18" s="624">
        <v>6</v>
      </c>
      <c r="M18" s="624">
        <v>3</v>
      </c>
      <c r="N18" s="624">
        <v>3</v>
      </c>
      <c r="O18" s="624">
        <v>3</v>
      </c>
      <c r="P18" s="624">
        <v>3</v>
      </c>
      <c r="Q18" s="618">
        <f t="shared" si="1"/>
        <v>12</v>
      </c>
      <c r="R18" s="618">
        <f t="shared" si="1"/>
        <v>12</v>
      </c>
      <c r="S18" s="624">
        <v>0</v>
      </c>
      <c r="T18" s="624">
        <v>0</v>
      </c>
      <c r="U18" s="624">
        <v>1</v>
      </c>
      <c r="V18" s="624">
        <v>1</v>
      </c>
      <c r="W18" s="624">
        <v>0</v>
      </c>
      <c r="X18" s="624">
        <v>0</v>
      </c>
      <c r="Y18" s="618">
        <f t="shared" si="2"/>
        <v>1</v>
      </c>
      <c r="Z18" s="618">
        <f t="shared" si="2"/>
        <v>1</v>
      </c>
      <c r="AA18" s="624">
        <v>2</v>
      </c>
      <c r="AB18" s="624">
        <v>2</v>
      </c>
      <c r="AC18" s="624">
        <v>1</v>
      </c>
      <c r="AD18" s="624">
        <v>1</v>
      </c>
      <c r="AE18" s="625">
        <v>1</v>
      </c>
      <c r="AF18" s="625">
        <v>1</v>
      </c>
      <c r="AG18" s="618">
        <f t="shared" si="3"/>
        <v>4</v>
      </c>
      <c r="AH18" s="618">
        <f t="shared" si="3"/>
        <v>4</v>
      </c>
      <c r="AI18" s="624">
        <v>0</v>
      </c>
      <c r="AJ18" s="624">
        <v>0</v>
      </c>
      <c r="AK18" s="624">
        <v>1</v>
      </c>
      <c r="AL18" s="624">
        <v>1</v>
      </c>
      <c r="AM18" s="624">
        <v>0</v>
      </c>
      <c r="AN18" s="624">
        <v>0</v>
      </c>
      <c r="AO18" s="618">
        <f t="shared" si="4"/>
        <v>1</v>
      </c>
      <c r="AP18" s="618">
        <f t="shared" si="4"/>
        <v>1</v>
      </c>
      <c r="AQ18" s="620">
        <f t="shared" si="5"/>
        <v>18</v>
      </c>
      <c r="AR18" s="621">
        <f t="shared" si="5"/>
        <v>18</v>
      </c>
      <c r="AS18" s="622">
        <f t="shared" si="0"/>
        <v>1</v>
      </c>
    </row>
    <row r="19" spans="2:45" ht="150" customHeight="1">
      <c r="B19" s="614" t="s">
        <v>468</v>
      </c>
      <c r="C19" s="615" t="s">
        <v>499</v>
      </c>
      <c r="D19" s="626">
        <v>11</v>
      </c>
      <c r="E19" s="576" t="s">
        <v>500</v>
      </c>
      <c r="F19" s="577" t="s">
        <v>501</v>
      </c>
      <c r="G19" s="627">
        <v>11</v>
      </c>
      <c r="H19" s="579" t="s">
        <v>502</v>
      </c>
      <c r="I19" s="580" t="s">
        <v>503</v>
      </c>
      <c r="J19" s="581" t="s">
        <v>474</v>
      </c>
      <c r="K19" s="624">
        <v>0</v>
      </c>
      <c r="L19" s="624">
        <v>0</v>
      </c>
      <c r="M19" s="624">
        <v>0</v>
      </c>
      <c r="N19" s="624">
        <v>0</v>
      </c>
      <c r="O19" s="624">
        <v>2</v>
      </c>
      <c r="P19" s="624">
        <v>2</v>
      </c>
      <c r="Q19" s="628">
        <f t="shared" si="1"/>
        <v>2</v>
      </c>
      <c r="R19" s="628">
        <f t="shared" si="1"/>
        <v>2</v>
      </c>
      <c r="S19" s="624">
        <v>1</v>
      </c>
      <c r="T19" s="624">
        <v>1</v>
      </c>
      <c r="U19" s="624">
        <v>1</v>
      </c>
      <c r="V19" s="624">
        <v>1</v>
      </c>
      <c r="W19" s="624">
        <v>1</v>
      </c>
      <c r="X19" s="624">
        <v>1</v>
      </c>
      <c r="Y19" s="628">
        <f t="shared" si="2"/>
        <v>3</v>
      </c>
      <c r="Z19" s="628">
        <f t="shared" si="2"/>
        <v>3</v>
      </c>
      <c r="AA19" s="624">
        <v>2</v>
      </c>
      <c r="AB19" s="624">
        <v>2</v>
      </c>
      <c r="AC19" s="624">
        <v>1</v>
      </c>
      <c r="AD19" s="624">
        <v>1</v>
      </c>
      <c r="AE19" s="625">
        <v>1</v>
      </c>
      <c r="AF19" s="625">
        <v>1</v>
      </c>
      <c r="AG19" s="628">
        <f t="shared" si="3"/>
        <v>4</v>
      </c>
      <c r="AH19" s="628">
        <f t="shared" si="3"/>
        <v>4</v>
      </c>
      <c r="AI19" s="624">
        <v>1</v>
      </c>
      <c r="AJ19" s="624">
        <v>1</v>
      </c>
      <c r="AK19" s="624">
        <v>1</v>
      </c>
      <c r="AL19" s="624">
        <v>1</v>
      </c>
      <c r="AM19" s="624">
        <v>0</v>
      </c>
      <c r="AN19" s="624">
        <v>0</v>
      </c>
      <c r="AO19" s="628">
        <f t="shared" si="4"/>
        <v>2</v>
      </c>
      <c r="AP19" s="628">
        <f t="shared" si="4"/>
        <v>2</v>
      </c>
      <c r="AQ19" s="629">
        <f t="shared" si="5"/>
        <v>11</v>
      </c>
      <c r="AR19" s="630">
        <f t="shared" si="5"/>
        <v>11</v>
      </c>
      <c r="AS19" s="622">
        <f t="shared" si="0"/>
        <v>1</v>
      </c>
    </row>
    <row r="20" spans="2:45" ht="150" customHeight="1">
      <c r="B20" s="614" t="s">
        <v>468</v>
      </c>
      <c r="C20" s="574" t="s">
        <v>504</v>
      </c>
      <c r="D20" s="626">
        <v>26</v>
      </c>
      <c r="E20" s="631" t="s">
        <v>505</v>
      </c>
      <c r="F20" s="632" t="s">
        <v>506</v>
      </c>
      <c r="G20" s="633">
        <v>0</v>
      </c>
      <c r="H20" s="579" t="s">
        <v>507</v>
      </c>
      <c r="I20" s="580" t="s">
        <v>508</v>
      </c>
      <c r="J20" s="581" t="s">
        <v>474</v>
      </c>
      <c r="K20" s="624">
        <v>0</v>
      </c>
      <c r="L20" s="624">
        <v>0</v>
      </c>
      <c r="M20" s="624">
        <v>4</v>
      </c>
      <c r="N20" s="624">
        <v>4</v>
      </c>
      <c r="O20" s="624">
        <v>2</v>
      </c>
      <c r="P20" s="624">
        <v>2</v>
      </c>
      <c r="Q20" s="628">
        <f t="shared" si="1"/>
        <v>6</v>
      </c>
      <c r="R20" s="628">
        <f t="shared" si="1"/>
        <v>6</v>
      </c>
      <c r="S20" s="624">
        <v>4</v>
      </c>
      <c r="T20" s="624">
        <v>4</v>
      </c>
      <c r="U20" s="624">
        <v>3</v>
      </c>
      <c r="V20" s="624">
        <v>3</v>
      </c>
      <c r="W20" s="624">
        <v>0</v>
      </c>
      <c r="X20" s="624">
        <v>0</v>
      </c>
      <c r="Y20" s="628">
        <f t="shared" si="2"/>
        <v>7</v>
      </c>
      <c r="Z20" s="628">
        <f t="shared" si="2"/>
        <v>7</v>
      </c>
      <c r="AA20" s="624">
        <v>4</v>
      </c>
      <c r="AB20" s="624">
        <v>4</v>
      </c>
      <c r="AC20" s="624">
        <v>2</v>
      </c>
      <c r="AD20" s="624">
        <v>2</v>
      </c>
      <c r="AE20" s="625">
        <v>2</v>
      </c>
      <c r="AF20" s="625">
        <v>2</v>
      </c>
      <c r="AG20" s="628">
        <f t="shared" si="3"/>
        <v>8</v>
      </c>
      <c r="AH20" s="628">
        <f t="shared" si="3"/>
        <v>8</v>
      </c>
      <c r="AI20" s="624">
        <v>2</v>
      </c>
      <c r="AJ20" s="624">
        <v>2</v>
      </c>
      <c r="AK20" s="624">
        <v>3</v>
      </c>
      <c r="AL20" s="624">
        <v>3</v>
      </c>
      <c r="AM20" s="624">
        <v>0</v>
      </c>
      <c r="AN20" s="624">
        <v>0</v>
      </c>
      <c r="AO20" s="628">
        <f t="shared" si="4"/>
        <v>5</v>
      </c>
      <c r="AP20" s="628">
        <f t="shared" si="4"/>
        <v>5</v>
      </c>
      <c r="AQ20" s="629">
        <f t="shared" si="5"/>
        <v>26</v>
      </c>
      <c r="AR20" s="630">
        <f t="shared" si="5"/>
        <v>26</v>
      </c>
      <c r="AS20" s="622">
        <f t="shared" si="0"/>
        <v>1</v>
      </c>
    </row>
    <row r="21" spans="2:45" ht="23.25">
      <c r="B21" s="667" t="s">
        <v>178</v>
      </c>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9"/>
      <c r="AS21" s="634">
        <f>AVERAGE(AS13:AS20)</f>
        <v>1.026098901098901</v>
      </c>
    </row>
    <row r="22" spans="2:45" ht="17.25">
      <c r="B22" s="181"/>
      <c r="C22" s="181"/>
      <c r="D22" s="182"/>
      <c r="E22" s="181"/>
      <c r="F22" s="181"/>
      <c r="G22" s="181"/>
      <c r="H22" s="181"/>
      <c r="I22" s="181"/>
      <c r="J22" s="183"/>
    </row>
    <row r="23" spans="2:45" ht="60.75" customHeight="1">
      <c r="B23" s="184" t="s">
        <v>96</v>
      </c>
      <c r="C23" s="958" t="s">
        <v>509</v>
      </c>
      <c r="D23" s="959"/>
      <c r="E23" s="959"/>
      <c r="F23" s="959"/>
      <c r="G23" s="959"/>
      <c r="H23" s="959"/>
      <c r="I23" s="959"/>
      <c r="J23" s="960"/>
    </row>
    <row r="24" spans="2:45" ht="17.25">
      <c r="B24" s="181"/>
      <c r="C24" s="673"/>
      <c r="D24" s="673"/>
      <c r="E24" s="673"/>
      <c r="F24" s="673"/>
      <c r="G24" s="673"/>
      <c r="H24" s="673"/>
      <c r="I24" s="673"/>
      <c r="J24" s="673"/>
    </row>
    <row r="25" spans="2:45" ht="41.25" customHeight="1">
      <c r="B25" s="187" t="s">
        <v>98</v>
      </c>
      <c r="C25" s="662" t="s">
        <v>510</v>
      </c>
      <c r="D25" s="663"/>
      <c r="E25" s="181"/>
      <c r="F25" s="181"/>
      <c r="G25" s="188" t="s">
        <v>99</v>
      </c>
      <c r="H25" s="961" t="s">
        <v>511</v>
      </c>
      <c r="I25" s="665"/>
      <c r="J25" s="665"/>
    </row>
    <row r="26" spans="2:45" ht="13.5" customHeight="1">
      <c r="B26" s="181"/>
      <c r="C26" s="181"/>
      <c r="D26" s="182"/>
      <c r="E26" s="181"/>
      <c r="F26" s="181"/>
      <c r="G26" s="181"/>
      <c r="H26" s="181"/>
      <c r="I26" s="181"/>
      <c r="J26" s="183"/>
    </row>
    <row r="27" spans="2:45" ht="15" customHeight="1">
      <c r="B27" s="181"/>
      <c r="C27" s="181"/>
      <c r="D27" s="182"/>
      <c r="E27" s="181"/>
      <c r="F27" s="181"/>
      <c r="G27" s="181"/>
      <c r="H27" s="181"/>
      <c r="I27" s="181"/>
      <c r="J27" s="183"/>
    </row>
    <row r="28" spans="2:45" ht="17.25">
      <c r="B28" s="181"/>
      <c r="C28" s="181"/>
      <c r="D28" s="182"/>
      <c r="E28" s="181"/>
      <c r="F28" s="181"/>
      <c r="G28" s="181"/>
      <c r="H28" s="181"/>
      <c r="I28" s="181"/>
      <c r="J28" s="183"/>
    </row>
    <row r="29" spans="2:45" ht="15" customHeight="1">
      <c r="B29" s="181"/>
      <c r="C29" s="181"/>
      <c r="D29" s="182"/>
      <c r="E29" s="693"/>
      <c r="F29" s="693"/>
      <c r="G29" s="693"/>
      <c r="H29" s="693"/>
      <c r="I29" s="589"/>
      <c r="J29" s="181"/>
    </row>
    <row r="30" spans="2:45" ht="15" customHeight="1">
      <c r="B30" s="181"/>
      <c r="C30" s="181"/>
      <c r="D30" s="182"/>
      <c r="E30" s="181"/>
      <c r="F30" s="181"/>
      <c r="G30" s="183"/>
      <c r="H30" s="181"/>
      <c r="I30" s="181"/>
      <c r="J30" s="181"/>
    </row>
    <row r="31" spans="2:45" ht="15" customHeight="1">
      <c r="B31" s="181"/>
      <c r="C31" s="181"/>
      <c r="D31" s="182"/>
      <c r="E31" s="693"/>
      <c r="F31" s="693"/>
      <c r="G31" s="693"/>
      <c r="H31" s="693"/>
      <c r="I31" s="589"/>
      <c r="J31" s="181"/>
    </row>
    <row r="32" spans="2:45" ht="15" customHeight="1">
      <c r="B32" s="181"/>
      <c r="C32" s="181"/>
      <c r="D32" s="182"/>
      <c r="E32" s="181"/>
      <c r="F32" s="181"/>
      <c r="G32" s="183"/>
      <c r="H32" s="181"/>
      <c r="I32" s="181"/>
      <c r="J32" s="181"/>
    </row>
    <row r="33" spans="2:10" ht="15" customHeight="1">
      <c r="B33" s="181"/>
      <c r="C33" s="181"/>
      <c r="D33" s="182"/>
      <c r="E33" s="693"/>
      <c r="F33" s="693"/>
      <c r="G33" s="693"/>
      <c r="H33" s="693"/>
      <c r="I33" s="589"/>
      <c r="J33" s="181"/>
    </row>
  </sheetData>
  <sheetProtection algorithmName="SHA-512" hashValue="O0BcIjuHOZbcAQq2bNJ/jK81EWys5CCgxjndgxasSBwfpBEujw1eGfGlMJF+35RZCTTpuNg2L+rCwq8D+QfrnA==" saltValue="PIzBoiYkx/10+WsyG9BDtw==" spinCount="100000" sheet="1" objects="1" scenarios="1" formatCells="0" formatColumns="0" formatRows="0" insertRows="0"/>
  <dataConsolidate/>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9:H29"/>
    <mergeCell ref="E31:H31"/>
    <mergeCell ref="E33:H33"/>
    <mergeCell ref="AM11:AN11"/>
    <mergeCell ref="AO11:AP11"/>
    <mergeCell ref="B21:AR21"/>
    <mergeCell ref="C23:J23"/>
    <mergeCell ref="C24:J24"/>
    <mergeCell ref="C25:D25"/>
    <mergeCell ref="H25:J25"/>
    <mergeCell ref="AA11:AB11"/>
    <mergeCell ref="AC11:AD11"/>
    <mergeCell ref="AE11:AF11"/>
    <mergeCell ref="AG11:AH11"/>
    <mergeCell ref="AI11:AJ11"/>
    <mergeCell ref="AK11:AL11"/>
  </mergeCells>
  <conditionalFormatting sqref="AS13:AS16">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AS14:AS20">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COD 01 DIRECCIONAMIENTO</vt:lpstr>
      <vt:lpstr>COD 02 INVESTIGACIÓN</vt:lpstr>
      <vt:lpstr>COD 03 D TIC</vt:lpstr>
      <vt:lpstr>COD 04 COMUNICACIÓN </vt:lpstr>
      <vt:lpstr>COD 05 PROMOCIÓN</vt:lpstr>
      <vt:lpstr>COD 06 PREVENCIÓN</vt:lpstr>
      <vt:lpstr>COD 07 DISCIPLINARIOS </vt:lpstr>
      <vt:lpstr>COD 08 TALENTO HUMANO</vt:lpstr>
      <vt:lpstr>COD 09 G ADMINISTRATIVA</vt:lpstr>
      <vt:lpstr>COD 10 GESTION FINANCIERA</vt:lpstr>
      <vt:lpstr>COD 11 CONTRACTUAL </vt:lpstr>
      <vt:lpstr>COD 12 DOCUMENTAL</vt:lpstr>
      <vt:lpstr>COD 13 JURIDICA</vt:lpstr>
      <vt:lpstr>COD 14 CONTROL GESTIÓN</vt:lpstr>
      <vt:lpstr>COD 16 EVALUACIÓN </vt:lpstr>
      <vt:lpstr>'COD 12 DOCUMENTAL'!Área_de_impresión</vt:lpstr>
      <vt:lpstr>'COD 10 GESTION FINANCIERA'!Títulos_a_imprimir</vt:lpstr>
      <vt:lpstr>'COD 11 CONTRACTUAL '!Títulos_a_imprimir</vt:lpstr>
      <vt:lpstr>'COD 13 JURIDICA'!Títulos_a_imprimir</vt:lpstr>
      <vt:lpstr>'COD 16 EVALUACIÓN '!Títulos_a_imprimir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2018-01-19T13:43:23Z</dcterms:modified>
</cp:coreProperties>
</file>