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showInkAnnotation="0" defaultThemeVersion="124226"/>
  <mc:AlternateContent xmlns:mc="http://schemas.openxmlformats.org/markup-compatibility/2006">
    <mc:Choice Requires="x15">
      <x15ac:absPath xmlns:x15ac="http://schemas.microsoft.com/office/spreadsheetml/2010/11/ac" url="C:\Mayis\POA\Seguimiento Trimestre 3-2020\Publicacion\"/>
    </mc:Choice>
  </mc:AlternateContent>
  <xr:revisionPtr revIDLastSave="0" documentId="8_{1E64570F-48C1-45EA-ABEF-667A444709AC}" xr6:coauthVersionLast="45" xr6:coauthVersionMax="45" xr10:uidLastSave="{00000000-0000-0000-0000-000000000000}"/>
  <workbookProtection workbookAlgorithmName="SHA-512" workbookHashValue="7WpbACQpTN/1m66yzzPI/zBiecX1LaWZN5DOd0lPBwrOolnfKmsBvJtYj6XQ4EJuxWE1zrOFdTdqfGroWMyEaA==" workbookSaltValue="qhAplibU+6sB/ea+RTvOjA==" workbookSpinCount="100000" lockStructure="1"/>
  <bookViews>
    <workbookView xWindow="-120" yWindow="-120" windowWidth="20730" windowHeight="11160" firstSheet="3" activeTab="20" xr2:uid="{00000000-000D-0000-FFFF-FFFF00000000}"/>
  </bookViews>
  <sheets>
    <sheet name="Listas" sheetId="58" state="hidden" r:id="rId1"/>
    <sheet name="Rango en indicadores" sheetId="57" state="hidden" r:id="rId2"/>
    <sheet name="Cont. Procesos a Política SGC" sheetId="59" state="hidden" r:id="rId3"/>
    <sheet name="Resúmen Desempeño de Procesos" sheetId="56" r:id="rId4"/>
    <sheet name="Informe Cons. Desempeño - Sgto." sheetId="55" r:id="rId5"/>
    <sheet name="01 Direcc Estratégico POA 2020 " sheetId="39" r:id="rId6"/>
    <sheet name="02 G. Conoc Innovación POA 2020" sheetId="40" r:id="rId7"/>
    <sheet name="03 Direccionamient TIC POA 2020" sheetId="38" r:id="rId8"/>
    <sheet name="04 Comunicación Estrat POA 2020" sheetId="2" r:id="rId9"/>
    <sheet name="05 Prom Defen Derechos POA 2020" sheetId="41" r:id="rId10"/>
    <sheet name="06 Prev Ctrl Func Públ POA 2020" sheetId="43" r:id="rId11"/>
    <sheet name="07 Potestad Discip POA 2020" sheetId="44" r:id="rId12"/>
    <sheet name="08 Gestión Talento Hum POA 2020" sheetId="47" r:id="rId13"/>
    <sheet name="09 Gestión Admin POA 2020" sheetId="48" r:id="rId14"/>
    <sheet name="10 Gestión Financiera POA 2020" sheetId="49" r:id="rId15"/>
    <sheet name="11 Gestión Contractual POA 2020" sheetId="50" r:id="rId16"/>
    <sheet name="12 Gestión Documental POA 2020" sheetId="51" r:id="rId17"/>
    <sheet name="13 Gestión Jurídica POA 2020 " sheetId="52" r:id="rId18"/>
    <sheet name="14 Servicio al Usuario POA 2020" sheetId="53" r:id="rId19"/>
    <sheet name="15 Ctr Disc Interno POA 2020" sheetId="45" r:id="rId20"/>
    <sheet name="16 Evaluacion y Segto POA 2020" sheetId="54" r:id="rId21"/>
    <sheet name="INSTRUCTIVO PL (Pág 3 de 3)" sheetId="36" r:id="rId22"/>
    <sheet name="CONTROL CAMBIOS FR" sheetId="37" r:id="rId23"/>
  </sheets>
  <externalReferences>
    <externalReference r:id="rId24"/>
    <externalReference r:id="rId25"/>
  </externalReferences>
  <definedNames>
    <definedName name="_xlnm._FilterDatabase" localSheetId="8" hidden="1">'04 Comunicación Estrat POA 2020'!$B$9:$J$18</definedName>
    <definedName name="_xlnm._FilterDatabase" localSheetId="1" hidden="1">'Rango en indicadores'!$B$4:$N$109</definedName>
    <definedName name="_xlnm.Print_Area" localSheetId="8">'04 Comunicación Estrat POA 2020'!$A$1:$AT$19</definedName>
    <definedName name="MATAS1">[1]Hoja1!$B$3:$B$16</definedName>
    <definedName name="METAS">[2]Hoja1!$B$3:$B$16</definedName>
    <definedName name="OBJE">#REF!</definedName>
    <definedName name="OBJETIVO">[2]Hoja1!$A$3:$A$8</definedName>
    <definedName name="Objetivos">#REF!</definedName>
    <definedName name="_xlnm.Print_Titles" localSheetId="8">'04 Comunicación Estrat POA 2020'!$9:$9</definedName>
    <definedName name="_xlnm.Print_Titles" localSheetId="21">'INSTRUCTIVO PL (Pág 3 de 3)'!$B:$O,'INSTRUCTIVO PL (Pág 3 de 3)'!$1:$27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56" l="1"/>
  <c r="I141" i="55"/>
  <c r="I140" i="55"/>
  <c r="I134" i="55"/>
  <c r="I133" i="55"/>
  <c r="I132" i="55"/>
  <c r="I131" i="55"/>
  <c r="I129" i="55"/>
  <c r="I130" i="55"/>
  <c r="AH17" i="43" l="1"/>
  <c r="AR22" i="41"/>
  <c r="G103" i="55"/>
  <c r="G102" i="55"/>
  <c r="G101" i="55"/>
  <c r="G100" i="55"/>
  <c r="G99" i="55"/>
  <c r="G98" i="55"/>
  <c r="G97" i="55"/>
  <c r="G96" i="55"/>
  <c r="G95" i="55"/>
  <c r="G94" i="55"/>
  <c r="G93" i="55"/>
  <c r="G92" i="55"/>
  <c r="G90" i="55"/>
  <c r="G89" i="55"/>
  <c r="G88" i="55"/>
  <c r="G87" i="55"/>
  <c r="G86" i="55"/>
  <c r="G85" i="55"/>
  <c r="G84" i="55"/>
  <c r="G83" i="55"/>
  <c r="G91" i="55"/>
  <c r="F66" i="55" l="1"/>
  <c r="F67" i="55"/>
  <c r="F68" i="55"/>
  <c r="F69" i="55"/>
  <c r="F65" i="55"/>
  <c r="AF18" i="48" l="1"/>
  <c r="AD18" i="48"/>
  <c r="AB18" i="48"/>
  <c r="AF21" i="41" l="1"/>
  <c r="AD21" i="41"/>
  <c r="AB21" i="41"/>
  <c r="AF18" i="38" l="1"/>
  <c r="AD18" i="38"/>
  <c r="AB18" i="38"/>
  <c r="G198" i="55" l="1"/>
  <c r="F198" i="55"/>
  <c r="H113" i="55"/>
  <c r="F113" i="55"/>
  <c r="F8" i="55" l="1"/>
  <c r="G128" i="55" l="1"/>
  <c r="L196" i="55"/>
  <c r="L187" i="55"/>
  <c r="L177" i="55"/>
  <c r="L169" i="55"/>
  <c r="L163" i="55"/>
  <c r="L157" i="55"/>
  <c r="L146" i="55"/>
  <c r="L128" i="55"/>
  <c r="L119" i="55"/>
  <c r="L108" i="55"/>
  <c r="L82" i="55"/>
  <c r="L74" i="55"/>
  <c r="L64" i="55"/>
  <c r="I195" i="55"/>
  <c r="I186" i="55"/>
  <c r="I176" i="55"/>
  <c r="I168" i="55"/>
  <c r="I162" i="55"/>
  <c r="I156" i="55"/>
  <c r="I145" i="55"/>
  <c r="I127" i="55"/>
  <c r="I118" i="55"/>
  <c r="I107" i="55"/>
  <c r="I81" i="55"/>
  <c r="I73" i="55"/>
  <c r="I63" i="55"/>
  <c r="I52" i="55"/>
  <c r="I44" i="55"/>
  <c r="G196" i="55"/>
  <c r="G187" i="55"/>
  <c r="G177" i="55"/>
  <c r="G169" i="55"/>
  <c r="G163" i="55"/>
  <c r="G157" i="55"/>
  <c r="G146" i="55"/>
  <c r="G119" i="55"/>
  <c r="G108" i="55"/>
  <c r="G82" i="55"/>
  <c r="G74" i="55"/>
  <c r="G64" i="55"/>
  <c r="G53" i="55"/>
  <c r="G45" i="55"/>
  <c r="L34" i="55"/>
  <c r="I33" i="55"/>
  <c r="G34" i="55"/>
  <c r="K53" i="55"/>
  <c r="F53" i="55"/>
  <c r="K34" i="55"/>
  <c r="F34" i="55"/>
  <c r="E8" i="55" l="1"/>
  <c r="Z19" i="47" l="1"/>
  <c r="Y31" i="41" l="1"/>
  <c r="B34" i="57" l="1"/>
  <c r="W29" i="41"/>
  <c r="W19" i="41"/>
  <c r="AO17" i="2" l="1"/>
  <c r="AO14" i="2"/>
  <c r="AO15" i="2"/>
  <c r="AO16" i="2"/>
  <c r="AO13" i="2"/>
  <c r="AG16" i="2"/>
  <c r="AG17" i="2"/>
  <c r="AG14" i="2"/>
  <c r="AG15" i="2"/>
  <c r="AG13" i="2"/>
  <c r="Y17" i="2"/>
  <c r="Y16" i="2"/>
  <c r="Y14" i="2"/>
  <c r="Y15" i="2"/>
  <c r="D47" i="56" l="1"/>
  <c r="E47" i="56"/>
  <c r="F47" i="56"/>
  <c r="N198" i="55" l="1"/>
  <c r="O198" i="55"/>
  <c r="U198" i="55"/>
  <c r="N199" i="55"/>
  <c r="O199" i="55"/>
  <c r="U199" i="55"/>
  <c r="N200" i="55"/>
  <c r="O200" i="55"/>
  <c r="U200" i="55"/>
  <c r="N201" i="55"/>
  <c r="O201" i="55"/>
  <c r="U201" i="55"/>
  <c r="N202" i="55"/>
  <c r="O202" i="55"/>
  <c r="U202" i="55"/>
  <c r="N203" i="55"/>
  <c r="O203" i="55"/>
  <c r="U203" i="55"/>
  <c r="N204" i="55"/>
  <c r="O204" i="55"/>
  <c r="U204" i="55"/>
  <c r="O197" i="55"/>
  <c r="U197" i="55"/>
  <c r="N197" i="55"/>
  <c r="D198" i="55"/>
  <c r="D199" i="55"/>
  <c r="D200" i="55"/>
  <c r="D201" i="55"/>
  <c r="D202" i="55"/>
  <c r="D203" i="55"/>
  <c r="D204" i="55"/>
  <c r="D197" i="55"/>
  <c r="N189" i="55"/>
  <c r="O189" i="55"/>
  <c r="U189" i="55"/>
  <c r="N190" i="55"/>
  <c r="O190" i="55"/>
  <c r="U190" i="55"/>
  <c r="N191" i="55"/>
  <c r="O191" i="55"/>
  <c r="U191" i="55"/>
  <c r="O188" i="55"/>
  <c r="U188" i="55"/>
  <c r="N188" i="55"/>
  <c r="D189" i="55"/>
  <c r="D190" i="55"/>
  <c r="D191" i="55"/>
  <c r="D188" i="55"/>
  <c r="N76" i="55"/>
  <c r="O76" i="55"/>
  <c r="U76" i="55"/>
  <c r="N77" i="55"/>
  <c r="O77" i="55"/>
  <c r="U77" i="55"/>
  <c r="O75" i="55"/>
  <c r="U75" i="55"/>
  <c r="N75" i="55"/>
  <c r="D76" i="55"/>
  <c r="D77" i="55"/>
  <c r="D75" i="55"/>
  <c r="K74" i="55"/>
  <c r="F74" i="55"/>
  <c r="N179" i="55"/>
  <c r="O179" i="55"/>
  <c r="U179" i="55"/>
  <c r="N180" i="55"/>
  <c r="O180" i="55"/>
  <c r="U180" i="55"/>
  <c r="N181" i="55"/>
  <c r="O181" i="55"/>
  <c r="U181" i="55"/>
  <c r="N182" i="55"/>
  <c r="O182" i="55"/>
  <c r="U182" i="55"/>
  <c r="O178" i="55"/>
  <c r="U178" i="55"/>
  <c r="N178" i="55"/>
  <c r="D179" i="55"/>
  <c r="D180" i="55"/>
  <c r="D181" i="55"/>
  <c r="D182" i="55"/>
  <c r="D178" i="55"/>
  <c r="N171" i="55"/>
  <c r="O171" i="55"/>
  <c r="U171" i="55"/>
  <c r="N172" i="55"/>
  <c r="O172" i="55"/>
  <c r="U172" i="55"/>
  <c r="O170" i="55"/>
  <c r="U170" i="55"/>
  <c r="N170" i="55"/>
  <c r="D171" i="55"/>
  <c r="D172" i="55"/>
  <c r="D170" i="55"/>
  <c r="O164" i="55"/>
  <c r="U164" i="55"/>
  <c r="N164" i="55"/>
  <c r="D164" i="55"/>
  <c r="O158" i="55"/>
  <c r="U158" i="55"/>
  <c r="N158" i="55"/>
  <c r="D158" i="55"/>
  <c r="N148" i="55"/>
  <c r="O148" i="55"/>
  <c r="U148" i="55"/>
  <c r="N149" i="55"/>
  <c r="O149" i="55"/>
  <c r="U149" i="55"/>
  <c r="N150" i="55"/>
  <c r="O150" i="55"/>
  <c r="U150" i="55"/>
  <c r="N151" i="55"/>
  <c r="O151" i="55"/>
  <c r="U151" i="55"/>
  <c r="N152" i="55"/>
  <c r="O152" i="55"/>
  <c r="U152" i="55"/>
  <c r="O147" i="55"/>
  <c r="U147" i="55"/>
  <c r="N147" i="55"/>
  <c r="D148" i="55"/>
  <c r="D149" i="55"/>
  <c r="D150" i="55"/>
  <c r="D151" i="55"/>
  <c r="D152" i="55"/>
  <c r="D147" i="55"/>
  <c r="N130" i="55"/>
  <c r="O130" i="55"/>
  <c r="U130" i="55"/>
  <c r="N131" i="55"/>
  <c r="O131" i="55"/>
  <c r="U131" i="55"/>
  <c r="N132" i="55"/>
  <c r="O132" i="55"/>
  <c r="U132" i="55"/>
  <c r="N133" i="55"/>
  <c r="O133" i="55"/>
  <c r="U133" i="55"/>
  <c r="N134" i="55"/>
  <c r="O134" i="55"/>
  <c r="U134" i="55"/>
  <c r="N135" i="55"/>
  <c r="O135" i="55"/>
  <c r="U135" i="55"/>
  <c r="N136" i="55"/>
  <c r="O136" i="55"/>
  <c r="U136" i="55"/>
  <c r="N137" i="55"/>
  <c r="O137" i="55"/>
  <c r="U137" i="55"/>
  <c r="N138" i="55"/>
  <c r="O138" i="55"/>
  <c r="U138" i="55"/>
  <c r="N139" i="55"/>
  <c r="O139" i="55"/>
  <c r="U139" i="55"/>
  <c r="N140" i="55"/>
  <c r="O140" i="55"/>
  <c r="U140" i="55"/>
  <c r="N141" i="55"/>
  <c r="O141" i="55"/>
  <c r="U141" i="55"/>
  <c r="O129" i="55"/>
  <c r="U129" i="55"/>
  <c r="N129" i="55"/>
  <c r="D130" i="55"/>
  <c r="D131" i="55"/>
  <c r="D132" i="55"/>
  <c r="D133" i="55"/>
  <c r="D134" i="55"/>
  <c r="D135" i="55"/>
  <c r="D136" i="55"/>
  <c r="D137" i="55"/>
  <c r="D138" i="55"/>
  <c r="D139" i="55"/>
  <c r="D140" i="55"/>
  <c r="D141" i="55"/>
  <c r="D129" i="55"/>
  <c r="O121" i="55"/>
  <c r="U121" i="55"/>
  <c r="O122" i="55"/>
  <c r="U122" i="55"/>
  <c r="O123" i="55"/>
  <c r="U123" i="55"/>
  <c r="O120" i="55"/>
  <c r="U120" i="55"/>
  <c r="N121" i="55"/>
  <c r="N122" i="55"/>
  <c r="N123" i="55"/>
  <c r="N120" i="55"/>
  <c r="D121" i="55"/>
  <c r="D122" i="55"/>
  <c r="D123" i="55"/>
  <c r="D120" i="55"/>
  <c r="M109" i="57"/>
  <c r="L109" i="57"/>
  <c r="K109" i="57"/>
  <c r="J109" i="57"/>
  <c r="I109" i="57"/>
  <c r="M108" i="57"/>
  <c r="L108" i="57"/>
  <c r="K108" i="57"/>
  <c r="J108" i="57"/>
  <c r="I108" i="57"/>
  <c r="M107" i="57"/>
  <c r="L107" i="57"/>
  <c r="K107" i="57"/>
  <c r="J107" i="57"/>
  <c r="I107" i="57"/>
  <c r="M106" i="57"/>
  <c r="L106" i="57"/>
  <c r="K106" i="57"/>
  <c r="J106" i="57"/>
  <c r="I106" i="57"/>
  <c r="M105" i="57"/>
  <c r="L105" i="57"/>
  <c r="K105" i="57"/>
  <c r="J105" i="57"/>
  <c r="I105" i="57"/>
  <c r="M104" i="57"/>
  <c r="L104" i="57"/>
  <c r="K104" i="57"/>
  <c r="J104" i="57"/>
  <c r="I104" i="57"/>
  <c r="M103" i="57"/>
  <c r="L103" i="57"/>
  <c r="K103" i="57"/>
  <c r="J103" i="57"/>
  <c r="I103" i="57"/>
  <c r="M102" i="57"/>
  <c r="L102" i="57"/>
  <c r="K102" i="57"/>
  <c r="J102" i="57"/>
  <c r="I102" i="57"/>
  <c r="M101" i="57"/>
  <c r="L101" i="57"/>
  <c r="K101" i="57"/>
  <c r="J101" i="57"/>
  <c r="I101" i="57"/>
  <c r="M100" i="57"/>
  <c r="L100" i="57"/>
  <c r="K100" i="57"/>
  <c r="J100" i="57"/>
  <c r="I100" i="57"/>
  <c r="U114" i="55"/>
  <c r="O114" i="55"/>
  <c r="N114" i="55"/>
  <c r="U113" i="55"/>
  <c r="O113" i="55"/>
  <c r="N113" i="55"/>
  <c r="U112" i="55"/>
  <c r="O112" i="55"/>
  <c r="N112" i="55"/>
  <c r="U111" i="55"/>
  <c r="O111" i="55"/>
  <c r="N111" i="55"/>
  <c r="U110" i="55"/>
  <c r="O110" i="55"/>
  <c r="N110" i="55"/>
  <c r="O109" i="55"/>
  <c r="U109" i="55"/>
  <c r="N109" i="55"/>
  <c r="D110" i="55"/>
  <c r="D111" i="55"/>
  <c r="D112" i="55"/>
  <c r="D113" i="55"/>
  <c r="D114" i="55"/>
  <c r="D109" i="55"/>
  <c r="N84" i="55"/>
  <c r="O84" i="55"/>
  <c r="U84" i="55"/>
  <c r="N85" i="55"/>
  <c r="O85" i="55"/>
  <c r="U85" i="55"/>
  <c r="N86" i="55"/>
  <c r="O86" i="55"/>
  <c r="U86" i="55"/>
  <c r="N87" i="55"/>
  <c r="O87" i="55"/>
  <c r="U87" i="55"/>
  <c r="N88" i="55"/>
  <c r="O88" i="55"/>
  <c r="U88" i="55"/>
  <c r="N89" i="55"/>
  <c r="O89" i="55"/>
  <c r="U89" i="55"/>
  <c r="N90" i="55"/>
  <c r="O90" i="55"/>
  <c r="U90" i="55"/>
  <c r="N91" i="55"/>
  <c r="O91" i="55"/>
  <c r="U91" i="55"/>
  <c r="N92" i="55"/>
  <c r="O92" i="55"/>
  <c r="U92" i="55"/>
  <c r="N93" i="55"/>
  <c r="O93" i="55"/>
  <c r="U93" i="55"/>
  <c r="N94" i="55"/>
  <c r="O94" i="55"/>
  <c r="U94" i="55"/>
  <c r="N95" i="55"/>
  <c r="O95" i="55"/>
  <c r="U95" i="55"/>
  <c r="N96" i="55"/>
  <c r="O96" i="55"/>
  <c r="U96" i="55"/>
  <c r="N97" i="55"/>
  <c r="O97" i="55"/>
  <c r="U97" i="55"/>
  <c r="N98" i="55"/>
  <c r="O98" i="55"/>
  <c r="U98" i="55"/>
  <c r="N99" i="55"/>
  <c r="O99" i="55"/>
  <c r="U99" i="55"/>
  <c r="N100" i="55"/>
  <c r="O100" i="55"/>
  <c r="U100" i="55"/>
  <c r="N101" i="55"/>
  <c r="O101" i="55"/>
  <c r="U101" i="55"/>
  <c r="N102" i="55"/>
  <c r="O102" i="55"/>
  <c r="U102" i="55"/>
  <c r="N103" i="55"/>
  <c r="O103" i="55"/>
  <c r="U103" i="55"/>
  <c r="O83" i="55"/>
  <c r="U83" i="55"/>
  <c r="N83" i="55"/>
  <c r="D102" i="55"/>
  <c r="D103" i="55"/>
  <c r="D84" i="55"/>
  <c r="D85" i="55"/>
  <c r="D86" i="55"/>
  <c r="D87" i="55"/>
  <c r="D88" i="55"/>
  <c r="D89" i="55"/>
  <c r="D90" i="55"/>
  <c r="D91" i="55"/>
  <c r="D92" i="55"/>
  <c r="D93" i="55"/>
  <c r="D94" i="55"/>
  <c r="D95" i="55"/>
  <c r="D96" i="55"/>
  <c r="D97" i="55"/>
  <c r="D98" i="55"/>
  <c r="D99" i="55"/>
  <c r="D100" i="55"/>
  <c r="D101" i="55"/>
  <c r="D83" i="55"/>
  <c r="U69" i="55"/>
  <c r="O69" i="55"/>
  <c r="N69" i="55"/>
  <c r="U68" i="55"/>
  <c r="O68" i="55"/>
  <c r="N68" i="55"/>
  <c r="U67" i="55"/>
  <c r="O67" i="55"/>
  <c r="N67" i="55"/>
  <c r="U66" i="55"/>
  <c r="O66" i="55"/>
  <c r="N66" i="55"/>
  <c r="O65" i="55"/>
  <c r="U65" i="55"/>
  <c r="N65" i="55"/>
  <c r="D66" i="55"/>
  <c r="D67" i="55"/>
  <c r="D68" i="55"/>
  <c r="D69" i="55"/>
  <c r="D65" i="55"/>
  <c r="N55" i="55"/>
  <c r="O55" i="55"/>
  <c r="U55" i="55"/>
  <c r="N56" i="55"/>
  <c r="O56" i="55"/>
  <c r="U56" i="55"/>
  <c r="N57" i="55"/>
  <c r="O57" i="55"/>
  <c r="U57" i="55"/>
  <c r="N58" i="55"/>
  <c r="O58" i="55"/>
  <c r="U58" i="55"/>
  <c r="N59" i="55"/>
  <c r="O59" i="55"/>
  <c r="U59" i="55"/>
  <c r="O54" i="55"/>
  <c r="U54" i="55"/>
  <c r="N54" i="55"/>
  <c r="D55" i="55"/>
  <c r="D56" i="55"/>
  <c r="D57" i="55"/>
  <c r="D58" i="55"/>
  <c r="D59" i="55"/>
  <c r="D54" i="55"/>
  <c r="N47" i="55" l="1"/>
  <c r="O47" i="55"/>
  <c r="U47" i="55"/>
  <c r="N48" i="55"/>
  <c r="O48" i="55"/>
  <c r="U48" i="55"/>
  <c r="O46" i="55"/>
  <c r="U46" i="55"/>
  <c r="N46" i="55"/>
  <c r="D47" i="55"/>
  <c r="D48" i="55"/>
  <c r="D46" i="55"/>
  <c r="N36" i="55"/>
  <c r="O36" i="55"/>
  <c r="U36" i="55"/>
  <c r="N37" i="55"/>
  <c r="O37" i="55"/>
  <c r="U37" i="55"/>
  <c r="N38" i="55"/>
  <c r="O38" i="55"/>
  <c r="U38" i="55"/>
  <c r="N39" i="55"/>
  <c r="O39" i="55"/>
  <c r="U39" i="55"/>
  <c r="N40" i="55"/>
  <c r="O40" i="55"/>
  <c r="U40" i="55"/>
  <c r="O35" i="55"/>
  <c r="U35" i="55"/>
  <c r="N35" i="55"/>
  <c r="D36" i="55"/>
  <c r="D37" i="55"/>
  <c r="D38" i="55"/>
  <c r="D39" i="55"/>
  <c r="D40" i="55"/>
  <c r="D35" i="55"/>
  <c r="M99" i="57" l="1"/>
  <c r="T204" i="55" s="1"/>
  <c r="L99" i="57"/>
  <c r="S204" i="55" s="1"/>
  <c r="K99" i="57"/>
  <c r="R204" i="55" s="1"/>
  <c r="J99" i="57"/>
  <c r="Q204" i="55" s="1"/>
  <c r="I99" i="57"/>
  <c r="P204" i="55" s="1"/>
  <c r="M98" i="57"/>
  <c r="T203" i="55" s="1"/>
  <c r="L98" i="57"/>
  <c r="S203" i="55" s="1"/>
  <c r="K98" i="57"/>
  <c r="R203" i="55" s="1"/>
  <c r="J98" i="57"/>
  <c r="Q203" i="55" s="1"/>
  <c r="I98" i="57"/>
  <c r="P203" i="55" s="1"/>
  <c r="M97" i="57"/>
  <c r="T202" i="55" s="1"/>
  <c r="L97" i="57"/>
  <c r="S202" i="55" s="1"/>
  <c r="K97" i="57"/>
  <c r="R202" i="55" s="1"/>
  <c r="J97" i="57"/>
  <c r="Q202" i="55" s="1"/>
  <c r="I97" i="57"/>
  <c r="P202" i="55" s="1"/>
  <c r="M96" i="57"/>
  <c r="T201" i="55" s="1"/>
  <c r="L96" i="57"/>
  <c r="S201" i="55" s="1"/>
  <c r="K96" i="57"/>
  <c r="R201" i="55" s="1"/>
  <c r="J96" i="57"/>
  <c r="Q201" i="55" s="1"/>
  <c r="I96" i="57"/>
  <c r="P201" i="55" s="1"/>
  <c r="M95" i="57"/>
  <c r="T200" i="55" s="1"/>
  <c r="L95" i="57"/>
  <c r="S200" i="55" s="1"/>
  <c r="K95" i="57"/>
  <c r="R200" i="55" s="1"/>
  <c r="J95" i="57"/>
  <c r="Q200" i="55" s="1"/>
  <c r="I95" i="57"/>
  <c r="P200" i="55" s="1"/>
  <c r="M94" i="57"/>
  <c r="T199" i="55" s="1"/>
  <c r="L94" i="57"/>
  <c r="S199" i="55" s="1"/>
  <c r="K94" i="57"/>
  <c r="R199" i="55" s="1"/>
  <c r="J94" i="57"/>
  <c r="Q199" i="55" s="1"/>
  <c r="I94" i="57"/>
  <c r="P199" i="55" s="1"/>
  <c r="M93" i="57"/>
  <c r="T198" i="55" s="1"/>
  <c r="L93" i="57"/>
  <c r="S198" i="55" s="1"/>
  <c r="K93" i="57"/>
  <c r="R198" i="55" s="1"/>
  <c r="J93" i="57"/>
  <c r="Q198" i="55" s="1"/>
  <c r="I93" i="57"/>
  <c r="P198" i="55" s="1"/>
  <c r="M92" i="57"/>
  <c r="T197" i="55" s="1"/>
  <c r="L92" i="57"/>
  <c r="S197" i="55" s="1"/>
  <c r="K92" i="57"/>
  <c r="R197" i="55" s="1"/>
  <c r="J92" i="57"/>
  <c r="Q197" i="55" s="1"/>
  <c r="I92" i="57"/>
  <c r="P197" i="55" s="1"/>
  <c r="M91" i="57"/>
  <c r="T191" i="55" s="1"/>
  <c r="L91" i="57"/>
  <c r="S191" i="55" s="1"/>
  <c r="K91" i="57"/>
  <c r="R191" i="55" s="1"/>
  <c r="J91" i="57"/>
  <c r="Q191" i="55" s="1"/>
  <c r="I91" i="57"/>
  <c r="P191" i="55" s="1"/>
  <c r="M90" i="57"/>
  <c r="T190" i="55" s="1"/>
  <c r="L90" i="57"/>
  <c r="S190" i="55" s="1"/>
  <c r="K90" i="57"/>
  <c r="R190" i="55" s="1"/>
  <c r="J90" i="57"/>
  <c r="Q190" i="55" s="1"/>
  <c r="I90" i="57"/>
  <c r="P190" i="55" s="1"/>
  <c r="M89" i="57"/>
  <c r="T189" i="55" s="1"/>
  <c r="L89" i="57"/>
  <c r="S189" i="55" s="1"/>
  <c r="K89" i="57"/>
  <c r="R189" i="55" s="1"/>
  <c r="J89" i="57"/>
  <c r="Q189" i="55" s="1"/>
  <c r="I89" i="57"/>
  <c r="P189" i="55" s="1"/>
  <c r="M88" i="57"/>
  <c r="T188" i="55" s="1"/>
  <c r="L88" i="57"/>
  <c r="S188" i="55" s="1"/>
  <c r="K88" i="57"/>
  <c r="R188" i="55" s="1"/>
  <c r="J88" i="57"/>
  <c r="Q188" i="55" s="1"/>
  <c r="I88" i="57"/>
  <c r="P188" i="55" s="1"/>
  <c r="M87" i="57"/>
  <c r="T77" i="55" s="1"/>
  <c r="L87" i="57"/>
  <c r="S77" i="55" s="1"/>
  <c r="K87" i="57"/>
  <c r="R77" i="55" s="1"/>
  <c r="J87" i="57"/>
  <c r="Q77" i="55" s="1"/>
  <c r="I87" i="57"/>
  <c r="P77" i="55" s="1"/>
  <c r="M86" i="57"/>
  <c r="T76" i="55" s="1"/>
  <c r="L86" i="57"/>
  <c r="S76" i="55" s="1"/>
  <c r="K86" i="57"/>
  <c r="R76" i="55" s="1"/>
  <c r="J86" i="57"/>
  <c r="Q76" i="55" s="1"/>
  <c r="I86" i="57"/>
  <c r="P76" i="55" s="1"/>
  <c r="M85" i="57"/>
  <c r="T75" i="55" s="1"/>
  <c r="L85" i="57"/>
  <c r="S75" i="55" s="1"/>
  <c r="K85" i="57"/>
  <c r="R75" i="55" s="1"/>
  <c r="J85" i="57"/>
  <c r="Q75" i="55" s="1"/>
  <c r="I85" i="57"/>
  <c r="P75" i="55" s="1"/>
  <c r="M84" i="57"/>
  <c r="T182" i="55" s="1"/>
  <c r="L84" i="57"/>
  <c r="S182" i="55" s="1"/>
  <c r="K84" i="57"/>
  <c r="R182" i="55" s="1"/>
  <c r="J84" i="57"/>
  <c r="Q182" i="55" s="1"/>
  <c r="I84" i="57"/>
  <c r="P182" i="55" s="1"/>
  <c r="M83" i="57"/>
  <c r="T181" i="55" s="1"/>
  <c r="L83" i="57"/>
  <c r="S181" i="55" s="1"/>
  <c r="K83" i="57"/>
  <c r="R181" i="55" s="1"/>
  <c r="J83" i="57"/>
  <c r="Q181" i="55" s="1"/>
  <c r="I83" i="57"/>
  <c r="P181" i="55" s="1"/>
  <c r="M82" i="57"/>
  <c r="T180" i="55" s="1"/>
  <c r="L82" i="57"/>
  <c r="S180" i="55" s="1"/>
  <c r="K82" i="57"/>
  <c r="R180" i="55" s="1"/>
  <c r="J82" i="57"/>
  <c r="Q180" i="55" s="1"/>
  <c r="I82" i="57"/>
  <c r="P180" i="55" s="1"/>
  <c r="M81" i="57"/>
  <c r="T179" i="55" s="1"/>
  <c r="L81" i="57"/>
  <c r="S179" i="55" s="1"/>
  <c r="K81" i="57"/>
  <c r="R179" i="55" s="1"/>
  <c r="J81" i="57"/>
  <c r="Q179" i="55" s="1"/>
  <c r="I81" i="57"/>
  <c r="P179" i="55" s="1"/>
  <c r="M80" i="57"/>
  <c r="T178" i="55" s="1"/>
  <c r="L80" i="57"/>
  <c r="S178" i="55" s="1"/>
  <c r="K80" i="57"/>
  <c r="R178" i="55" s="1"/>
  <c r="J80" i="57"/>
  <c r="Q178" i="55" s="1"/>
  <c r="I80" i="57"/>
  <c r="P178" i="55" s="1"/>
  <c r="M79" i="57"/>
  <c r="T172" i="55" s="1"/>
  <c r="L79" i="57"/>
  <c r="S172" i="55" s="1"/>
  <c r="K79" i="57"/>
  <c r="R172" i="55" s="1"/>
  <c r="J79" i="57"/>
  <c r="Q172" i="55" s="1"/>
  <c r="I79" i="57"/>
  <c r="P172" i="55" s="1"/>
  <c r="M78" i="57"/>
  <c r="T171" i="55" s="1"/>
  <c r="L78" i="57"/>
  <c r="S171" i="55" s="1"/>
  <c r="K78" i="57"/>
  <c r="R171" i="55" s="1"/>
  <c r="J78" i="57"/>
  <c r="Q171" i="55" s="1"/>
  <c r="I78" i="57"/>
  <c r="P171" i="55" s="1"/>
  <c r="M77" i="57"/>
  <c r="T170" i="55" s="1"/>
  <c r="L77" i="57"/>
  <c r="S170" i="55" s="1"/>
  <c r="K77" i="57"/>
  <c r="R170" i="55" s="1"/>
  <c r="J77" i="57"/>
  <c r="Q170" i="55" s="1"/>
  <c r="I77" i="57"/>
  <c r="P170" i="55" s="1"/>
  <c r="M76" i="57"/>
  <c r="T164" i="55" s="1"/>
  <c r="L76" i="57"/>
  <c r="S164" i="55" s="1"/>
  <c r="K76" i="57"/>
  <c r="R164" i="55" s="1"/>
  <c r="J76" i="57"/>
  <c r="Q164" i="55" s="1"/>
  <c r="I76" i="57"/>
  <c r="P164" i="55" s="1"/>
  <c r="M75" i="57"/>
  <c r="T158" i="55" s="1"/>
  <c r="L75" i="57"/>
  <c r="S158" i="55" s="1"/>
  <c r="K75" i="57"/>
  <c r="R158" i="55" s="1"/>
  <c r="J75" i="57"/>
  <c r="Q158" i="55" s="1"/>
  <c r="I75" i="57"/>
  <c r="P158" i="55" s="1"/>
  <c r="M74" i="57"/>
  <c r="T152" i="55" s="1"/>
  <c r="L74" i="57"/>
  <c r="S152" i="55" s="1"/>
  <c r="K74" i="57"/>
  <c r="R152" i="55" s="1"/>
  <c r="J74" i="57"/>
  <c r="Q152" i="55" s="1"/>
  <c r="I74" i="57"/>
  <c r="P152" i="55" s="1"/>
  <c r="M73" i="57"/>
  <c r="T151" i="55" s="1"/>
  <c r="L73" i="57"/>
  <c r="S151" i="55" s="1"/>
  <c r="K73" i="57"/>
  <c r="R151" i="55" s="1"/>
  <c r="J73" i="57"/>
  <c r="Q151" i="55" s="1"/>
  <c r="I73" i="57"/>
  <c r="P151" i="55" s="1"/>
  <c r="M72" i="57"/>
  <c r="T150" i="55" s="1"/>
  <c r="L72" i="57"/>
  <c r="S150" i="55" s="1"/>
  <c r="K72" i="57"/>
  <c r="R150" i="55" s="1"/>
  <c r="J72" i="57"/>
  <c r="Q150" i="55" s="1"/>
  <c r="I72" i="57"/>
  <c r="P150" i="55" s="1"/>
  <c r="M71" i="57"/>
  <c r="T149" i="55" s="1"/>
  <c r="L71" i="57"/>
  <c r="S149" i="55" s="1"/>
  <c r="K71" i="57"/>
  <c r="R149" i="55" s="1"/>
  <c r="J71" i="57"/>
  <c r="Q149" i="55" s="1"/>
  <c r="I71" i="57"/>
  <c r="P149" i="55" s="1"/>
  <c r="M70" i="57"/>
  <c r="T148" i="55" s="1"/>
  <c r="L70" i="57"/>
  <c r="S148" i="55" s="1"/>
  <c r="K70" i="57"/>
  <c r="R148" i="55" s="1"/>
  <c r="J70" i="57"/>
  <c r="Q148" i="55" s="1"/>
  <c r="I70" i="57"/>
  <c r="P148" i="55" s="1"/>
  <c r="M69" i="57"/>
  <c r="T147" i="55" s="1"/>
  <c r="L69" i="57"/>
  <c r="S147" i="55" s="1"/>
  <c r="K69" i="57"/>
  <c r="R147" i="55" s="1"/>
  <c r="J69" i="57"/>
  <c r="Q147" i="55" s="1"/>
  <c r="I69" i="57"/>
  <c r="P147" i="55" s="1"/>
  <c r="M68" i="57"/>
  <c r="T141" i="55" s="1"/>
  <c r="L68" i="57"/>
  <c r="S141" i="55" s="1"/>
  <c r="K68" i="57"/>
  <c r="R141" i="55" s="1"/>
  <c r="J68" i="57"/>
  <c r="Q141" i="55" s="1"/>
  <c r="I68" i="57"/>
  <c r="P141" i="55" s="1"/>
  <c r="M67" i="57"/>
  <c r="T140" i="55" s="1"/>
  <c r="L67" i="57"/>
  <c r="S140" i="55" s="1"/>
  <c r="K67" i="57"/>
  <c r="R140" i="55" s="1"/>
  <c r="J67" i="57"/>
  <c r="Q140" i="55" s="1"/>
  <c r="I67" i="57"/>
  <c r="P140" i="55" s="1"/>
  <c r="M66" i="57"/>
  <c r="T139" i="55" s="1"/>
  <c r="L66" i="57"/>
  <c r="S139" i="55" s="1"/>
  <c r="K66" i="57"/>
  <c r="R139" i="55" s="1"/>
  <c r="J66" i="57"/>
  <c r="Q139" i="55" s="1"/>
  <c r="I66" i="57"/>
  <c r="P139" i="55" s="1"/>
  <c r="M65" i="57"/>
  <c r="T138" i="55" s="1"/>
  <c r="L65" i="57"/>
  <c r="S138" i="55" s="1"/>
  <c r="K65" i="57"/>
  <c r="R138" i="55" s="1"/>
  <c r="J65" i="57"/>
  <c r="Q138" i="55" s="1"/>
  <c r="I65" i="57"/>
  <c r="P138" i="55" s="1"/>
  <c r="M64" i="57"/>
  <c r="T137" i="55" s="1"/>
  <c r="L64" i="57"/>
  <c r="S137" i="55" s="1"/>
  <c r="K64" i="57"/>
  <c r="R137" i="55" s="1"/>
  <c r="J64" i="57"/>
  <c r="Q137" i="55" s="1"/>
  <c r="I64" i="57"/>
  <c r="P137" i="55" s="1"/>
  <c r="M63" i="57"/>
  <c r="T136" i="55" s="1"/>
  <c r="L63" i="57"/>
  <c r="S136" i="55" s="1"/>
  <c r="K63" i="57"/>
  <c r="R136" i="55" s="1"/>
  <c r="J63" i="57"/>
  <c r="Q136" i="55" s="1"/>
  <c r="I63" i="57"/>
  <c r="P136" i="55" s="1"/>
  <c r="M62" i="57"/>
  <c r="T135" i="55" s="1"/>
  <c r="L62" i="57"/>
  <c r="S135" i="55" s="1"/>
  <c r="K62" i="57"/>
  <c r="R135" i="55" s="1"/>
  <c r="J62" i="57"/>
  <c r="Q135" i="55" s="1"/>
  <c r="I62" i="57"/>
  <c r="P135" i="55" s="1"/>
  <c r="M61" i="57"/>
  <c r="T134" i="55" s="1"/>
  <c r="L61" i="57"/>
  <c r="S134" i="55" s="1"/>
  <c r="K61" i="57"/>
  <c r="R134" i="55" s="1"/>
  <c r="J61" i="57"/>
  <c r="Q134" i="55" s="1"/>
  <c r="I61" i="57"/>
  <c r="P134" i="55" s="1"/>
  <c r="M60" i="57"/>
  <c r="T133" i="55" s="1"/>
  <c r="L60" i="57"/>
  <c r="S133" i="55" s="1"/>
  <c r="K60" i="57"/>
  <c r="R133" i="55" s="1"/>
  <c r="J60" i="57"/>
  <c r="Q133" i="55" s="1"/>
  <c r="I60" i="57"/>
  <c r="P133" i="55" s="1"/>
  <c r="M59" i="57"/>
  <c r="T132" i="55" s="1"/>
  <c r="L59" i="57"/>
  <c r="S132" i="55" s="1"/>
  <c r="K59" i="57"/>
  <c r="R132" i="55" s="1"/>
  <c r="J59" i="57"/>
  <c r="Q132" i="55" s="1"/>
  <c r="I59" i="57"/>
  <c r="P132" i="55" s="1"/>
  <c r="M58" i="57"/>
  <c r="T131" i="55" s="1"/>
  <c r="L58" i="57"/>
  <c r="S131" i="55" s="1"/>
  <c r="K58" i="57"/>
  <c r="R131" i="55" s="1"/>
  <c r="J58" i="57"/>
  <c r="Q131" i="55" s="1"/>
  <c r="I58" i="57"/>
  <c r="P131" i="55" s="1"/>
  <c r="M57" i="57"/>
  <c r="T130" i="55" s="1"/>
  <c r="L57" i="57"/>
  <c r="S130" i="55" s="1"/>
  <c r="K57" i="57"/>
  <c r="R130" i="55" s="1"/>
  <c r="J57" i="57"/>
  <c r="Q130" i="55" s="1"/>
  <c r="I57" i="57"/>
  <c r="P130" i="55" s="1"/>
  <c r="M56" i="57"/>
  <c r="T129" i="55" s="1"/>
  <c r="L56" i="57"/>
  <c r="S129" i="55" s="1"/>
  <c r="K56" i="57"/>
  <c r="R129" i="55" s="1"/>
  <c r="J56" i="57"/>
  <c r="Q129" i="55" s="1"/>
  <c r="I56" i="57"/>
  <c r="P129" i="55" s="1"/>
  <c r="M55" i="57"/>
  <c r="T123" i="55" s="1"/>
  <c r="L55" i="57"/>
  <c r="S123" i="55" s="1"/>
  <c r="K55" i="57"/>
  <c r="R123" i="55" s="1"/>
  <c r="J55" i="57"/>
  <c r="Q123" i="55" s="1"/>
  <c r="I55" i="57"/>
  <c r="P123" i="55" s="1"/>
  <c r="M54" i="57"/>
  <c r="T122" i="55" s="1"/>
  <c r="L54" i="57"/>
  <c r="S122" i="55" s="1"/>
  <c r="K54" i="57"/>
  <c r="R122" i="55" s="1"/>
  <c r="J54" i="57"/>
  <c r="Q122" i="55" s="1"/>
  <c r="I54" i="57"/>
  <c r="P122" i="55" s="1"/>
  <c r="M53" i="57"/>
  <c r="T121" i="55" s="1"/>
  <c r="L53" i="57"/>
  <c r="S121" i="55" s="1"/>
  <c r="K53" i="57"/>
  <c r="R121" i="55" s="1"/>
  <c r="J53" i="57"/>
  <c r="Q121" i="55" s="1"/>
  <c r="I53" i="57"/>
  <c r="P121" i="55" s="1"/>
  <c r="M52" i="57"/>
  <c r="T120" i="55" s="1"/>
  <c r="L52" i="57"/>
  <c r="S120" i="55" s="1"/>
  <c r="K52" i="57"/>
  <c r="R120" i="55" s="1"/>
  <c r="J52" i="57"/>
  <c r="Q120" i="55" s="1"/>
  <c r="I52" i="57"/>
  <c r="P120" i="55" s="1"/>
  <c r="M51" i="57"/>
  <c r="T114" i="55" s="1"/>
  <c r="L51" i="57"/>
  <c r="S114" i="55" s="1"/>
  <c r="K51" i="57"/>
  <c r="R114" i="55" s="1"/>
  <c r="J51" i="57"/>
  <c r="Q114" i="55" s="1"/>
  <c r="I51" i="57"/>
  <c r="P114" i="55" s="1"/>
  <c r="M50" i="57"/>
  <c r="T113" i="55" s="1"/>
  <c r="L50" i="57"/>
  <c r="S113" i="55" s="1"/>
  <c r="K50" i="57"/>
  <c r="R113" i="55" s="1"/>
  <c r="J50" i="57"/>
  <c r="Q113" i="55" s="1"/>
  <c r="I50" i="57"/>
  <c r="P113" i="55" s="1"/>
  <c r="M49" i="57"/>
  <c r="T112" i="55" s="1"/>
  <c r="L49" i="57"/>
  <c r="S112" i="55" s="1"/>
  <c r="K49" i="57"/>
  <c r="R112" i="55" s="1"/>
  <c r="J49" i="57"/>
  <c r="Q112" i="55" s="1"/>
  <c r="I49" i="57"/>
  <c r="P112" i="55" s="1"/>
  <c r="M48" i="57"/>
  <c r="T111" i="55" s="1"/>
  <c r="L48" i="57"/>
  <c r="S111" i="55" s="1"/>
  <c r="K48" i="57"/>
  <c r="R111" i="55" s="1"/>
  <c r="J48" i="57"/>
  <c r="Q111" i="55" s="1"/>
  <c r="I48" i="57"/>
  <c r="P111" i="55" s="1"/>
  <c r="M47" i="57"/>
  <c r="T110" i="55" s="1"/>
  <c r="L47" i="57"/>
  <c r="S110" i="55" s="1"/>
  <c r="K47" i="57"/>
  <c r="R110" i="55" s="1"/>
  <c r="J47" i="57"/>
  <c r="Q110" i="55" s="1"/>
  <c r="I47" i="57"/>
  <c r="P110" i="55" s="1"/>
  <c r="M46" i="57"/>
  <c r="T109" i="55" s="1"/>
  <c r="L46" i="57"/>
  <c r="S109" i="55" s="1"/>
  <c r="K46" i="57"/>
  <c r="R109" i="55" s="1"/>
  <c r="J46" i="57"/>
  <c r="Q109" i="55" s="1"/>
  <c r="I46" i="57"/>
  <c r="P109" i="55" s="1"/>
  <c r="M45" i="57"/>
  <c r="T103" i="55" s="1"/>
  <c r="L45" i="57"/>
  <c r="S103" i="55" s="1"/>
  <c r="K45" i="57"/>
  <c r="R103" i="55" s="1"/>
  <c r="J45" i="57"/>
  <c r="Q103" i="55" s="1"/>
  <c r="I45" i="57"/>
  <c r="P103" i="55" s="1"/>
  <c r="M44" i="57"/>
  <c r="T102" i="55" s="1"/>
  <c r="L44" i="57"/>
  <c r="S102" i="55" s="1"/>
  <c r="K44" i="57"/>
  <c r="R102" i="55" s="1"/>
  <c r="J44" i="57"/>
  <c r="Q102" i="55" s="1"/>
  <c r="I44" i="57"/>
  <c r="P102" i="55" s="1"/>
  <c r="M43" i="57"/>
  <c r="T101" i="55" s="1"/>
  <c r="L43" i="57"/>
  <c r="S101" i="55" s="1"/>
  <c r="K43" i="57"/>
  <c r="R101" i="55" s="1"/>
  <c r="J43" i="57"/>
  <c r="Q101" i="55" s="1"/>
  <c r="I43" i="57"/>
  <c r="P101" i="55" s="1"/>
  <c r="M42" i="57"/>
  <c r="T100" i="55" s="1"/>
  <c r="L42" i="57"/>
  <c r="S100" i="55" s="1"/>
  <c r="K42" i="57"/>
  <c r="R100" i="55" s="1"/>
  <c r="J42" i="57"/>
  <c r="Q100" i="55" s="1"/>
  <c r="I42" i="57"/>
  <c r="P100" i="55" s="1"/>
  <c r="M41" i="57"/>
  <c r="T99" i="55" s="1"/>
  <c r="L41" i="57"/>
  <c r="S99" i="55" s="1"/>
  <c r="K41" i="57"/>
  <c r="R99" i="55" s="1"/>
  <c r="J41" i="57"/>
  <c r="Q99" i="55" s="1"/>
  <c r="I41" i="57"/>
  <c r="P99" i="55" s="1"/>
  <c r="M40" i="57"/>
  <c r="T98" i="55" s="1"/>
  <c r="L40" i="57"/>
  <c r="S98" i="55" s="1"/>
  <c r="K40" i="57"/>
  <c r="R98" i="55" s="1"/>
  <c r="J40" i="57"/>
  <c r="Q98" i="55" s="1"/>
  <c r="I40" i="57"/>
  <c r="P98" i="55" s="1"/>
  <c r="M39" i="57"/>
  <c r="T97" i="55" s="1"/>
  <c r="L39" i="57"/>
  <c r="S97" i="55" s="1"/>
  <c r="K39" i="57"/>
  <c r="R97" i="55" s="1"/>
  <c r="J39" i="57"/>
  <c r="Q97" i="55" s="1"/>
  <c r="I39" i="57"/>
  <c r="P97" i="55" s="1"/>
  <c r="M38" i="57"/>
  <c r="T96" i="55" s="1"/>
  <c r="L38" i="57"/>
  <c r="S96" i="55" s="1"/>
  <c r="K38" i="57"/>
  <c r="R96" i="55" s="1"/>
  <c r="J38" i="57"/>
  <c r="Q96" i="55" s="1"/>
  <c r="I38" i="57"/>
  <c r="P96" i="55" s="1"/>
  <c r="M37" i="57"/>
  <c r="T95" i="55" s="1"/>
  <c r="L37" i="57"/>
  <c r="S95" i="55" s="1"/>
  <c r="K37" i="57"/>
  <c r="R95" i="55" s="1"/>
  <c r="J37" i="57"/>
  <c r="Q95" i="55" s="1"/>
  <c r="I37" i="57"/>
  <c r="P95" i="55" s="1"/>
  <c r="M36" i="57"/>
  <c r="T94" i="55" s="1"/>
  <c r="L36" i="57"/>
  <c r="S94" i="55" s="1"/>
  <c r="K36" i="57"/>
  <c r="R94" i="55" s="1"/>
  <c r="J36" i="57"/>
  <c r="Q94" i="55" s="1"/>
  <c r="I36" i="57"/>
  <c r="P94" i="55" s="1"/>
  <c r="M35" i="57"/>
  <c r="T93" i="55" s="1"/>
  <c r="L35" i="57"/>
  <c r="S93" i="55" s="1"/>
  <c r="K35" i="57"/>
  <c r="R93" i="55" s="1"/>
  <c r="J35" i="57"/>
  <c r="Q93" i="55" s="1"/>
  <c r="I35" i="57"/>
  <c r="P93" i="55" s="1"/>
  <c r="M34" i="57"/>
  <c r="T92" i="55" s="1"/>
  <c r="L34" i="57"/>
  <c r="S92" i="55" s="1"/>
  <c r="K34" i="57"/>
  <c r="R92" i="55" s="1"/>
  <c r="J34" i="57"/>
  <c r="Q92" i="55" s="1"/>
  <c r="I34" i="57"/>
  <c r="P92" i="55" s="1"/>
  <c r="M33" i="57"/>
  <c r="T91" i="55" s="1"/>
  <c r="L33" i="57"/>
  <c r="S91" i="55" s="1"/>
  <c r="K33" i="57"/>
  <c r="R91" i="55" s="1"/>
  <c r="J33" i="57"/>
  <c r="Q91" i="55" s="1"/>
  <c r="I33" i="57"/>
  <c r="P91" i="55" s="1"/>
  <c r="M32" i="57"/>
  <c r="T90" i="55" s="1"/>
  <c r="L32" i="57"/>
  <c r="S90" i="55" s="1"/>
  <c r="K32" i="57"/>
  <c r="R90" i="55" s="1"/>
  <c r="J32" i="57"/>
  <c r="Q90" i="55" s="1"/>
  <c r="I32" i="57"/>
  <c r="P90" i="55" s="1"/>
  <c r="M31" i="57"/>
  <c r="T89" i="55" s="1"/>
  <c r="L31" i="57"/>
  <c r="S89" i="55" s="1"/>
  <c r="K31" i="57"/>
  <c r="R89" i="55" s="1"/>
  <c r="J31" i="57"/>
  <c r="Q89" i="55" s="1"/>
  <c r="I31" i="57"/>
  <c r="P89" i="55" s="1"/>
  <c r="M30" i="57"/>
  <c r="T88" i="55" s="1"/>
  <c r="L30" i="57"/>
  <c r="S88" i="55" s="1"/>
  <c r="K30" i="57"/>
  <c r="R88" i="55" s="1"/>
  <c r="J30" i="57"/>
  <c r="Q88" i="55" s="1"/>
  <c r="I30" i="57"/>
  <c r="P88" i="55" s="1"/>
  <c r="M29" i="57"/>
  <c r="T87" i="55" s="1"/>
  <c r="L29" i="57"/>
  <c r="S87" i="55" s="1"/>
  <c r="K29" i="57"/>
  <c r="R87" i="55" s="1"/>
  <c r="J29" i="57"/>
  <c r="Q87" i="55" s="1"/>
  <c r="I29" i="57"/>
  <c r="P87" i="55" s="1"/>
  <c r="M28" i="57"/>
  <c r="T86" i="55" s="1"/>
  <c r="L28" i="57"/>
  <c r="S86" i="55" s="1"/>
  <c r="K28" i="57"/>
  <c r="R86" i="55" s="1"/>
  <c r="J28" i="57"/>
  <c r="Q86" i="55" s="1"/>
  <c r="I28" i="57"/>
  <c r="P86" i="55" s="1"/>
  <c r="M27" i="57"/>
  <c r="T85" i="55" s="1"/>
  <c r="L27" i="57"/>
  <c r="S85" i="55" s="1"/>
  <c r="K27" i="57"/>
  <c r="R85" i="55" s="1"/>
  <c r="J27" i="57"/>
  <c r="Q85" i="55" s="1"/>
  <c r="I27" i="57"/>
  <c r="P85" i="55" s="1"/>
  <c r="M26" i="57"/>
  <c r="T84" i="55" s="1"/>
  <c r="L26" i="57"/>
  <c r="S84" i="55" s="1"/>
  <c r="K26" i="57"/>
  <c r="R84" i="55" s="1"/>
  <c r="J26" i="57"/>
  <c r="Q84" i="55" s="1"/>
  <c r="I26" i="57"/>
  <c r="P84" i="55" s="1"/>
  <c r="M25" i="57"/>
  <c r="T83" i="55" s="1"/>
  <c r="L25" i="57"/>
  <c r="S83" i="55" s="1"/>
  <c r="K25" i="57"/>
  <c r="R83" i="55" s="1"/>
  <c r="J25" i="57"/>
  <c r="Q83" i="55" s="1"/>
  <c r="I25" i="57"/>
  <c r="P83" i="55" s="1"/>
  <c r="M24" i="57"/>
  <c r="T69" i="55" s="1"/>
  <c r="L24" i="57"/>
  <c r="S69" i="55" s="1"/>
  <c r="K24" i="57"/>
  <c r="R69" i="55" s="1"/>
  <c r="J24" i="57"/>
  <c r="Q69" i="55" s="1"/>
  <c r="I24" i="57"/>
  <c r="P69" i="55" s="1"/>
  <c r="M23" i="57"/>
  <c r="T68" i="55" s="1"/>
  <c r="L23" i="57"/>
  <c r="S68" i="55" s="1"/>
  <c r="K23" i="57"/>
  <c r="R68" i="55" s="1"/>
  <c r="J23" i="57"/>
  <c r="Q68" i="55" s="1"/>
  <c r="I23" i="57"/>
  <c r="P68" i="55" s="1"/>
  <c r="M22" i="57"/>
  <c r="T67" i="55" s="1"/>
  <c r="L22" i="57"/>
  <c r="S67" i="55" s="1"/>
  <c r="K22" i="57"/>
  <c r="R67" i="55" s="1"/>
  <c r="J22" i="57"/>
  <c r="Q67" i="55" s="1"/>
  <c r="I22" i="57"/>
  <c r="P67" i="55" s="1"/>
  <c r="M21" i="57"/>
  <c r="T66" i="55" s="1"/>
  <c r="L21" i="57"/>
  <c r="S66" i="55" s="1"/>
  <c r="K21" i="57"/>
  <c r="R66" i="55" s="1"/>
  <c r="J21" i="57"/>
  <c r="Q66" i="55" s="1"/>
  <c r="I21" i="57"/>
  <c r="P66" i="55" s="1"/>
  <c r="M20" i="57"/>
  <c r="T65" i="55" s="1"/>
  <c r="L20" i="57"/>
  <c r="S65" i="55" s="1"/>
  <c r="K20" i="57"/>
  <c r="R65" i="55" s="1"/>
  <c r="J20" i="57"/>
  <c r="Q65" i="55" s="1"/>
  <c r="I20" i="57"/>
  <c r="P65" i="55" s="1"/>
  <c r="M19" i="57"/>
  <c r="T59" i="55" s="1"/>
  <c r="L19" i="57"/>
  <c r="S59" i="55" s="1"/>
  <c r="K19" i="57"/>
  <c r="R59" i="55" s="1"/>
  <c r="J19" i="57"/>
  <c r="Q59" i="55" s="1"/>
  <c r="I19" i="57"/>
  <c r="P59" i="55" s="1"/>
  <c r="M18" i="57"/>
  <c r="T58" i="55" s="1"/>
  <c r="L18" i="57"/>
  <c r="S58" i="55" s="1"/>
  <c r="K18" i="57"/>
  <c r="R58" i="55" s="1"/>
  <c r="J18" i="57"/>
  <c r="Q58" i="55" s="1"/>
  <c r="I18" i="57"/>
  <c r="P58" i="55" s="1"/>
  <c r="M17" i="57"/>
  <c r="T57" i="55" s="1"/>
  <c r="L17" i="57"/>
  <c r="S57" i="55" s="1"/>
  <c r="K17" i="57"/>
  <c r="R57" i="55" s="1"/>
  <c r="J17" i="57"/>
  <c r="Q57" i="55" s="1"/>
  <c r="I17" i="57"/>
  <c r="P57" i="55" s="1"/>
  <c r="M16" i="57"/>
  <c r="T56" i="55" s="1"/>
  <c r="L16" i="57"/>
  <c r="S56" i="55" s="1"/>
  <c r="K16" i="57"/>
  <c r="R56" i="55" s="1"/>
  <c r="J16" i="57"/>
  <c r="Q56" i="55" s="1"/>
  <c r="I16" i="57"/>
  <c r="P56" i="55" s="1"/>
  <c r="M15" i="57"/>
  <c r="T55" i="55" s="1"/>
  <c r="L15" i="57"/>
  <c r="S55" i="55" s="1"/>
  <c r="K15" i="57"/>
  <c r="R55" i="55" s="1"/>
  <c r="J15" i="57"/>
  <c r="Q55" i="55" s="1"/>
  <c r="I15" i="57"/>
  <c r="P55" i="55" s="1"/>
  <c r="M14" i="57"/>
  <c r="T54" i="55" s="1"/>
  <c r="L14" i="57"/>
  <c r="S54" i="55" s="1"/>
  <c r="K14" i="57"/>
  <c r="R54" i="55" s="1"/>
  <c r="J14" i="57"/>
  <c r="Q54" i="55" s="1"/>
  <c r="I14" i="57"/>
  <c r="P54" i="55" s="1"/>
  <c r="M13" i="57"/>
  <c r="T48" i="55" s="1"/>
  <c r="L13" i="57"/>
  <c r="S48" i="55" s="1"/>
  <c r="K13" i="57"/>
  <c r="R48" i="55" s="1"/>
  <c r="J13" i="57"/>
  <c r="Q48" i="55" s="1"/>
  <c r="I13" i="57"/>
  <c r="P48" i="55" s="1"/>
  <c r="M12" i="57"/>
  <c r="T47" i="55" s="1"/>
  <c r="L12" i="57"/>
  <c r="S47" i="55" s="1"/>
  <c r="K12" i="57"/>
  <c r="R47" i="55" s="1"/>
  <c r="J12" i="57"/>
  <c r="Q47" i="55" s="1"/>
  <c r="I12" i="57"/>
  <c r="P47" i="55" s="1"/>
  <c r="M11" i="57"/>
  <c r="T46" i="55" s="1"/>
  <c r="L11" i="57"/>
  <c r="S46" i="55" s="1"/>
  <c r="K11" i="57"/>
  <c r="R46" i="55" s="1"/>
  <c r="J11" i="57"/>
  <c r="Q46" i="55" s="1"/>
  <c r="I11" i="57"/>
  <c r="P46" i="55" s="1"/>
  <c r="M10" i="57"/>
  <c r="T40" i="55" s="1"/>
  <c r="L10" i="57"/>
  <c r="S40" i="55" s="1"/>
  <c r="K10" i="57"/>
  <c r="R40" i="55" s="1"/>
  <c r="J10" i="57"/>
  <c r="Q40" i="55" s="1"/>
  <c r="I10" i="57"/>
  <c r="P40" i="55" s="1"/>
  <c r="M9" i="57"/>
  <c r="T39" i="55" s="1"/>
  <c r="L9" i="57"/>
  <c r="S39" i="55" s="1"/>
  <c r="K9" i="57"/>
  <c r="R39" i="55" s="1"/>
  <c r="J9" i="57"/>
  <c r="Q39" i="55" s="1"/>
  <c r="I9" i="57"/>
  <c r="P39" i="55" s="1"/>
  <c r="M8" i="57"/>
  <c r="T38" i="55" s="1"/>
  <c r="L8" i="57"/>
  <c r="S38" i="55" s="1"/>
  <c r="K8" i="57"/>
  <c r="R38" i="55" s="1"/>
  <c r="J8" i="57"/>
  <c r="Q38" i="55" s="1"/>
  <c r="I8" i="57"/>
  <c r="P38" i="55" s="1"/>
  <c r="M7" i="57"/>
  <c r="T37" i="55" s="1"/>
  <c r="L7" i="57"/>
  <c r="S37" i="55" s="1"/>
  <c r="K7" i="57"/>
  <c r="R37" i="55" s="1"/>
  <c r="J7" i="57"/>
  <c r="Q37" i="55" s="1"/>
  <c r="I7" i="57"/>
  <c r="P37" i="55" s="1"/>
  <c r="M5" i="57"/>
  <c r="T35" i="55" s="1"/>
  <c r="L5" i="57"/>
  <c r="S35" i="55" s="1"/>
  <c r="K5" i="57"/>
  <c r="R35" i="55" s="1"/>
  <c r="J5" i="57"/>
  <c r="Q35" i="55" s="1"/>
  <c r="I5" i="57"/>
  <c r="P35" i="55" s="1"/>
  <c r="L6" i="57"/>
  <c r="S36" i="55" s="1"/>
  <c r="K6" i="57"/>
  <c r="R36" i="55" s="1"/>
  <c r="J6" i="57"/>
  <c r="Q36" i="55" s="1"/>
  <c r="I6" i="57"/>
  <c r="P36" i="55" s="1"/>
  <c r="M6" i="57"/>
  <c r="T36" i="55" s="1"/>
  <c r="E45" i="57" l="1"/>
  <c r="C103" i="55" s="1"/>
  <c r="E38" i="57"/>
  <c r="C96" i="55" s="1"/>
  <c r="E39" i="57"/>
  <c r="C97" i="55" s="1"/>
  <c r="E40" i="57"/>
  <c r="C98" i="55" s="1"/>
  <c r="E41" i="57"/>
  <c r="C99" i="55" s="1"/>
  <c r="E42" i="57"/>
  <c r="C100" i="55" s="1"/>
  <c r="E43" i="57"/>
  <c r="C101" i="55" s="1"/>
  <c r="E44" i="57"/>
  <c r="C102" i="55" s="1"/>
  <c r="E35" i="57"/>
  <c r="C93" i="55" s="1"/>
  <c r="E36" i="57"/>
  <c r="C94" i="55" s="1"/>
  <c r="E37" i="57"/>
  <c r="C95" i="55" s="1"/>
  <c r="E26" i="57"/>
  <c r="C84" i="55" s="1"/>
  <c r="E27" i="57"/>
  <c r="C85" i="55" s="1"/>
  <c r="E28" i="57"/>
  <c r="E29" i="57"/>
  <c r="C87" i="55" s="1"/>
  <c r="E30" i="57"/>
  <c r="C88" i="55" s="1"/>
  <c r="E31" i="57"/>
  <c r="E32" i="57"/>
  <c r="E33" i="57"/>
  <c r="C91" i="55" s="1"/>
  <c r="E34" i="57"/>
  <c r="C92" i="55" s="1"/>
  <c r="E25" i="57"/>
  <c r="C83" i="55" s="1"/>
  <c r="E93" i="57"/>
  <c r="C198" i="55" s="1"/>
  <c r="E94" i="57"/>
  <c r="C199" i="55" s="1"/>
  <c r="E95" i="57"/>
  <c r="C200" i="55" s="1"/>
  <c r="E96" i="57"/>
  <c r="C201" i="55" s="1"/>
  <c r="E97" i="57"/>
  <c r="C202" i="55" s="1"/>
  <c r="E98" i="57"/>
  <c r="C203" i="55" s="1"/>
  <c r="E99" i="57"/>
  <c r="C204" i="55" s="1"/>
  <c r="E92" i="57"/>
  <c r="C197" i="55" s="1"/>
  <c r="E89" i="57"/>
  <c r="C189" i="55" s="1"/>
  <c r="E90" i="57"/>
  <c r="C190" i="55" s="1"/>
  <c r="E91" i="57"/>
  <c r="C191" i="55" s="1"/>
  <c r="E88" i="57"/>
  <c r="C188" i="55" s="1"/>
  <c r="E86" i="57"/>
  <c r="C76" i="55" s="1"/>
  <c r="E87" i="57"/>
  <c r="C77" i="55" s="1"/>
  <c r="E85" i="57"/>
  <c r="C75" i="55" s="1"/>
  <c r="E81" i="57"/>
  <c r="C179" i="55" s="1"/>
  <c r="E82" i="57"/>
  <c r="C180" i="55" s="1"/>
  <c r="E83" i="57"/>
  <c r="C181" i="55" s="1"/>
  <c r="E84" i="57"/>
  <c r="C182" i="55" s="1"/>
  <c r="E80" i="57"/>
  <c r="C178" i="55" s="1"/>
  <c r="E78" i="57"/>
  <c r="C171" i="55" s="1"/>
  <c r="E79" i="57"/>
  <c r="C172" i="55" s="1"/>
  <c r="E77" i="57"/>
  <c r="C170" i="55" s="1"/>
  <c r="E76" i="57"/>
  <c r="C164" i="55" s="1"/>
  <c r="E75" i="57"/>
  <c r="C158" i="55" s="1"/>
  <c r="E70" i="57" l="1"/>
  <c r="C148" i="55" s="1"/>
  <c r="E71" i="57"/>
  <c r="C149" i="55" s="1"/>
  <c r="E72" i="57"/>
  <c r="C150" i="55" s="1"/>
  <c r="E73" i="57"/>
  <c r="C151" i="55" s="1"/>
  <c r="E74" i="57"/>
  <c r="C152" i="55" s="1"/>
  <c r="E69" i="57"/>
  <c r="C147" i="55" s="1"/>
  <c r="E66" i="57"/>
  <c r="C139" i="55" s="1"/>
  <c r="E67" i="57"/>
  <c r="C140" i="55" s="1"/>
  <c r="E68" i="57"/>
  <c r="C141" i="55" s="1"/>
  <c r="E61" i="57"/>
  <c r="C134" i="55" s="1"/>
  <c r="E62" i="57"/>
  <c r="C135" i="55" s="1"/>
  <c r="E63" i="57"/>
  <c r="C136" i="55" s="1"/>
  <c r="E64" i="57"/>
  <c r="C137" i="55" s="1"/>
  <c r="E65" i="57"/>
  <c r="C138" i="55" s="1"/>
  <c r="E57" i="57"/>
  <c r="C130" i="55" s="1"/>
  <c r="E58" i="57"/>
  <c r="C131" i="55" s="1"/>
  <c r="E59" i="57"/>
  <c r="C132" i="55" s="1"/>
  <c r="E60" i="57"/>
  <c r="C133" i="55" s="1"/>
  <c r="E56" i="57"/>
  <c r="C129" i="55" s="1"/>
  <c r="E53" i="57"/>
  <c r="C121" i="55" s="1"/>
  <c r="E54" i="57"/>
  <c r="C122" i="55" s="1"/>
  <c r="E55" i="57"/>
  <c r="C123" i="55" s="1"/>
  <c r="E52" i="57"/>
  <c r="C120" i="55" s="1"/>
  <c r="E47" i="57"/>
  <c r="C110" i="55" s="1"/>
  <c r="E48" i="57"/>
  <c r="C111" i="55" s="1"/>
  <c r="E49" i="57"/>
  <c r="C112" i="55" s="1"/>
  <c r="E50" i="57"/>
  <c r="C113" i="55" s="1"/>
  <c r="E51" i="57"/>
  <c r="C114" i="55" s="1"/>
  <c r="E46" i="57"/>
  <c r="C109" i="55" s="1"/>
  <c r="E21" i="57"/>
  <c r="C66" i="55" s="1"/>
  <c r="E22" i="57"/>
  <c r="C67" i="55" s="1"/>
  <c r="E23" i="57"/>
  <c r="C68" i="55" s="1"/>
  <c r="E24" i="57"/>
  <c r="C69" i="55" s="1"/>
  <c r="E20" i="57"/>
  <c r="C65" i="55" s="1"/>
  <c r="E15" i="57"/>
  <c r="C55" i="55" s="1"/>
  <c r="E16" i="57"/>
  <c r="C56" i="55" s="1"/>
  <c r="E17" i="57"/>
  <c r="C57" i="55" s="1"/>
  <c r="E18" i="57"/>
  <c r="C58" i="55" s="1"/>
  <c r="E19" i="57"/>
  <c r="C59" i="55" s="1"/>
  <c r="E14" i="57"/>
  <c r="C54" i="55" s="1"/>
  <c r="E12" i="57"/>
  <c r="C47" i="55" s="1"/>
  <c r="E13" i="57"/>
  <c r="C48" i="55" s="1"/>
  <c r="E11" i="57"/>
  <c r="C46" i="55" s="1"/>
  <c r="E6" i="57"/>
  <c r="C36" i="55" s="1"/>
  <c r="E7" i="57"/>
  <c r="C37" i="55" s="1"/>
  <c r="E8" i="57"/>
  <c r="C38" i="55" s="1"/>
  <c r="E9" i="57"/>
  <c r="C39" i="55" s="1"/>
  <c r="E10" i="57"/>
  <c r="C40" i="55" s="1"/>
  <c r="E5" i="57"/>
  <c r="C35" i="55" s="1"/>
  <c r="AP14" i="54" l="1"/>
  <c r="AH14" i="54"/>
  <c r="Z14" i="54"/>
  <c r="R14" i="54"/>
  <c r="I198" i="55" l="1"/>
  <c r="L198" i="55" s="1"/>
  <c r="H198" i="55"/>
  <c r="AP23" i="47"/>
  <c r="AP22" i="47"/>
  <c r="AP21" i="47"/>
  <c r="AP20" i="47"/>
  <c r="AP19" i="47"/>
  <c r="AH23" i="47"/>
  <c r="AH22" i="47"/>
  <c r="AH21" i="47"/>
  <c r="AH20" i="47"/>
  <c r="AH19" i="47"/>
  <c r="H139" i="55" l="1"/>
  <c r="H138" i="55"/>
  <c r="H137" i="55"/>
  <c r="H136" i="55"/>
  <c r="H135" i="55"/>
  <c r="AO17" i="43"/>
  <c r="Q17" i="43"/>
  <c r="G113" i="55" s="1"/>
  <c r="AQ17" i="43" l="1"/>
  <c r="Z17" i="43" l="1"/>
  <c r="R17" i="43"/>
  <c r="I113" i="55" s="1"/>
  <c r="AR17" i="43"/>
  <c r="J113" i="55" s="1"/>
  <c r="E113" i="55"/>
  <c r="L113" i="55" l="1"/>
  <c r="B6" i="57"/>
  <c r="B7" i="57" s="1"/>
  <c r="B8" i="57" s="1"/>
  <c r="B9" i="57" s="1"/>
  <c r="B10" i="57" s="1"/>
  <c r="B11" i="57" s="1"/>
  <c r="B12" i="57" s="1"/>
  <c r="B13" i="57" s="1"/>
  <c r="B14" i="57" s="1"/>
  <c r="B15" i="57" s="1"/>
  <c r="B16" i="57" s="1"/>
  <c r="B17" i="57" s="1"/>
  <c r="B18" i="57" s="1"/>
  <c r="B19" i="57" s="1"/>
  <c r="B20" i="57" s="1"/>
  <c r="B21" i="57" s="1"/>
  <c r="B22" i="57" s="1"/>
  <c r="B23" i="57" s="1"/>
  <c r="B24" i="57" s="1"/>
  <c r="B25" i="57" l="1"/>
  <c r="B26" i="57" s="1"/>
  <c r="B27" i="57" s="1"/>
  <c r="B30" i="57" s="1"/>
  <c r="B35" i="57" s="1"/>
  <c r="B36" i="57" s="1"/>
  <c r="B37" i="57" s="1"/>
  <c r="B38" i="57" s="1"/>
  <c r="B39" i="57" s="1"/>
  <c r="B40" i="57" s="1"/>
  <c r="B41" i="57" s="1"/>
  <c r="B42" i="57" s="1"/>
  <c r="B43" i="57" s="1"/>
  <c r="B44" i="57" s="1"/>
  <c r="B45" i="57" s="1"/>
  <c r="B46" i="57" s="1"/>
  <c r="B47" i="57" s="1"/>
  <c r="B48" i="57" s="1"/>
  <c r="B49" i="57" s="1"/>
  <c r="B50" i="57" s="1"/>
  <c r="B51" i="57" s="1"/>
  <c r="B52" i="57" s="1"/>
  <c r="B53" i="57" s="1"/>
  <c r="B54" i="57" s="1"/>
  <c r="B55" i="57" s="1"/>
  <c r="B56" i="57" s="1"/>
  <c r="B57" i="57" s="1"/>
  <c r="B58" i="57" s="1"/>
  <c r="B59" i="57" s="1"/>
  <c r="B60" i="57" s="1"/>
  <c r="B61" i="57" s="1"/>
  <c r="B62" i="57" s="1"/>
  <c r="B63" i="57" s="1"/>
  <c r="B64" i="57" s="1"/>
  <c r="B65" i="57" s="1"/>
  <c r="B66" i="57" s="1"/>
  <c r="B67" i="57" s="1"/>
  <c r="B68" i="57" s="1"/>
  <c r="B69" i="57" s="1"/>
  <c r="B70" i="57" s="1"/>
  <c r="B71" i="57" s="1"/>
  <c r="B72" i="57" s="1"/>
  <c r="B73" i="57" s="1"/>
  <c r="B74" i="57" s="1"/>
  <c r="B75" i="57" s="1"/>
  <c r="B76" i="57" s="1"/>
  <c r="B77" i="57" l="1"/>
  <c r="B78" i="57" s="1"/>
  <c r="B79" i="57" s="1"/>
  <c r="K196" i="55"/>
  <c r="F196" i="55"/>
  <c r="K187" i="55"/>
  <c r="F187" i="55"/>
  <c r="K177" i="55"/>
  <c r="F177" i="55"/>
  <c r="K169" i="55"/>
  <c r="F169" i="55"/>
  <c r="K163" i="55"/>
  <c r="F163" i="55"/>
  <c r="K157" i="55"/>
  <c r="F157" i="55"/>
  <c r="K146" i="55"/>
  <c r="F146" i="55"/>
  <c r="K128" i="55"/>
  <c r="F128" i="55"/>
  <c r="K119" i="55"/>
  <c r="F119" i="55"/>
  <c r="K108" i="55"/>
  <c r="F108" i="55"/>
  <c r="K82" i="55"/>
  <c r="F82" i="55"/>
  <c r="K64" i="55"/>
  <c r="F64" i="55"/>
  <c r="K45" i="55"/>
  <c r="F45" i="55"/>
  <c r="B80" i="57" l="1"/>
  <c r="B81" i="57" s="1"/>
  <c r="B82" i="57" s="1"/>
  <c r="B83" i="57" s="1"/>
  <c r="B84" i="57" s="1"/>
  <c r="B85" i="57" s="1"/>
  <c r="B86" i="57" s="1"/>
  <c r="B87" i="57" s="1"/>
  <c r="B88" i="57" s="1"/>
  <c r="B89" i="57" s="1"/>
  <c r="B90" i="57" s="1"/>
  <c r="B91" i="57" s="1"/>
  <c r="B92" i="57" s="1"/>
  <c r="B93" i="57" s="1"/>
  <c r="B94" i="57" s="1"/>
  <c r="B95" i="57" s="1"/>
  <c r="B96" i="57" s="1"/>
  <c r="B97" i="57" s="1"/>
  <c r="B98" i="57" s="1"/>
  <c r="B99" i="57" s="1"/>
  <c r="B100" i="57" s="1"/>
  <c r="B101" i="57" s="1"/>
  <c r="B102" i="57" s="1"/>
  <c r="B103" i="57" s="1"/>
  <c r="B104" i="57" s="1"/>
  <c r="B105" i="57" s="1"/>
  <c r="B106" i="57" s="1"/>
  <c r="B107" i="57" s="1"/>
  <c r="B108" i="57" s="1"/>
  <c r="B109" i="57" s="1"/>
  <c r="K198" i="55"/>
  <c r="AH14" i="40" l="1"/>
  <c r="AH13" i="40"/>
  <c r="AH15" i="40"/>
  <c r="AG15" i="40"/>
  <c r="F48" i="55" s="1"/>
  <c r="R14" i="40"/>
  <c r="R13" i="40"/>
  <c r="AP18" i="43"/>
  <c r="AO18" i="43"/>
  <c r="AH18" i="43"/>
  <c r="AG18" i="43"/>
  <c r="F114" i="55" s="1"/>
  <c r="Z18" i="43"/>
  <c r="Y18" i="43"/>
  <c r="R18" i="43"/>
  <c r="Q18" i="43"/>
  <c r="AP16" i="43"/>
  <c r="AO16" i="43"/>
  <c r="AH16" i="43"/>
  <c r="AG16" i="43"/>
  <c r="F112" i="55" s="1"/>
  <c r="Z16" i="43"/>
  <c r="Y16" i="43"/>
  <c r="R16" i="43"/>
  <c r="Q16" i="43"/>
  <c r="AP20" i="41"/>
  <c r="AO20" i="41"/>
  <c r="AH20" i="41"/>
  <c r="AG20" i="41"/>
  <c r="F90" i="55" s="1"/>
  <c r="Z20" i="41"/>
  <c r="Y20" i="41"/>
  <c r="R20" i="41"/>
  <c r="Q20" i="41"/>
  <c r="AP16" i="41"/>
  <c r="AO16" i="41"/>
  <c r="AH16" i="41"/>
  <c r="AG16" i="41"/>
  <c r="F86" i="55" s="1"/>
  <c r="Z16" i="41"/>
  <c r="Y16" i="41"/>
  <c r="R16" i="41"/>
  <c r="Q16" i="41"/>
  <c r="AO18" i="39"/>
  <c r="AG18" i="39"/>
  <c r="Y18" i="39"/>
  <c r="Q18" i="39"/>
  <c r="AP16" i="39"/>
  <c r="AO16" i="39"/>
  <c r="AH16" i="39"/>
  <c r="AG16" i="39"/>
  <c r="F38" i="55" s="1"/>
  <c r="Z16" i="39"/>
  <c r="Y16" i="39"/>
  <c r="R16" i="39"/>
  <c r="Q16" i="39"/>
  <c r="R15" i="39"/>
  <c r="Q15" i="39"/>
  <c r="G37" i="55" s="1"/>
  <c r="Z15" i="39"/>
  <c r="Y15" i="39"/>
  <c r="AH15" i="39"/>
  <c r="AG15" i="39"/>
  <c r="F37" i="55" s="1"/>
  <c r="AP15" i="39"/>
  <c r="AO15" i="39"/>
  <c r="AP15" i="53"/>
  <c r="AO15" i="53"/>
  <c r="AH15" i="53"/>
  <c r="AG15" i="53"/>
  <c r="F77" i="55" s="1"/>
  <c r="Z15" i="53"/>
  <c r="Y15" i="53"/>
  <c r="AQ15" i="53" s="1"/>
  <c r="E77" i="55" s="1"/>
  <c r="R15" i="53"/>
  <c r="Q15" i="53"/>
  <c r="AP14" i="53"/>
  <c r="AO14" i="53"/>
  <c r="AH14" i="53"/>
  <c r="AG14" i="53"/>
  <c r="F76" i="55" s="1"/>
  <c r="Z14" i="53"/>
  <c r="Y14" i="53"/>
  <c r="R14" i="53"/>
  <c r="Q14" i="53"/>
  <c r="G76" i="55" s="1"/>
  <c r="AP13" i="53"/>
  <c r="AO13" i="53"/>
  <c r="AH13" i="53"/>
  <c r="AG13" i="53"/>
  <c r="F75" i="55" s="1"/>
  <c r="Z13" i="53"/>
  <c r="Y13" i="53"/>
  <c r="R13" i="53"/>
  <c r="Q13" i="53"/>
  <c r="G75" i="55" s="1"/>
  <c r="AP15" i="40"/>
  <c r="AO15" i="40"/>
  <c r="Z15" i="40"/>
  <c r="Y15" i="40"/>
  <c r="R15" i="40"/>
  <c r="Q15" i="40"/>
  <c r="AP14" i="40"/>
  <c r="AO14" i="40"/>
  <c r="AG14" i="40"/>
  <c r="F47" i="55" s="1"/>
  <c r="Y14" i="40"/>
  <c r="Q14" i="40"/>
  <c r="AP13" i="40"/>
  <c r="AO13" i="40"/>
  <c r="AG13" i="40"/>
  <c r="F46" i="55" s="1"/>
  <c r="Z13" i="40"/>
  <c r="Y13" i="40"/>
  <c r="Q13" i="40"/>
  <c r="G46" i="55" s="1"/>
  <c r="AP17" i="39"/>
  <c r="AO17" i="39"/>
  <c r="AH17" i="39"/>
  <c r="AG17" i="39"/>
  <c r="F39" i="55" s="1"/>
  <c r="Z17" i="39"/>
  <c r="Y17" i="39"/>
  <c r="R17" i="39"/>
  <c r="Q17" i="39"/>
  <c r="G39" i="55" s="1"/>
  <c r="AP14" i="39"/>
  <c r="AO14" i="39"/>
  <c r="AH14" i="39"/>
  <c r="AG14" i="39"/>
  <c r="F36" i="55" s="1"/>
  <c r="Z14" i="39"/>
  <c r="Y14" i="39"/>
  <c r="R14" i="39"/>
  <c r="Q14" i="39"/>
  <c r="G36" i="55" s="1"/>
  <c r="AP13" i="39"/>
  <c r="AO13" i="39"/>
  <c r="AH13" i="39"/>
  <c r="AG13" i="39"/>
  <c r="F35" i="55" s="1"/>
  <c r="Z13" i="39"/>
  <c r="Y13" i="39"/>
  <c r="R13" i="39"/>
  <c r="Q13" i="39"/>
  <c r="G35" i="55" s="1"/>
  <c r="AO18" i="38"/>
  <c r="AO17" i="38"/>
  <c r="AG18" i="38"/>
  <c r="F59" i="55" s="1"/>
  <c r="AG17" i="38"/>
  <c r="F58" i="55" s="1"/>
  <c r="Y18" i="38"/>
  <c r="Y17" i="38"/>
  <c r="Q18" i="38"/>
  <c r="G59" i="55" s="1"/>
  <c r="Q17" i="38"/>
  <c r="G58" i="55" s="1"/>
  <c r="AP16" i="38"/>
  <c r="AO16" i="38"/>
  <c r="AH16" i="38"/>
  <c r="AG16" i="38"/>
  <c r="F57" i="55" s="1"/>
  <c r="Z16" i="38"/>
  <c r="Y16" i="38"/>
  <c r="R16" i="38"/>
  <c r="Q16" i="38"/>
  <c r="G57" i="55" s="1"/>
  <c r="AP15" i="38"/>
  <c r="AO15" i="38"/>
  <c r="AH15" i="38"/>
  <c r="AG15" i="38"/>
  <c r="F56" i="55" s="1"/>
  <c r="Z15" i="38"/>
  <c r="Y15" i="38"/>
  <c r="R15" i="38"/>
  <c r="Q15" i="38"/>
  <c r="G56" i="55" s="1"/>
  <c r="AP14" i="38"/>
  <c r="AO14" i="38"/>
  <c r="AH14" i="38"/>
  <c r="AG14" i="38"/>
  <c r="F55" i="55" s="1"/>
  <c r="Z14" i="38"/>
  <c r="Y14" i="38"/>
  <c r="R14" i="38"/>
  <c r="Q14" i="38"/>
  <c r="G55" i="55" s="1"/>
  <c r="AP13" i="38"/>
  <c r="AO13" i="38"/>
  <c r="AH13" i="38"/>
  <c r="AG13" i="38"/>
  <c r="F54" i="55" s="1"/>
  <c r="Z13" i="38"/>
  <c r="Y13" i="38"/>
  <c r="R13" i="38"/>
  <c r="Q13" i="38"/>
  <c r="G54" i="55" s="1"/>
  <c r="AR14" i="54"/>
  <c r="AQ14" i="54"/>
  <c r="E198" i="55" s="1"/>
  <c r="AP20" i="54"/>
  <c r="AO20" i="54"/>
  <c r="AH20" i="54"/>
  <c r="AG20" i="54"/>
  <c r="F204" i="55" s="1"/>
  <c r="Z20" i="54"/>
  <c r="Y20" i="54"/>
  <c r="R20" i="54"/>
  <c r="Q20" i="54"/>
  <c r="AP19" i="54"/>
  <c r="AH19" i="54"/>
  <c r="AG19" i="54"/>
  <c r="F203" i="55" s="1"/>
  <c r="Z19" i="54"/>
  <c r="Y19" i="54"/>
  <c r="R19" i="54"/>
  <c r="Q19" i="54"/>
  <c r="AP18" i="54"/>
  <c r="AO18" i="54"/>
  <c r="AH18" i="54"/>
  <c r="AG18" i="54"/>
  <c r="F202" i="55" s="1"/>
  <c r="Z18" i="54"/>
  <c r="Y18" i="54"/>
  <c r="R18" i="54"/>
  <c r="Q18" i="54"/>
  <c r="AP17" i="54"/>
  <c r="AH17" i="54"/>
  <c r="AG17" i="54"/>
  <c r="F201" i="55" s="1"/>
  <c r="Z17" i="54"/>
  <c r="Y17" i="54"/>
  <c r="R17" i="54"/>
  <c r="AP16" i="54"/>
  <c r="AH16" i="54"/>
  <c r="AG16" i="54"/>
  <c r="F200" i="55" s="1"/>
  <c r="Z16" i="54"/>
  <c r="Y16" i="54"/>
  <c r="R16" i="54"/>
  <c r="Q16" i="54"/>
  <c r="AP15" i="54"/>
  <c r="AO15" i="54"/>
  <c r="AH15" i="54"/>
  <c r="AG15" i="54"/>
  <c r="F199" i="55" s="1"/>
  <c r="Z15" i="54"/>
  <c r="Y15" i="54"/>
  <c r="R15" i="54"/>
  <c r="Q15" i="54"/>
  <c r="AP13" i="54"/>
  <c r="AO13" i="54"/>
  <c r="AH13" i="54"/>
  <c r="AG13" i="54"/>
  <c r="F197" i="55" s="1"/>
  <c r="Z13" i="54"/>
  <c r="Y13" i="54"/>
  <c r="R13" i="54"/>
  <c r="Q13" i="54"/>
  <c r="AO17" i="52"/>
  <c r="AG17" i="52"/>
  <c r="F182" i="55" s="1"/>
  <c r="Y17" i="52"/>
  <c r="Q17" i="52"/>
  <c r="AO16" i="52"/>
  <c r="AG16" i="52"/>
  <c r="F181" i="55" s="1"/>
  <c r="Y16" i="52"/>
  <c r="Q16" i="52"/>
  <c r="AO15" i="52"/>
  <c r="AG15" i="52"/>
  <c r="F180" i="55" s="1"/>
  <c r="Y15" i="52"/>
  <c r="Q15" i="52"/>
  <c r="AO14" i="52"/>
  <c r="AG14" i="52"/>
  <c r="F179" i="55" s="1"/>
  <c r="Y14" i="52"/>
  <c r="Q14" i="52"/>
  <c r="AO13" i="52"/>
  <c r="AG13" i="52"/>
  <c r="F178" i="55" s="1"/>
  <c r="Y13" i="52"/>
  <c r="Q13" i="52"/>
  <c r="AO13" i="51"/>
  <c r="AG13" i="51"/>
  <c r="F170" i="55" s="1"/>
  <c r="Y13" i="51"/>
  <c r="Q13" i="51"/>
  <c r="AP15" i="51"/>
  <c r="AO15" i="51"/>
  <c r="AH15" i="51"/>
  <c r="AG15" i="51"/>
  <c r="F172" i="55" s="1"/>
  <c r="Z15" i="51"/>
  <c r="Y15" i="51"/>
  <c r="G172" i="55" s="1"/>
  <c r="R15" i="51"/>
  <c r="Q15" i="51"/>
  <c r="AP14" i="51"/>
  <c r="AO14" i="51"/>
  <c r="AH14" i="51"/>
  <c r="AG14" i="51"/>
  <c r="F171" i="55" s="1"/>
  <c r="Z14" i="51"/>
  <c r="Y14" i="51"/>
  <c r="G171" i="55" s="1"/>
  <c r="R14" i="51"/>
  <c r="Q14" i="51"/>
  <c r="AP13" i="50"/>
  <c r="AG13" i="50"/>
  <c r="AH13" i="50"/>
  <c r="Z13" i="50"/>
  <c r="R13" i="50"/>
  <c r="AO13" i="50"/>
  <c r="AQ13" i="50" s="1"/>
  <c r="E164" i="55" s="1"/>
  <c r="AO13" i="49"/>
  <c r="AG13" i="49"/>
  <c r="Y13" i="49"/>
  <c r="Q13" i="49"/>
  <c r="AO18" i="48"/>
  <c r="AO17" i="48"/>
  <c r="AO16" i="48"/>
  <c r="AO15" i="48"/>
  <c r="AO14" i="48"/>
  <c r="AO13" i="48"/>
  <c r="AG18" i="48"/>
  <c r="F152" i="55" s="1"/>
  <c r="AG17" i="48"/>
  <c r="F151" i="55" s="1"/>
  <c r="AG16" i="48"/>
  <c r="F150" i="55" s="1"/>
  <c r="AG15" i="48"/>
  <c r="F149" i="55" s="1"/>
  <c r="AG14" i="48"/>
  <c r="F148" i="55" s="1"/>
  <c r="AG13" i="48"/>
  <c r="F147" i="55" s="1"/>
  <c r="Y18" i="48"/>
  <c r="Y17" i="48"/>
  <c r="Y16" i="48"/>
  <c r="Y15" i="48"/>
  <c r="Y14" i="48"/>
  <c r="Y13" i="48"/>
  <c r="Q18" i="48"/>
  <c r="G152" i="55" s="1"/>
  <c r="Q17" i="48"/>
  <c r="G151" i="55" s="1"/>
  <c r="Q16" i="48"/>
  <c r="Q15" i="48"/>
  <c r="Q14" i="48"/>
  <c r="G148" i="55" s="1"/>
  <c r="AQ14" i="48"/>
  <c r="Q13" i="48"/>
  <c r="R22" i="47"/>
  <c r="Q22" i="47"/>
  <c r="G138" i="55" s="1"/>
  <c r="Z22" i="47"/>
  <c r="Y22" i="47"/>
  <c r="AG22" i="47"/>
  <c r="F138" i="55" s="1"/>
  <c r="AO22" i="47"/>
  <c r="AO21" i="47"/>
  <c r="AG21" i="47"/>
  <c r="F137" i="55" s="1"/>
  <c r="Z21" i="47"/>
  <c r="Y21" i="47"/>
  <c r="R21" i="47"/>
  <c r="I137" i="55" s="1"/>
  <c r="Q21" i="47"/>
  <c r="AO19" i="47"/>
  <c r="AG19" i="47"/>
  <c r="F135" i="55" s="1"/>
  <c r="Y19" i="47"/>
  <c r="R19" i="47"/>
  <c r="I135" i="55" s="1"/>
  <c r="Q19" i="47"/>
  <c r="AO20" i="47"/>
  <c r="AG20" i="47"/>
  <c r="F136" i="55" s="1"/>
  <c r="Z20" i="47"/>
  <c r="Y20" i="47"/>
  <c r="R20" i="47"/>
  <c r="I136" i="55" s="1"/>
  <c r="Q20" i="47"/>
  <c r="G136" i="55" s="1"/>
  <c r="AO25" i="47"/>
  <c r="AO24" i="47"/>
  <c r="AO23" i="47"/>
  <c r="AO18" i="47"/>
  <c r="AO17" i="47"/>
  <c r="AO16" i="47"/>
  <c r="AO15" i="47"/>
  <c r="AO14" i="47"/>
  <c r="AO13" i="47"/>
  <c r="AG25" i="47"/>
  <c r="F141" i="55" s="1"/>
  <c r="AG24" i="47"/>
  <c r="F140" i="55" s="1"/>
  <c r="AG23" i="47"/>
  <c r="F139" i="55" s="1"/>
  <c r="AG18" i="47"/>
  <c r="F134" i="55" s="1"/>
  <c r="AG17" i="47"/>
  <c r="F133" i="55" s="1"/>
  <c r="AG16" i="47"/>
  <c r="F132" i="55" s="1"/>
  <c r="AG15" i="47"/>
  <c r="AG14" i="47"/>
  <c r="F130" i="55" s="1"/>
  <c r="AG13" i="47"/>
  <c r="F129" i="55" s="1"/>
  <c r="Y25" i="47"/>
  <c r="Y24" i="47"/>
  <c r="Z23" i="47"/>
  <c r="Y23" i="47"/>
  <c r="Y18" i="47"/>
  <c r="Y17" i="47"/>
  <c r="Y16" i="47"/>
  <c r="Y15" i="47"/>
  <c r="Y14" i="47"/>
  <c r="Y13" i="47"/>
  <c r="Q25" i="47"/>
  <c r="Q24" i="47"/>
  <c r="R23" i="47"/>
  <c r="I139" i="55" s="1"/>
  <c r="Q23" i="47"/>
  <c r="G139" i="55" s="1"/>
  <c r="Q18" i="47"/>
  <c r="Q17" i="47"/>
  <c r="Q16" i="47"/>
  <c r="G132" i="55" s="1"/>
  <c r="Q15" i="47"/>
  <c r="Q14" i="47"/>
  <c r="Q13" i="47"/>
  <c r="AQ25" i="47"/>
  <c r="AP16" i="45"/>
  <c r="AO16" i="45"/>
  <c r="AH16" i="45"/>
  <c r="AG16" i="45"/>
  <c r="F191" i="55" s="1"/>
  <c r="Z16" i="45"/>
  <c r="Y16" i="45"/>
  <c r="R16" i="45"/>
  <c r="Q16" i="45"/>
  <c r="G191" i="55" s="1"/>
  <c r="AP15" i="45"/>
  <c r="AO15" i="45"/>
  <c r="AH15" i="45"/>
  <c r="AG15" i="45"/>
  <c r="F190" i="55" s="1"/>
  <c r="Z15" i="45"/>
  <c r="Y15" i="45"/>
  <c r="R15" i="45"/>
  <c r="Q15" i="45"/>
  <c r="G190" i="55" s="1"/>
  <c r="AP14" i="45"/>
  <c r="AO14" i="45"/>
  <c r="AH14" i="45"/>
  <c r="AG14" i="45"/>
  <c r="F189" i="55" s="1"/>
  <c r="Z14" i="45"/>
  <c r="Y14" i="45"/>
  <c r="R14" i="45"/>
  <c r="Q14" i="45"/>
  <c r="G189" i="55" s="1"/>
  <c r="AP13" i="45"/>
  <c r="AO13" i="45"/>
  <c r="AH13" i="45"/>
  <c r="AG13" i="45"/>
  <c r="F188" i="55" s="1"/>
  <c r="Z13" i="45"/>
  <c r="Y13" i="45"/>
  <c r="R13" i="45"/>
  <c r="Q13" i="45"/>
  <c r="G188" i="55" s="1"/>
  <c r="AP16" i="44"/>
  <c r="AO16" i="44"/>
  <c r="AH16" i="44"/>
  <c r="AG16" i="44"/>
  <c r="F123" i="55" s="1"/>
  <c r="Z16" i="44"/>
  <c r="Y16" i="44"/>
  <c r="R16" i="44"/>
  <c r="Q16" i="44"/>
  <c r="G123" i="55" s="1"/>
  <c r="AP15" i="44"/>
  <c r="AO15" i="44"/>
  <c r="AH15" i="44"/>
  <c r="AG15" i="44"/>
  <c r="F122" i="55" s="1"/>
  <c r="Z15" i="44"/>
  <c r="Y15" i="44"/>
  <c r="R15" i="44"/>
  <c r="Q15" i="44"/>
  <c r="G122" i="55" s="1"/>
  <c r="AP14" i="44"/>
  <c r="AO14" i="44"/>
  <c r="AH14" i="44"/>
  <c r="AG14" i="44"/>
  <c r="F121" i="55" s="1"/>
  <c r="Z14" i="44"/>
  <c r="Y14" i="44"/>
  <c r="R14" i="44"/>
  <c r="Q14" i="44"/>
  <c r="G121" i="55" s="1"/>
  <c r="AP13" i="44"/>
  <c r="AO13" i="44"/>
  <c r="AH13" i="44"/>
  <c r="AG13" i="44"/>
  <c r="F120" i="55" s="1"/>
  <c r="Z13" i="44"/>
  <c r="Y13" i="44"/>
  <c r="R13" i="44"/>
  <c r="Q13" i="44"/>
  <c r="G120" i="55" s="1"/>
  <c r="AP15" i="43"/>
  <c r="AO15" i="43"/>
  <c r="AH15" i="43"/>
  <c r="AG15" i="43"/>
  <c r="F111" i="55" s="1"/>
  <c r="Z15" i="43"/>
  <c r="Y15" i="43"/>
  <c r="R15" i="43"/>
  <c r="Q15" i="43"/>
  <c r="G111" i="55" s="1"/>
  <c r="AP14" i="43"/>
  <c r="AO14" i="43"/>
  <c r="AH14" i="43"/>
  <c r="AG14" i="43"/>
  <c r="F110" i="55" s="1"/>
  <c r="Z14" i="43"/>
  <c r="Y14" i="43"/>
  <c r="R14" i="43"/>
  <c r="Q14" i="43"/>
  <c r="G110" i="55" s="1"/>
  <c r="AP13" i="43"/>
  <c r="AO13" i="43"/>
  <c r="AH13" i="43"/>
  <c r="AG13" i="43"/>
  <c r="F109" i="55" s="1"/>
  <c r="Z13" i="43"/>
  <c r="Y13" i="43"/>
  <c r="R13" i="43"/>
  <c r="Q13" i="43"/>
  <c r="G109" i="55" s="1"/>
  <c r="AP33" i="41"/>
  <c r="AO33" i="41"/>
  <c r="AP32" i="41"/>
  <c r="AO32" i="41"/>
  <c r="AP31" i="41"/>
  <c r="AO31" i="41"/>
  <c r="AP30" i="41"/>
  <c r="AO30" i="41"/>
  <c r="AP29" i="41"/>
  <c r="AO29" i="41"/>
  <c r="AP28" i="41"/>
  <c r="AO28" i="41"/>
  <c r="AP27" i="41"/>
  <c r="AO27" i="41"/>
  <c r="AH33" i="41"/>
  <c r="AG33" i="41"/>
  <c r="F103" i="55" s="1"/>
  <c r="Z33" i="41"/>
  <c r="Y33" i="41"/>
  <c r="R33" i="41"/>
  <c r="Q33" i="41"/>
  <c r="AH32" i="41"/>
  <c r="AG32" i="41"/>
  <c r="F102" i="55" s="1"/>
  <c r="Z32" i="41"/>
  <c r="Y32" i="41"/>
  <c r="R32" i="41"/>
  <c r="Q32" i="41"/>
  <c r="AH31" i="41"/>
  <c r="AG31" i="41"/>
  <c r="F101" i="55" s="1"/>
  <c r="Z31" i="41"/>
  <c r="R31" i="41"/>
  <c r="Q31" i="41"/>
  <c r="AH30" i="41"/>
  <c r="AG30" i="41"/>
  <c r="F100" i="55" s="1"/>
  <c r="Z30" i="41"/>
  <c r="Y30" i="41"/>
  <c r="R30" i="41"/>
  <c r="Q30" i="41"/>
  <c r="AH29" i="41"/>
  <c r="AG29" i="41"/>
  <c r="F99" i="55" s="1"/>
  <c r="Z29" i="41"/>
  <c r="Y29" i="41"/>
  <c r="R29" i="41"/>
  <c r="Q29" i="41"/>
  <c r="AH28" i="41"/>
  <c r="AG28" i="41"/>
  <c r="F98" i="55" s="1"/>
  <c r="Z28" i="41"/>
  <c r="Y28" i="41"/>
  <c r="R28" i="41"/>
  <c r="Q28" i="41"/>
  <c r="AH27" i="41"/>
  <c r="AG27" i="41"/>
  <c r="F97" i="55" s="1"/>
  <c r="Z27" i="41"/>
  <c r="Y27" i="41"/>
  <c r="R27" i="41"/>
  <c r="Q27" i="41"/>
  <c r="AP19" i="41"/>
  <c r="AO19" i="41"/>
  <c r="AO18" i="41"/>
  <c r="AP18" i="41"/>
  <c r="AH19" i="41"/>
  <c r="AG19" i="41"/>
  <c r="F89" i="55" s="1"/>
  <c r="Z19" i="41"/>
  <c r="Y19" i="41"/>
  <c r="R19" i="41"/>
  <c r="Q19" i="41"/>
  <c r="AP21" i="41"/>
  <c r="AH21" i="41"/>
  <c r="Z21" i="41"/>
  <c r="AP26" i="41"/>
  <c r="AO26" i="41"/>
  <c r="AH26" i="41"/>
  <c r="AG26" i="41"/>
  <c r="F96" i="55" s="1"/>
  <c r="Z26" i="41"/>
  <c r="Y26" i="41"/>
  <c r="R26" i="41"/>
  <c r="Q26" i="41"/>
  <c r="AP14" i="41"/>
  <c r="AO14" i="41"/>
  <c r="AH14" i="41"/>
  <c r="AG14" i="41"/>
  <c r="F84" i="55" s="1"/>
  <c r="Z14" i="41"/>
  <c r="Y14" i="41"/>
  <c r="R14" i="41"/>
  <c r="Q14" i="41"/>
  <c r="AO21" i="41"/>
  <c r="AG21" i="41"/>
  <c r="F91" i="55" s="1"/>
  <c r="Y21" i="41"/>
  <c r="Q21" i="41"/>
  <c r="AP25" i="41"/>
  <c r="AO25" i="41"/>
  <c r="AH25" i="41"/>
  <c r="AG25" i="41"/>
  <c r="F95" i="55" s="1"/>
  <c r="Z25" i="41"/>
  <c r="Y25" i="41"/>
  <c r="R25" i="41"/>
  <c r="Q25" i="41"/>
  <c r="AP24" i="41"/>
  <c r="AO24" i="41"/>
  <c r="AH24" i="41"/>
  <c r="AG24" i="41"/>
  <c r="F94" i="55" s="1"/>
  <c r="Z24" i="41"/>
  <c r="Y24" i="41"/>
  <c r="R24" i="41"/>
  <c r="Q24" i="41"/>
  <c r="AP23" i="41"/>
  <c r="AO23" i="41"/>
  <c r="AH23" i="41"/>
  <c r="AG23" i="41"/>
  <c r="F93" i="55" s="1"/>
  <c r="Z23" i="41"/>
  <c r="Y23" i="41"/>
  <c r="R23" i="41"/>
  <c r="Q23" i="41"/>
  <c r="AP22" i="41"/>
  <c r="AO22" i="41"/>
  <c r="AH22" i="41"/>
  <c r="AG22" i="41"/>
  <c r="F92" i="55" s="1"/>
  <c r="Z22" i="41"/>
  <c r="Y22" i="41"/>
  <c r="R22" i="41"/>
  <c r="Q22" i="41"/>
  <c r="AH18" i="41"/>
  <c r="AG18" i="41"/>
  <c r="F88" i="55" s="1"/>
  <c r="Z18" i="41"/>
  <c r="Y18" i="41"/>
  <c r="R18" i="41"/>
  <c r="Q18" i="41"/>
  <c r="AP17" i="41"/>
  <c r="AO17" i="41"/>
  <c r="AH17" i="41"/>
  <c r="AG17" i="41"/>
  <c r="F87" i="55" s="1"/>
  <c r="Z17" i="41"/>
  <c r="Y17" i="41"/>
  <c r="R17" i="41"/>
  <c r="Q17" i="41"/>
  <c r="AP15" i="41"/>
  <c r="AO15" i="41"/>
  <c r="AH15" i="41"/>
  <c r="AG15" i="41"/>
  <c r="F85" i="55" s="1"/>
  <c r="Z15" i="41"/>
  <c r="Y15" i="41"/>
  <c r="R15" i="41"/>
  <c r="Q15" i="41"/>
  <c r="AP13" i="41"/>
  <c r="AO13" i="41"/>
  <c r="AH13" i="41"/>
  <c r="AG13" i="41"/>
  <c r="F83" i="55" s="1"/>
  <c r="Z13" i="41"/>
  <c r="Y13" i="41"/>
  <c r="R13" i="41"/>
  <c r="Q13" i="41"/>
  <c r="Q16" i="2"/>
  <c r="G68" i="55" s="1"/>
  <c r="Q17" i="2"/>
  <c r="G69" i="55" s="1"/>
  <c r="Q15" i="2"/>
  <c r="G67" i="55" s="1"/>
  <c r="Q14" i="2"/>
  <c r="G66" i="55" s="1"/>
  <c r="Y13" i="2"/>
  <c r="Q13" i="2"/>
  <c r="G65" i="55" s="1"/>
  <c r="F7" i="36"/>
  <c r="Z14" i="48" l="1"/>
  <c r="AP14" i="48"/>
  <c r="AH14" i="48"/>
  <c r="G164" i="55"/>
  <c r="F164" i="55"/>
  <c r="AQ18" i="39"/>
  <c r="AH18" i="39" s="1"/>
  <c r="H40" i="55" s="1"/>
  <c r="F40" i="55"/>
  <c r="AP25" i="47"/>
  <c r="AH25" i="47"/>
  <c r="G129" i="55"/>
  <c r="G133" i="55"/>
  <c r="G140" i="55"/>
  <c r="G135" i="55"/>
  <c r="I138" i="55"/>
  <c r="G149" i="55"/>
  <c r="G178" i="55"/>
  <c r="G179" i="55"/>
  <c r="G180" i="55"/>
  <c r="G181" i="55"/>
  <c r="G182" i="55"/>
  <c r="G197" i="55"/>
  <c r="G199" i="55"/>
  <c r="G200" i="55"/>
  <c r="L200" i="55" s="1"/>
  <c r="G201" i="55"/>
  <c r="G204" i="55"/>
  <c r="G47" i="55"/>
  <c r="G77" i="55"/>
  <c r="L77" i="55" s="1"/>
  <c r="G38" i="55"/>
  <c r="G40" i="55"/>
  <c r="G112" i="55"/>
  <c r="G114" i="55"/>
  <c r="G130" i="55"/>
  <c r="G134" i="55"/>
  <c r="G141" i="55"/>
  <c r="G137" i="55"/>
  <c r="G147" i="55"/>
  <c r="AQ16" i="48"/>
  <c r="G150" i="55"/>
  <c r="G170" i="55"/>
  <c r="G202" i="55"/>
  <c r="G203" i="55"/>
  <c r="G48" i="55"/>
  <c r="I204" i="55"/>
  <c r="H204" i="55"/>
  <c r="H203" i="55"/>
  <c r="I203" i="55"/>
  <c r="I202" i="55"/>
  <c r="H202" i="55"/>
  <c r="K202" i="55" s="1"/>
  <c r="I201" i="55"/>
  <c r="H201" i="55"/>
  <c r="I200" i="55"/>
  <c r="H200" i="55"/>
  <c r="K200" i="55" s="1"/>
  <c r="H199" i="55"/>
  <c r="I199" i="55"/>
  <c r="L199" i="55" s="1"/>
  <c r="I197" i="55"/>
  <c r="H197" i="55"/>
  <c r="K197" i="55" s="1"/>
  <c r="I36" i="55"/>
  <c r="H36" i="55"/>
  <c r="I37" i="55"/>
  <c r="L37" i="55" s="1"/>
  <c r="H37" i="55"/>
  <c r="I77" i="55"/>
  <c r="H77" i="55"/>
  <c r="K77" i="55" s="1"/>
  <c r="I76" i="55"/>
  <c r="L76" i="55" s="1"/>
  <c r="H76" i="55"/>
  <c r="K76" i="55" s="1"/>
  <c r="H75" i="55"/>
  <c r="I75" i="55"/>
  <c r="L75" i="55"/>
  <c r="I172" i="55"/>
  <c r="H172" i="55"/>
  <c r="H171" i="55"/>
  <c r="I171" i="55"/>
  <c r="L171" i="55" s="1"/>
  <c r="H164" i="55"/>
  <c r="I164" i="55"/>
  <c r="AR13" i="50"/>
  <c r="G158" i="55"/>
  <c r="F158" i="55"/>
  <c r="F131" i="55"/>
  <c r="G131" i="55"/>
  <c r="I114" i="55"/>
  <c r="H114" i="55"/>
  <c r="K114" i="55" s="1"/>
  <c r="H112" i="55"/>
  <c r="I112" i="55"/>
  <c r="H111" i="55"/>
  <c r="I111" i="55"/>
  <c r="H110" i="55"/>
  <c r="K110" i="55" s="1"/>
  <c r="I110" i="55"/>
  <c r="H109" i="55"/>
  <c r="I109" i="55"/>
  <c r="H96" i="55"/>
  <c r="K96" i="55" s="1"/>
  <c r="L96" i="55"/>
  <c r="I96" i="55"/>
  <c r="I95" i="55"/>
  <c r="H95" i="55"/>
  <c r="K95" i="55" s="1"/>
  <c r="L95" i="55"/>
  <c r="I94" i="55"/>
  <c r="H94" i="55"/>
  <c r="L94" i="55"/>
  <c r="H93" i="55"/>
  <c r="I93" i="55"/>
  <c r="I92" i="55"/>
  <c r="H92" i="55"/>
  <c r="H91" i="55"/>
  <c r="H88" i="55"/>
  <c r="I88" i="55"/>
  <c r="H87" i="55"/>
  <c r="I87" i="55"/>
  <c r="I85" i="55"/>
  <c r="H85" i="55"/>
  <c r="I84" i="55"/>
  <c r="H84" i="55"/>
  <c r="K84" i="55" s="1"/>
  <c r="I83" i="55"/>
  <c r="H83" i="55"/>
  <c r="K83" i="55" s="1"/>
  <c r="I90" i="55"/>
  <c r="H90" i="55"/>
  <c r="I86" i="55"/>
  <c r="H86" i="55"/>
  <c r="I103" i="55"/>
  <c r="H103" i="55"/>
  <c r="I102" i="55"/>
  <c r="H102" i="55"/>
  <c r="I101" i="55"/>
  <c r="H101" i="55"/>
  <c r="I100" i="55"/>
  <c r="H100" i="55"/>
  <c r="K100" i="55" s="1"/>
  <c r="I99" i="55"/>
  <c r="H99" i="55"/>
  <c r="H98" i="55"/>
  <c r="I98" i="55"/>
  <c r="L98" i="55" s="1"/>
  <c r="H97" i="55"/>
  <c r="I97" i="55"/>
  <c r="I89" i="55"/>
  <c r="H89" i="55"/>
  <c r="K89" i="55" s="1"/>
  <c r="I123" i="55"/>
  <c r="H123" i="55"/>
  <c r="I122" i="55"/>
  <c r="H122" i="55"/>
  <c r="I121" i="55"/>
  <c r="H121" i="55"/>
  <c r="I120" i="55"/>
  <c r="H120" i="55"/>
  <c r="I57" i="55"/>
  <c r="L57" i="55" s="1"/>
  <c r="H57" i="55"/>
  <c r="I56" i="55"/>
  <c r="H56" i="55"/>
  <c r="K56" i="55" s="1"/>
  <c r="I55" i="55"/>
  <c r="H55" i="55"/>
  <c r="I54" i="55"/>
  <c r="H54" i="55"/>
  <c r="K54" i="55" s="1"/>
  <c r="I48" i="55"/>
  <c r="H48" i="55"/>
  <c r="K48" i="55" s="1"/>
  <c r="H47" i="55"/>
  <c r="K47" i="55" s="1"/>
  <c r="I47" i="55"/>
  <c r="I46" i="55"/>
  <c r="H46" i="55"/>
  <c r="H39" i="55"/>
  <c r="I39" i="55"/>
  <c r="L39" i="55" s="1"/>
  <c r="I38" i="55"/>
  <c r="H38" i="55"/>
  <c r="H35" i="55"/>
  <c r="I35" i="55"/>
  <c r="L35" i="55" s="1"/>
  <c r="I191" i="55"/>
  <c r="L191" i="55" s="1"/>
  <c r="H191" i="55"/>
  <c r="I190" i="55"/>
  <c r="H190" i="55"/>
  <c r="I189" i="55"/>
  <c r="H189" i="55"/>
  <c r="H188" i="55"/>
  <c r="I188" i="55"/>
  <c r="AQ15" i="51"/>
  <c r="E172" i="55" s="1"/>
  <c r="L89" i="55"/>
  <c r="K136" i="55"/>
  <c r="AR22" i="47"/>
  <c r="J138" i="55" s="1"/>
  <c r="Z18" i="39"/>
  <c r="R18" i="39"/>
  <c r="I40" i="55" s="1"/>
  <c r="AQ17" i="48"/>
  <c r="AQ13" i="52"/>
  <c r="AQ15" i="39"/>
  <c r="E37" i="55" s="1"/>
  <c r="AQ16" i="39"/>
  <c r="E38" i="55" s="1"/>
  <c r="AQ23" i="41"/>
  <c r="E93" i="55" s="1"/>
  <c r="L103" i="55"/>
  <c r="K135" i="55"/>
  <c r="AQ14" i="52"/>
  <c r="L202" i="55"/>
  <c r="AQ18" i="38"/>
  <c r="AH18" i="38" s="1"/>
  <c r="H59" i="55" s="1"/>
  <c r="L92" i="55"/>
  <c r="K93" i="55"/>
  <c r="L93" i="55"/>
  <c r="AR31" i="41"/>
  <c r="L139" i="55"/>
  <c r="AQ16" i="43"/>
  <c r="E112" i="55" s="1"/>
  <c r="E141" i="55"/>
  <c r="Z25" i="47"/>
  <c r="AR33" i="41"/>
  <c r="J103" i="55" s="1"/>
  <c r="K137" i="55"/>
  <c r="AQ22" i="47"/>
  <c r="E138" i="55" s="1"/>
  <c r="K138" i="55"/>
  <c r="AQ13" i="48"/>
  <c r="L54" i="55"/>
  <c r="L55" i="55"/>
  <c r="L56" i="55"/>
  <c r="L36" i="55"/>
  <c r="L47" i="55"/>
  <c r="AQ15" i="45"/>
  <c r="E190" i="55" s="1"/>
  <c r="K188" i="55"/>
  <c r="L188" i="55"/>
  <c r="K189" i="55"/>
  <c r="L189" i="55"/>
  <c r="K190" i="55"/>
  <c r="L190" i="55"/>
  <c r="L203" i="55"/>
  <c r="AQ16" i="54"/>
  <c r="E200" i="55" s="1"/>
  <c r="AQ19" i="54"/>
  <c r="E203" i="55" s="1"/>
  <c r="K203" i="55"/>
  <c r="L197" i="55"/>
  <c r="K201" i="55"/>
  <c r="AR19" i="54"/>
  <c r="K204" i="55"/>
  <c r="L204" i="55"/>
  <c r="L120" i="55"/>
  <c r="K121" i="55"/>
  <c r="L121" i="55"/>
  <c r="AQ18" i="43"/>
  <c r="E114" i="55" s="1"/>
  <c r="AQ13" i="43"/>
  <c r="E109" i="55" s="1"/>
  <c r="AQ14" i="39"/>
  <c r="E36" i="55" s="1"/>
  <c r="K123" i="55"/>
  <c r="AQ13" i="45"/>
  <c r="E188" i="55" s="1"/>
  <c r="AQ14" i="43"/>
  <c r="E110" i="55" s="1"/>
  <c r="AQ15" i="43"/>
  <c r="E111" i="55" s="1"/>
  <c r="AQ19" i="41"/>
  <c r="E89" i="55" s="1"/>
  <c r="AQ30" i="41"/>
  <c r="E100" i="55" s="1"/>
  <c r="AQ32" i="41"/>
  <c r="E102" i="55" s="1"/>
  <c r="AR24" i="41"/>
  <c r="J94" i="55" s="1"/>
  <c r="AR26" i="41"/>
  <c r="J96" i="55" s="1"/>
  <c r="AR18" i="41"/>
  <c r="J88" i="55" s="1"/>
  <c r="K87" i="55"/>
  <c r="K88" i="55"/>
  <c r="AQ21" i="41"/>
  <c r="E91" i="55" s="1"/>
  <c r="AQ16" i="2"/>
  <c r="J203" i="55"/>
  <c r="AQ15" i="41"/>
  <c r="E85" i="55" s="1"/>
  <c r="AQ29" i="41"/>
  <c r="E99" i="55" s="1"/>
  <c r="AQ31" i="41"/>
  <c r="E101" i="55" s="1"/>
  <c r="AR13" i="44"/>
  <c r="AR15" i="45"/>
  <c r="AR20" i="47"/>
  <c r="J136" i="55" s="1"/>
  <c r="AR21" i="47"/>
  <c r="J137" i="55" s="1"/>
  <c r="AR17" i="48"/>
  <c r="AQ15" i="48"/>
  <c r="AQ13" i="49"/>
  <c r="AR14" i="51"/>
  <c r="K171" i="55"/>
  <c r="AR15" i="51"/>
  <c r="AQ13" i="51"/>
  <c r="E179" i="55"/>
  <c r="R14" i="52"/>
  <c r="AQ18" i="54"/>
  <c r="E202" i="55" s="1"/>
  <c r="AQ13" i="38"/>
  <c r="E54" i="55" s="1"/>
  <c r="AQ16" i="38"/>
  <c r="E57" i="55" s="1"/>
  <c r="K57" i="55"/>
  <c r="AQ17" i="38"/>
  <c r="AQ15" i="40"/>
  <c r="E48" i="55" s="1"/>
  <c r="AR15" i="53"/>
  <c r="AR16" i="39"/>
  <c r="E40" i="55"/>
  <c r="AR16" i="41"/>
  <c r="J86" i="55" s="1"/>
  <c r="AR20" i="41"/>
  <c r="AR14" i="44"/>
  <c r="AQ16" i="47"/>
  <c r="AQ13" i="2"/>
  <c r="AQ17" i="2"/>
  <c r="AR13" i="41"/>
  <c r="J83" i="55" s="1"/>
  <c r="AR15" i="41"/>
  <c r="AR23" i="41"/>
  <c r="J93" i="55" s="1"/>
  <c r="AR27" i="41"/>
  <c r="AR29" i="41"/>
  <c r="AQ14" i="45"/>
  <c r="E189" i="55" s="1"/>
  <c r="AR14" i="45"/>
  <c r="AR16" i="45"/>
  <c r="K191" i="55"/>
  <c r="AQ13" i="47"/>
  <c r="AQ17" i="47"/>
  <c r="AQ24" i="47"/>
  <c r="Z16" i="48"/>
  <c r="AQ14" i="51"/>
  <c r="E171" i="55" s="1"/>
  <c r="AQ17" i="52"/>
  <c r="AS14" i="54"/>
  <c r="M198" i="55" s="1"/>
  <c r="J198" i="55"/>
  <c r="AR14" i="38"/>
  <c r="J55" i="55" s="1"/>
  <c r="K55" i="55"/>
  <c r="K35" i="55"/>
  <c r="B35" i="55"/>
  <c r="AR17" i="39"/>
  <c r="J39" i="55" s="1"/>
  <c r="AQ13" i="40"/>
  <c r="E46" i="55" s="1"/>
  <c r="K46" i="55"/>
  <c r="AR15" i="40"/>
  <c r="J48" i="55" s="1"/>
  <c r="AQ16" i="41"/>
  <c r="E86" i="55" s="1"/>
  <c r="AR13" i="40"/>
  <c r="J46" i="55" s="1"/>
  <c r="AQ33" i="41"/>
  <c r="E103" i="55" s="1"/>
  <c r="AQ18" i="41"/>
  <c r="E88" i="55" s="1"/>
  <c r="AQ15" i="2"/>
  <c r="AQ14" i="2"/>
  <c r="AQ22" i="41"/>
  <c r="E92" i="55" s="1"/>
  <c r="AQ24" i="41"/>
  <c r="E94" i="55" s="1"/>
  <c r="K94" i="55"/>
  <c r="AQ26" i="41"/>
  <c r="E96" i="55" s="1"/>
  <c r="AQ27" i="41"/>
  <c r="E97" i="55" s="1"/>
  <c r="AQ28" i="41"/>
  <c r="E98" i="55" s="1"/>
  <c r="AQ18" i="47"/>
  <c r="AR23" i="47"/>
  <c r="J139" i="55" s="1"/>
  <c r="E148" i="55"/>
  <c r="R14" i="48"/>
  <c r="AR14" i="48"/>
  <c r="E178" i="55"/>
  <c r="AR13" i="52"/>
  <c r="AQ15" i="52"/>
  <c r="AQ15" i="38"/>
  <c r="E56" i="55" s="1"/>
  <c r="AQ14" i="38"/>
  <c r="E55" i="55" s="1"/>
  <c r="AQ13" i="39"/>
  <c r="E35" i="55" s="1"/>
  <c r="AQ13" i="53"/>
  <c r="E75" i="55" s="1"/>
  <c r="AQ14" i="53"/>
  <c r="E76" i="55" s="1"/>
  <c r="AR18" i="43"/>
  <c r="AQ13" i="41"/>
  <c r="E83" i="55" s="1"/>
  <c r="AQ17" i="41"/>
  <c r="E87" i="55" s="1"/>
  <c r="AQ14" i="41"/>
  <c r="E84" i="55" s="1"/>
  <c r="J92" i="55"/>
  <c r="AR25" i="41"/>
  <c r="J95" i="55" s="1"/>
  <c r="AR14" i="41"/>
  <c r="J84" i="55" s="1"/>
  <c r="AR19" i="41"/>
  <c r="AR28" i="41"/>
  <c r="J98" i="55" s="1"/>
  <c r="AR32" i="41"/>
  <c r="J102" i="55" s="1"/>
  <c r="K102" i="55"/>
  <c r="AR13" i="43"/>
  <c r="AR15" i="43"/>
  <c r="J111" i="55" s="1"/>
  <c r="K111" i="55"/>
  <c r="AQ13" i="44"/>
  <c r="E120" i="55" s="1"/>
  <c r="K120" i="55"/>
  <c r="AQ14" i="44"/>
  <c r="E121" i="55" s="1"/>
  <c r="AQ15" i="44"/>
  <c r="E122" i="55" s="1"/>
  <c r="K122" i="55"/>
  <c r="AQ16" i="44"/>
  <c r="E123" i="55" s="1"/>
  <c r="AQ16" i="45"/>
  <c r="E191" i="55" s="1"/>
  <c r="AQ23" i="47"/>
  <c r="E139" i="55" s="1"/>
  <c r="K139" i="55"/>
  <c r="AQ19" i="47"/>
  <c r="E135" i="55" s="1"/>
  <c r="AQ18" i="48"/>
  <c r="K164" i="55"/>
  <c r="AQ16" i="52"/>
  <c r="K199" i="55"/>
  <c r="AQ17" i="54"/>
  <c r="E201" i="55" s="1"/>
  <c r="AQ14" i="40"/>
  <c r="E47" i="55" s="1"/>
  <c r="AR13" i="53"/>
  <c r="AR15" i="39"/>
  <c r="AQ20" i="41"/>
  <c r="E90" i="55" s="1"/>
  <c r="AS17" i="43"/>
  <c r="M113" i="55" s="1"/>
  <c r="K113" i="55"/>
  <c r="AQ15" i="54"/>
  <c r="E199" i="55" s="1"/>
  <c r="AR18" i="54"/>
  <c r="AR20" i="54"/>
  <c r="J204" i="55" s="1"/>
  <c r="AR13" i="54"/>
  <c r="J197" i="55" s="1"/>
  <c r="AR15" i="54"/>
  <c r="AQ20" i="54"/>
  <c r="E204" i="55" s="1"/>
  <c r="AR16" i="54"/>
  <c r="AQ13" i="54"/>
  <c r="E197" i="55" s="1"/>
  <c r="AR17" i="54"/>
  <c r="AR13" i="45"/>
  <c r="J188" i="55" s="1"/>
  <c r="AR14" i="53"/>
  <c r="J76" i="55" s="1"/>
  <c r="AR13" i="47"/>
  <c r="R16" i="47"/>
  <c r="AR25" i="47"/>
  <c r="R25" i="47"/>
  <c r="AQ21" i="47"/>
  <c r="E137" i="55" s="1"/>
  <c r="AQ20" i="47"/>
  <c r="E136" i="55" s="1"/>
  <c r="AQ14" i="47"/>
  <c r="AQ15" i="47"/>
  <c r="AR15" i="47" s="1"/>
  <c r="AR19" i="47"/>
  <c r="AR16" i="44"/>
  <c r="AR15" i="44"/>
  <c r="AR16" i="43"/>
  <c r="AR14" i="43"/>
  <c r="AQ25" i="41"/>
  <c r="E95" i="55" s="1"/>
  <c r="AR30" i="41"/>
  <c r="AR14" i="39"/>
  <c r="J36" i="55" s="1"/>
  <c r="AR13" i="39"/>
  <c r="AR17" i="41"/>
  <c r="J87" i="55" s="1"/>
  <c r="AR13" i="38"/>
  <c r="AR16" i="38"/>
  <c r="AQ17" i="39"/>
  <c r="AR18" i="38"/>
  <c r="R18" i="38"/>
  <c r="AR15" i="38"/>
  <c r="AR14" i="40"/>
  <c r="Z16" i="52" l="1"/>
  <c r="AH16" i="52"/>
  <c r="H181" i="55" s="1"/>
  <c r="AP16" i="52"/>
  <c r="Z15" i="52"/>
  <c r="AP15" i="52"/>
  <c r="AH15" i="52"/>
  <c r="Z15" i="2"/>
  <c r="AP15" i="2"/>
  <c r="AH15" i="2"/>
  <c r="H67" i="55" s="1"/>
  <c r="Z17" i="52"/>
  <c r="AP17" i="52"/>
  <c r="AH17" i="52"/>
  <c r="H182" i="55" s="1"/>
  <c r="AR17" i="47"/>
  <c r="AP17" i="47"/>
  <c r="AH17" i="47"/>
  <c r="H133" i="55" s="1"/>
  <c r="Z17" i="38"/>
  <c r="AH17" i="38"/>
  <c r="H58" i="55" s="1"/>
  <c r="R17" i="38"/>
  <c r="I58" i="55" s="1"/>
  <c r="L78" i="55"/>
  <c r="F13" i="55" s="1"/>
  <c r="AP13" i="47"/>
  <c r="AH13" i="47"/>
  <c r="H129" i="55" s="1"/>
  <c r="Z17" i="2"/>
  <c r="AP17" i="2"/>
  <c r="AH17" i="2"/>
  <c r="H69" i="55" s="1"/>
  <c r="AP16" i="2"/>
  <c r="AH16" i="2"/>
  <c r="H68" i="55" s="1"/>
  <c r="Z14" i="52"/>
  <c r="AH14" i="52"/>
  <c r="AP14" i="52"/>
  <c r="I148" i="55"/>
  <c r="H148" i="55"/>
  <c r="Z18" i="48"/>
  <c r="AH18" i="48"/>
  <c r="H152" i="55" s="1"/>
  <c r="AP18" i="48"/>
  <c r="K103" i="55"/>
  <c r="AP13" i="2"/>
  <c r="AH13" i="2"/>
  <c r="H65" i="55" s="1"/>
  <c r="AH13" i="51"/>
  <c r="Z13" i="51"/>
  <c r="E147" i="55"/>
  <c r="AP13" i="48"/>
  <c r="AH13" i="48"/>
  <c r="H147" i="55" s="1"/>
  <c r="AP13" i="52"/>
  <c r="AH13" i="52"/>
  <c r="AH14" i="47"/>
  <c r="AP14" i="47"/>
  <c r="K90" i="55"/>
  <c r="AP18" i="47"/>
  <c r="AH18" i="47"/>
  <c r="Z14" i="2"/>
  <c r="AP14" i="2"/>
  <c r="AH14" i="2"/>
  <c r="H66" i="55" s="1"/>
  <c r="AH24" i="47"/>
  <c r="H140" i="55" s="1"/>
  <c r="K140" i="55" s="1"/>
  <c r="AP24" i="47"/>
  <c r="K97" i="55"/>
  <c r="AP16" i="47"/>
  <c r="AH16" i="47"/>
  <c r="H132" i="55" s="1"/>
  <c r="K132" i="55" s="1"/>
  <c r="AR18" i="39"/>
  <c r="J40" i="55" s="1"/>
  <c r="AR14" i="52"/>
  <c r="Z15" i="48"/>
  <c r="AH15" i="48"/>
  <c r="H149" i="55" s="1"/>
  <c r="AP15" i="48"/>
  <c r="Z17" i="48"/>
  <c r="AP17" i="48"/>
  <c r="AH17" i="48"/>
  <c r="H151" i="55" s="1"/>
  <c r="L84" i="55"/>
  <c r="AR16" i="48"/>
  <c r="AH16" i="48"/>
  <c r="H150" i="55" s="1"/>
  <c r="AP16" i="48"/>
  <c r="H141" i="55"/>
  <c r="AH13" i="49"/>
  <c r="AP13" i="49"/>
  <c r="AP15" i="47"/>
  <c r="AH15" i="47"/>
  <c r="K86" i="55"/>
  <c r="AS15" i="40"/>
  <c r="M48" i="55" s="1"/>
  <c r="L83" i="55"/>
  <c r="E151" i="55"/>
  <c r="K151" i="55"/>
  <c r="R17" i="48"/>
  <c r="R17" i="47"/>
  <c r="E133" i="55"/>
  <c r="Z17" i="47"/>
  <c r="E140" i="55"/>
  <c r="Z24" i="47"/>
  <c r="Z13" i="2"/>
  <c r="K65" i="55" s="1"/>
  <c r="R13" i="2"/>
  <c r="I65" i="55" s="1"/>
  <c r="E58" i="55"/>
  <c r="R16" i="2"/>
  <c r="I68" i="55" s="1"/>
  <c r="Z16" i="2"/>
  <c r="E131" i="55"/>
  <c r="Z15" i="47"/>
  <c r="E132" i="55"/>
  <c r="Z16" i="47"/>
  <c r="L123" i="55"/>
  <c r="K172" i="55"/>
  <c r="L100" i="55"/>
  <c r="L38" i="55"/>
  <c r="L135" i="55"/>
  <c r="L99" i="55"/>
  <c r="L88" i="55"/>
  <c r="E130" i="55"/>
  <c r="AR14" i="47"/>
  <c r="Z14" i="47"/>
  <c r="AS22" i="47"/>
  <c r="M138" i="55" s="1"/>
  <c r="R24" i="47"/>
  <c r="E129" i="55"/>
  <c r="Z13" i="47"/>
  <c r="R13" i="47"/>
  <c r="Z13" i="49"/>
  <c r="R13" i="49"/>
  <c r="L172" i="55"/>
  <c r="AS19" i="54"/>
  <c r="M203" i="55" s="1"/>
  <c r="L48" i="55"/>
  <c r="L90" i="55"/>
  <c r="L101" i="55"/>
  <c r="L87" i="55"/>
  <c r="L136" i="55"/>
  <c r="L102" i="55"/>
  <c r="E134" i="55"/>
  <c r="Z18" i="47"/>
  <c r="R13" i="48"/>
  <c r="Z13" i="48"/>
  <c r="K141" i="55"/>
  <c r="L141" i="55"/>
  <c r="AR24" i="47"/>
  <c r="AS24" i="47" s="1"/>
  <c r="M140" i="55" s="1"/>
  <c r="L148" i="55"/>
  <c r="L114" i="55"/>
  <c r="AR18" i="47"/>
  <c r="AS18" i="47" s="1"/>
  <c r="M134" i="55" s="1"/>
  <c r="AR16" i="47"/>
  <c r="J132" i="55" s="1"/>
  <c r="K192" i="55"/>
  <c r="E26" i="55" s="1"/>
  <c r="AR13" i="48"/>
  <c r="J147" i="55" s="1"/>
  <c r="K112" i="55"/>
  <c r="L46" i="55"/>
  <c r="L137" i="55"/>
  <c r="L164" i="55"/>
  <c r="L165" i="55" s="1"/>
  <c r="F22" i="55" s="1"/>
  <c r="L86" i="55"/>
  <c r="E59" i="55"/>
  <c r="Z18" i="38"/>
  <c r="K59" i="55" s="1"/>
  <c r="L97" i="55"/>
  <c r="L85" i="55"/>
  <c r="Z13" i="52"/>
  <c r="R13" i="52"/>
  <c r="L138" i="55"/>
  <c r="L40" i="55"/>
  <c r="L122" i="55"/>
  <c r="L192" i="55"/>
  <c r="F26" i="55" s="1"/>
  <c r="L201" i="55"/>
  <c r="L205" i="55" s="1"/>
  <c r="F27" i="55" s="1"/>
  <c r="AS13" i="54"/>
  <c r="M197" i="55" s="1"/>
  <c r="R13" i="51"/>
  <c r="K170" i="55"/>
  <c r="K173" i="55" s="1"/>
  <c r="E23" i="55" s="1"/>
  <c r="L110" i="55"/>
  <c r="L109" i="55"/>
  <c r="L112" i="55"/>
  <c r="L111" i="55"/>
  <c r="AS15" i="43"/>
  <c r="M111" i="55" s="1"/>
  <c r="K109" i="55"/>
  <c r="K124" i="55"/>
  <c r="E17" i="55" s="1"/>
  <c r="AS14" i="39"/>
  <c r="M36" i="55" s="1"/>
  <c r="AS14" i="53"/>
  <c r="M76" i="55" s="1"/>
  <c r="AS21" i="47"/>
  <c r="M137" i="55" s="1"/>
  <c r="AS20" i="47"/>
  <c r="M136" i="55" s="1"/>
  <c r="AS22" i="41"/>
  <c r="M92" i="55" s="1"/>
  <c r="AS16" i="41"/>
  <c r="M86" i="55" s="1"/>
  <c r="AS32" i="41"/>
  <c r="M102" i="55" s="1"/>
  <c r="AS14" i="38"/>
  <c r="M55" i="55" s="1"/>
  <c r="AS13" i="40"/>
  <c r="M46" i="55" s="1"/>
  <c r="K39" i="55"/>
  <c r="AS13" i="45"/>
  <c r="M188" i="55" s="1"/>
  <c r="AS23" i="47"/>
  <c r="M139" i="55" s="1"/>
  <c r="R18" i="47"/>
  <c r="AS24" i="41"/>
  <c r="M94" i="55" s="1"/>
  <c r="AS13" i="41"/>
  <c r="M83" i="55" s="1"/>
  <c r="AS17" i="41"/>
  <c r="M87" i="55" s="1"/>
  <c r="AS26" i="41"/>
  <c r="M96" i="55" s="1"/>
  <c r="AS14" i="41"/>
  <c r="M84" i="55" s="1"/>
  <c r="AS28" i="41"/>
  <c r="M98" i="55" s="1"/>
  <c r="AR21" i="41"/>
  <c r="R21" i="41"/>
  <c r="I91" i="55" s="1"/>
  <c r="AS25" i="41"/>
  <c r="M95" i="55" s="1"/>
  <c r="AS23" i="41"/>
  <c r="M93" i="55" s="1"/>
  <c r="AR16" i="2"/>
  <c r="J68" i="55" s="1"/>
  <c r="E68" i="55"/>
  <c r="AR17" i="38"/>
  <c r="J58" i="55" s="1"/>
  <c r="AS18" i="38"/>
  <c r="M59" i="55" s="1"/>
  <c r="J59" i="55"/>
  <c r="AS30" i="41"/>
  <c r="M100" i="55" s="1"/>
  <c r="J100" i="55"/>
  <c r="AS16" i="43"/>
  <c r="M112" i="55" s="1"/>
  <c r="J112" i="55"/>
  <c r="AS15" i="54"/>
  <c r="M199" i="55" s="1"/>
  <c r="J199" i="55"/>
  <c r="E181" i="55"/>
  <c r="R16" i="52"/>
  <c r="I181" i="55" s="1"/>
  <c r="AR16" i="52"/>
  <c r="K38" i="55"/>
  <c r="K75" i="55"/>
  <c r="K78" i="55" s="1"/>
  <c r="E13" i="55" s="1"/>
  <c r="B36" i="55"/>
  <c r="B37" i="55" s="1"/>
  <c r="B38" i="55" s="1"/>
  <c r="B39" i="55" s="1"/>
  <c r="B40" i="55" s="1"/>
  <c r="B46" i="55" s="1"/>
  <c r="E182" i="55"/>
  <c r="AR17" i="52"/>
  <c r="R17" i="52"/>
  <c r="AS14" i="45"/>
  <c r="M189" i="55" s="1"/>
  <c r="J189" i="55"/>
  <c r="AS15" i="41"/>
  <c r="M85" i="55" s="1"/>
  <c r="J85" i="55"/>
  <c r="AS16" i="39"/>
  <c r="M38" i="55" s="1"/>
  <c r="J38" i="55"/>
  <c r="E149" i="55"/>
  <c r="AR15" i="48"/>
  <c r="R15" i="48"/>
  <c r="I149" i="55" s="1"/>
  <c r="K101" i="55"/>
  <c r="AS18" i="41"/>
  <c r="M88" i="55" s="1"/>
  <c r="AS15" i="38"/>
  <c r="M56" i="55" s="1"/>
  <c r="J56" i="55"/>
  <c r="AS17" i="39"/>
  <c r="M39" i="55" s="1"/>
  <c r="E39" i="55"/>
  <c r="AS15" i="44"/>
  <c r="M122" i="55" s="1"/>
  <c r="J122" i="55"/>
  <c r="AS19" i="47"/>
  <c r="M135" i="55" s="1"/>
  <c r="J135" i="55"/>
  <c r="J134" i="55"/>
  <c r="AS16" i="47"/>
  <c r="M132" i="55" s="1"/>
  <c r="AS16" i="54"/>
  <c r="M200" i="55" s="1"/>
  <c r="J200" i="55"/>
  <c r="K37" i="55"/>
  <c r="AS13" i="53"/>
  <c r="M75" i="55" s="1"/>
  <c r="J75" i="55"/>
  <c r="J178" i="55"/>
  <c r="AS13" i="52"/>
  <c r="M178" i="55" s="1"/>
  <c r="J148" i="55"/>
  <c r="AS14" i="48"/>
  <c r="M148" i="55" s="1"/>
  <c r="E66" i="55"/>
  <c r="AR14" i="2"/>
  <c r="R14" i="2"/>
  <c r="K49" i="55"/>
  <c r="E10" i="55" s="1"/>
  <c r="E150" i="55"/>
  <c r="R16" i="48"/>
  <c r="I150" i="55" s="1"/>
  <c r="AS29" i="41"/>
  <c r="M99" i="55" s="1"/>
  <c r="J99" i="55"/>
  <c r="AS33" i="41"/>
  <c r="M103" i="55" s="1"/>
  <c r="E69" i="55"/>
  <c r="R17" i="2"/>
  <c r="AR17" i="2"/>
  <c r="AS15" i="51"/>
  <c r="M172" i="55" s="1"/>
  <c r="J172" i="55"/>
  <c r="AS15" i="45"/>
  <c r="M190" i="55" s="1"/>
  <c r="J190" i="55"/>
  <c r="AS13" i="39"/>
  <c r="M35" i="55" s="1"/>
  <c r="J35" i="55"/>
  <c r="AS16" i="44"/>
  <c r="M123" i="55" s="1"/>
  <c r="J123" i="55"/>
  <c r="AS13" i="47"/>
  <c r="M129" i="55" s="1"/>
  <c r="J129" i="55"/>
  <c r="AS15" i="39"/>
  <c r="M37" i="55" s="1"/>
  <c r="J37" i="55"/>
  <c r="J164" i="55"/>
  <c r="AS13" i="50"/>
  <c r="AS19" i="41"/>
  <c r="M89" i="55" s="1"/>
  <c r="J89" i="55"/>
  <c r="E180" i="55"/>
  <c r="AR15" i="52"/>
  <c r="R15" i="52"/>
  <c r="K98" i="55"/>
  <c r="E67" i="55"/>
  <c r="AR15" i="2"/>
  <c r="R15" i="2"/>
  <c r="K36" i="55"/>
  <c r="E65" i="55"/>
  <c r="AR13" i="2"/>
  <c r="AS20" i="41"/>
  <c r="M90" i="55" s="1"/>
  <c r="J90" i="55"/>
  <c r="AS15" i="53"/>
  <c r="M77" i="55" s="1"/>
  <c r="J77" i="55"/>
  <c r="J151" i="55"/>
  <c r="AS17" i="48"/>
  <c r="M151" i="55" s="1"/>
  <c r="K99" i="55"/>
  <c r="AS16" i="38"/>
  <c r="M57" i="55" s="1"/>
  <c r="J57" i="55"/>
  <c r="AS13" i="38"/>
  <c r="J54" i="55"/>
  <c r="AS14" i="43"/>
  <c r="M110" i="55" s="1"/>
  <c r="J110" i="55"/>
  <c r="AS25" i="47"/>
  <c r="J141" i="55"/>
  <c r="AS17" i="47"/>
  <c r="M133" i="55" s="1"/>
  <c r="J133" i="55"/>
  <c r="AS17" i="54"/>
  <c r="M201" i="55" s="1"/>
  <c r="J201" i="55"/>
  <c r="AS18" i="54"/>
  <c r="M202" i="55" s="1"/>
  <c r="J202" i="55"/>
  <c r="K205" i="55"/>
  <c r="E27" i="55" s="1"/>
  <c r="K165" i="55"/>
  <c r="E22" i="55" s="1"/>
  <c r="E152" i="55"/>
  <c r="R18" i="48"/>
  <c r="AR18" i="48"/>
  <c r="AS13" i="43"/>
  <c r="M109" i="55" s="1"/>
  <c r="J109" i="55"/>
  <c r="AS18" i="43"/>
  <c r="M114" i="55" s="1"/>
  <c r="J114" i="55"/>
  <c r="K92" i="55"/>
  <c r="K129" i="55"/>
  <c r="AS16" i="45"/>
  <c r="M191" i="55" s="1"/>
  <c r="J191" i="55"/>
  <c r="AS31" i="41"/>
  <c r="M101" i="55" s="1"/>
  <c r="J101" i="55"/>
  <c r="AS27" i="41"/>
  <c r="M97" i="55" s="1"/>
  <c r="J97" i="55"/>
  <c r="AS14" i="44"/>
  <c r="M121" i="55" s="1"/>
  <c r="J121" i="55"/>
  <c r="J179" i="55"/>
  <c r="AS14" i="52"/>
  <c r="M179" i="55" s="1"/>
  <c r="E170" i="55"/>
  <c r="AR13" i="51"/>
  <c r="AS14" i="51"/>
  <c r="M171" i="55" s="1"/>
  <c r="J171" i="55"/>
  <c r="E158" i="55"/>
  <c r="AR13" i="49"/>
  <c r="AS13" i="44"/>
  <c r="J120" i="55"/>
  <c r="K85" i="55"/>
  <c r="AS14" i="40"/>
  <c r="M47" i="55" s="1"/>
  <c r="J47" i="55"/>
  <c r="AS20" i="54"/>
  <c r="M204" i="55" s="1"/>
  <c r="R15" i="47"/>
  <c r="R14" i="47"/>
  <c r="I178" i="55" l="1"/>
  <c r="H178" i="55"/>
  <c r="K148" i="55"/>
  <c r="H134" i="55"/>
  <c r="I152" i="55"/>
  <c r="L152" i="55" s="1"/>
  <c r="I67" i="55"/>
  <c r="L67" i="55" s="1"/>
  <c r="I182" i="55"/>
  <c r="K178" i="55"/>
  <c r="I147" i="55"/>
  <c r="I59" i="55"/>
  <c r="I170" i="55"/>
  <c r="H170" i="55"/>
  <c r="AS18" i="39"/>
  <c r="M40" i="55" s="1"/>
  <c r="H130" i="55"/>
  <c r="I180" i="55"/>
  <c r="H180" i="55"/>
  <c r="I69" i="55"/>
  <c r="I66" i="55"/>
  <c r="L66" i="55" s="1"/>
  <c r="I151" i="55"/>
  <c r="L151" i="55" s="1"/>
  <c r="K152" i="55"/>
  <c r="I179" i="55"/>
  <c r="L179" i="55" s="1"/>
  <c r="H179" i="55"/>
  <c r="K179" i="55" s="1"/>
  <c r="I158" i="55"/>
  <c r="L158" i="55" s="1"/>
  <c r="L159" i="55" s="1"/>
  <c r="F21" i="55" s="1"/>
  <c r="H158" i="55"/>
  <c r="K158" i="55" s="1"/>
  <c r="K159" i="55" s="1"/>
  <c r="E21" i="55" s="1"/>
  <c r="AS16" i="48"/>
  <c r="J140" i="55"/>
  <c r="H131" i="55"/>
  <c r="L130" i="55"/>
  <c r="K115" i="55"/>
  <c r="E16" i="55" s="1"/>
  <c r="L124" i="55"/>
  <c r="F17" i="55" s="1"/>
  <c r="L41" i="55"/>
  <c r="F9" i="55" s="1"/>
  <c r="L49" i="55"/>
  <c r="F10" i="55" s="1"/>
  <c r="K133" i="55"/>
  <c r="K68" i="55"/>
  <c r="L68" i="55"/>
  <c r="K130" i="55"/>
  <c r="K69" i="55"/>
  <c r="L69" i="55"/>
  <c r="L147" i="55"/>
  <c r="K67" i="55"/>
  <c r="K180" i="55"/>
  <c r="L180" i="55"/>
  <c r="K149" i="55"/>
  <c r="K181" i="55"/>
  <c r="L181" i="55"/>
  <c r="K91" i="55"/>
  <c r="K104" i="55" s="1"/>
  <c r="E15" i="55" s="1"/>
  <c r="L91" i="55"/>
  <c r="L104" i="55" s="1"/>
  <c r="F15" i="55" s="1"/>
  <c r="K134" i="55"/>
  <c r="M49" i="55"/>
  <c r="G10" i="55" s="1"/>
  <c r="C11" i="56" s="1"/>
  <c r="L170" i="55"/>
  <c r="L173" i="55" s="1"/>
  <c r="F23" i="55" s="1"/>
  <c r="AS13" i="48"/>
  <c r="M147" i="55" s="1"/>
  <c r="K150" i="55"/>
  <c r="K66" i="55"/>
  <c r="M78" i="55"/>
  <c r="G13" i="55" s="1"/>
  <c r="C14" i="56" s="1"/>
  <c r="K182" i="55"/>
  <c r="L182" i="55"/>
  <c r="F28" i="55"/>
  <c r="E28" i="55"/>
  <c r="M41" i="55"/>
  <c r="G9" i="55" s="1"/>
  <c r="C10" i="56" s="1"/>
  <c r="K58" i="55"/>
  <c r="K60" i="55" s="1"/>
  <c r="E11" i="55" s="1"/>
  <c r="L58" i="55"/>
  <c r="M205" i="55"/>
  <c r="G27" i="55" s="1"/>
  <c r="C25" i="56" s="1"/>
  <c r="L178" i="55"/>
  <c r="K147" i="55"/>
  <c r="L129" i="55"/>
  <c r="L59" i="55"/>
  <c r="L65" i="55"/>
  <c r="L132" i="55"/>
  <c r="L115" i="55"/>
  <c r="F16" i="55" s="1"/>
  <c r="AS19" i="43"/>
  <c r="AS21" i="54"/>
  <c r="AS17" i="38"/>
  <c r="M58" i="55" s="1"/>
  <c r="AS19" i="39"/>
  <c r="D9" i="55"/>
  <c r="C31" i="56" s="1"/>
  <c r="J91" i="55"/>
  <c r="AS21" i="41"/>
  <c r="M91" i="55" s="1"/>
  <c r="AS16" i="2"/>
  <c r="M68" i="55" s="1"/>
  <c r="J65" i="55"/>
  <c r="AS13" i="2"/>
  <c r="AS14" i="47"/>
  <c r="M130" i="55" s="1"/>
  <c r="J130" i="55"/>
  <c r="M120" i="55"/>
  <c r="M124" i="55" s="1"/>
  <c r="G17" i="55" s="1"/>
  <c r="C17" i="56" s="1"/>
  <c r="AS17" i="44"/>
  <c r="J67" i="55"/>
  <c r="AS15" i="2"/>
  <c r="M67" i="55" s="1"/>
  <c r="J66" i="55"/>
  <c r="AS14" i="2"/>
  <c r="M66" i="55" s="1"/>
  <c r="B47" i="55"/>
  <c r="B48" i="55" s="1"/>
  <c r="B54" i="55" s="1"/>
  <c r="M192" i="55"/>
  <c r="G26" i="55" s="1"/>
  <c r="AS15" i="47"/>
  <c r="M131" i="55" s="1"/>
  <c r="J131" i="55"/>
  <c r="J158" i="55"/>
  <c r="AS13" i="49"/>
  <c r="AS26" i="47"/>
  <c r="M141" i="55"/>
  <c r="M54" i="55"/>
  <c r="J180" i="55"/>
  <c r="AS15" i="52"/>
  <c r="J182" i="55"/>
  <c r="AS17" i="52"/>
  <c r="M182" i="55" s="1"/>
  <c r="AS17" i="45"/>
  <c r="J170" i="55"/>
  <c r="AS13" i="51"/>
  <c r="M115" i="55"/>
  <c r="G16" i="55" s="1"/>
  <c r="C16" i="56" s="1"/>
  <c r="K40" i="55"/>
  <c r="K41" i="55" s="1"/>
  <c r="E9" i="55" s="1"/>
  <c r="AS14" i="50"/>
  <c r="M164" i="55"/>
  <c r="M165" i="55" s="1"/>
  <c r="G22" i="55" s="1"/>
  <c r="C21" i="56" s="1"/>
  <c r="AS16" i="53"/>
  <c r="J152" i="55"/>
  <c r="AS18" i="48"/>
  <c r="M152" i="55" s="1"/>
  <c r="J69" i="55"/>
  <c r="AS17" i="2"/>
  <c r="M69" i="55" s="1"/>
  <c r="J150" i="55"/>
  <c r="M150" i="55"/>
  <c r="J149" i="55"/>
  <c r="AS15" i="48"/>
  <c r="M149" i="55" s="1"/>
  <c r="J181" i="55"/>
  <c r="AS16" i="52"/>
  <c r="M181" i="55" s="1"/>
  <c r="AS16" i="40"/>
  <c r="K131" i="55" l="1"/>
  <c r="K142" i="55"/>
  <c r="E19" i="55" s="1"/>
  <c r="E18" i="55"/>
  <c r="AS19" i="38"/>
  <c r="M60" i="55"/>
  <c r="G11" i="55" s="1"/>
  <c r="C12" i="56" s="1"/>
  <c r="K153" i="55"/>
  <c r="E20" i="55" s="1"/>
  <c r="F18" i="55"/>
  <c r="L183" i="55"/>
  <c r="F24" i="55" s="1"/>
  <c r="K70" i="55"/>
  <c r="E12" i="55" s="1"/>
  <c r="E14" i="55" s="1"/>
  <c r="L60" i="55"/>
  <c r="F11" i="55" s="1"/>
  <c r="L133" i="55"/>
  <c r="L150" i="55"/>
  <c r="L153" i="55" s="1"/>
  <c r="F20" i="55" s="1"/>
  <c r="L149" i="55"/>
  <c r="AS14" i="49"/>
  <c r="M158" i="55"/>
  <c r="M159" i="55" s="1"/>
  <c r="G21" i="55" s="1"/>
  <c r="C20" i="56" s="1"/>
  <c r="L70" i="55"/>
  <c r="F12" i="55" s="1"/>
  <c r="L134" i="55"/>
  <c r="L140" i="55"/>
  <c r="AS34" i="41"/>
  <c r="M104" i="55"/>
  <c r="G15" i="55" s="1"/>
  <c r="L131" i="55"/>
  <c r="K183" i="55"/>
  <c r="E24" i="55" s="1"/>
  <c r="D10" i="55"/>
  <c r="C32" i="56" s="1"/>
  <c r="M142" i="55"/>
  <c r="G19" i="55" s="1"/>
  <c r="C18" i="56" s="1"/>
  <c r="AS19" i="48"/>
  <c r="AS18" i="52"/>
  <c r="M180" i="55"/>
  <c r="M183" i="55" s="1"/>
  <c r="G24" i="55" s="1"/>
  <c r="C23" i="56" s="1"/>
  <c r="M153" i="55"/>
  <c r="G20" i="55" s="1"/>
  <c r="C19" i="56" s="1"/>
  <c r="B55" i="55"/>
  <c r="B56" i="55" s="1"/>
  <c r="B57" i="55" s="1"/>
  <c r="B58" i="55" s="1"/>
  <c r="B59" i="55" s="1"/>
  <c r="B65" i="55" s="1"/>
  <c r="M170" i="55"/>
  <c r="M173" i="55" s="1"/>
  <c r="G23" i="55" s="1"/>
  <c r="C22" i="56" s="1"/>
  <c r="AS16" i="51"/>
  <c r="C24" i="56"/>
  <c r="G28" i="55"/>
  <c r="M65" i="55"/>
  <c r="AS18" i="2"/>
  <c r="E25" i="55" l="1"/>
  <c r="L142" i="55"/>
  <c r="F19" i="55" s="1"/>
  <c r="F25" i="55" s="1"/>
  <c r="F14" i="55"/>
  <c r="C15" i="56"/>
  <c r="G18" i="55"/>
  <c r="M70" i="55"/>
  <c r="G12" i="55" s="1"/>
  <c r="D11" i="55"/>
  <c r="C33" i="56" s="1"/>
  <c r="B66" i="55"/>
  <c r="B67" i="55" s="1"/>
  <c r="B68" i="55" s="1"/>
  <c r="B69" i="55" s="1"/>
  <c r="B75" i="55" s="1"/>
  <c r="G25" i="55"/>
  <c r="C13" i="56" l="1"/>
  <c r="C26" i="56" s="1"/>
  <c r="G14" i="55"/>
  <c r="D12" i="55"/>
  <c r="C34" i="56" s="1"/>
  <c r="B76" i="55"/>
  <c r="B77" i="55" s="1"/>
  <c r="B83" i="55" s="1"/>
  <c r="D13" i="55" l="1"/>
  <c r="C35" i="56" s="1"/>
  <c r="B84" i="55"/>
  <c r="B85" i="55" s="1"/>
  <c r="B87" i="55" s="1"/>
  <c r="B88" i="55" s="1"/>
  <c r="B91" i="55" s="1"/>
  <c r="B92" i="55" l="1"/>
  <c r="B93" i="55" s="1"/>
  <c r="B94" i="55" l="1"/>
  <c r="B95" i="55" s="1"/>
  <c r="B96" i="55" s="1"/>
  <c r="B97" i="55" s="1"/>
  <c r="B98" i="55" s="1"/>
  <c r="B99" i="55" s="1"/>
  <c r="B100" i="55" s="1"/>
  <c r="B101" i="55" s="1"/>
  <c r="B102" i="55" s="1"/>
  <c r="B103" i="55" s="1"/>
  <c r="B109" i="55" s="1"/>
  <c r="B110" i="55" s="1"/>
  <c r="B111" i="55" s="1"/>
  <c r="B112" i="55" s="1"/>
  <c r="B113" i="55" s="1"/>
  <c r="B114" i="55" s="1"/>
  <c r="B120" i="55" s="1"/>
  <c r="B121" i="55" s="1"/>
  <c r="B122" i="55" s="1"/>
  <c r="B123" i="55" s="1"/>
  <c r="B129" i="55" s="1"/>
  <c r="D16" i="55" l="1"/>
  <c r="C37" i="56" s="1"/>
  <c r="D15" i="55"/>
  <c r="C36" i="56" s="1"/>
  <c r="D17" i="55"/>
  <c r="C38" i="56" s="1"/>
  <c r="B130" i="55"/>
  <c r="B131" i="55" s="1"/>
  <c r="B132" i="55" s="1"/>
  <c r="B133" i="55" s="1"/>
  <c r="B134" i="55" s="1"/>
  <c r="B135" i="55" s="1"/>
  <c r="B136" i="55" s="1"/>
  <c r="B137" i="55" s="1"/>
  <c r="B138" i="55" s="1"/>
  <c r="B139" i="55" s="1"/>
  <c r="B140" i="55" s="1"/>
  <c r="B141" i="55" s="1"/>
  <c r="B147" i="55" s="1"/>
  <c r="D19" i="55" l="1"/>
  <c r="C39" i="56" s="1"/>
  <c r="B148" i="55"/>
  <c r="B149" i="55" s="1"/>
  <c r="B150" i="55" s="1"/>
  <c r="B151" i="55" s="1"/>
  <c r="B152" i="55" s="1"/>
  <c r="B158" i="55" s="1"/>
  <c r="D20" i="55" l="1"/>
  <c r="C40" i="56" s="1"/>
  <c r="B164" i="55"/>
  <c r="B170" i="55" s="1"/>
  <c r="D21" i="55"/>
  <c r="C41" i="56" s="1"/>
  <c r="D22" i="55" l="1"/>
  <c r="C42" i="56" s="1"/>
  <c r="B171" i="55"/>
  <c r="B172" i="55" s="1"/>
  <c r="B178" i="55" s="1"/>
  <c r="B179" i="55" l="1"/>
  <c r="B180" i="55" s="1"/>
  <c r="B181" i="55" s="1"/>
  <c r="B182" i="55" s="1"/>
  <c r="B188" i="55" s="1"/>
  <c r="D23" i="55"/>
  <c r="C43" i="56" s="1"/>
  <c r="D24" i="55" l="1"/>
  <c r="C44" i="56" s="1"/>
  <c r="B189" i="55"/>
  <c r="B190" i="55" s="1"/>
  <c r="B191" i="55" s="1"/>
  <c r="B197" i="55" s="1"/>
  <c r="D26" i="55" l="1"/>
  <c r="C45" i="56" s="1"/>
  <c r="B198" i="55"/>
  <c r="B199" i="55" s="1"/>
  <c r="B200" i="55" s="1"/>
  <c r="B201" i="55" s="1"/>
  <c r="B202" i="55" s="1"/>
  <c r="B203" i="55" s="1"/>
  <c r="B204" i="55" s="1"/>
  <c r="D27" i="55" l="1"/>
  <c r="C46" i="56" s="1"/>
  <c r="C47"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LISETH MORALES R.</author>
  </authors>
  <commentList>
    <comment ref="I4" authorId="0" shapeId="0" xr:uid="{00000000-0006-0000-0100-000001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LISETH MORALES R.</author>
  </authors>
  <commentList>
    <comment ref="P34" authorId="0" shapeId="0" xr:uid="{00000000-0006-0000-0300-000001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45" authorId="0" shapeId="0" xr:uid="{00000000-0006-0000-0300-000002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53" authorId="0" shapeId="0" xr:uid="{00000000-0006-0000-0300-000003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64" authorId="0" shapeId="0" xr:uid="{00000000-0006-0000-0300-000004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74" authorId="0" shapeId="0" xr:uid="{00000000-0006-0000-0300-000005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82" authorId="0" shapeId="0" xr:uid="{00000000-0006-0000-0300-000006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108" authorId="0" shapeId="0" xr:uid="{00000000-0006-0000-0300-000007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119" authorId="0" shapeId="0" xr:uid="{00000000-0006-0000-0300-000008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128" authorId="0" shapeId="0" xr:uid="{00000000-0006-0000-0300-000009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146" authorId="0" shapeId="0" xr:uid="{00000000-0006-0000-0300-00000A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157" authorId="0" shapeId="0" xr:uid="{00000000-0006-0000-0300-00000B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163" authorId="0" shapeId="0" xr:uid="{00000000-0006-0000-0300-00000C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169" authorId="0" shapeId="0" xr:uid="{00000000-0006-0000-0300-00000D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177" authorId="0" shapeId="0" xr:uid="{00000000-0006-0000-0300-00000E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187" authorId="0" shapeId="0" xr:uid="{00000000-0006-0000-0300-00000F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196" authorId="0" shapeId="0" xr:uid="{00000000-0006-0000-0300-000010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Administrador</author>
  </authors>
  <commentList>
    <comment ref="B9" authorId="0" shapeId="0" xr:uid="{00000000-0006-0000-0800-000001000000}">
      <text>
        <r>
          <rPr>
            <sz val="9"/>
            <color indexed="81"/>
            <rFont val="Tahoma"/>
            <family val="2"/>
          </rPr>
          <t xml:space="preserve">Señale el objetivo del proceso.
</t>
        </r>
      </text>
    </comment>
    <comment ref="C9" authorId="0" shapeId="0" xr:uid="{00000000-0006-0000-0800-000002000000}">
      <text>
        <r>
          <rPr>
            <sz val="10"/>
            <color indexed="81"/>
            <rFont val="Arial"/>
            <family val="2"/>
          </rPr>
          <t>Se entiende por Meta como el valor que se espera alcance el indicador (porcentual o absoluto) .  Se redacta con un verbo en infinito fuerte y realizable.</t>
        </r>
        <r>
          <rPr>
            <sz val="9"/>
            <color indexed="81"/>
            <rFont val="Tahoma"/>
            <family val="2"/>
          </rPr>
          <t xml:space="preserve">
</t>
        </r>
      </text>
    </comment>
    <comment ref="D9" authorId="0" shapeId="0" xr:uid="{00000000-0006-0000-0800-000003000000}">
      <text>
        <r>
          <rPr>
            <sz val="10"/>
            <color indexed="81"/>
            <rFont val="Arial"/>
            <family val="2"/>
          </rPr>
          <t xml:space="preserve">Indique el </t>
        </r>
        <r>
          <rPr>
            <b/>
            <sz val="10"/>
            <color indexed="81"/>
            <rFont val="Arial"/>
            <family val="2"/>
          </rPr>
          <t>valor</t>
        </r>
        <r>
          <rPr>
            <sz val="10"/>
            <color indexed="81"/>
            <rFont val="Arial"/>
            <family val="2"/>
          </rPr>
          <t xml:space="preserve"> (cantidad) que se espera alcance el indicador (porcentual o absoluto) .  </t>
        </r>
      </text>
    </comment>
    <comment ref="E9" authorId="0" shapeId="0" xr:uid="{00000000-0006-0000-0800-000004000000}">
      <text>
        <r>
          <rPr>
            <sz val="10"/>
            <color indexed="81"/>
            <rFont val="Arial"/>
            <family val="2"/>
          </rPr>
          <t xml:space="preserve">Señale el </t>
        </r>
        <r>
          <rPr>
            <b/>
            <sz val="10"/>
            <color indexed="81"/>
            <rFont val="Arial"/>
            <family val="2"/>
          </rPr>
          <t>nombre del indicador</t>
        </r>
        <r>
          <rPr>
            <sz val="10"/>
            <color indexed="81"/>
            <rFont val="Arial"/>
            <family val="2"/>
          </rPr>
          <t xml:space="preserve"> de acuerdo con las variables de medición de la meta programada.</t>
        </r>
      </text>
    </comment>
    <comment ref="F9" authorId="0" shapeId="0" xr:uid="{00000000-0006-0000-0800-000005000000}">
      <text>
        <r>
          <rPr>
            <sz val="10"/>
            <color indexed="81"/>
            <rFont val="Arial"/>
            <family val="2"/>
          </rPr>
          <t xml:space="preserve">Señale las </t>
        </r>
        <r>
          <rPr>
            <b/>
            <sz val="10"/>
            <color indexed="81"/>
            <rFont val="Arial"/>
            <family val="2"/>
          </rPr>
          <t>variables</t>
        </r>
        <r>
          <rPr>
            <sz val="10"/>
            <color indexed="81"/>
            <rFont val="Arial"/>
            <family val="2"/>
          </rPr>
          <t xml:space="preserve"> que entreguen información cuantitativa respecto del
desempeño (gestión o resultados) en el cumplimiento de la meta programada.</t>
        </r>
      </text>
    </comment>
    <comment ref="H9" authorId="0" shapeId="0" xr:uid="{00000000-0006-0000-0800-000006000000}">
      <text>
        <r>
          <rPr>
            <sz val="10"/>
            <color indexed="81"/>
            <rFont val="Arial"/>
            <family val="2"/>
          </rPr>
          <t xml:space="preserve">Señale cuáles son los Productos Finales (Bienes y
servicios que entrega) como resultado del cumplimiento de las metas estratégicas establecidas. </t>
        </r>
      </text>
    </comment>
    <comment ref="I9" authorId="0" shapeId="0" xr:uid="{00000000-0006-0000-0800-000007000000}">
      <text>
        <r>
          <rPr>
            <sz val="10"/>
            <color indexed="81"/>
            <rFont val="Arial"/>
            <family val="2"/>
          </rPr>
          <t>Indique las actividades relevantes y necesarias para  el cumplimiento de las metas estratégicas establecidas.</t>
        </r>
      </text>
    </comment>
    <comment ref="J9" authorId="0" shapeId="0" xr:uid="{00000000-0006-0000-0800-000008000000}">
      <text>
        <r>
          <rPr>
            <sz val="10"/>
            <color indexed="81"/>
            <rFont val="Arial"/>
            <family val="2"/>
          </rPr>
          <t>Señale la(s) dependencia(s) líder(es) y operativa(s) en la consecución de las metas estratégicas establecidas.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Esteban Mateus Velez</author>
  </authors>
  <commentList>
    <comment ref="C13" authorId="0" shapeId="0" xr:uid="{00000000-0006-0000-0B00-000001000000}">
      <text>
        <r>
          <rPr>
            <b/>
            <sz val="9"/>
            <color indexed="81"/>
            <rFont val="Tahoma"/>
            <family val="2"/>
          </rPr>
          <t>08-RI-05</t>
        </r>
      </text>
    </comment>
  </commentList>
</comments>
</file>

<file path=xl/sharedStrings.xml><?xml version="1.0" encoding="utf-8"?>
<sst xmlns="http://schemas.openxmlformats.org/spreadsheetml/2006/main" count="2846" uniqueCount="916">
  <si>
    <t>MAGNITUD PROGRAMADA META</t>
  </si>
  <si>
    <t>ACTIVIDADES OPERATIVAS</t>
  </si>
  <si>
    <t>RESPONSABLES</t>
  </si>
  <si>
    <t>Oficina de Control Interno</t>
  </si>
  <si>
    <t>OBSERVACIONES:</t>
  </si>
  <si>
    <t>EJECUCIÓN PLANEADA</t>
  </si>
  <si>
    <t>TOTAL PROGRAMADO</t>
  </si>
  <si>
    <t>EJECUCIÓN ACUMULADA</t>
  </si>
  <si>
    <t>ENERO</t>
  </si>
  <si>
    <t>FEBRERO</t>
  </si>
  <si>
    <t>MARZO</t>
  </si>
  <si>
    <t>TOTAL TRIMESTRE</t>
  </si>
  <si>
    <t>MAYO</t>
  </si>
  <si>
    <t>JUNIO</t>
  </si>
  <si>
    <t>JULIO</t>
  </si>
  <si>
    <t>AGOSTO</t>
  </si>
  <si>
    <t>SEPTIEMBRE</t>
  </si>
  <si>
    <t>OCTUBRE</t>
  </si>
  <si>
    <t>NOVIEMBRE</t>
  </si>
  <si>
    <t>DICIEMBRE</t>
  </si>
  <si>
    <t>Programado</t>
  </si>
  <si>
    <t>Ejecutado</t>
  </si>
  <si>
    <t>RESPONSABLE:</t>
  </si>
  <si>
    <t>PROMEDIO</t>
  </si>
  <si>
    <t xml:space="preserve">EJECUTADO Vs. PROGRAMADO  </t>
  </si>
  <si>
    <t>PRODUCTO</t>
  </si>
  <si>
    <t>PRIMER TRIMESTRE</t>
  </si>
  <si>
    <t>SEGUNDO TRIMESTRE</t>
  </si>
  <si>
    <t>TERCER TRIMESTRE</t>
  </si>
  <si>
    <t>CUARTO TRIMESTRE</t>
  </si>
  <si>
    <t>TOTAL AÑO</t>
  </si>
  <si>
    <t>LÍNEA BASE</t>
  </si>
  <si>
    <t xml:space="preserve">FECHA DE ELABORACIÓN: </t>
  </si>
  <si>
    <t xml:space="preserve">ABRIL </t>
  </si>
  <si>
    <t>META OPERATIVA</t>
  </si>
  <si>
    <t>OBJETIVO DEL PROCESO</t>
  </si>
  <si>
    <t>Versión:</t>
  </si>
  <si>
    <t>Página:</t>
  </si>
  <si>
    <t>Vigente desde:</t>
  </si>
  <si>
    <r>
      <t xml:space="preserve">Código: </t>
    </r>
    <r>
      <rPr>
        <sz val="12"/>
        <color theme="1"/>
        <rFont val="Arial"/>
        <family val="2"/>
      </rPr>
      <t>01-FR-03</t>
    </r>
  </si>
  <si>
    <t>CONTROL DE CAMBIOS</t>
  </si>
  <si>
    <r>
      <t>CÓDIGO DEL DOCUMENTO</t>
    </r>
    <r>
      <rPr>
        <sz val="11"/>
        <rFont val="Arial"/>
        <family val="2"/>
      </rPr>
      <t>:</t>
    </r>
  </si>
  <si>
    <t>FECHA DE VERSIÓN 1:</t>
  </si>
  <si>
    <t>dd / mm / aaaa</t>
  </si>
  <si>
    <t>Versión</t>
  </si>
  <si>
    <t>Descripción</t>
  </si>
  <si>
    <t>CONTROL DE ACTUALIZACIONES</t>
  </si>
  <si>
    <t>Motivo de la Modificación</t>
  </si>
  <si>
    <t>Fecha  Modificación</t>
  </si>
  <si>
    <t>No. Páginas Modificadas</t>
  </si>
  <si>
    <t>Responsable 
Solicitud Cambio</t>
  </si>
  <si>
    <t>DD</t>
  </si>
  <si>
    <t>MM</t>
  </si>
  <si>
    <t>AAAA</t>
  </si>
  <si>
    <t>Elaboró:</t>
  </si>
  <si>
    <t>Revisó:</t>
  </si>
  <si>
    <t>Aprobó:</t>
  </si>
  <si>
    <t>CAMPO</t>
  </si>
  <si>
    <t>DESCRIPCIÓN</t>
  </si>
  <si>
    <t>FORMATO DE PLAN OPERATIVO ANUAL</t>
  </si>
  <si>
    <t>INSTRUCCIONES PARA EL DILIGENCIAMIENTO DEL FORMATO DE PLAN OPERATIVO ANUAL</t>
  </si>
  <si>
    <t>OBJETIVO DEL PROCESO:</t>
  </si>
  <si>
    <t>META OPERATIVA:</t>
  </si>
  <si>
    <t>MAGNITUD PROGRAMADA META OPERATIVA</t>
  </si>
  <si>
    <t>MAGNITUD PROGRAMADA META OPERATIVA:</t>
  </si>
  <si>
    <t>INDICADOR(ES) DE LA META OPERATIVA:</t>
  </si>
  <si>
    <t>INDICADOR(ES) DE LA META OPERATIVA</t>
  </si>
  <si>
    <t>FÓRMULA DEL (LOS) INDICADOR(ES)</t>
  </si>
  <si>
    <t>FÓRMULA DEL (LOS) INDICADOR(ES):</t>
  </si>
  <si>
    <r>
      <t xml:space="preserve">Señale las </t>
    </r>
    <r>
      <rPr>
        <b/>
        <sz val="12"/>
        <rFont val="Arial"/>
        <family val="2"/>
      </rPr>
      <t>variables</t>
    </r>
    <r>
      <rPr>
        <sz val="12"/>
        <rFont val="Arial"/>
        <family val="2"/>
      </rPr>
      <t xml:space="preserve"> que entreguen información cuantitativa respecto del desempeño (gestión o resultados) en el cumplimiento de la meta operativa programada.</t>
    </r>
  </si>
  <si>
    <t>LÍNEA BASE:</t>
  </si>
  <si>
    <r>
      <t xml:space="preserve">Indique el </t>
    </r>
    <r>
      <rPr>
        <b/>
        <sz val="12"/>
        <rFont val="Arial"/>
        <family val="2"/>
      </rPr>
      <t>valor histórico</t>
    </r>
    <r>
      <rPr>
        <sz val="12"/>
        <rFont val="Arial"/>
        <family val="2"/>
      </rPr>
      <t xml:space="preserve"> (cantidad) que se tiene del cumplimiento de la meta (porcentual o absoluto) .  En caso de no disponer de información ingrese S.I. (sin información) o N.A. (no aplica) cuando no se requiera de ésta.</t>
    </r>
  </si>
  <si>
    <r>
      <t xml:space="preserve">Señale el </t>
    </r>
    <r>
      <rPr>
        <b/>
        <sz val="12"/>
        <rFont val="Arial"/>
        <family val="2"/>
      </rPr>
      <t>nombre del (los) indicador(es)</t>
    </r>
    <r>
      <rPr>
        <sz val="12"/>
        <rFont val="Arial"/>
        <family val="2"/>
      </rPr>
      <t>, de acuerdo con las variables de medición de la meta operativa programada.</t>
    </r>
  </si>
  <si>
    <r>
      <t>Indique el</t>
    </r>
    <r>
      <rPr>
        <b/>
        <sz val="12"/>
        <rFont val="Arial"/>
        <family val="2"/>
      </rPr>
      <t xml:space="preserve"> valor</t>
    </r>
    <r>
      <rPr>
        <sz val="12"/>
        <rFont val="Arial"/>
        <family val="2"/>
      </rPr>
      <t xml:space="preserve"> (cantidad) que se espera alcance la meta y que se refeleje en el indicador (porcentual o absoluto)  </t>
    </r>
  </si>
  <si>
    <r>
      <t xml:space="preserve">Registre </t>
    </r>
    <r>
      <rPr>
        <b/>
        <sz val="12"/>
        <rFont val="Arial"/>
        <family val="2"/>
      </rPr>
      <t>la(s) meta(s)</t>
    </r>
    <r>
      <rPr>
        <sz val="12"/>
        <rFont val="Arial"/>
        <family val="2"/>
      </rPr>
      <t xml:space="preserve"> que permitirá(n) la consecución del objetivo del Proceso al cual corresponde el POA. Se entiende por Meta como el valor que se espera alcance el indicador (porcentual o absoluto). Se redacta con un verbo en infinitivo fuerte y realizable.</t>
    </r>
  </si>
  <si>
    <t>PRODUCTO:</t>
  </si>
  <si>
    <r>
      <t xml:space="preserve">Señale cuáles son los </t>
    </r>
    <r>
      <rPr>
        <b/>
        <sz val="12"/>
        <rFont val="Arial"/>
        <family val="2"/>
      </rPr>
      <t>productos finales</t>
    </r>
    <r>
      <rPr>
        <sz val="12"/>
        <rFont val="Arial"/>
        <family val="2"/>
      </rPr>
      <t xml:space="preserve"> (bienes y servicios que entrega) como resultado del cumplimiento de las metas operativas establecidas. </t>
    </r>
  </si>
  <si>
    <t>ACCIONES OPERATIVAS:</t>
  </si>
  <si>
    <r>
      <t xml:space="preserve">Indique las </t>
    </r>
    <r>
      <rPr>
        <b/>
        <sz val="12"/>
        <rFont val="Arial"/>
        <family val="2"/>
      </rPr>
      <t>acciones</t>
    </r>
    <r>
      <rPr>
        <sz val="12"/>
        <rFont val="Arial"/>
        <family val="2"/>
      </rPr>
      <t xml:space="preserve"> relevantes y necesarias para  el cumplimiento de las metas operativas establecidas.</t>
    </r>
  </si>
  <si>
    <t>RESPONSABLES:</t>
  </si>
  <si>
    <t>EJECUCIÓN PLANEADA:</t>
  </si>
  <si>
    <t>Registre la denominación del empleo de nivel directivo (Jefes de Dependencias) del (los) responsable(s) líder(es) y operativo(s) en la consecución de las metas establecidas.</t>
  </si>
  <si>
    <t>En esta sección encontrará los doce meses del año, agrupados por trimestre. A su vez, cada mes y cada trimestre se conforman por las celdas correspondientes a lo programado y a lo ejecutado. Cuando se trate de la programación, registre en la celda correspondiente a la columna PROGRAMADO, la magnitud de la meta correspondiente a cada período. Cuando se trate del reporte de avance, registre en la celda EJECUTADO, el valor correspondiente a lo ejecutado de la meta en el período.</t>
  </si>
  <si>
    <t>TOTAL PROGRAMADO:</t>
  </si>
  <si>
    <t>Espacio de cálculo del total programado pre- diligenciado por la Dirección de Planeación.</t>
  </si>
  <si>
    <t>EJECUCIÓN ACUMULADA:</t>
  </si>
  <si>
    <t>Espacio de cálculo del total de la ejecución acumulada pre- diligenciado por la Dirección de Planeación.</t>
  </si>
  <si>
    <t>Espacio de cálculo del total programado vs. el total de la ejecución acumulada pre- diligenciado por la Dirección de Planeación.</t>
  </si>
  <si>
    <t>1 de 1</t>
  </si>
  <si>
    <t>F</t>
  </si>
  <si>
    <t>R</t>
  </si>
  <si>
    <t>DESCRIPCIÓN DE LA  MODIFICACIÓN</t>
  </si>
  <si>
    <t>Suad Yusseth Fonseca Molina / Profesional Especializado 222-02 / Proceso Direccionamiento Estratégico</t>
  </si>
  <si>
    <t>José Vicente Casas Díaz / Director de Planeación / Proceso Direccionamiento Estratégico</t>
  </si>
  <si>
    <r>
      <t xml:space="preserve">NOMBRE DEL DOCUMENTO:
</t>
    </r>
    <r>
      <rPr>
        <sz val="11"/>
        <rFont val="Arial"/>
        <family val="2"/>
      </rPr>
      <t>FORMATO DE PLAN OPERATIVO ANUAL</t>
    </r>
  </si>
  <si>
    <t>ACCIONES OPERATIVAS</t>
  </si>
  <si>
    <t>01</t>
  </si>
  <si>
    <t>Mejora continua. Concepción de la definición del POA como reflejo de la operación permanente de los Procesos.</t>
  </si>
  <si>
    <t>Director de Planeación</t>
  </si>
  <si>
    <r>
      <t>Germán Uriel Rojas / Profesional Especializado</t>
    </r>
    <r>
      <rPr>
        <sz val="10"/>
        <color rgb="FFFF0000"/>
        <rFont val="Arial"/>
        <family val="2"/>
      </rPr>
      <t xml:space="preserve"> </t>
    </r>
    <r>
      <rPr>
        <sz val="10"/>
        <rFont val="Arial"/>
        <family val="2"/>
      </rPr>
      <t>222-07 / Proceso Direccionamiento Estratégico</t>
    </r>
  </si>
  <si>
    <t>05-07-2017</t>
  </si>
  <si>
    <t>Cambios en la estructura general del formato. Alineación directa de la meta operativa con el objetivo del Proceso correspondiente y no con los objetivos y metas estratégicas. (01-RE-03 / 01-RE-15)</t>
  </si>
  <si>
    <t>2 de 3</t>
  </si>
  <si>
    <t>3 de 3</t>
  </si>
  <si>
    <t>Cambios en la Guía para Elaboración de Documentos del MIPER. Mejora continua.</t>
  </si>
  <si>
    <t>05</t>
  </si>
  <si>
    <t>07</t>
  </si>
  <si>
    <r>
      <t xml:space="preserve">Escriba el </t>
    </r>
    <r>
      <rPr>
        <b/>
        <sz val="12"/>
        <rFont val="Arial"/>
        <family val="2"/>
      </rPr>
      <t>objetivo</t>
    </r>
    <r>
      <rPr>
        <sz val="12"/>
        <rFont val="Arial"/>
        <family val="2"/>
      </rPr>
      <t xml:space="preserve"> del Proceso al cual corresponde el POA. Este objetivo es el registrado en la Caracterización de Proceso que se encuentre vigente.</t>
    </r>
  </si>
  <si>
    <t>El Plan Operativo Anual - POA es el instrumento que refleja la planeación operativa de cada Proceso. En él se deben registrar las metas del nivel operativo, es decir aquellas que expresan la operación de un Proceso y conllevan al cumplimiento de su objetivo, durante una vigencia. Como su nombre lo indica, tiene periodicidad anual.</t>
  </si>
  <si>
    <t>Registre las observaciones que considere pertinentes, tanto al momento de la programación, como en los diferentes reportes de avance de cumplimiento de las metas.</t>
  </si>
  <si>
    <t>Cuando se trate de la programación, registre la fecha en que ésta se realiza y se formaliza. Cuando se trate del reporte de avance, registre la fecha en que éste se realiza y se formaliza. La fecha se debe escribir con la estructura dd-mm-aaaa, teniendo en cuenta que los días y los meses tienen dos dígitos incluido el cero</t>
  </si>
  <si>
    <t>FECHA DE ELABORACIÓN:</t>
  </si>
  <si>
    <t>Registre el nombre completo y la denominación del empleo del (la) responsable del Proceso.</t>
  </si>
  <si>
    <t>Cambios en la estructura y denominación de algunos componentes del formato. Inclusión de instructivo del formato. Inclusión de la Hoja de Control de Cambios del registro Plan Operativo Anual, una vez se constituya en documento del MIPER.</t>
  </si>
  <si>
    <t>Número de actividades realizadas / Número de actividades programadas *100</t>
  </si>
  <si>
    <t>Estrategia de Comunicación.</t>
  </si>
  <si>
    <t>Campaña de sensibilización.</t>
  </si>
  <si>
    <t>Porcentaje de avance en el diseño y ejecución de la campaña de divulgación para contribuir en la promoción de los derechos humanos en el distrito capital</t>
  </si>
  <si>
    <t>Porcentaje de avance en el diseño y ejecución de la campaña de sensibilización para ayudar a promover los derechos de las personas en el Distrito Capital.</t>
  </si>
  <si>
    <t xml:space="preserve">1) Diseñar tres (3) piezas gráficas promocionales; promoción de los derechos humanos en el distrito capital
2) Elaborar (2) comunicados de prensa 
3) Diseñar dos (2) banner publicitarios en la página web institucional, promocionando los derechos humanos en el Distrito Capital. </t>
  </si>
  <si>
    <t xml:space="preserve">1) Elaborar un (1) comercial promocional, que será divulgado en los canales público - privados, sin costo, gracias a la alianza con la CRC.
2) Diseñar dos (2) piezas gráficas promocionales para ayudar a promover los derechos de las personas en Distrito Capital
3) Elaborar (4) comunicados de prensa                                                                                                                                                                                                                         </t>
  </si>
  <si>
    <t>Porcentaje de avance en el diseño y ejecución de la campaña de divulgación para promover una Cultura de Calidad, Buen Servicio y Mejora Continua</t>
  </si>
  <si>
    <t>1) Diseñar tres (3) piezas gráficas promocionales; para promover una Cultura de Calidad, Buen Servicio y Mejora Continua 
2) Elaborar (2) comunicados de prensa 
3) Diseñar dos (2) banner publicitarios en la página web institucional, para promover una Cultura de Calidad, Buen Servicio y Mejora Continua</t>
  </si>
  <si>
    <t>Porcentaje de avance en el diseño y ejecución de la campaña de divulgación para ayudar a implementar una estrategia de lucha contra la corrupción mediante la sensibilización de los(as) funcionarios(as), la participación ciudadana, el acceso a la información pública y la rendición de cuentas.</t>
  </si>
  <si>
    <t>1) Diseñar tres (3) piezas gráficas promocionales; para ayudar a implementar una estrategia de lucha contra la corrupción mediante la sensibilización de los(as) funcionarios(as), la participación ciudadana, el acceso a la información pública y la rendición de cuentas.
2) Elaborar (2) comunicados de prensa 
3) Diseñar dos (2) banner publicitarios en la página web institucional, para ayudar a implementar una estrategia de lucha contra la corrupción mediante la sensibilización de los(as) funcionarios(as), la participación ciudadana, el acceso a la información pública y la rendición de cuentas.</t>
  </si>
  <si>
    <t>Plan Operativo Anual Vigencia 2020</t>
  </si>
  <si>
    <t xml:space="preserve">OSCAR ELIECER ARDILA ARIAS/ JEFE DE OFICINA -JUAN CARLOS RUBIO PEÑALOSA/REFERENTE DEL PROCESO DE COMUNICACIÓN ESTRATÉGICA </t>
  </si>
  <si>
    <t>INDICADORES DE LA META</t>
  </si>
  <si>
    <t>FÓRMULA DEL INDICADOR</t>
  </si>
  <si>
    <t>LINEA BASE</t>
  </si>
  <si>
    <t>Número de acciones de promoción  realizadas</t>
  </si>
  <si>
    <t>1. Definir los temas para las acciones de promoción
2. Elaborar material de difusión.
3. Enviar material de difusión a la Coordinación de MP y DDHH para su revisión y validación
4. Realizar difusión del material aprobado. 
5. Entregar los soportes  de  la difusión (planillas o certificaciones, fotos).</t>
  </si>
  <si>
    <t>Número de Intervenciones de oficio adelantadas en defensa de los derechos + Número de Intervenciones a petición de parte adelantadas en defensa de los derechos</t>
  </si>
  <si>
    <t>1. Intervenir a petición de parte y de oficio en defensa de los derechos.
2. Realizar el reporte de las intervenciones realizadas por los ministerios públicos según criterios establecidos.</t>
  </si>
  <si>
    <t>Número de acciones adelantadas en favor de la población víctima del conflicto armado</t>
  </si>
  <si>
    <t>1. Realizar Toma de declaraciones (RUV).
2. Realizar atención psicosocial, atención a niños en el Taller de la Alegría, mesas de participación, intervención  para acceso a derechos (gestión real realizada por la entidad para albergues, priorización, acompañamiento directo, proyección derechos de petición) y apoyo jurídico
3. Realizar el reporte de las acciones adelantadas.</t>
  </si>
  <si>
    <t>Número total de requerimientos ciudadanos  finalizados con respuesta de fondo.</t>
  </si>
  <si>
    <t>1. Recibir el requerimiento y crear registro en el aplicativo institucional.
2. Realizar el trámite correspondiente.
3. Informar al peticionario sobre la actuación..
4. Finalizar el requerimiento en el aplicativo institucional.</t>
  </si>
  <si>
    <t>Número de solicitudes de audiencias de conciliación +  Número de declaraciones de unión marital de hecho atendidas</t>
  </si>
  <si>
    <t>1. Recibir las solicitudes de conciliación.
2. Realizar registro de la solicitud en el aplicativo SICAAC.  
3. Atender las solicitudes de conciliación según lineamientos institucionales.</t>
  </si>
  <si>
    <t>Director Centro de Conciliación</t>
  </si>
  <si>
    <t>1. Recopilación de la información y datos relevantes, bajo los diferentes mecanismos que se consideren necesarios.
2. Elaboración del informe.  
3. Socialización del informe con sus respectivas conclusiones y acciones a tomar.</t>
  </si>
  <si>
    <t>Numero de informes de seguimientos sobre el cumplimiento la Política Pública de Mujeres y Equidad de Género en el Distrito Capital.</t>
  </si>
  <si>
    <t>Un (1) Informe de seguimiento sobre el cumplimiento la Política Pública de Mujeres y Equidad de Género en el Distrito Capital.</t>
  </si>
  <si>
    <t>1. Plantear objetivo del seguimiento
2. Realizar visitas administrativas
3. Hacer solicitudes de información a entidades vigiladas
4. Consolidar informe.</t>
  </si>
  <si>
    <t>Numero de mecanismos de prevención implementados</t>
  </si>
  <si>
    <t>Personera Delegada para Asuntos Penales II</t>
  </si>
  <si>
    <t>&gt;= 80%</t>
  </si>
  <si>
    <t xml:space="preserve">Muestreo 20% de las tutelas elaboradas en el mes inmediatamente anterior.
∑ Tutelas Elaboradas según muestreo
--------------------------------------------------- * 100
∑ Tutelas Falladas a Favor
</t>
  </si>
  <si>
    <t>&gt; 88%</t>
  </si>
  <si>
    <t>El 80% al 100% de las tutelas elaboradas en el mes inmediatamente anterior (según muestreo), con fallo a favor.</t>
  </si>
  <si>
    <t>1. Recibir el requerimiento (asistencia) del ciudadano, previa revisión de documentos.
2. Elaborar la Tutela al ciudadano.
3. Registrar la tutela en el aplicativo especifico para tutelas del SINPROC.
4. Seleccionar aleatoriamente las tutelas elaboradas en el mes inmediatamente anterior, según muestreo.
5. Verificar con el peticionario o entidad competente, el fallo dado a la tutela</t>
  </si>
  <si>
    <t>∑ Personas sensibilizadas en derechos y deberes</t>
  </si>
  <si>
    <t>1. Definir los temas y las poblaciones a sensibilizar
2. Elaborar o actualizar material de difusión
3. Realizar la difusión del material
4. Entregar soportes de la difusión (planillas o certificaciones)</t>
  </si>
  <si>
    <t>Número de espacios de transferencia y fortalecimiento de conocimientos realizados.</t>
  </si>
  <si>
    <t>Requerimientos finalizados en defensa de los derechos.</t>
  </si>
  <si>
    <t>Decisiones de fondo y de archivo verificadas</t>
  </si>
  <si>
    <t>Notificaciones realizadas</t>
  </si>
  <si>
    <t>20000 notificaciones realizadas</t>
  </si>
  <si>
    <t xml:space="preserve">1.. Notificarse de todas las actuaciones policivas y/o administrativas que sean puestas en conocimiento al MP y/o de oficio.
2. Realizar las intervenciones a que haya lugar
</t>
  </si>
  <si>
    <t>Asistencia a Audiencias Públicas</t>
  </si>
  <si>
    <t>Número de audiencias con asistencia por parte del Ministerio Público</t>
  </si>
  <si>
    <t>5500  Asistencias  a audiencias publicas</t>
  </si>
  <si>
    <t>1. Seleccionar por la importancia de su temática o por la calidad de los querellados (personas vulnerables), la asistencia a las audiencias que se programen en las inspecciones de policía.
2. Intervenir en defensa de los derechos y del debido  proceso, de ser necesario</t>
  </si>
  <si>
    <t>Número de personas sensibilizadas</t>
  </si>
  <si>
    <t xml:space="preserve">1. Programar por cada localidad los  eventos necesarios para cumplir con la meta.
2. Realizar las sensibilizaciones programadas.
 </t>
  </si>
  <si>
    <t>Actividades realizadas para fortalecer y promover la participación ciudadana</t>
  </si>
  <si>
    <t>Número de actividades con acompañamiento o seguimiento</t>
  </si>
  <si>
    <t>N/A</t>
  </si>
  <si>
    <t>1. Identificar las personas, lideres que ejerzan actividades de participación ciudadana
2.Selecionar que tipo de acompañamiento  seguimiento requieren para realizar su labor.
3. Realizar las actividades de fortalecimiento</t>
  </si>
  <si>
    <t>Sensibilización en medio ambiente</t>
  </si>
  <si>
    <t>1. Elegir y preparar los temas que se van a sensibilizar.
2. Elaborar el cronograma de actividades del año.
3. Realizar la convocatoria para la sensibilización
4. Realizar el evento</t>
  </si>
  <si>
    <t>Elaboración de tutelas</t>
  </si>
  <si>
    <t>Numero de tutelas elaboradas</t>
  </si>
  <si>
    <t>Impulsos realizados</t>
  </si>
  <si>
    <t>Seguimiento presupuestal</t>
  </si>
  <si>
    <t>Numero de seguimientos realizados</t>
  </si>
  <si>
    <t>60 seguimientos realizados al plan de desarrollo local</t>
  </si>
  <si>
    <t>Porcentaje de contratos revisados a petición de parte</t>
  </si>
  <si>
    <t>Número de contratos revisados con informe/Número de contratos con solicitud de revisión * 100</t>
  </si>
  <si>
    <t>Peticiones atendidas y tramitadas</t>
  </si>
  <si>
    <t>1. Realizar visita administrativa
2. Aplicar los instrumentos definidos para la revisión precontractual.
3. Revisar la ejecución de los contratos.
4. Elaborar y presentar informe de los presuntos hallazgos evidenciados en la revisión.
5. Trasladar los hallazgos con incidencia disciplinaria, penal o fiscal.</t>
  </si>
  <si>
    <t>Contratos revisados de oficio</t>
  </si>
  <si>
    <t xml:space="preserve">Número de contratos revisados de oficio </t>
  </si>
  <si>
    <t>Intervenciones realizadas en defensa del patrimonio público</t>
  </si>
  <si>
    <t xml:space="preserve">1.Determinar que contratos se han celebrado del plan desarrollo local.
2. Realizar la revisión contractual de acuerdo con las directrices e instrumentos establecidos para tal fin.
3. Trasladar los hallazgos con incidencia disciplinaria, penal o fiscal.
</t>
  </si>
  <si>
    <t xml:space="preserve">Acciones de promoción y apropiación de derechos y deberes realizadas. </t>
  </si>
  <si>
    <t xml:space="preserve">Intervenciones adelantadas en el ejercicio del ministerio Público en defensa de los derechos </t>
  </si>
  <si>
    <t>Acciones adelantadas en favor de las víctimas del conflicto armado.</t>
  </si>
  <si>
    <t>Solicitudes de conciliación atendidas.</t>
  </si>
  <si>
    <t>Informe de seguimiento sobre el cumplimiento la Política Pública de Mujeres y Equidad de Género en el Distrito Capital.</t>
  </si>
  <si>
    <t xml:space="preserve">% de Tutelas con fallos a favor. </t>
  </si>
  <si>
    <t xml:space="preserve">Numero de personas sensibilizadas en derechos y deberes. </t>
  </si>
  <si>
    <t xml:space="preserve">Espacios de transferencia y fortalecimiento de conocimientos realizados para la atención de personas que acuden a la Personería de Bogotá, D. C. </t>
  </si>
  <si>
    <t xml:space="preserve">Audiencias  y mesas de trabajo realizadas 
</t>
  </si>
  <si>
    <t xml:space="preserve">Número de audiencias y mesas de trabajo realizadas </t>
  </si>
  <si>
    <t xml:space="preserve">Número de informes de acciones de prevención y control a la función pública realizados de manera oficiosa y a petición de parte </t>
  </si>
  <si>
    <t>Dar cumplimiento a los lineamientos establecidos en el Procedimiento Acción de Prevención y Control a la Función Pública (06-PT-01).</t>
  </si>
  <si>
    <t>Seguimientos realizados</t>
  </si>
  <si>
    <t>S.I.</t>
  </si>
  <si>
    <t>En la meta de Veedurías realizadas, se discriminan las que se van a hacer de manera programada y las que se pueden hacer a petición de parte estas últimas tomando como línea base 14 hechas durante el año 2019.</t>
  </si>
  <si>
    <t>Citaciones a audiencia emitidas</t>
  </si>
  <si>
    <t>Número de citaciones a audiencia emitidas</t>
  </si>
  <si>
    <t>Citaciones a audiencia emitidas.</t>
  </si>
  <si>
    <t>1. Identificar los asuntos disciplinarios que legalmente puedan tramitarse bajo la modalidad de procedimiento verbal.
2. Proferir autos de citación a audiencia.</t>
  </si>
  <si>
    <t>Número de citaciones a audiencia emitidas que terminan con fallo</t>
  </si>
  <si>
    <t>Número de fallos proferidos en procedimiento verbal</t>
  </si>
  <si>
    <t>Citaciones a audiencia terminadas en fallo.</t>
  </si>
  <si>
    <t>1. Evaluar y decidir en el desarrollo de las sesiones de audiencia si va a terminar con fallo sancionatorio o exoneratorio</t>
  </si>
  <si>
    <t>Fallos proferidos</t>
  </si>
  <si>
    <t>Número de fallos proferidos</t>
  </si>
  <si>
    <t>Fallos proferidos en primera instancia</t>
  </si>
  <si>
    <t xml:space="preserve">1. Identificar los procesos iniciados por procedimiento verbal y proceso ordinario que se encuentran en etapa de juicio y que puedan ser fallados en la vigencia.
2. Proferir fallo
</t>
  </si>
  <si>
    <t>Decisiones de fondo</t>
  </si>
  <si>
    <t xml:space="preserve">Número de decisiones de fondo proferidas </t>
  </si>
  <si>
    <t>procesos con decisión de fondo</t>
  </si>
  <si>
    <t>1. Evaluar y dar el impulso procesal correspondiente al 100% a las quejas recibidas a 15 de diciembre de 2020
2. Decidir las Indagaciones Preliminares que se encuentren con el término para su evaluación.
3. Decidir de fondo Investigaciones disciplinarias  que se encuentren en  término.</t>
  </si>
  <si>
    <t>Vigilar, sensibilizar y promover el cumplimiento de los deberes y el correcto actuar de los servidores públicos en el Distrito Capital, a
través de acciones para contrarrestar la omisión o extralimitación de funciones de conformidad con la normatividad vigente</t>
  </si>
  <si>
    <t>Proteger la función pública al interior de la Personería de Bogotá, D. C. de posibles conductas disciplinarias realizadas por sus servidores(as) públicos(as) adelantando las actuaciones con observancia del debido proceso.</t>
  </si>
  <si>
    <r>
      <t xml:space="preserve">Código: </t>
    </r>
    <r>
      <rPr>
        <sz val="12"/>
        <rFont val="Arial"/>
        <family val="2"/>
      </rPr>
      <t>01-FR-03</t>
    </r>
  </si>
  <si>
    <t xml:space="preserve">Proveer el Talento Humano requerido por los procesos institucionales mediante la gestión del ingreso, permanencia, desarrollo integral y retiro de los(as) funcionarios(as), para el cumplimiento de la misión, objetivos y funciones de la
Personería de Bogotá, D.C.
</t>
  </si>
  <si>
    <t>Porcentaje de novedades y situaciones administrativas gestionadas</t>
  </si>
  <si>
    <t>Cumplimiento de las obligaciones legales de la Entidad y de la Dirección de Talento Humano. 
Coadyuvancia en la consecución de los objetivos institucionales, a través de la provisión óptima y oportuna del talento humano para tal fin.
Respuesta oportuna a las solicitudes de los servidores de la Entidad o requerimientos externos en la materia.</t>
  </si>
  <si>
    <t>Dependencia Líder: 
Dirección de Talento Humano
Dependencia Operativa:
Dirección de Talento Humano</t>
  </si>
  <si>
    <t xml:space="preserve">Porcentaje de incapacidades susceptibles de cobro gestionadas  </t>
  </si>
  <si>
    <t>N° de incapacidades cobradas ante EPS y ARL/ N° de incapacidades susceptibles de cobro * 100</t>
  </si>
  <si>
    <t xml:space="preserve">
Comprobantes de cobros ante las EPS Y ARL
Recobro de las incapacidades no pagadas por EPS y ARL, en los términos previstos por la ley.</t>
  </si>
  <si>
    <t xml:space="preserve">1. Recepcionar las incapacidades presentadas por los funcionarios a través de los medios dispuestos por la Subdirección de Gestión de Talento Humano.
2. Hacer seguimiento y requerir a los funcionarios que remitieron y / o radicaron incapacidades que no cumplen con los requisitos de la circular vigente.
3. Elaborar las planillas de cobro de las incapacidades, para ser radicadas ante las EPS y ARL correspondientes.
4. Descargar los pagos, reportados por la Secretaría Distrital de Hacienda, de incapacidades  que se encuentran en el rubro cuentas por cobrar de la entidad.
5. Realizar los recobros de las incapacidades que no han sido pagadas por parte de las EPS y ARL, en los términos previstos por la ley. 
</t>
  </si>
  <si>
    <t>Dependencia Líder: 
Dirección de Talento Humano
Dependencia Operativa:
Subdirección de Gestión del Talento Humano</t>
  </si>
  <si>
    <t xml:space="preserve">Documentos de las historias laborales actualizados
</t>
  </si>
  <si>
    <t>(Nº de documentos insertados en las historias laborales atendiendo principios de gestión documental y normativos / Nº de documentos asignados por  la Subdirección de Gestión del Talento Humano para ser insertados en las Historias Laborales) *100</t>
  </si>
  <si>
    <t>Historias laborales foliadas, con hoja de control diligenciada, actualizadas, conservadas y custodiadas atendiendo principios de gestión documental y de la normativa vigente
Facilidad y oportunidad en el acceso a la información contenida en las Historias Laborales, para los fines legalmente establecidos.</t>
  </si>
  <si>
    <t>1. Identificar los documentos que pertenecen a la serie Historias Laborales, de acuerdo a la Tabla de Retención Documental de la Subdirección de Gestión del Talento Humano.
2. Asignar los documentos que deben ser insertados en las Historias Laborales.
3. Clasificar los documentos asignados, previa inserción en las Historias Laborales.
4. Insertar los documentos en las Historias Laborales, atendiendo los principios de gestión documental y la normativa vigente.
5. Actualizar la Hoja de Control
6. Llevar el inventario documental respectivo.
7. Atender las solicitudes de préstamo de Historias Laborales, llevando el registro correspondiente y asegurando la recuperación de las Historias Laborales al final de la consulta.</t>
  </si>
  <si>
    <t>Historias laborales en préstamo con documentos actualizados</t>
  </si>
  <si>
    <t>(No de Historias laborales en préstamo con documentos actualizados / No de Historias laborales entregadas en préstamo) *100</t>
  </si>
  <si>
    <t xml:space="preserve">
N° de solicitudes de certificación laboral o de bono pensional tramitadas /  N° de solicitudes de certificación laboral o de bono pensional   radicadas por los canales disponibles  * 100
</t>
  </si>
  <si>
    <t>Certificaciones laborales y de bonos pensionales de los servidores y ex servidores de la Personería de Bogotá, D.C., elaboradas y entregadas de manera oportuna y cumpliendo las obligaciones legales de la Entidad y de la Subdirección de Gestión del Talento Humano.</t>
  </si>
  <si>
    <t>1. Recibir las solicitudes de certificación laboral o de bono pensional que presentan los servidores de la Entidad.
2. Asignar a los funcionarios encargados de elaborar las certificaciones.
3. Consultar las historias laborales y los sistemas de información, para elaborar las certificaciones.
4. Elaborar las certificaciones laborales o de bono pensional.
5. Verificar y firmar las certificaciones laborales o de bono pensional.</t>
  </si>
  <si>
    <t xml:space="preserve">[Total certificaciones bonos pensionales tramitadas ( &lt;10 días) + (Total certificaciones laborales tramitadas ( &lt; 10 días)] / (Total de solicitudes radicadas) * 100
</t>
  </si>
  <si>
    <t>Plan Institucional de Capacitación formulado y ejecutado</t>
  </si>
  <si>
    <t>Porcentaje de avance en la formulación y ejecución del Plan Institucional de Capacitación</t>
  </si>
  <si>
    <t>Talento humano cualificado y competente para cumplir los objetivos estratégicos de la Entidad.
Mejoramiento continuo en el fortalecimiento de competencias de los servidores de la Entidad.
Cumplimiento de las obligaciones legales de la Entidad y de la Dirección de Talento Humano, en materia de capacitación.</t>
  </si>
  <si>
    <t>1. Elaborar el diagnóstico de necesidades institucionales. (10%)
2. Identificar las competencias prioritarias, para focalizar los programas de capacitación, de acuerdo a las necesidades de capacitación identificadas y las metas estratégicas de la Entidad. (10%)
3. Elaborar y divulgar el Plan Institucional de Capacitación - PIC 2020 (20%)
4. Implementar el Plan Institucional de Capacitación - PIC 2020. (40%)
5. Hacer seguimiento y evaluación al Plan Institucional de Capacitación - PIC 2020.(20%)</t>
  </si>
  <si>
    <t>Dependencia Líder: 
Dirección de Talento Humano
Dependencia Operativa:
Subdirección de Desarrollo del Talento Humano</t>
  </si>
  <si>
    <t>Plan Institucional de Bienestar formulado y ejecutado</t>
  </si>
  <si>
    <t>Porcentaje de avance en la formulación y ejecución del Plan Institucional de Bienestar</t>
  </si>
  <si>
    <t>Talento humano motivado y comprometido para cumplir los objetivos estratégicos de la Entidad.
Mejoramiento continuo en la calidad de vida laboral de los servidores de la Entidad.
Cumplimiento de las obligaciones legales de la Entidad y de la Dirección de Talento Humano, en materia de estímulos.</t>
  </si>
  <si>
    <t>1. Elaborar el diagnóstico de necesidades institucionales. (10%)
2. Identificar los criterios prioritarios a tener en cuenta para mejorar la calidad de vida laboral de los servidores de la Entidad. (10%)
3. Elaborar y divulgar el Plan Institucional de Bienestar 2019. (20%)
4. Implementar el Plan Institucional de Bienestar e Incentivos 2019. (40%)
5. Hacer seguimiento y evaluación al Plan Institucional de Bienestar e Incentivos 2019. (20%)</t>
  </si>
  <si>
    <t>Plan Institucional de Incentivos formulado y ejecutado</t>
  </si>
  <si>
    <t>Porcentaje de avance en la formulación y ejecución del Plan Institucional de Incentivos</t>
  </si>
  <si>
    <t xml:space="preserve">
1. Identificar los criterios para el otorgamiento de incentivos  a los servidores de la Entidad, en la vigencia 2020. (20%)
2. Elaborar aprobar y divulgar el Plan Institucional de Incentivos 2020. (20%)
3. Implementar el Plan Institucional de Incentivos 2020. (40%)
4. Hacer seguimiento y evaluación al Plan Institucional de Incentivos 2020. (20%)</t>
  </si>
  <si>
    <t>Plan Anual de Trabajo del Sistema de Gestión de Seguridad y Salud en el Trabajo SG-SST formulado y ejecutado</t>
  </si>
  <si>
    <t>Porcentaje de avance en la formulación y ejecución del Plan Anual de Trabajo del SG-SST</t>
  </si>
  <si>
    <t>Reconocimiento, evaluación y control de los riesgos que puedan afectar la seguridad y salud de los servidores de la Entidad.
Mejoramiento continuo en las condiciones de seguridad y salud en el trabajo de los servidores de la Entidad.
Cumplimiento de las obligaciones legales de la Entidad y de la Dirección de Talento Humano, en materia de SST</t>
  </si>
  <si>
    <t>1. Actualizar las herramientas del SG-SST: Matriz de Identificación de Peligros y Matriz de Requisitos Legales y ejecutar permanentemente las acciones que de ellas se deriven. (20%)
2. Mantener actualizada y armonizada con el MIPG, la documentación del SG-SST.  (10%)
3. Elaborar el Plan Anual de Trabajo del SG-SST 2020. (10%)
4. Ejecutar el Plan Anual de Trabajo del SG-SST 2020. (40%)
5. Hacer seguimiento y evaluación al Plan Anual de Trabajo del SG-SST 2020 (20%)</t>
  </si>
  <si>
    <t xml:space="preserve">Dependencias con seguimiento y/o capacitación a los  sistemas de gestión y Evaluación del Desempeño Laboral de la Personería de Bogotá, D.C. </t>
  </si>
  <si>
    <t xml:space="preserve">N° de dependencias con seguimiento y/o capacitación sobre los sistemas de gestión y Evaluación del Desempeño Laboral
</t>
  </si>
  <si>
    <t xml:space="preserve">1. Poner en funcionamiento el sistema de gestión y evaluación del desempeño laboral al interior de la entidad, de acuerdo con los procedimientos establecidos por el Departamento Administrativo de la Función Pública - DAFP y la Comisión Nacional del Servicio Civil - CNSC.   
2. Divulgar las disposiciones legales y reglamentarias relacionadas con los sistemas de gestión y Evaluación del Desempeño Laboral.
3. Efectuar la capacitación en materia de sistemas de gestión y Evaluación del Desempeño Laboral.   
4.Realizar informe anual con base en los resultados de los sistemas de gestión y Evaluación del Desempeño Laboral, para establecer los planes de: Estímulos, Capacitación y Bienestar por parte de la alta dirección. 
5.  Asesorar a los funcionarios de las diferentes dependencias que presenten dudas con respecto de los sistemas de gestión y evaluación del desempeño laboral.
6. Realizar el seguimiento al cumplimiento de las evaluaciones de los sistemas de gestión y del desempeño laboral según las fechas y situaciones establecidas en la normativa vigente.
</t>
  </si>
  <si>
    <t xml:space="preserve">Novedades incluidas en nómina liquidada y pagada oportunamente </t>
  </si>
  <si>
    <t xml:space="preserve"> N° de Novedades incluidas en la Nomina oportunamente / N° de novedades radicadas en los plazos establecidos</t>
  </si>
  <si>
    <t xml:space="preserve">Pago de la nómina de manera oportuna - fechas emitidas por Secretaria de Hacienda -  y cumpliendo las obligaciones legales de la Entidad y de la Subdirección de Gestión del Talento Humano, en materia salarial, prestacional, de aportes sociales y parafiscales y demás pagos o aportes a terceros que afecten la nómina.
</t>
  </si>
  <si>
    <t>1. Recibir por parte de la Dirección de Talento Humano, las Resoluciones de novedades autorizadas para el mes en liquidación; y por parte de los (las) funcionarios(as) y/o entidades externas, las modificaciones o autorizaciones que afecten la liquidación de la nómina; según las fechas previstas en el cronograma de nómina.
2. Realizar oportunamente el ingreso de las diferentes novedades que pueden afectar la liquidación de la nómina mensual, en el aplicativo de nómina PERNO.
3. Dar trámite oportuno a los descuentos salariales por conceptos de embargos de alimentos, que son originados por orden judicial y afectan el salario, así como de las libranzas de las diferentes Entidades Financieras, Cooperativas, Fondos, Sindicatos, Seguros y Medicina Prepagada, a petición de los (las) funcionarios(as) de la Entidad y que pueden afectar la liquidación de la nómina.
4. Liquidar la nómina del mes en el sistema de nómina PERNO, e imprimir, revisar y aprobar la pre-nómina. 
5. Elaborar los informes mensuales, RA (Relación de Autorización) del aplicativo PERNO y los archivos planos, para ser enviados a la Dirección Administrativa y Financiera, para hacer el cargue de la nómina en el sistema de la Secretaría de Hacienda, para su respectivo pago.
6. Verificar y aprobar el pago de la nómina del mes liquidado, por medio de la firma del (la) Director(a) de Talento Humano, como ordenador(a) del gasto.
7. Elaborar el presupuesto relacionado con Servicios Personales Asociados a la Nómina de la Personería de Bogotá, D.C. con los valores proyectados para el pago de la nómina del mes siguiente a cada liquidación. Una vez al año, elaborar la proyección anual para la vigencia siguiente.</t>
  </si>
  <si>
    <t>Porcentaje de incapacidades superiores a 360 días de radicadas, que no han sido pagadas por las EPS, radicadas y gestionadas ante la instancia correspondiente.</t>
  </si>
  <si>
    <t xml:space="preserve"> (N° incapacidades superiores a 360 días que no han sido  pagadas parcial o totalmente por las EPS o ARL radicadas y gestionadas ante la instancia correspondiente para cobro coactivo /N° incapacidades superiores a 360 días que no han sido pagadas por las EPS o ARL) * 100</t>
  </si>
  <si>
    <t xml:space="preserve">Oficios radicados que demuestran la gestión de cobro realizada.
</t>
  </si>
  <si>
    <t>1.	Reclasificación de la edad de la cartera
2.	Recolección de soportes para remisión de casos
3.	Oficios remisorios con relación de las incapacidades 
4. Radicación ante la instancia respectiva.</t>
  </si>
  <si>
    <t>JOHANNA PAOLA MUNÍZ TORRENEGRA /DIRECTORA DE TALENTO HUMANO</t>
  </si>
  <si>
    <t>Servicios de mantenimiento de bienes e instalaciones atendidos satisfactoriamente</t>
  </si>
  <si>
    <t>No. Servicios de mantenimiento  atendidos satisfactoriamente/
No. servicios de mantenimiento requeridos *100</t>
  </si>
  <si>
    <t xml:space="preserve">Evaluaciones del servicio calificadas satisfactoriamente </t>
  </si>
  <si>
    <t xml:space="preserve">Presentar el cronograma de mantenimiento preventivo  de la Entidad
Presentar los resultados de las matriz de servicios de mantenimiento de bienes e instalaciones de manera trimestral 
</t>
  </si>
  <si>
    <t>Pedidos de almacén atendidos satisfactoriamente</t>
  </si>
  <si>
    <t>No. pedidos de almacén atendidos satisfactoriamente/
No. Pedidos de almacén requeridos *100</t>
  </si>
  <si>
    <t>Servicios de transporte atendidos satisfactoriamente</t>
  </si>
  <si>
    <t>No. Servicios de transporte atendidos satisfactoriamente/
No. servicios de transporte requeridos *100</t>
  </si>
  <si>
    <t xml:space="preserve">
Presentar los resultados de las matriz de servicios de transporte de manera trimestral 
</t>
  </si>
  <si>
    <t>Servicios de aseo y cafetería ejecutados satisfactoriamente</t>
  </si>
  <si>
    <t>No de servicios de aseo y cafetería prestados satisfactoriamente/ No de servicios de aseo y cafetería evaluados en el periodo*100</t>
  </si>
  <si>
    <t xml:space="preserve">
Presentar los resultados de las matriz de servicios de aseo y cafetería de manera trimestral 
</t>
  </si>
  <si>
    <t>Cumplimiento del plan de acción PESV</t>
  </si>
  <si>
    <t xml:space="preserve">Cronograma de ejecución del Plan Estratégico de Seguridad Vial </t>
  </si>
  <si>
    <t xml:space="preserve">Presentar los resultados y soportes del desarrollo de las actividades del Plan Estratégico de Seguridad vial de manera trimestral </t>
  </si>
  <si>
    <t xml:space="preserve">Cumplimiento de las actividades relacionadas con la ejecución de contratos de bienes y servicios </t>
  </si>
  <si>
    <t>No de actividades cumplidas sobre contratos asignados/ Total de actividades formuladas por contrato</t>
  </si>
  <si>
    <t xml:space="preserve">Matriz de seguimiento de ejecución de contratos de bienes y servicios  </t>
  </si>
  <si>
    <t xml:space="preserve">WILLIAM FUENTES CABALLERO / SUBDIRECTOR DE GESTIÓN DOCUMENTAL Y RECURSOS FÍSICOS </t>
  </si>
  <si>
    <t>Gestionar la prestación de los servicios operativos y la administración de los bienes e infraestructura a todos los procesos de la Personería de Bogotá D.C, para el desarrollo de la misión y los objetivos institucionales.</t>
  </si>
  <si>
    <t>Comunicar y divulgar información a nivel interno y externo a través de la generación de directrices y estrategias que permitan dar a conocer la gestión de la entidad a todas las partes interesadas.</t>
  </si>
  <si>
    <t>Prevenir y controlar la función pública, mediante actuaciones para vigilar hechos o conductas que vulneren los derechos de las personas, el ordenamiento jurídico o menoscaben el patrimonio público.</t>
  </si>
  <si>
    <t>Coordinar, administrar y controlar las operaciones presupuestales, de tesorería y contables de la Personería de Bogotá, D. C., mediante la aplicación de la normatividad legal vigente, para asegurar la calidad, confiabilidad, razonabilidad y oportunidad de la información financiera y presupuestal de la Entidad.</t>
  </si>
  <si>
    <t>Porcentaje de pagos realizados en el mes</t>
  </si>
  <si>
    <t>(Número de cuentas pagadas en el mes/Número de cuentas recibidas en el mes)*100</t>
  </si>
  <si>
    <t>Órdenes de pago gestionadas y aprobadas</t>
  </si>
  <si>
    <t>Revisar el cumplimiento de los requisitos establecidos para el pago de las cuentas entregadas por los ordenadores de gasto,  supervisores de contratos y/o funcionarios autorizados.
Registrar en el aplicativo de Operación y Gestión de Tesorería- OPGET, las órdenes de pago de bienes y servicios que cumplieron con los requisitos para pago, contaron con PAC y fueron entregadas  en las fechas establecidas por la entidad,  para aprobación por funcionarios de nivel directivo</t>
  </si>
  <si>
    <t>Gestionar la adquisición de los bienes y servicios programados en el plan anual de adquisiciones de la Entidad, con el propósito de cumplirlos objetivos establecidos en los planes, programas y proyectos institucionales de acuerdo con la normatividad vigente</t>
  </si>
  <si>
    <t>Porcentaje de ejecución del PAA correspondiente a gastos generales</t>
  </si>
  <si>
    <t>(Presupuesto ejecutado del PAA correspondiente a gastos generales / Presupuesto asignado del PAA correspondiente a gastos generales)*100</t>
  </si>
  <si>
    <t xml:space="preserve">Plan Anual de Adquisiciones ejecutado de acuerdo con la programación
</t>
  </si>
  <si>
    <t xml:space="preserve">1. Elaborar el PAA de acuerdo con las necesidades de la entidad
2. Gestionar su aprobación ante las entidades respectivas 
3. Informar a las dependencias solicitantes sobre los rubros aprobados y las fechas estipuladas en el Plan 
4. Realizar los procesos de contratación programados en el PAA
5. Realizar seguimiento </t>
  </si>
  <si>
    <t>Porcentaje de metros lineales de documentación recibida en el archivo central durante la vigencia, en atención al cronograma de transferencias y las solicitudes de las dependencia</t>
  </si>
  <si>
    <t>Metros lineales de documentación recibida en archivo central / Metros lineales de documentación transferida según cronograma de transferencias o en atención a solicitudes de las dependencias</t>
  </si>
  <si>
    <t xml:space="preserve">Reporte trimestral de transferencias documentales atendidas eficazmente por el archivo central </t>
  </si>
  <si>
    <t>Establecer el cronograma de transferencias documentales al archivo central
Atender las solicitudes de transferencia de documentos 
Actualizar la base de datos del inventario documental del archivo central con la documentación transferida durante la vigencia</t>
  </si>
  <si>
    <t>30 actividades</t>
  </si>
  <si>
    <t>Actividades de diseño o ajuste de instrumentos archivísticos establecidos por ley, desarrolladas en el periodo.</t>
  </si>
  <si>
    <t>Reporte trimestral de asistencias técnicas
Instrumentos archivísticos aprobados, ajustados o en implementación en la vigencia</t>
  </si>
  <si>
    <t>Elaborar o ajustar los instrumentos técnicos archivísticos establecidos por norma. 
Validar los instrumentos archivísticos elaborados con dependencias internas.
Gestionar la aprobación interna y/o convalidación cuando sea requerida, de los instrumentos archivísticos elaborados.</t>
  </si>
  <si>
    <t>Actividades de implementación de instrumentos archivísticos establecidos por ley, desarrolladas en el periodo.</t>
  </si>
  <si>
    <t>Cantidad de actividades de implementación de instrumentos archivísticos ejecutadas 
/
Cantidad de actividades programadas en el año para implementación de instrumentos archivísticos.</t>
  </si>
  <si>
    <t>Año 2018: 
50 actividades
Año 2019: 
39 actividades realizadas para diseñar, actualizar e implementar instrumentos archivísticos</t>
  </si>
  <si>
    <t>Reporte trimestral de asistencias técnicas
Informes de inspecciones a dependencias; recomendaciones a dependencias para ajustes en su organización de archivos y aplicación de lineamientos.</t>
  </si>
  <si>
    <t>SI</t>
  </si>
  <si>
    <t>Administrar y salvaguardar la documentación de la Personería de Bogotá D.C, en todas las etapas de su ciclo de vida, mediante la aplicación de lineamientos e instrumentos archivísticos definidos por la normatividad vigente, para constituir la memoria institucional y facilitar el acceso a la información para los fines de la Entidad y los de sus usuarios</t>
  </si>
  <si>
    <t>Reducir el riesgo de ocurrencia del daño antijurídico en la Entidad, mediante la representación judicial, la emisión de conceptos sobre los asuntos que sean consultados por el (la) Personero (a) de Bogotá, la asesoría a las dependencias de la entidad y la permanente actualización normativa, para salvaguardar la responsabilidad y los recursos de la entidad.</t>
  </si>
  <si>
    <t>Defensa Judicial  Eficaz</t>
  </si>
  <si>
    <t>1) Recibir las solicitudes de conciliación, demandas
2) Hacer el reparto correspondiente entre los abogados 
3) Elaborar las fichas de conciliación
4) Asistir a las audiencias de conciliación                         5) Intervenir en el trámite de los procesos</t>
  </si>
  <si>
    <t xml:space="preserve">(Numero de acciones de tutela en las que se interviene oportunamente, de acuerdo a los términos fijados por los despachos judiciales / Numero total de acciones de tutela  en las que se acciona o vincula la entidad ) (x 100) </t>
  </si>
  <si>
    <t>Número de actualización de registros realizados / Número de solicitudes de actualización de registros recibidas  (x100)</t>
  </si>
  <si>
    <t xml:space="preserve">Porcentaje de emisión oportuna de conceptos jurídicos </t>
  </si>
  <si>
    <t xml:space="preserve">Número de conceptos emitidos oportunamente / Número de solicitudes de conceptos jurídicos recibidas </t>
  </si>
  <si>
    <t xml:space="preserve">JUAN RAMON JIMENEZ OSORIO /  Jefe Oficina Asesora Jurídica </t>
  </si>
  <si>
    <t xml:space="preserve">Auditorias realizadas a los procesos de la Entidad </t>
  </si>
  <si>
    <t>No. de Auditorías realizadas a los procesos</t>
  </si>
  <si>
    <t xml:space="preserve">3 Informes de auditoria interna 
</t>
  </si>
  <si>
    <t xml:space="preserve">Realizar auditorías internas
Elaborar informe producto de las auditorias </t>
  </si>
  <si>
    <t>Auditorias Especiales realizadas</t>
  </si>
  <si>
    <t>No. de Auditorías especiales realizadas a los procesos</t>
  </si>
  <si>
    <t xml:space="preserve">2 Informes de auditoria especial
</t>
  </si>
  <si>
    <t>Realizar auditorías especiales
Elaborar informe producto de las auditorias</t>
  </si>
  <si>
    <t>Dependencias de la Entidad evaluadas en su gestión</t>
  </si>
  <si>
    <t>No. de Dependencias evaluadas</t>
  </si>
  <si>
    <t xml:space="preserve">65 Formatos diligenciados con la evaluación de gestión por dependencias
</t>
  </si>
  <si>
    <t xml:space="preserve">Solicitar información de gestión por dependencias a las Coordinaciones según el caso
Revisión y análisis del Plan Operativo Anual de la vigencia anterior  suministrado por la Dirección de Planeación
Realizar la evaluación de la gestión por dependencias y remisión del formato diligenciado a los responsables
</t>
  </si>
  <si>
    <t>Evaluaciones  realizadas sobre la efectividad del manejo de los Riesgos  Institucionales</t>
  </si>
  <si>
    <t>Número de evaluaciones sobre la efectividad del manejo de los riesgos   institucionales</t>
  </si>
  <si>
    <t xml:space="preserve">3  Informes de seguimiento y evaluación de la efectividad del manejo de los Riesgos institucionales.
</t>
  </si>
  <si>
    <t>Seguimientos semestrales  realizados  al Plan de Mejoramiento suscrito con la Contraloría de Bogotá D.C.</t>
  </si>
  <si>
    <t>2 Informes de seguimiento al Plan de Mejoramiento Institucional Suscrito con la Contraloría de Bogotá D.C.</t>
  </si>
  <si>
    <t xml:space="preserve">Informes presentados a entes externos y los requeridos por Ley </t>
  </si>
  <si>
    <t>No. De informes realizados</t>
  </si>
  <si>
    <t xml:space="preserve">Informes realizados
</t>
  </si>
  <si>
    <t>Priorizar los temas objeto de la sensibilización 
Preparar y presentar la sensibilización 
Listado de asistencia y evaluación.</t>
  </si>
  <si>
    <t>Estrategia de sensibilización  acerca de la cultura del control</t>
  </si>
  <si>
    <t>Estrategia realizada acerca  de la cultura del control</t>
  </si>
  <si>
    <t>Estrategia realizada acerca de la cultura del control</t>
  </si>
  <si>
    <t>OMAR ERNESTO HERRERA SANCHEZ / JEFE OFICINA CONTROL INTERNO</t>
  </si>
  <si>
    <t>Realizar seguimiento y evaluación a la gestión de los procesos y sistemas de gestión de la Personería de Bogotá D.C., a través de los roles establecidos para la Oficina de Control Interno en la normatividad vigente, con el propósito de determinar la eficacia, eficiencia y efectividad, en el cumplimiento de los objetivos institucionales y contribuir al mejoramiento continuo de los procesos de la entidad.</t>
  </si>
  <si>
    <r>
      <t xml:space="preserve">Elaboración de actas producto del seguimiento a las acciones establecidas suscritas en el Plan de Mejoramiento  de la Contraloría de Bogotá D.C., con  los  responsables de realizarlas.
Diligenciamiento del </t>
    </r>
    <r>
      <rPr>
        <sz val="14"/>
        <rFont val="Arial"/>
        <family val="2"/>
      </rPr>
      <t>formato establecido y solicitud y verificación de la publicación en la pagina web.
Elaboración y presentación de Informe escrito.</t>
    </r>
  </si>
  <si>
    <t>Establecer lineamientos, políticas y directrices en materia de gestión de la información, mediante la administración de la infraestructura tecnológica, sistemas de información, servicios tecnológicos y la implementación de soluciones innovadoras que permitan el gobierno digital, la interoperabilidad, la integridad, la confidencialidad y la disponibilidad de la información.</t>
  </si>
  <si>
    <t>Porcentaje de actividades de las mejores prácticas para la adecuada gestión de la infraestructura tecnológica de la Entidad implementadas</t>
  </si>
  <si>
    <t>Plan de capacidad de TI 
Plan de recuperación de desastres para los componentes tecnológicos</t>
  </si>
  <si>
    <t>•Diseñar y desarrollar el plan de capacidad de TI
•Ajustar el plan de recuperación de desastres para los componentes tecnológicos de acuerdo a la infraestructura actual
•Afinamiento de la infraestructura de Nube para los sistemas de información institucionales</t>
  </si>
  <si>
    <t>Porcentaje de actividades para mantener y evolucionar los sistemas de información de la Entidad acorde a las necesidades</t>
  </si>
  <si>
    <t>Ajustes realizados a los sistemas de información</t>
  </si>
  <si>
    <t xml:space="preserve">•Análisis, diseño, desarrollo y puesta en producción de los requerimientos acorde a las necesidades de la Entidad.
• Transferencia de conocimiento y socialización a los usuarios finales de los ajustes realizados. </t>
  </si>
  <si>
    <t>Porcentaje de actividades desarrolladas para la implementación del Sistema de Gestión de Seguridad de la Información SGSI</t>
  </si>
  <si>
    <t>Sistema de Gestión de Seguridad de la Información implementado</t>
  </si>
  <si>
    <t>• Implementación del plan de tratamiento del Riesgos de los procesos misionales.
• Definir y desarrollar de las actividades del plan de comunicaciones 2020.
• Aprobación y publicación de la matriz de los activos de información.
• Definir el componente de evaluación y desempeño del modelo de seguridad y privacidad de la información.</t>
  </si>
  <si>
    <t>Porcentaje de actividades del plan de acción enmarcadas en el manual de la política de Gobierno Digital desarrolladas</t>
  </si>
  <si>
    <t>Implementación del plan de acción de acuerdo al manual de la política de gobierno digital</t>
  </si>
  <si>
    <t>.
•Actualizar y desarrollar las actividades del plan de acción de acuerdo al manual de la política  de gobierno digital (Decreto 1008 de 2018)</t>
  </si>
  <si>
    <t>Porcentaje de requerimientos atendidos oportunamente</t>
  </si>
  <si>
    <t>Número de requerimientos atendidos en el ANS establecido/Número de requerimientos atendidos * 100</t>
  </si>
  <si>
    <t xml:space="preserve">
Informe de requerimientos gestionados</t>
  </si>
  <si>
    <t xml:space="preserve">• Brindar apoyo técnico a los casos de soporte registrados en la mesa de ayuda en línea.
</t>
  </si>
  <si>
    <t>Porcentaje de usuarios satisfechos</t>
  </si>
  <si>
    <t>Número de usuarios satisfechos con los servicios recibidos / Número de usuarios encuestados *100</t>
  </si>
  <si>
    <t>Informe de medición de satisfacción de usuarios.</t>
  </si>
  <si>
    <t>•  Aplicación de la encuesta de satisfacción a usuarios de servicios de TI</t>
  </si>
  <si>
    <t>HENRY DÍAZ DUSSÁN / DIRECTOR DE TIC</t>
  </si>
  <si>
    <t xml:space="preserve">Establecer las políticas, lineamientos, directrices, planes, programas, proyectos y recursos que orienten la gestión de la Entidad
para el cumplimiento de la misión institucional de forma transparente y participativa.
</t>
  </si>
  <si>
    <t>Plan operativo formulado</t>
  </si>
  <si>
    <t>Número de POA  formulado</t>
  </si>
  <si>
    <t xml:space="preserve">Plan operativo anual consolidado por procesos
</t>
  </si>
  <si>
    <t>Dirección de Planeación</t>
  </si>
  <si>
    <t>(Porcentaje de avance ejecutado/ Porcentaje de avance programado)</t>
  </si>
  <si>
    <t>Directivo(s) Responsable(s) líder(es) y operativo(s) de todos los procesos</t>
  </si>
  <si>
    <t xml:space="preserve">Número de visitas para realizar control a la gestión a instrumentos institucionales de planeación </t>
  </si>
  <si>
    <t>Control a la gestión a la ejecución del PEI y POA por Proceso, a los proyectos de inversión, al Plan de Mejoramiento por procesos y al Mapa de Riesgos Institucional.</t>
  </si>
  <si>
    <t>GERMÁN URIEL ROJAS / DIRECTOR DE PLANEACIÓN</t>
  </si>
  <si>
    <t>1. Dar las orientaciones a los procesos para la formulación del POA 2019.
2. Realizar la consolidación del POA por procesos para la vigencia 2019. 
3. Publicar el POA consolidado por procesos para la vigencia 2019.</t>
  </si>
  <si>
    <t>Desarrollar conocimiento e innovación, mediante la gestión de la información e iniciativas, que aseguren su transferencia y transformación.</t>
  </si>
  <si>
    <t>2  Espacios de transferencias   y  buenas prácticas realizadas.</t>
  </si>
  <si>
    <t>2 Espacios de  ideación  y creación de  innovación pública realizados.</t>
  </si>
  <si>
    <t xml:space="preserve">100%, </t>
  </si>
  <si>
    <t>Definir los lineamientos necesarios para satisfacer las necesidades y expectativas de los (as) usuarios(as) y partes interesadas, en el marco de las disposiciones legales vigentes, mediante los diferentes canales de atención con los que cuenta la Entidad.</t>
  </si>
  <si>
    <t>Porcentaje de acciones ejecutadas / porcentaje de acciones programadas</t>
  </si>
  <si>
    <t>Lineamientos establecidos</t>
  </si>
  <si>
    <t xml:space="preserve">
Secretaria (o) General</t>
  </si>
  <si>
    <t>S.I</t>
  </si>
  <si>
    <t>Lineamientos Implementados</t>
  </si>
  <si>
    <t>Análisis resultado de la medición de la encuesta de satisfacción</t>
  </si>
  <si>
    <t>Eficacia de la implementación de los lineamientos</t>
  </si>
  <si>
    <t>MARYEMELINA DAZA MENDOZA</t>
  </si>
  <si>
    <t xml:space="preserve">MIPG implementado en por lo menos un 60%
</t>
  </si>
  <si>
    <t>Mejora continua del Sistema de Gestión de la Calidad</t>
  </si>
  <si>
    <t>1.1 Orientar y coordinar la formulación del Plan Operativo Anual (POA) por procesos, correspondiente a la vigencia 2020</t>
  </si>
  <si>
    <t>1. Revisar autodiagnóstico 2019.
2. Validar evidencias de autodiagnóstico con los responsables.
3. Revisar el Plan de acción resultado de la validación.
4. Ejecutar el Plan de Acción actualizado. 
5. Hacer seguimiento a la ejecución del Plan de Acción actualizado.
6. Generar informe de avance en la implementación.</t>
  </si>
  <si>
    <t>Publicación  de seguimiento a planes, programas y proyectos</t>
  </si>
  <si>
    <t>100% de seguimientos publicados a planes, programas y proyectos</t>
  </si>
  <si>
    <t>1.4 Realizar control a la gestión a los instrumentos institucionales de planeación</t>
  </si>
  <si>
    <t>1.3 Consolidar y monitorear las actividades establecidas en el Plan Anticorrupción y de Atención al Ciudadano -PAAC-</t>
  </si>
  <si>
    <t>1. Coordinar la formulación del PAAC.
2. Consolidación y publicación del PAAC.
3. Monitoreo del avance de las actividades del PAAC.</t>
  </si>
  <si>
    <t xml:space="preserve">PAAC consolidado y publicado.
Monitoreos realizados
</t>
  </si>
  <si>
    <t>1. Diseñar un cronograma con la programación de las visitas de control a la gestión.
2. Enviar las comunicaciones oficiales con la programación y condiciones de las visitas de control a la gestión.
3. Realizar las visitas de control a la gestión.
4. Dejar registro de la visita o reunión de control a la gestión.</t>
  </si>
  <si>
    <t>1. Solicitar la información periódica a los procesos.
2. Procesar la información y de ser necesario solicitar explicaciones  o generar sugerencias sobre inconsistencias o aspectos de mejora identificados en la información recibida.
3. Consolidar información y publicar.</t>
  </si>
  <si>
    <t xml:space="preserve">1.2 Coordinar y ejecutar las actividades necesarias para la implementación del MIPG y la sostenibilidad  del Sistema de Gestión de Calidad.
(META TRANSVERSAL A TODOS LOS PROCESOS)
</t>
  </si>
  <si>
    <t>RUBBY CECILIA DURAN MALDONADO - SUBDIRECTORA DE CONTRATACIÓN</t>
  </si>
  <si>
    <t>3.1 Implementar las mejores prácticas para la adecuada gestión de la infraestructura tecnológica de la Entidad.</t>
  </si>
  <si>
    <t>3.2 Mantener y evolucionar los sistemas de información de la Entidad acorde a las necesidades</t>
  </si>
  <si>
    <t xml:space="preserve">3.3 Desarrollar las actividades requeridas para la implementación del Sistema de Gestión de Seguridad de la Información SGSI
</t>
  </si>
  <si>
    <t>3.4 Desarrollar las actividades del plan de acción enmarcadas en el  manual de la política de Gobierno Digital</t>
  </si>
  <si>
    <t xml:space="preserve">3.5 Atender los  requerimientos de soporte técnico solicitados, según los acuerdos de nivel de servicio (ANS) establecidos para los servicios de TI
</t>
  </si>
  <si>
    <t xml:space="preserve">3.6 Obtener el nivel de satisfacción de los usuarios frente a los servicios de TI recibidos.
</t>
  </si>
  <si>
    <t>4.2 Diseñar y ejecutar una campaña de sensibilización para ayudar a promover los derechos de las personas en el Distrito Capital.</t>
  </si>
  <si>
    <t>4.3 Diseñar y ejecutar una campaña de divulgación para contribuir en la promoción de los derechos humanos en el distrito capital</t>
  </si>
  <si>
    <t>4.4 Diseñar y ejecutar una campaña de divulgación para ayudar a promover una Cultura de Calidad, Buen Servicio y Mejora Continua de los procesos institucionales, en el marco de los estándares internacionales y la normatividad vigente.</t>
  </si>
  <si>
    <t>4.5 Diseñar y ejecutar una campaña de divulgación para ayudar a implementar una estrategia de lucha contra la corrupción mediante la sensibilización de los(as) funcionarios(as), la participación ciudadana, el acceso a la información pública y la rendición de cuentas.</t>
  </si>
  <si>
    <t>5.1 Realizar  acciones de promoción y apropiación de derechos y deberes con los sujetos de especial protección constitucional y personas en general en el Distrito Capital.</t>
  </si>
  <si>
    <t>5.2 Adelantar gestiones para la defensa de los derechos de las personas del Distrito Capital</t>
  </si>
  <si>
    <t>5.3 Prestar servicio a los habitantes del Distrito capital a través de medios alternativos de resolución de conflictos</t>
  </si>
  <si>
    <t>5.5 Realizar seguimiento a la implementación de la Política Pública de Mujeres y Equidad de Género en el Distrito Capital</t>
  </si>
  <si>
    <t>6.1 Realizar las Audiencias Públicas y mesas de trabajo de los Requerimientos Ciudadanos aprobadas.</t>
  </si>
  <si>
    <t>6.2 Realizar informes de acciones de prevención y control a la función pública aprobadas dentro del Proceso.</t>
  </si>
  <si>
    <t>6. 3 Realizar seguimientos a las observaciones consignadas en los informes de acciones de prevención y control a la función pública.</t>
  </si>
  <si>
    <t xml:space="preserve">7.1 Emitir citaciones de audiencia y llevar el 50% a fallo
</t>
  </si>
  <si>
    <t>7.2 Proferir fallos</t>
  </si>
  <si>
    <t xml:space="preserve">7.3 Decidir de fondo procesos disciplinarios. 
</t>
  </si>
  <si>
    <t xml:space="preserve">9.1 Atender los servicios de mantenimiento de bienes e instalaciones en los tiempos de respuesta establecidos </t>
  </si>
  <si>
    <t xml:space="preserve">
9.2 Atender los servicios de almacén en los tiempos de respuesta establecidos </t>
  </si>
  <si>
    <t>9.3  Atender los servicios de transporte de manera satisfactoria</t>
  </si>
  <si>
    <t>9.4 Prestar los servicios de aseo y cafetería de manera satisfactoria</t>
  </si>
  <si>
    <t>9.6 Cumplir las actividades relacionadas con la ejecución de los contratos de bienes y servicios de los proyectos de inversión y gastos de funcionamiento del proceso.</t>
  </si>
  <si>
    <t>10.1 Realizar todos los pagos  presentados  por los ordenadores de gasto,  supervisores de contratos y /o funcionarios autorizados dentro del cronograma previsto por la entidad y el lleno de los requisitos para el pago.</t>
  </si>
  <si>
    <t xml:space="preserve">11.1 Ejecutar el Plan Anual de adquisiciones respecto a gastos generales.
</t>
  </si>
  <si>
    <t>12.1 Atender el cronograma de transferencias documentales y la totalidad de solicitudes de transferencia al archivo central</t>
  </si>
  <si>
    <t>13.1 Actuar en el 100% de los procesos judiciales en los que la Entidad sea vinculada,</t>
  </si>
  <si>
    <t xml:space="preserve">13.2 Actuar en el 100% de las acciones de tutela donde la entidad sea vinculada y/o accionada </t>
  </si>
  <si>
    <t xml:space="preserve">13.3 Mantener una base de datos consolidadas de las acciones populares y los comités de seguimiento a las mismas, así como ejercer la defensa en estas en los eventos que sean de nuestra competencia. </t>
  </si>
  <si>
    <t>13.4 Mantener actualizada la base de datos de sanciones disciplinarias de los servidores públicos distritales</t>
  </si>
  <si>
    <t xml:space="preserve">13.5Atender el 100% de los  conceptos jurídicos solicitados por el Despacho de la Personera de Bogotá o sus delegados.
</t>
  </si>
  <si>
    <t xml:space="preserve">14.1 Establecer los lineamientos mínimos requeridos para satisfacer las necesidades y expectativas de los (as) usuarios(as) y partes interesadas </t>
  </si>
  <si>
    <t xml:space="preserve">14.2 Verificar la eficacia de la implementación de los lineamientos establecidos  </t>
  </si>
  <si>
    <t>14.3  Evaluar la satisfacción de los usuarios, con el fin de tomar acciones que permitan el mejoramiento de la prestación del servicio</t>
  </si>
  <si>
    <t xml:space="preserve">15.1 Emitir citaciones de audiencia y llevar el 50% a fallo
</t>
  </si>
  <si>
    <t>15.2 Proferir fallos</t>
  </si>
  <si>
    <t xml:space="preserve">15.3 Decidir de fondo procesos disciplinarios. 
</t>
  </si>
  <si>
    <t>16.1 Realizar auditorias internas a los procesos de la Entidad</t>
  </si>
  <si>
    <t>16.2 Realizar auditoria especial a los procesos de la Entidad</t>
  </si>
  <si>
    <t>16.3  Realizar la evaluación de gestión a las dependencias de la Entidad en cumplimiento de la Ley 909 de 2004, artículo 39</t>
  </si>
  <si>
    <t xml:space="preserve">16.4 Realizar la evaluación sobre la efectividad del manejo de  los Riesgos  Institucionales.
</t>
  </si>
  <si>
    <t>16.5 Realizar semestralmente seguimiento al Plan de Mejoramiento suscrito con la Contraloría de Bogotá D.C.</t>
  </si>
  <si>
    <t xml:space="preserve">16.6 Elaborar  Informes solicitados por entes externos y los requeridos por Ley
</t>
  </si>
  <si>
    <t xml:space="preserve">16.7 Realizar sensibilización  a Directivos y referentes de proceso sobre la séptima dimensión del MIPG
</t>
  </si>
  <si>
    <t>16.8 Realizar la estrategia de sensibilización  acerca de La cultura del control</t>
  </si>
  <si>
    <t xml:space="preserve">8.1  Gestionar el 100% de las novedades y situaciones administrativas de los servidores públicos de la Entidad.
</t>
  </si>
  <si>
    <t>8.3 Actualizar, custodiar y conservar el 100% de la documentación de las Historias Laborales para garantizar y facilitar su consulta.</t>
  </si>
  <si>
    <t xml:space="preserve">Solicitudes de certificaciones laborales y de bono pensional gestionadas
</t>
  </si>
  <si>
    <t xml:space="preserve">Oportunidad en trámite de certificaciones
</t>
  </si>
  <si>
    <t xml:space="preserve">8.5 Formular e implementar el Plan Institucional de Capacitación de la vigencia 2020.
</t>
  </si>
  <si>
    <t xml:space="preserve">8.6 Formular e implementar el Plan Institucional de Bienestar de la vigencia 2020.
</t>
  </si>
  <si>
    <t xml:space="preserve">8.7 Formular e implementar el Plan Institucional de Incentivos de la vigencia 2020.
</t>
  </si>
  <si>
    <t xml:space="preserve">8.8 Formular e implementar el Plan Anual de Trabajo del Sistema de Gestión de Seguridad y Salud en el Trabajo SG-SST de la vigencia 2020.
</t>
  </si>
  <si>
    <t xml:space="preserve">8.9 Realizar seguimiento y/o capacitación de los sistemas de gestión y evaluación del Desempeño Laboral en todas las dependencias de la Entidad.
</t>
  </si>
  <si>
    <t>8.10 Incluir las Novedades, Liquidar  y pagar oportunamente el 100% de las nóminas de la vigencia.</t>
  </si>
  <si>
    <t>8.11  Remitir a la Oficina Asesora Jurídica y/o Secretaria General de la Entidad y/o a la Dirección Distrital de Cobro, las incapacidades sin reconocimiento y pago mayores a 360 días de mora.</t>
  </si>
  <si>
    <t xml:space="preserve">5.7 Generar espacios de intercambio y desarrollo de conocimientos y prácticas para que por medio del aprendizaje colaborativo, permitan unificar y difundir el "saber-hacer" de la atención a las personas, en la Personería de Bogotá D.C.   </t>
  </si>
  <si>
    <t>5.8 Notificarse de las decisiones  proferidas dentro de las actuaciones administrativas por las Inspecciones de policía y la administración local.</t>
  </si>
  <si>
    <t>5.9 Asistir a las audiencias públicas, realizando las actuaciones que se requieran en protección de los derechos y defensa del interés público (Ley 1801 de 2016)</t>
  </si>
  <si>
    <t>5.10 Sensibilizar a niños, niñas y adolescentes   en sus valores éticos, derechos y sus  obligaciones cívicas y sociales</t>
  </si>
  <si>
    <t xml:space="preserve">5.11 Fortalecer la labor de quienes ejercen la participación ciudadana </t>
  </si>
  <si>
    <t>5.12 Sensibilizar personas sobre la importancia del reciclaje y el buen uso de los contenedores de residuos orgánicos y/o material aprovechable.</t>
  </si>
  <si>
    <t>5.13  Elaboración de acciones de tutela, incidentes de desacato e impugnaciones a fallos de primera instancia</t>
  </si>
  <si>
    <t>5.14 Verificar de manera preventiva el cumplimiento de los términos para evitar situaciones jurídicas de caducidad, prescripción, nulidades, perdida de fuerza ejecutoria e inactividades en el proceso.</t>
  </si>
  <si>
    <t>5.4 Realizar seguimiento al avance de la política publica para victimas del conflicto armado</t>
  </si>
  <si>
    <t>Informe de seguimiento a la política publica para victimas del conflicto armado.</t>
  </si>
  <si>
    <t>Número de informes presentados en el año de seguimiento al avance de la política publica para victimas del conflicto armado</t>
  </si>
  <si>
    <t>Un (1) Informe de seguimiento sobre  el avance de la política publica para victimas del conflicto armado</t>
  </si>
  <si>
    <t xml:space="preserve">5.6 Diseñar e implementar un mecanismo de prevención de peligros que enfrentan los jóvenes en temas de redes sociales, sexting, sextorsión, ciberbuling, entre otros. </t>
  </si>
  <si>
    <t xml:space="preserve">Mecanismo de prevención de los peligros que enfrentan los jóvenes de Bogotá D.C. </t>
  </si>
  <si>
    <t>1. Diseño del mecanismo de prevención a utilizar en los colegios.
2. Implementación del mecanismo de prevención.  
3. Análisis y conclusiones del ejercicio.</t>
  </si>
  <si>
    <t>1. Definir los temas.
2. Elaborar material de difusión.
3. Enviar material de difusión y entrenamiento a la Coordinación de MP y DDHH para su revisión y validación
3. Realizar la difusión del material aprobado
4. Realizar las reuniones de mejoramiento o fortalecimiento en temas específicos.
6. Entregar los soportes  de  la difusión y reunión de mejoramiento o fortalecimiento (actas, planillas o certificaciones, fotos).</t>
  </si>
  <si>
    <t>40 actividades de acompañamiento y/o con seguimiento</t>
  </si>
  <si>
    <t>1. Valorar la procedencia de la acción de tutela.
2. Elaborar la tutela, incidente de desacato o impugnación según corresponda.
3. Realizar seguimiento a los fallos de tutela elaborados.</t>
  </si>
  <si>
    <t>1. Seleccionar por su importancia y/o petición las actuaciones administrativas a revisar.
2. Revisar el expediente
3. Realizar las actuaciones que sean necesarias para el cumplimiento del debido proceso</t>
  </si>
  <si>
    <t>1. Obtener la información del avance presupuestal del PDL
2. Realizar un análisis de los informes con relación a la ejecución presupuestal 
3. Comunicar a la administración local de los resultados de seguimiento.
4. De encontrarse observaciones  con incidencia disciplinaria, fiscal o penal realizar el traslado correspondiente</t>
  </si>
  <si>
    <t>1. Citar a los peticionarios  a una mesa de trabajo o audiencia donde se profundice sobre los aspectos específicos de la petición.
2. Realizar la audiencia pública o mesa de trabajo.
3. Hacer seguimiento al cumplimiento de los compromisos.</t>
  </si>
  <si>
    <t>2.1 Generar espacios formales e informales para compartir y retroalimentar conocimientos y buenas prácticas realizadas por los servidores(as) de la Personería de Bogotá D.C</t>
  </si>
  <si>
    <t>2.2 Realizar talleres de ideación y creación de innovación pública en la Personería de Bogotá.</t>
  </si>
  <si>
    <t xml:space="preserve">4.1 Diseñar e implementar una estrategia de comunicación para la socialización de los servicios que brindan las personerías locales </t>
  </si>
  <si>
    <t>Porcentaje de avance en el diseño e implementación de la estrategia de comunicación para la socialización de los servicios que brindan las personería locales</t>
  </si>
  <si>
    <t>1) Elaborar (1) comercial promocional, que será divulgado en los canales público - privados, sin costo, gracias a la alianza con la CRC.
2) Diseñar dos (2) piezas gráficas promocionales de los servicios que prestan las personerías locales
3) Diseñar dos (2) banner publicitarios en la página web institucional, promocionando los servicios de las personerías locales. 
4) Elaborar (4) comunicados de prensa</t>
  </si>
  <si>
    <t>N° de novedades y situaciones administrativas gestionadas /  N° requerimientos de novedades y situaciones administrativas presentados * 100</t>
  </si>
  <si>
    <t>1. Proveer los empleos vacantes de la planta de cargos de la Entidad, mediante nombramiento, encargo o comisión, de acuerdo a lo establecido en la normativa vigente.
2. Efectuar la reubicación de los funcionarios, de acuerdo a sus competencias y las necesidades de la Entidad, para facilitar el cumplimiento de los objetivos institucionales. 
3. Realizar los trámites necesarios para el retiro de los funcionarios de la planta de personal de la Personería de Bogotá D.C., de acuerdo a las diferentes causales establecidas en la normativa vigente.
4. Recibir y tramitar las solicitudes de permiso remunerado, permisos por calamidad doméstica, académico compensado, de docencia y de hora de lactancia; solicitudes de licencia no remunerada, licencia remunerada para participar en eventos deportivos, licencia por luto y licencia por paternidad; solicitudes de disfrute, interrupción, aplazamiento, desistimiento o modificación de fecha de disfrute de las vacaciones;  que presenten los (las) funcionarios(as) de la Personería de Bogotá D.C.
5. Tramitar oportunamente las solicitudes de comisión de los (las) funcionarios(as) de carrera administrativa que aspiran a ocupar un empleo de libre nombramiento en otras entidades, o de comisión de estudio, de acuerdo con la normativa vigente.
6. Estudiar, elaborar, suscribir y comunicar/notificar actos administrativos, de competencia de la Dirección así como las respuestas a los requerimientos, de conformidad con las normas vigentes y los procedimientos establecidos, relacionados con las novedades y situaciones administrativas¹.
7. Tramitar oportunamente las solicitudes de los servidores de la entidad o requerimientos externos relacionados con novedades y situaciones administrativas de la planta de personal de la Entidad</t>
  </si>
  <si>
    <t xml:space="preserve">Presentar los resultados de las matriz de pedidos de almacén de manera trimestral </t>
  </si>
  <si>
    <t>9.5 Ejecutar el cronograma de actividades del Plan Estratégico de Seguridad Vial</t>
  </si>
  <si>
    <t xml:space="preserve">Llevar a cabo el seguimiento de la ejecución contractual de los procesos a cargo de la dependencia 
Llevar a cabo el control presupuestal, informes de supervisión, y seguimiento a las obligaciones de los contratos a cargo de la dependencia </t>
  </si>
  <si>
    <t>12.2  Realizar las actividades de diseño, actualización e implementación de los instrumentos archivísticos establecidos por la ley</t>
  </si>
  <si>
    <t>12.3 Realizar las actividades de diseño, actualización e implementación de los instrumentos archivísticos establecidos por la ley</t>
  </si>
  <si>
    <t xml:space="preserve">Atender las solicitudes de asistencia técnica requeridas al proceso.
Emitir los lineamientos o instrucciones para la correcta gestión de los documentos de la entidad.
Realizar inspecciones a dependencias para verificar aplicación de lineamientos y estado de organización de archivos de gestión. </t>
  </si>
  <si>
    <t xml:space="preserve">(Numero de procesos judiciales en las que se interviene oportunamente, de acuerdo a los términos fijados por los despachos judiciales / Numero total de procesos judiciales en los que se vincula la entidad ) -* 100 </t>
  </si>
  <si>
    <t>1) Recibir las acciones de tutela
2) Hacer el reparto correspondiente entre los abogados 
3)  Revisar los informes base de respuesta emitidos por otras dependencias y que son base para la respuesta. 
4) Registrar las acciones de tutela en el sistema o base de datos creado para tal fin
5, hacer seguimiento dentro del proceso y verificar falos de 1 y 2 instancia, registrarlos en la base de datos</t>
  </si>
  <si>
    <t>Número de actualización de registros realizados / Número total de acciones en las que se inician y/o intervine  (x100)</t>
  </si>
  <si>
    <t xml:space="preserve">Una base de datos actualizada permanentemente, con información </t>
  </si>
  <si>
    <t xml:space="preserve">1) Recibir las solicitudes para interponer la respectiva acción popular
2,  Hacer el reparto correspondiente entre los abogados 
3) Revisar los informes base de respuesta emitidos por otras dependencias y que son base para la respuesta. 
4) Registrar las acciones de populares en el sistema o base de datos creado para tal fin                                                                                                                   </t>
  </si>
  <si>
    <t>Porcentaje de actualización de base de datos de sanciones disciplinarias</t>
  </si>
  <si>
    <t>mantener una línea de conceptos emitidos oportunamente</t>
  </si>
  <si>
    <t xml:space="preserve">1) Recibir las solicitudes de concepto jurídico
2) Acopiar las normas pertinentes
3) Verificar vigencia y jerarquía normativa                       4) Confrontar estado del arte en doctrina y jurisprudencia                                                                    5) Emitir el concepto                                                                 </t>
  </si>
  <si>
    <t xml:space="preserve">1) Recibir las solicitudes de registro de sanciones, de corrección y modificación
2) Revisar las solicitudes y documentación anexa
3) Registrar las sanciones en el sistema de antecedentes disciplinarios                                               4) Comunicar a la entidad que genera el reporte               5) Expedir los certificados de antecedentes disciplinarios                                                                     </t>
  </si>
  <si>
    <t>Lineamientos mínimos requeridos</t>
  </si>
  <si>
    <t>1. Visitas de seguimiento de la implementación.
2. Reuniones periódicas con los procesos.
3.Generacion de alertas en caso de encontrar brechas.</t>
  </si>
  <si>
    <t>Medición de la satisfacción de los usuarios</t>
  </si>
  <si>
    <t>1,Aplicación de la encuesta de satisfacción de los usuarios
2. Análisis semestral de la medición de satisfacción de los usuarios.
3. Planes de mejoramiento.</t>
  </si>
  <si>
    <t>Reunión con el equipo de trabajo para establecer la estrategia de sensibilización a desarrollarse.
Elaborar acta de las decisiones que se tomen en  dicha reunión.
Llevar a cabo la estrategia de sensibilización definida
Al finalizar aplicar la encuesta de percepción de la estrategia</t>
  </si>
  <si>
    <t>En la meta operativa "Realizar semestralmente la evaluación sobre la efectividad del manejo de  los Riesgos  Institucionales" se pasa de magnitud programada 2 a 3 informes, teniendo en cuenta la guía de administración del riesgo y la unificación del mapa de riesgos de la Entidad. La periodicidad del seguimiento  que estaba en febrero y agosto pasa a enero, mayo y septiembre. Adicionalmente se quito la palabra "semestralmente".</t>
  </si>
  <si>
    <t>Realizar seguimiento al cumplimiento de las acciones y controles del Mapa de Riesgos de gestión por procesos, que se encuentra publicado en la página Web institucional y elaborar los respectivos informes con conclusiones y recomendaciones, remitiéndolo
a la Dirección de Planeación.</t>
  </si>
  <si>
    <t>Número de seguimientos semestrales al Plan de Mejoramiento Institucional</t>
  </si>
  <si>
    <t>Solicitud y análisis de la información
Elaborar  y presentar  los informes  solicitados por los Entes Externos, Alta Dirección  y  los requeridos por Ley. 
Remisión de informes según el caso
Solicitud y verificación de publicación de informes.</t>
  </si>
  <si>
    <t>Sensibilización  a Directivos y referentes de proceso sobre la séptima dimensión del MIPG</t>
  </si>
  <si>
    <t xml:space="preserve">Listado de asistencia a la capacitación realizada 
</t>
  </si>
  <si>
    <t>6.5 Revisar trimestralmente la ejecución del presupuesto de la localidad, evaluando sus efectos en la ejecución del plan de desarrollo local</t>
  </si>
  <si>
    <t>6.6 Revisar los contratos a petición de parte.</t>
  </si>
  <si>
    <t xml:space="preserve">6.7 Revisar los contratos  del plan de desarrollo local </t>
  </si>
  <si>
    <t xml:space="preserve">8.4 Atender las solicitudes de certificaciones laborales y de bono pensional, dentro de los tiempos previstos
</t>
  </si>
  <si>
    <t xml:space="preserve">8.2  Gestionar el cobro del 90% de las incapacidades de acuerdo con la normatividad vigente
</t>
  </si>
  <si>
    <t>2.3.  Implementar los mecanismos  para la documentación y/o registro  de la memoria institucional,  conservación en el repositorio institucional y difusión al interior y exterior de la entidad.</t>
  </si>
  <si>
    <t>Mecanismo implementado para la documentación y/o registro de la memoria institucional,  conservación en el repositorio institucional y difusión</t>
  </si>
  <si>
    <t>% de avance de en la implementación del mecanismo</t>
  </si>
  <si>
    <t>Mecanismo de documentación, conservación y difusión  implementado</t>
  </si>
  <si>
    <t>1. Diseñar el procedimiento para la documentación y/o registro de  las lecciones aprendidas y mejores prácticas, realizadas por los funcionarios de la entidad, con el fin de preservar la memoria institucional y su conservación en el repositorio institucional. 
2.  Difundir las lecciones aprendidas y mejores prácticas, realizadas por los funcionarios de la entidad, una vez que se encuentren documentadas.
3. Realizar un inventario de los documentos misionales, que cumplan con las condiciones, para ser conservados y publicados en el repositorio institucional, con el fin de ser consultados y usados por la comunidad en general.</t>
  </si>
  <si>
    <t>JUAN CARLOS PÉREZ CARREÑO / DIRECTOR DE GESTIÓN DEL CONOCIMIENTO E INNOVACIÓN</t>
  </si>
  <si>
    <t>13/12/2019
Actualización: 05/03/2020</t>
  </si>
  <si>
    <t>20 espacios de transferencia, mejora y fortalecimiento de conocimientos y buenas prácticas realizados.</t>
  </si>
  <si>
    <t>Personera Delegada para la Coordinación del Ministerio Público y los Derechos Humanos
Personeros(as) Delegados(as) y Director Centro de Conciliación.</t>
  </si>
  <si>
    <t>Personero(a) Delegado(a) para la Coordinación de Prevención y Control a la Función Pública y Personeros(as) Delegados(as) de las dependencias adscritas.</t>
  </si>
  <si>
    <t>Personera Delegada para la Coordinación de Gestión  de las Personerías Locales
Personeros(as) Locales</t>
  </si>
  <si>
    <t>Personero(a) Delegado(a) para la Coordinación de Prevención y Control a la Función Pública 
Personeros(as) Delegados(as) para los sectores Movilidad y Planeación y sectores Educación, Cultura, Recreación y Deporte</t>
  </si>
  <si>
    <t>Personeros(as) Delegados(as) para Asuntos Penales I, para Asuntos Penales II, para Asuntos Policivos y Civiles, para la Defensa de  y Protección de los Derechos Humanos y para la Familia y Sujetos de Especial Protección Constitucional</t>
  </si>
  <si>
    <t>Personer(o)a Delegada para la Protección de Víctimas del Conflicto Armado Interno</t>
  </si>
  <si>
    <t>Personero Delegado para la Asistencia Jurídica al Ciudadano
Personero(a) Delegado para Asuntos Penales II
Personer(o)a Delegada para la Protección de Víctimas del Conflicto Armado Interno</t>
  </si>
  <si>
    <t xml:space="preserve">Dirección de Tecnologías de la Información y las Comunicaciones - DTIC
</t>
  </si>
  <si>
    <t>Jefe Oficina Asesora de Comunicaciones</t>
  </si>
  <si>
    <t xml:space="preserve">Personero(a) Delegada para la Coordinación de Potestad Disciplinaria, Personeros(as) Delegados(as) y la Dirección de Investigaciones Especiales y Apoyo Técnico
</t>
  </si>
  <si>
    <t>Director de Gestión del Conocimiento e Innovación</t>
  </si>
  <si>
    <t xml:space="preserve">Director de Tecnologías de la Información y las Comunicaciones - DTIC
</t>
  </si>
  <si>
    <t>Jefe de Oficina de Control Interno Disciplinario</t>
  </si>
  <si>
    <t>Liliana Villamil Gómez - Jefe Oficina Control Interno Disciplinario</t>
  </si>
  <si>
    <t>Subdirector(a) de Gestión Documental y Recursos Físicos</t>
  </si>
  <si>
    <t>Subdirector(a) de Gestión Financiera</t>
  </si>
  <si>
    <t>Director(a) Administrativa y Financiera / Subdirector(a) de Gestión Contractual</t>
  </si>
  <si>
    <t>Jefe Oficina Asesora Jurídica</t>
  </si>
  <si>
    <t>Cumplimiento de la función legal que recae sobre la Dirección de Talento Humano, de acuerdo a lo establecido en el anexo técnico del Acuerdo 617 de 2018, expedido por la CNSC.
Concientización y empoderamiento de los evaluadores y evaluados, en sus derechos y deberes dentro del Sistema.
Fortalecimiento del Sistema de Evaluación del Desempeño Laboral de la Entidad.
Informe de Resultados de la Evaluación de Desempeño</t>
  </si>
  <si>
    <t>DIANA MARGARITA JAIMES PLATA  - PERSONERA DELEGADA PARA LA COORDINACION DEL MINISTERIO PUBLICO  Y LOS DERECHOS HUMANOS 
LUZ ESTELLA GARCÍA FORERO - PERSONERA DELEGADA PARA LA COORDINACION DE LA GESTIÓN DE LAS PERSONERÍAS LOCALES</t>
  </si>
  <si>
    <t>JUAN PABLO CONTRERAS LIZARAZO PERSONERO DELEGADO PARA LA COORDINACIÓN DE PREVENCIÓN Y CONTROL A LA FUNCIÓN PÚBLICA
LUZ ESTELLA GARCIA PERSONERA DELEGADA PARA LA COORDINACIÓN DE LA GESTIÓN DE LAS PERSONERÍAS LOCALES</t>
  </si>
  <si>
    <t xml:space="preserve">GUSTAVO ADOLFO CASTRO CAPERA PERSONERO DELEGADO PARA LA COORDINACIÓN DE POTESTAD DSCIPLINARIA </t>
  </si>
  <si>
    <t>Porcentaje de intervención oportuna en defensa judicial de la Entidad por acciones de tutela</t>
  </si>
  <si>
    <t>Porcentaje de actualización de la base de datos de acciones en las que se inician y/o intervine</t>
  </si>
  <si>
    <t>1000 tutelas elaboradas</t>
  </si>
  <si>
    <t>5000 impulsos realizados</t>
  </si>
  <si>
    <t>Acciones de prevención y control a la función pública realizadas</t>
  </si>
  <si>
    <t>Avance en la  implementación de las mejores prácticas para la adecuada gestión de la infraestructura tecnológica de la Entidad</t>
  </si>
  <si>
    <t>Avance para mantener y evolucionar los sistemas de información de la Entidad acorde a las necesidades</t>
  </si>
  <si>
    <t>Avance en el desarrollo de las actividades requeridas para la implementación del Sistema de Gestión de Seguridad de la Información SGSI</t>
  </si>
  <si>
    <t>Avance del desarrollo del plan de acción enmarcadas en el manual de la política de Gobierno Digital</t>
  </si>
  <si>
    <t>Citaciones a audiencia emitidas que terminan con fallo</t>
  </si>
  <si>
    <t>Número de fallos proferidos en primera instancia</t>
  </si>
  <si>
    <t>Números  de sensibilizaciones realizadas</t>
  </si>
  <si>
    <t>N° de actividades ejecutadas en el periodo/N° de actividades programadas en el PESV para la vigencia*100</t>
  </si>
  <si>
    <t>Año 2014: 1043 
Año 2015: 2864
Año 2016: 606
Año 2018: 2147 
Año 2019: 1034
cajas de archivo transferidas al archivo central
100%</t>
  </si>
  <si>
    <t>Cantidad de actividades ejecutadas en el año para diseño o ajuste de instrumentos archivísticos</t>
  </si>
  <si>
    <t xml:space="preserve">Año 2018: 
50 actividades
Año 2019: 
27 actividades realizadas para diseñar, actualizar e implementar instrumentos archivísticos
</t>
  </si>
  <si>
    <t>Campaña de divulgación.</t>
  </si>
  <si>
    <t xml:space="preserve">Avance en la implementación de acciones para la sostenibilidad del Sistema de Gestión de la Calidad </t>
  </si>
  <si>
    <t>Avance en la implementación del Modelo (MIPG)</t>
  </si>
  <si>
    <t>Porcentaje de avance en las  actividades programadas PAAC</t>
  </si>
  <si>
    <t>Visitas para realizar control a la gestión</t>
  </si>
  <si>
    <t xml:space="preserve"> Número de Planes programas y proyectos publicados en los periodos establecidos / Número total de   Planes programas y proyectos publicados a publicar</t>
  </si>
  <si>
    <t>1. Elaborar documento controlado Guía de Servicio al Usuario.
2. Elaborar documento de Caracterización de Usuarios.
3. Elaborar procedimientos necesarios fruto del análisis de mejoramiento que se presente en el proceso..
4. Expedir las circulares tendientes a establecer pautas para la prestación del servicio.</t>
  </si>
  <si>
    <t>INFORME CONSOLIDADO INDICADORES</t>
  </si>
  <si>
    <t>Proceso</t>
  </si>
  <si>
    <t>No. de indicadores</t>
  </si>
  <si>
    <t>Porcentaje de cumplimiento</t>
  </si>
  <si>
    <t>Anual</t>
  </si>
  <si>
    <t>01 Direccionamiento Estratégico</t>
  </si>
  <si>
    <t>02 Gestión del Conocimiento e Innovación</t>
  </si>
  <si>
    <t>03 Direccionamiento TIC</t>
  </si>
  <si>
    <t>04 Comunicación Estratégica</t>
  </si>
  <si>
    <t>14 Servicio al Usuario</t>
  </si>
  <si>
    <t>N.A.</t>
  </si>
  <si>
    <t>Promedio procesos estratégicos</t>
  </si>
  <si>
    <t>05 Promoción y Defensa de Derechos</t>
  </si>
  <si>
    <t>06 Prevención y Control de la Función Pública</t>
  </si>
  <si>
    <t>07 Potestad Disciplinaria</t>
  </si>
  <si>
    <t>Promedio procesos misionales</t>
  </si>
  <si>
    <t>08 Gestión del Talento Humano</t>
  </si>
  <si>
    <t>09 Gestión Administrativa</t>
  </si>
  <si>
    <t>10 Gestión Financiera</t>
  </si>
  <si>
    <t>11 Gestión Contractual</t>
  </si>
  <si>
    <t>12 Gestión Documental</t>
  </si>
  <si>
    <t>13 Gestión Jurídica</t>
  </si>
  <si>
    <t>Promedio procesos de apoyo</t>
  </si>
  <si>
    <t>15 Control Disciplinario Interno</t>
  </si>
  <si>
    <t>16 Evaluación y Seguimiento</t>
  </si>
  <si>
    <t>Promedio procesos de evaluación, seguimiento y control</t>
  </si>
  <si>
    <t>Proceso 01 Direccionamiento Estratégico</t>
  </si>
  <si>
    <t>Nombre del indicador</t>
  </si>
  <si>
    <t>Código del Indicador</t>
  </si>
  <si>
    <t xml:space="preserve">Magnitud programada </t>
  </si>
  <si>
    <t>Ejecución Trimestre</t>
  </si>
  <si>
    <t>Ejecución Acumulada Año</t>
  </si>
  <si>
    <t>Observaciones</t>
  </si>
  <si>
    <t>Año 2019</t>
  </si>
  <si>
    <t>01-RI-02</t>
  </si>
  <si>
    <t>01-RI-09</t>
  </si>
  <si>
    <t>01-RI-10</t>
  </si>
  <si>
    <t>PROMEDIO PROCESO</t>
  </si>
  <si>
    <r>
      <t>Proceso 02 Gestión del Conocim</t>
    </r>
    <r>
      <rPr>
        <sz val="12"/>
        <color theme="1"/>
        <rFont val="Arial"/>
        <family val="2"/>
      </rPr>
      <t>iento e Innovación</t>
    </r>
  </si>
  <si>
    <t>Proceso 03 Direccionamiento TIC</t>
  </si>
  <si>
    <t>03-RI-06</t>
  </si>
  <si>
    <t>03-RI-07</t>
  </si>
  <si>
    <t>03-RI-08</t>
  </si>
  <si>
    <t>03-RI-09</t>
  </si>
  <si>
    <t>03-RI-11</t>
  </si>
  <si>
    <t>Proceso 04 Comunicación Estratégica</t>
  </si>
  <si>
    <t>04-RI-01</t>
  </si>
  <si>
    <t>04-RI-02</t>
  </si>
  <si>
    <t>04-RI-03</t>
  </si>
  <si>
    <t>Proceso 14 Servicio al Usuario</t>
  </si>
  <si>
    <t>Proceso 05 Promoción y Defensa de Derechos</t>
  </si>
  <si>
    <t>Proceso 06 Prevención y Control de la Función Pública</t>
  </si>
  <si>
    <t>06-RI-04</t>
  </si>
  <si>
    <t>06-RI-05</t>
  </si>
  <si>
    <t>06-RI-08</t>
  </si>
  <si>
    <t>06-RI-06</t>
  </si>
  <si>
    <t>06-RI-07</t>
  </si>
  <si>
    <t>Proceso 07 Potestad Disciplinaria</t>
  </si>
  <si>
    <t>07-RI-01</t>
  </si>
  <si>
    <t>07-RI-02</t>
  </si>
  <si>
    <t>07-RI-03</t>
  </si>
  <si>
    <t>07-RI-04</t>
  </si>
  <si>
    <t>Proceso 08 Gestión del Talento Humano</t>
  </si>
  <si>
    <t>08-RI-05</t>
  </si>
  <si>
    <t>08-RI-06</t>
  </si>
  <si>
    <t>08-RI-07</t>
  </si>
  <si>
    <t>08-RI-08</t>
  </si>
  <si>
    <t>08-RI-09</t>
  </si>
  <si>
    <t>08-RI-10</t>
  </si>
  <si>
    <t>08-RI-11</t>
  </si>
  <si>
    <t>08-RI-12</t>
  </si>
  <si>
    <t>08-RI-13</t>
  </si>
  <si>
    <t>08-RI-16</t>
  </si>
  <si>
    <t>Proceso 09 Gestión Administrativa</t>
  </si>
  <si>
    <t>09-RI-01</t>
  </si>
  <si>
    <t>Proceso 10 Gestión Financiera</t>
  </si>
  <si>
    <t>10-RI-01</t>
  </si>
  <si>
    <t>Proceso 11 Gestión Contractual</t>
  </si>
  <si>
    <t>Proceso 12 Gestión Documental</t>
  </si>
  <si>
    <t>12-RI-01</t>
  </si>
  <si>
    <t>Proceso 13 Gestión Jurídica</t>
  </si>
  <si>
    <t>Proceso 15 Control Disciplinario Interno</t>
  </si>
  <si>
    <t>15-RI-01</t>
  </si>
  <si>
    <t>15-RI-02</t>
  </si>
  <si>
    <t>15-RI-03</t>
  </si>
  <si>
    <t>15-RI-04</t>
  </si>
  <si>
    <t>Proceso 16 Evaluación y Seguimiento</t>
  </si>
  <si>
    <t>16-RI-01</t>
  </si>
  <si>
    <t>16-RI-02</t>
  </si>
  <si>
    <t>16-RI-04</t>
  </si>
  <si>
    <t>16-RI-05</t>
  </si>
  <si>
    <t>16-RI-06</t>
  </si>
  <si>
    <t>16-RI-07</t>
  </si>
  <si>
    <t>16-RI-08</t>
  </si>
  <si>
    <t xml:space="preserve"> PLAN OPERATIVO ANUAL 2020</t>
  </si>
  <si>
    <t>Año 2020</t>
  </si>
  <si>
    <t>ACEPTABLE (El valor equivale a %)</t>
  </si>
  <si>
    <t>Igual A:</t>
  </si>
  <si>
    <t>IDENTIFICACIÓN DEL INDICADOR</t>
  </si>
  <si>
    <t>NOMBRE DEL INDICADOR</t>
  </si>
  <si>
    <t>No</t>
  </si>
  <si>
    <t>RANGOS DE CUMPLIMIENTO</t>
  </si>
  <si>
    <t>TIPO DE INDICADOR</t>
  </si>
  <si>
    <t>PROCESO</t>
  </si>
  <si>
    <t>05-RI-05</t>
  </si>
  <si>
    <t>Tipología de proceso</t>
  </si>
  <si>
    <t>Instrumento de planeación</t>
  </si>
  <si>
    <t>Tipología de indicador</t>
  </si>
  <si>
    <t>Vigencia</t>
  </si>
  <si>
    <t>Tendencia del Indicador</t>
  </si>
  <si>
    <t>Estratégico</t>
  </si>
  <si>
    <t>Plan Operativo Anual POA por procesos (SGC)</t>
  </si>
  <si>
    <t>Eficacia</t>
  </si>
  <si>
    <t>Creciente</t>
  </si>
  <si>
    <t>Menor A:</t>
  </si>
  <si>
    <t>Plan Estratégico Institucional PEI</t>
  </si>
  <si>
    <t>Eficiencia</t>
  </si>
  <si>
    <t>Cuatrienal</t>
  </si>
  <si>
    <t>Decreciente</t>
  </si>
  <si>
    <t>No Aplica</t>
  </si>
  <si>
    <t>Productos, Metas y Resultados PMR</t>
  </si>
  <si>
    <t>Efectividad</t>
  </si>
  <si>
    <t>Permanente</t>
  </si>
  <si>
    <t>Proyecto de inversión</t>
  </si>
  <si>
    <t>Misional</t>
  </si>
  <si>
    <t>Sistema de Gestión de Seguridad y Salud en el Trabajo</t>
  </si>
  <si>
    <t>Mayor A:</t>
  </si>
  <si>
    <t>06 Prevención y Control a la Función Pública</t>
  </si>
  <si>
    <t>Sistema de Gestión de Seguridad de la Información</t>
  </si>
  <si>
    <t>Sistema de Gestión Ambiental</t>
  </si>
  <si>
    <t>De apoyo</t>
  </si>
  <si>
    <t>Modelo Integrado de Planeación y Gestión</t>
  </si>
  <si>
    <t>De evaluación, seguimiento y control</t>
  </si>
  <si>
    <t>05-RI-06</t>
  </si>
  <si>
    <t>rangos</t>
  </si>
  <si>
    <t>Mayor o igual A:</t>
  </si>
  <si>
    <t>Menor o igual A:</t>
  </si>
  <si>
    <t>1. Validar el cumplimiento de requisitos frente a la NTC ISO 9001:2015 partiendo del plan de implementación 2019
2. Elaborar el Plan de Acción del SGC para la sostenibilidad y mejora.
3. Ejecutar el Plan de Acción del SGC para la sostenibilidad y mejora.
4. Hacer seguimiento a la ejecución del Plan.
5. Generar informe de avance en la ejecución del plan.</t>
  </si>
  <si>
    <t>JOSÉ HUGO TORRES HERNÁNDEZ
SUBDIRECTOR DE PRESUPUESTO, CONTABILIDAD Y TESORERÍA</t>
  </si>
  <si>
    <t>01-RI-01</t>
  </si>
  <si>
    <t>02-RI-02</t>
  </si>
  <si>
    <t>01-RI-03</t>
  </si>
  <si>
    <t>01-RI-08</t>
  </si>
  <si>
    <t>02-RI-01</t>
  </si>
  <si>
    <t>02-RI-03</t>
  </si>
  <si>
    <t>03-RI-10</t>
  </si>
  <si>
    <t>04-RI-04</t>
  </si>
  <si>
    <t>04-RI-05</t>
  </si>
  <si>
    <t>05-RI-08</t>
  </si>
  <si>
    <t>05-RI-10</t>
  </si>
  <si>
    <t>05-RI-12</t>
  </si>
  <si>
    <t>05-RI-13</t>
  </si>
  <si>
    <t>05-RI-14</t>
  </si>
  <si>
    <t>05-RI-15</t>
  </si>
  <si>
    <t>05-RI-16</t>
  </si>
  <si>
    <t>05-RI-09MP</t>
  </si>
  <si>
    <t>05-RI-09L</t>
  </si>
  <si>
    <t>05-RI-07MP</t>
  </si>
  <si>
    <t>05-RI-17</t>
  </si>
  <si>
    <t>05-RI-27</t>
  </si>
  <si>
    <t>05-RI-28</t>
  </si>
  <si>
    <t>05-RI-29</t>
  </si>
  <si>
    <t>05-RI-30</t>
  </si>
  <si>
    <t>05-RI-31</t>
  </si>
  <si>
    <t>05-RI-32</t>
  </si>
  <si>
    <t>05-RI-07PC</t>
  </si>
  <si>
    <t>05-RI-09PC</t>
  </si>
  <si>
    <t>06-RI-02</t>
  </si>
  <si>
    <t>08-RI-03</t>
  </si>
  <si>
    <t>08-RI-14</t>
  </si>
  <si>
    <t>08-RI-17</t>
  </si>
  <si>
    <t>09-RI-02</t>
  </si>
  <si>
    <t>09-RI-03</t>
  </si>
  <si>
    <t>09-RI-04</t>
  </si>
  <si>
    <t>09-RI-05</t>
  </si>
  <si>
    <t>09-RI-06</t>
  </si>
  <si>
    <t>11-RI-01</t>
  </si>
  <si>
    <t>12-RI-02</t>
  </si>
  <si>
    <t>12-RI-03</t>
  </si>
  <si>
    <t>13-R1-01</t>
  </si>
  <si>
    <t>13-R1-02</t>
  </si>
  <si>
    <t>13-R1-03</t>
  </si>
  <si>
    <t>13-R1-04</t>
  </si>
  <si>
    <t>13-R1-05</t>
  </si>
  <si>
    <t>14-RI-01</t>
  </si>
  <si>
    <t>14-RI-02</t>
  </si>
  <si>
    <t>14-RI-03</t>
  </si>
  <si>
    <t>16-RI-03</t>
  </si>
  <si>
    <t>CONSOLIDADO DE INDICADORES SGC</t>
  </si>
  <si>
    <t>SATISFACTORIO 
(El valor equivale a %)</t>
  </si>
  <si>
    <t>INSATISFACTORIO 
(El valor equivale a %)</t>
  </si>
  <si>
    <t>SATISFACTORIO
 (El valor equivale a %)</t>
  </si>
  <si>
    <t>ACEPTABLE
 (El valor equivale a %)</t>
  </si>
  <si>
    <t>Sensibilizaciones realizadas en valores, derechos y  obligaciones</t>
  </si>
  <si>
    <t>Porcentaje de intervención oportuna en defensa judicial de la Entidad (Vinculada)</t>
  </si>
  <si>
    <t>DESEMPEÑO DE PROCESOS SGC</t>
  </si>
  <si>
    <t>No de Indicadores</t>
  </si>
  <si>
    <t>TOTAL INDICADORES POA PROCESOS -SGC</t>
  </si>
  <si>
    <t>Tipo de Indicador</t>
  </si>
  <si>
    <t>PROMEDIO POA PROCESOS-SGC ENTIDAD</t>
  </si>
  <si>
    <t>Meta anual cumplida.
De acuerdo con los rangos de cumplimiento definidos para este indicador, alcanzó el nivel satisfactorio.</t>
  </si>
  <si>
    <t>Intervenciones realizadas (impulsos realizados)</t>
  </si>
  <si>
    <t>Espacios  de transferencia  de conocimientos realizados .</t>
  </si>
  <si>
    <t>Número  de espacios  de transferencia  de conocimientos realizados .</t>
  </si>
  <si>
    <t>1. Definir  temas  a   tratar.
2. Realizar  convocatoria  a  los servidores(as) de la entidad.
3. Elaborar un informe donde se incluya un balance de los resultados productos de los  espacios.
4. Entregar  los soportes ( Fotográfico, listas de asistencias)</t>
  </si>
  <si>
    <t>Espacios  de  ideación y creación de innovación pública realizados</t>
  </si>
  <si>
    <t>Número de espacios de ideación y creación de innovación pública realizados</t>
  </si>
  <si>
    <t>Personera Delegada para la Coordinación del Ministerio Público y los Derechos Humanos
Personeros(as) Delegados(as) y Director Centro de Conciliación y Mecanismos Alternativos de Solución de Conflictos</t>
  </si>
  <si>
    <t>Personera Delegada para la  Familia y Sujetos de Especial Protección Constitucional</t>
  </si>
  <si>
    <t>Cumplimiento Anual</t>
  </si>
  <si>
    <t>21.500 requerimientos tramitados y finalizado son respuesta de fondo en defensa de los derechos</t>
  </si>
  <si>
    <t>Cinco (5) Mecanismos de prevención de peligros que enfrentan los jóvenes en temas de redes sociales, sexting, sextorsión, ciberbullying, entre otros. Registro fotográfico y listas de asistencia que evidencian la implementación del mecanismo.</t>
  </si>
  <si>
    <t xml:space="preserve">96 Informes de acción de prevención y control a la función pública realizados por cada una de las delegadas de manera oficiosa y a petición de parte 
</t>
  </si>
  <si>
    <t xml:space="preserve">46 Seguimientos realizados
</t>
  </si>
  <si>
    <t>Acumulado Corte 30/06/2020</t>
  </si>
  <si>
    <t>Este indicador esta programado de manera constante en el año con 100% de meta esperada en cada periodo, su ejecución promedio en el año se encuentra conforme a lo planeado.
De acuerdo con los rangos de cumplimiento definidos para este indicador, en este periodo y en el corte acumulado se encuentra en el nivel satisfactorio.
Se recomienda continuar haciendo monitoreo a indicador para mantener e nivel de ejecución alcanzado hasta ahora.</t>
  </si>
  <si>
    <t>No se programaron actividades en el periodo, se han realizado avances en el seguimiento a la política pública para víctimas del conflicto armado, sin embargo se programó su entrega total en el cuarto trimestre de 2020.</t>
  </si>
  <si>
    <t>No se programaron actividades en el periodo, se han realizado avances en el seguimiento al cumplimiento de la política pública de mujeres y equidad, sin embargo se programó su entrega total en el cuarto trimestre de 2020.</t>
  </si>
  <si>
    <t>Alcanza un cumplimiento en el trimestre y al corte del 100% sobre el total programado, su ejecución es conforme a lo planeado.
De acuerdo con los rangos de cumplimiento definidos para este indicador, en este periodo y en el corte acumulado se encuentra en el nivel satisfactorio.
Se recomienda continuar haciendo monitoreo a indicador para mantener e nivel de ejecución alcanzado hasta ahora.</t>
  </si>
  <si>
    <t>Este indicador se reprogramó, planificando su ejecución para el cuarto trimestre del año.</t>
  </si>
  <si>
    <t>El indicador se reprogramó variando su programación para el cuarto trimestre del año.</t>
  </si>
  <si>
    <t>No se programaron actividades en el periodo, están previstas para el cuarto trimestre del año.</t>
  </si>
  <si>
    <t>Este indicador esta programado de manera constante en el año con 95% de meta esperada en cada periodo.
Se evidencia una mayor ejecución promedio en el trimestre que supera la programación esperada con 5% en  la gestión de pedidos de almacén adicional con un cumplimiento del 105.3%; en este sentido, se evidencia una mayor ejecución promedio al corte del 5% en la gestión de pedidos de almacén adicional con un cumplimiento del 105.3%.
En el año alcanza un cumplimiento del 105.3%
De acuerdo con los rangos de cumplimiento definidos para este indicador, en el tercer trimestre y al corte se encuentra en el nivel satisfactorio.
Se recomienda al proceso revisar la programación del 95% constante frente al contexto interno y externo, la capacidad de respuesta que es mayor y que se evidencia con el mayor promedio de gestión de los pedidos de almacén y establecer las acciones de mejora teniendo en cuenta la tendencia en aumento  y de considerarlo reprogramar la magnitud de la meta incrementándola.</t>
  </si>
  <si>
    <t>Este indicador esta programado de manera constante en el año con 95% de meta esperada en cada periodo.
Se evidencia una mayor ejecución promedio en el trimestre que supera la programación esperada con 5% en la gestión de servicios de transporte adicional con un cumplimiento del 105.2%; en este sentido, se evidencia una mayor ejecución promedio al corte del 5% en la gestión de servicios de transporte adicional con un cumplimiento del 105.2%.
En el año alcanza un cumplimiento del 105.2%
De acuerdo con los rangos de cumplimiento definidos para este indicador, en el  trimestre y al corte se encuentra en el nivel satisfactorio.
Se recomienda al proceso revisar la programación del 95% constante frente al contexto interno y externo, la capacidad de respuesta que es mayor y que se evidencia con el mayor promedio de gestión de servicios de transporte y establecer las acciones de mejora teniendo en cuenta la tendencia en aumento  y de considerarlo reprogramar la magnitud de la meta incrementándola.</t>
  </si>
  <si>
    <t>106 acciones de promoción</t>
  </si>
  <si>
    <t>384.354 Personas sensibilizadas en derechos y deberes</t>
  </si>
  <si>
    <t>112.505 intervenciones adelantadas en el ejercicio del ministerio público en defensa de los derechos humanos</t>
  </si>
  <si>
    <t>240 Intervenciones adelantadas en el ejercicio del ministerio público en defensa de los derechos humanos</t>
  </si>
  <si>
    <t>4.256 acciones adelantadas en favor de las víctimas del conflicto armado</t>
  </si>
  <si>
    <t>84.525 requerimientos finalizados con respuesta de fondo en defensa de los derechos</t>
  </si>
  <si>
    <t>16.000 requerimientos finalizados con respuesta de fondo en defensa de los derechos</t>
  </si>
  <si>
    <t>7.460 solicitudes de  conciliación atendidas</t>
  </si>
  <si>
    <t>8.000 niños y niñas sensibilizados</t>
  </si>
  <si>
    <t>2.000 personas sensibilizadas en medio ambiente</t>
  </si>
  <si>
    <t xml:space="preserve">11 Mesas de trabajo y Audiencias Públicas realizadas.
</t>
  </si>
  <si>
    <t>Tercer Trimestre</t>
  </si>
  <si>
    <t>Acumulado Corte 30/09/2020</t>
  </si>
  <si>
    <t>Acumulada Corte
30/09/2020</t>
  </si>
  <si>
    <t>Ejecución Acumulada Corte
30/09/2020</t>
  </si>
  <si>
    <t>Fecha de corte: 30 de septiembre de 2020</t>
  </si>
  <si>
    <t>25 actividades</t>
  </si>
  <si>
    <t>Este indicador corresponde a una meta transversal. 
Alcanza un cumplimiento en el año del 65% sobre el total programado, su ejecución es conforme a lo planeado.
De acuerdo con los rangos de cumplimiento definidos para este indicador, en este periodo y en el corte acumulado se encuentra en el nivel satisfactorio.
Se recomienda continuar haciendo monitoreo a indicador para mantener e nivel de ejecución alcanzado hasta ahora.</t>
  </si>
  <si>
    <t>Este indicador corresponde a una meta transversal a todos los procesos. Se evidencia una menor ejecución con 0,8% frente a la meta esperada en el tercer trimestre con un porcentaje de cumplimiento del 101.6%. El cumplimiento acumulado al corte alcanza un 98.8%.
Alcanza un cumplimiento en el año del 64.2% sobre el total programado.
De acuerdo con los rangos de cumplimiento definidos para este indicador, en este periodo y en el corte acumulado se encuentra en el nivel satisfactorio. 
Se recomienda continuar haciendo monitoreo a indicador para poder dar cumplimiento a meta.</t>
  </si>
  <si>
    <t>Alcanza un cumplimiento en el año del 85% sobre el total programado, su ejecución es conforme a lo planeado.
De acuerdo con los rangos de cumplimiento definidos para este indicador, en este periodo y en el corte acumulado se encuentra en el nivel satisfactorio.
Se recomienda continuar haciendo monitoreo a indicador para mantener e nivel de ejecución alcanzado hasta ahora.</t>
  </si>
  <si>
    <t>Se ejecutó una visita de control a la Gestión adicional frente a la meta esperada en el segundo trimestre, razón por la cual no se presenta ejecución en el tercer trimestre con un porcentaje de cumplimiento acumulado al corte alcanza el 100%.
Alcanza un cumplimiento en el año del 78.9% sobre el total programado.
De acuerdo con los rangos de cumplimiento definidos para este indicador, en este periodo y en el corte acumulado se encuentra en el nivel satisfactorio.
Se recomienda continuar haciendo monitoreo a indicador.</t>
  </si>
  <si>
    <t>No se programó ejecución en el tercer trimestre.
Este indicador alcanza un cumplimiento en el año del 50% sobre el total programado, su ejecución es conforme a lo planeado.
De acuerdo con los rangos de cumplimiento definidos para este indicador, en este periodo y en el corte acumulado se encuentra en el nivel satisfactorio.
Se recomienda continuar haciendo monitoreo a indicador para mantener e nivel de ejecución alcanzado hasta ahora.</t>
  </si>
  <si>
    <t>Se evidencia una menor ejecución con 12,5% menos frente a la magnitud esperada en el tercer trimestre con un porcentaje de cumplimiento del 64%. El cumplimiento acumulado al corte alcanza un 81%.
Alcanza un cumplimiento en el año del 52.5% sobre el total programado.
De acuerdo con los rangos de cumplimiento definidos para este indicador, en este periodo y en el corte acumulado se encuentra en el nivel aceptable. 
Se recomienda continuar haciendo monitoreo a indicador para poder dar cumplimiento a la meta en el último trimestre del año.</t>
  </si>
  <si>
    <t>Alcanza un cumplimiento en el año del 75% sobre el total programado, su ejecución es conforme a lo planeado.
De acuerdo con los rangos de cumplimiento definidos para este indicador, en este periodo y en el corte acumulado se encuentra en el nivel satisfactorio.
Se recomienda continuar haciendo monitoreo a indicador para mantener e nivel de ejecución alcanzado hasta ahora.</t>
  </si>
  <si>
    <t>Se ejecutó un 11.5% adicional frente a la meta esperada en el tercer trimestre con un porcentaje de cumplimiento del 146%. El cumplimiento acumulado al corte alcanza un 135.6%.
Alcanza un cumplimiento en el año del 101.7% sobre el total programado.
De acuerdo con los rangos de cumplimiento definidos para este indicador, en este periodo y en el corte acumulado se encuentra en el nivel satisfactorio.
Al corte la meta se encuentra ejecutada con 1% de ejecución adicional a la programada  para el año. Se recomienda al proceso analizar este resultado para proyecciones futuras.</t>
  </si>
  <si>
    <t>Se ejecutó un 3.5% menos frente a la meta esperada en el tercer trimestre con un porcentaje de cumplimiento del 65%. En este sentido la ejecución acumulada al corte alcanza el  18.5%  y un cumplimiento acumulado al corte  que alcanza un 92.5%
Alcanza un cumplimiento en el año del 92.5% sobre el total programado.
De acuerdo con los rangos de cumplimiento definidos para este indicador, en el corte acumulado se encuentra en el nivel satisfactorio.
Se recomienda continuar haciendo monitoreo a indicador para dar cumplimiento a la meta en el periodo restante del año.</t>
  </si>
  <si>
    <t>Alcanza un cumplimiento en el año del 87.5% sobre el total programado, su ejecución es conforme a lo planeado.
De acuerdo con los rangos de cumplimiento definidos para este indicador, en este periodo y en el corte acumulado se encuentra en el nivel satisfactorio.
Se recomienda continuar haciendo monitoreo a indicador para mantener e nivel de ejecución alcanzado hasta ahora.</t>
  </si>
  <si>
    <t>Meta anual cumplida. Se da cumplimiento con la ejecución del tercer trimestre.
De acuerdo con los rangos de cumplimiento definidos para este indicador, alcanzó el nivel satisfactorio.</t>
  </si>
  <si>
    <t>Alcanza un cumplimiento en el año del 95% sobre el total programado, su ejecución es conforme a lo planeado.
De acuerdo con los rangos de cumplimiento definidos para este indicador, en este periodo y en el corte acumulado se encuentra en el nivel satisfactorio.
Se recomienda continuar haciendo monitoreo a indicador para mantener e nivel de ejecución alcanzado hasta ahora.</t>
  </si>
  <si>
    <t>Se evidencia una mayor ejecución con 4 acciones de promoción frente a la meta esperada en el trimestre con un porcentaje de cumplimiento del 112.1%. En este sentido también se presenta mayor ejecución acumulada al corte con 6 acciones de promoción adicionales frente a la meta esperada y el porcentaje de cumplimiento acumulado al corte alcanza el 107%.
En el año alcanza un cumplimiento del 86.8%.
De acuerdo con los rangos de cumplimiento definidos para este indicador, en este trimestre y en el corte acumulado se encuentra en el nivel satisfactorio.
Se recomienda continuar haciendo monitoreo a indicador para dar cumplimiento a la meta en el periodo restante del año y analizar este resultado para proyecciones futuras.</t>
  </si>
  <si>
    <t>Se evidencia una mayor ejecución que supera en alto grado la programación esperada al corte con 120.508 personas sensibilizadas adicionales, equivalente al 47.2% de porcentaje adicional. 
De acuerdo con los rangos de cumplimiento definidos para este indicador, al corte   se encuentra en el nivel satisfactorio.
En el año alcanza un cumplimiento del  97.8%.
Se recomienda continuar haciendo monitoreo a indicador para dar cumplimiento a la meta en el periodo restante del año y analizar este resultado para proyecciones futuras.</t>
  </si>
  <si>
    <t>Desde el reporte efectuado por la Personería Delegada para la Coordinación del Ministerio Público y Derechos Humanos, se evidencia una mayor ejecución que supera la programación del trimestre con 5.909 intervenciones adicionales equivalente al 23.7% de porcentaje adicional de cumplimiento. En este sentido también se presenta mayor ejecución acumulada al corte con 14396 intervenciones adicionales frente a la meta esperada y el porcentaje de cumplimiento acumulado al corte alcanza el 117.4%.
En el año alcanza un cumplimiento del 86.3%.
Se recomienda continuar haciendo monitoreo a indicador para dar cumplimiento a la meta en el periodo restante del año y analizar este resultado para proyecciones futuras.</t>
  </si>
  <si>
    <t>Desde el reporte efectuado por la Personería Delegada para la Coordinación de Prevención y Control a la Función Pública, se evidencia una mayor ejecución que supera la programación del trimestre con 21 intervenciones adicionales equivalente al 35% de porcentaje adicional de cumplimiento. En este sentido también se presenta mayor ejecución acumulada al corte con 59 intervenciones adicionales frente a la meta esperada y el porcentaje de cumplimiento acumulado al corte alcanza el 133%.
En el año alcanza un cumplimiento del 99.2%.
De acuerdo con los rangos de cumplimiento definidos para este indicador, en este trimestre y en el corte acumulado se encuentra en el nivel satisfactorio.
Se recomienda continuar haciendo monitoreo a indicador para dar cumplimiento a la meta en el periodo restante del año y analizar este resultado para proyecciones futuras.</t>
  </si>
  <si>
    <t>Se evidencia ejecución de 955 acciones en favor de las víctimas en el trimestre. La ejecución acumulada al corte presenta menor ejecución con 909 acciones en favor de las víctimas menos frente al valor programado con un cumplimiento del 78.6%.
En el año alcanza un cumplimiento del 78.6% inferior al esperado.
De acuerdo con los rangos de cumplimiento definidos para este indicador, en este periodo se encuentra en el nivel insatisfactorio.
Se recomienda continuar haciendo monitoreo a indicador y generar las acciones de mejora necesarias para dar cumplimiento a la meta en el periodo restante del año y analizar este resultado para proyecciones futuras.</t>
  </si>
  <si>
    <t>Desde el reporte efectuado por la Personería Delegada para la Coordinación del Ministerio Público y Derechos Humanos, se evidencia un avance importante en la ejecución del tercer trimestre con 3580 requerimientos finalizados adicionales que le permiten acortar la diferencia al corte con un 119.4% de cumplimiento en el trimestre. En este sentido se alcanza al corte con 65.905 requerimientos finalizados con el  95.2% de cumplimiento.
En el año alcanza un cumplimiento menor al esperado con el 78%.
De acuerdo con los rangos de cumplimiento definidos para este indicador, en este trimestre y al corte se ubica en nivel satisfactorio.
Se recomienda continuar haciendo monitoreo a indicador y establecer las acciones correctivas y/o de mejora que se requieran para dar cumplimiento a la meta en el periodo restante del año y analizar este resultado para proyecciones futuras.</t>
  </si>
  <si>
    <t>Desde el reporte efectuado por la Personería Delegada para la Coordinación de Gestión de la Personerías Locales, se evidencia un avance importante en la ejecución del tercer trimestre con 1375 requerimientos finalizados adicionales que le permiten acortar la diferencia al corte con un 130.6% de cumplimiento en el trimestre. En este sentido se alcanza al corte con 17518 requerimientos finalizados con el  100.7% de cumplimiento.
En el año alcanza un cumplimiento del 81.5%.
De acuerdo con los rangos de cumplimiento definidos para este indicador, en este trimestre y al corte se ubica en nivel satisfactorio.
Se recomienda al proceso revisar la programación y establecer las acciones correctivas y/o de mejora que se requieran para dar cumplimiento a la meta en el periodo restante del año.</t>
  </si>
  <si>
    <t>Desde el reporte efectuado por la Personería Delegada para la Coordinación de Prevención y Control a la Función Pública,  se evidencia una mayor ejecución que supera la programación del trimestre con 607 requerimientos finalizados adicionales equivalente al 111,5% de porcentaje adicional de cumplimiento. En este sentido también se presenta mayor ejecución acumulada al corte con 1.250 requerimientos adicionales frente a la meta esperada y el porcentaje de cumplimiento acumulado al corte alcanza el 115.2%.
En el año alcanza un cumplimiento del 88.2%.
De acuerdo con los rangos de cumplimiento definidos para este indicador, en este trimestre y en el corte acumulado se encuentra en el nivel satisfactorio.
Se recomienda continuar haciendo monitoreo a indicador para dar cumplimiento a la meta en el periodo restante del año y analizar este resultado para proyecciones futuras.</t>
  </si>
  <si>
    <t>Este indicador esta programado de manera constante en el año con 80% de meta esperada en cada periodo, su ejecución promedio en el trimestre supera en 4.4% de tutelas con fallos a favor en relación con lo planeado y llega a 105.5% de cumplimiento. En este sentido, también se presenta mayor ejecución acumulada al corte con un promedio de 4.2% adicionales frente a la meta esperada y el porcentaje de cumplimiento acumulado al corte alcanza el 105.3%.
Alcanza un cumplimiento promedio del año del 105.4% que supera la magnitud constante programada.
De acuerdo con los rangos de cumplimiento definidos para este indicador, en este trimestre y en el corte acumulado se encuentra en el nivel satisfactorio.
Se recomienda continuar haciendo monitoreo a indicador para dar cumplimiento a la meta en el periodo restante del año y analizar este resultado para proyecciones futuras.</t>
  </si>
  <si>
    <t>Se evidencia una ejecución con 604 decisiones de fondo y archivo verificadas menos frente  a la meta esperada en el trimestre con un porcentaje de cumplimiento del 89.9%, en este sentido al corte acumulado se evidencia una ejecución con 3.746 decisiones de fondo y archivo verificadas menos con un porcentaje de cumplimiento  del 76.6%.
En el año alcanza un cumplimiento del 61.3% menor al esperado.
De acuerdo con los rangos de cumplimiento definidos para este indicador, en este trimestre y al corte acumulado se ubica en nivel aceptable.
Se recomienda continuar haciendo monitoreo a indicador y establecer las acciones correctivas y/o de mejora que se requieran para dar cumplimiento a la meta en el periodo restante del año y analizar este resultado para proyecciones futuras.</t>
  </si>
  <si>
    <t>Se evidencia una ejecución con 3 espacios de transferencia adicionales  frente a la meta que le permiten acortar la diferencia al corte acumulado  con 17 espacios y un 175% de cumplimiento en el trimestre y 89.5% al corte. 
En el año alcanza un cumplimiento menor al esperado con el 85%.
De acuerdo con los rangos de cumplimiento definidos para este indicador, en este trimestre se ubica en nivel satisfactorio y al corte acumulado se ubica en nivel aceptable.
Se recomienda continuar haciendo monitoreo a indicador y establecer las acciones correctivas y/o de mejora que se requieran para dar cumplimiento a la meta en el periodo restante del año y analizar este resultado para proyecciones futuras.</t>
  </si>
  <si>
    <t>Se evidencia una mayor ejecución que supera en alto grado la programación del trimestre con 1.484 personas sensibilizadas adicionales equivalente al 138.5% de porcentaje adicional de cumplimiento. En este sentido también se presenta mayor ejecución acumulada al corte con 3074 personas sensibilizadas adicionales frente a la meta esperada y el porcentaje de cumplimiento acumulado al corte alcanza el 146.6%.
En el año alcanza un cumplimiento del 120.9%.
De acuerdo con los rangos de cumplimiento definidos para este indicador, en este trimestre  y en el corte acumulado se encuentra en el nivel satisfactorio.
Al corte la meta se encuentra cumplida.
Se recomienda al proceso tomar como línea base este resultado para proyecciones futuras.</t>
  </si>
  <si>
    <t>Se evidencia una mayor ejecución que supera la programación del trimestre con 169 personas sensibilizadas adicionales equivalente al 117% de porcentaje adicional de cumplimiento. En este sentido también se presenta mayor ejecución acumulada al corte con 343personas sensibilizadas adicionales frente a la meta esperada y el porcentaje de cumplimiento acumulado al corte alcanza el 122.1%.
En el año alcanza un cumplimiento del 94.7%.
De acuerdo con los rangos de cumplimiento definidos para este indicador, en este trimestre y en el corte acumulado se encuentra en el nivel satisfactorio.
Al corte la meta se encuentra cumplida.
Se recomienda al proceso tomar como línea base este resultado para proyecciones futuras.</t>
  </si>
  <si>
    <t>Se evidencia una menor ejecución con menos 168 tutelas elaboradas frente a la meta esperada en el trimestre con un porcentaje de cumplimiento del 44%, en este sentido al corte se evidencia una menor ejecución con menos 328 tutelas elaboradas con un porcentaje de cumplimiento  del 59%.
En el año alcanza un cumplimiento del 47.2% menor al esperado.
De acuerdo con los rangos de cumplimiento definidos para este indicador, en este trimestre y al corte se encuentra en el nivel insatisfactorio.
Se recomienda al proceso revisar la programación frente al contexto interno y externo y la tendencia a la baja y establecer las acciones correctivas y/o de mejora que se requieran para dar cumplimiento a la meta en el periodo restante del año.</t>
  </si>
  <si>
    <t>Se evidencia una mayor ejecución con 507 intervenciones realizadas (impulsos) frente a la meta esperada en el trimestre con un porcentaje de cumplimiento del 142.3%, lo que contribuye a disminuir la brecha frente a la programación al corte acumulado, en este sentido al corte acumulado se evidencia una menor ejecución con menos 926 intervenciones realizadas (impulsos) con un porcentaje de cumplimiento  del 78.5%.
En el año alcanza un cumplimiento del 67.5% menor al esperado.
De acuerdo con los rangos de cumplimiento definidos para este indicador, en este trimestre se ubica en el nivel satisfactorio y al corte se encuentra en el nivel aceptable.
Se recomienda al proceso revisar la programación frente al contexto interno y externo y la tendencia y establecer las acciones correctivas y/o de mejora que se requieran para dar cumplimiento a la meta en el periodo restante del año.</t>
  </si>
  <si>
    <t>Se observa ejecución trimestral y al corte acumulado conforme con la programación esperada con 8 audiencias y mesas de trabajo al 100% de cumplimiento.
En el año alcanza un cumplimiento del 73%.
De acuerdo con los rangos de cumplimiento definidos para este indicador al corte se ubica en el nivel satisfactorio.
Se recomienda al proceso continuar haciendo monitoreo a indicador y establecer las acciones de mejora que se requieran para dar cumplimiento a la meta en el periodo restante del año.</t>
  </si>
  <si>
    <t>Se observa ejecución trimestral acorde a la programación, no obstante en el corte acumulado se evidencia una menor ejecución que la esperada con menos 5 acciones de prevención y control a la función pública equivalente al 93% de cumplimiento al corte.
En el año alcanza un cumplimiento del 70% menor al esperado.
De acuerdo con los rangos de cumplimiento definidos para este indicador, en el trimestre y al corte se ubica en el nivel satisfactorio.
Se recomienda al proceso continuar haciendo monitoreo a indicador y establecer las acciones de mejora que se requieran para dar cumplimiento a la meta en el periodo restante del año.</t>
  </si>
  <si>
    <t>Se evidencia una menor ejecución en el trimestre que la esperada con menos 28 contratos revisados de oficio equivalente al 88% de cumplimiento; al corte se evidencia una ejecución menor con menos 88 contratos revisados de oficio equivalente al 86% de cumplimiento. 
En el año alcanza un cumplimiento del 67% menor al esperado.
De acuerdo con los rangos de cumplimiento definidos para este indicador, en trimestre y al corte este se ubica en el nivel aceptable.
Se recomienda al proceso continuar haciendo monitoreo a indicador y establecer las acciones de mejora que se requieran para dar cumplimiento a la meta en el periodo restante del año.</t>
  </si>
  <si>
    <t>No se programó el semestre, sin embargo al corte se avanzó en 1 citación a audiencias emitidas, alcanzando un porcentaje de cumplimiento en el año del 20%.
La ejecución de la meta está prevista para el cuarto trimestre.
Se recomienda al proceso revisar la programación frente al contexto interno y externo y establecer las acciones de mejora necesarias para dar cumplimiento a la meta.
Se recomienda al proceso continuar haciendo monitoreo a indicador y establecer las acciones de mejora que se requieran para dar cumplimiento a la meta en el periodo restante del año.</t>
  </si>
  <si>
    <t>No se programó el semestre. La ejecución de la meta está prevista para el cuarto trimestre.
Se recomienda al proceso continuar haciendo monitoreo a indicador y establecer las acciones de mejora que se requieran para dar cumplimiento a la meta en el periodo restante del año.</t>
  </si>
  <si>
    <t>Este indicador esta programado de manera constante en el año con 90% de meta esperada en cada periodo.
En el trimestre se evidencia un promedio de ejecución mayor que el esperado con 96.1% de incapacidades gestionadas equivalente al 107.3% de cumplimiento. 
En el corte acumulado se evidencia un promedio menor que el esperado con 1.5% menos incapacidades gestionadas que el promedio programado con un 98.3% de cumplimiento; no obstante se resalta el avance progresivo para lograr alcanzar la meta. 
En el año alcanza un cumplimiento del 98.4%
De acuerdo con los rangos de cumplimiento definidos para este indicador, en el trimestre y al corte le permite estar en el nivel satisfactorio.  
Se recomienda continuar haciendo monitoreo a indicador para establecer las acciones correctivas y/o de mejora pertinentes que le permitan dar cumplimiento a la meta en el periodo restante del año.</t>
  </si>
  <si>
    <t>Este indicador fue reprogramado a partir del mes de julio y con una magnitud promedio del año de 82%.
Se evidencia una ejecución superior a la esperada con 2% mas de las historias laborales actualizadas equivalente al 103.3% de cumplimiento en el trimestre.
En el corte acumulado se evidencia un promedio menor que el esperado con 8% menos historias laborales actualizadas que el promedio programado con un 90.4% de cumplimiento; no obstante se resalta el avance progresivo para lograr alcanzar la meta. 
En el año alcanza un cumplimiento del 94.8% .
De acuerdo con los rangos de cumplimiento definidos para este indicador, en el trimestre y al acumulado al corte le permite estar en el nivel satisfactorio.
Se recomienda continuar haciendo monitoreo a indicador para establecer las acciones correctivas y/o de mejora pertinentes que le permitan dar cumplimiento a la meta en el periodo restante del año.</t>
  </si>
  <si>
    <t>Este indicador fue reprogramado incrementando su magnitud promedio a partir del mes de abril  de manera constante en 80% de meta esperada en cada periodo con un a magnitud promedio anual del 77.5%. 
Se evidencia una ejecución mayor a la programación esperada en el trimestre con 16% adicional y un porcentaje de cumplimiento del 120.1%. Al corte acumulado se evidencia una ejecución mayor con el 13%  de trámites gestionados en forma oportuna adicionales a lo programado con un cumplimiento del 116.8%
De acuerdo con los rangos de cumplimiento definidos para este indicador, al trimestre y al corte se encuentra en el nivel satisfactorio.
Se recomienda al proceso tomar como línea base este resultado para proyecciones futuras.</t>
  </si>
  <si>
    <t>En el trimestre se evidencia una ejecución menor a la programada con un 15% menos y con un cumplimiento del 50%, sin embargo; en razón a la sobre ejecución que se realizó en el primer trimestre al corte se evidencia una ejecución mayor  frente a lo programado con 7%  adicional de actividades adelantadas y un cumplimiento del 110%.
En el año alcanza un cumplimiento del 77%.
Se recomienda al proceso continuar haciendo monitoreo a indicador y establecer las acciones de mejora que se requieran para dar cumplimiento a la meta en el periodo restante del año.</t>
  </si>
  <si>
    <t>En el trimestre se evidencia una ejecución menor a la esperada en 11% menos de avance frente a la programada y un cumplimiento del 59.3%; sin embargo, en razón a la sobre ejecución que se realizó en el primer trimestre al corte se evidencia una ejecución mayor con 6% de avance adicional y un cumplimiento del 109%.
En el año alcanza un cumplimiento del 73%.
Se recomienda al proceso continuar haciendo monitoreo a indicador y establecer las acciones de mejora que se requieran para dar cumplimiento a la meta en el periodo restante del año.</t>
  </si>
  <si>
    <t>En el trimestre se evidencia una ejecución menor a la esperada en 16% menos de avance frente a la programada y un cumplimiento del 33.3%; sin embargo, en razón a la sobre ejecución que se realizó en el primer trimestre al corte se evidencia una ejecución mayor a lo programado con 6% de avance adicional y un cumplimiento del 155%.
En el año alcanza un cumplimiento del 109.4%.
Se recomienda al proceso continuar haciendo monitoreo a indicador y establecer las acciones de mejora que se requieran para dar cumplimiento a la meta en el periodo restante del año.</t>
  </si>
  <si>
    <t>En el trimestre se evidencia una ejecución menor a la esperada en 20% menos de avance frente a la programada y un cumplimiento del 28.6%; no obstante la sobre ejecución que se realizó en el primer trimestre al corte se evidencia una ejecución menor frente a lo programado con 1% menos  y un cumplimiento del 98.5%.
En el año alcanza un cumplimiento del 67%.
Se recomienda al proceso continuar haciendo monitoreo a indicador y establecer las acciones de mejora que se requieran para dar cumplimiento a la meta en el periodo restante del año.</t>
  </si>
  <si>
    <t>En trimestre se evidencia ejecución mayor a la programada con 7 dependencias adicionales; sin embargo al corte acumulado se evidencia una ejecución acorde con 29 dependencias y  100% de cumplimiento al corte. La programación restante esta prevista para el cuarto trimestre.
En el año alcanza un cumplimiento del 90.6%
De acuerdo con los rangos de cumplimiento definidos para este indicador, al corte ubica en el nivel insatisfactorio.
Se recomienda al proceso continuar haciendo monitoreo a indicador y establecer las acciones de mejora que se requieran para dar cumplimiento a la meta en el periodo restante del año.</t>
  </si>
  <si>
    <t>Este indicador esta programado de manera constante en el año con 90% de meta esperada en cada periodo.
En el trimestre se evidencia un promedio de ejecución mayor que el esperado con 2% de novedades de nómina gestionadas adicionales equivalente al 102.4% de cumplimiento. En este sentido, en el corte se evidencia un promedio mayor que el esperado con 8% de novedades de nómina gestionadas adicionales que el promedio programado y un 108.6% de cumplimiento.
En el año alcanza un cumplimiento del 108.6%
De acuerdo con los rangos de cumplimiento definidos para este indicador, en el trimestre y al corte se ubican en el nivel satisfactorio.  
Se recomienda al proceso tomar como línea base este resultado para proyecciones futuras.</t>
  </si>
  <si>
    <t>Este indicador fue reprogramado a partir del mes de julio y con una magnitud promedio del año de 91%.
Se evidencia una mayor ejecución promedio en el trimestre que supera la programación esperada con 5% en la gestión de servicios de mantenimiento adicional con un cumplimiento del 105.3%; en este sentido, se evidencia una mayor ejecución acumulada promedio al corte del 7% en la gestión de servicios de mantenimiento adicional con un cumplimiento del 108.1%.
En el año alcanza un cumplimiento del 106.5%
De acuerdo con los rangos de cumplimiento definidos para este indicador, en el tercer trimestre y al corte acumulado se encuentra en el nivel satisfactorio.
Se recomienda al proceso tomar como línea base este resultado para proyecciones futuras.</t>
  </si>
  <si>
    <t>Este indicador esta programado de manera constante en el año con 95% de meta esperada en cada periodo.
Se evidencia una mayor ejecución promedio en el trimestre que supera la programación esperada con 5% en la gestión de servicios de aseo y cafetería adicional con un cumplimiento del 105.3%; en este sentido, se evidencia una mayor ejecución promedio al corte del 5% en la gestión de servicios de aseo y cafetería adicional con un cumplimiento del 105.3%.
En el año alcanza un cumplimiento del 105.3%
De acuerdo con los rangos de cumplimiento definidos para este indicador, en el tercer trimestre y al corte se encuentra en el nivel satisfactorio.
Se recomienda al proceso tomar como línea base este resultado para proyecciones futuras.</t>
  </si>
  <si>
    <t>Este indicador fue reprogramado a partir del mes de julio y con una magnitud promedio del año de 90%.
En el trimestre se evidencia un promedio de ejecución mayor que el esperado con 82% de cumplimiento del plan PESV equivalente al 196% de cumplimiento. En este sentido, en el corte se evidencia un promedio mayor que el esperado con 11% de  cumplimiento del plan PESV menos que el promedio programado con un 112.2% de cumplimiento.
En el año alcanza un cumplimiento del 114.2%
De acuerdo con los rangos de cumplimiento definidos para este indicador, en el trimestre y al corte se ubican en el nivel satisfactorio.  
Se recomienda al proceso tomar como línea base este resultado para proyecciones futuras.</t>
  </si>
  <si>
    <t>Este indicador esta programado de manera constante en el año con 95% de meta esperada en cada periodo.
En el trimestre se evidencia un promedio de ejecución mayor que el esperado con 77% de cumplimiento de actividades de ejecución de contratos equivalente al 181.3% de cumplimiento. En este sentido, en el corte se evidencia un promedio mayor al esperado con 23% de cumplimiento de actividades de ejecución de contratos menos que el promedio programado con un 124% de cumplimiento.
En el año alcanza un promedio de cumplimiento del 124%
De acuerdo con los rangos de cumplimiento definidos para este indicador, en el trimestre y al corte acumulado se ubica en el nivel satisfactorio.  
Se recomienda al proceso tomar como línea base este resultado para proyecciones futuras.</t>
  </si>
  <si>
    <t>Este indicador esta programado de manera constante en el año con100% de meta esperada en cada periodo.
Se evidencia una menor ejecución promedio en el trimestre frente a la programación esperada con 1.3% menos del porcentaje de pagos efectuados en el mes y un cumplimiento del 98.7%; en este sentido, se evidencia una menor ejecución promedio al corte del 1% menos del porcentaje de pagos efectuados en el mes y un cumplimiento del 99%.
En el año alcanza un cumplimiento del 99%
De acuerdo con los rangos de cumplimiento definidos para este indicador, en el  trimestre y al corte cumulado se encuentra en el nivel satisfactorio.
Se recomienda revisar los resultados del periodo frente al contexto interno y externo, la capacidad de respuesta y establecer las acciones de mejora que le permitan dar cumplimiento a la meta en el periodo restante del año.</t>
  </si>
  <si>
    <t>Se evidencia una ejecución muy  cercana a la esperada con un 0.1% adicional de ejecución del PAA (gastos generales) equivalente al 99.9% de cumplimiento al corte.
En el año alcanza un cumplimiento del 89.4%
De acuerdo con los rangos de cumplimiento definidos para este indicador, en este trimestre y al corte se ubica en el nivel satisfactorio.
Se recomienda continuar haciendo monitoreo al indicador que garantice el cumplimiento de la meta en el periodo restante del año.</t>
  </si>
  <si>
    <t>En razón a las medidas establecidas en la Entidad a acusa de la pandemia originada en el Covid-19, la magnitud del indicador fue reprogramada a partir de julio así como el promedio anual. 
En el trimestre se evidencia ejecución del 1.6%  que aporta al cumplimiento de la magnitud promedio anual.
El acumulado al corte evidencia una menor ejecución relacionada directamente con la no ejecución del segundo trimestre y al pequeño avance del tercer trimestre equivalente al 72.5% de cumplimiento.
En el año alcanza un cumplimiento del 96.6%
De acuerdo con los rangos de cumplimiento definidos para este indicador, al corte acumulado se encuentra en el nivel insatisfactorio.
Se recomienda continuar haciendo monitoreo al indicador y generar las acciones de mejora necesarias que garanticen el cumplimiento de la meta en el periodo restante del año.</t>
  </si>
  <si>
    <t>Se evidencia una ejecución acorde con 8 instrumentos archivísticos  frente a la meta esperada en el trimestre con un porcentaje de cumplimiento del 100%, , aunque aporta a la magnitud del año, al corte acumulado se evidencia una menor ejecución de  4 instrumentos archivísticos menos que permite alcanzar un porcentaje de cumplimiento del 81.8%.
En el año alcanza un cumplimiento del 72% menor al esperado.
De acuerdo con los rangos de cumplimiento definidos para este indicador, en este trimestre logra el nivel satisfactorio y al corte acumulado se encuentra en el nivel aceptable.
Se recomienda continuar haciendo monitoreo al indicador y generar las acciones de mejora necesarias que garanticen el cumplimiento de la meta en el periodo restante del año.</t>
  </si>
  <si>
    <t>Se evidencia una mayor ejecución que supera en alto grado la programación esperada al corte con 24 fallos proferidos adicionales equivalente al 400% de porcentaje de cumplimiento.
En el año alcanza un cumplimiento del 64%.
De acuerdo con los rangos de cumplimiento definidos para este indicador al corte se encuentra en el nivel satisfactorio.
Se recomienda al proceso continuar haciendo monitoreo al indicador y establecer las acciones de mejora que se requieran para dar cumplimiento a la meta en el periodo restante del año.</t>
  </si>
  <si>
    <t>Este indicador se reprogramó, variando su distribución en el cuarto trimestre del año y disminuyendo su magnitud a 115 decisiones de fondo.
A la  fecha de corte se presenta un resultado acumulado de 27 decisiones de fondo con un cumplimiento del 100%.
En el año alcanza un cumplimiento del 23.5%
De acuerdo con los rangos de cumplimiento definidos para este indicador, en el corte se encuentra en el nivel satisfactorio.
Se recomienda continuar haciendo monitoreo al indicador y generar las acciones de mejora necesarias que garanticen el cumplimiento de la meta en el periodo restante del año.</t>
  </si>
  <si>
    <t>Desempeño 
Promedio 
Año 2020</t>
  </si>
  <si>
    <t>Componentes de la Política del SGC</t>
  </si>
  <si>
    <t>Objetivo Estratégico y de Calidad</t>
  </si>
  <si>
    <t>Estamos comprometidos y comprometidas con la defensa, protección y promoción efectiva e integral de los derechos de las personas del Distrito Capital</t>
  </si>
  <si>
    <t>1. Promover los Derechos de las personas, mediante acciones dirigidas a prevenir su vulneración, y apoyar el fortalecimiento de una Cultura de Paz en el Distrito Capital.</t>
  </si>
  <si>
    <t>2. Promover el respeto y vigilar el cumplimiento de los Derechos de las Mujeres, desde una perspectiva de Equidad de Género.</t>
  </si>
  <si>
    <t>3. Adelantar el control a la Función Pública y a los servicios a cargo del Distrito Capital, en temas de impacto e interés para la Ciudad.</t>
  </si>
  <si>
    <t>4. Sensibilizar y promover el conocimiento, el respeto, la preservación de los derechos, el cumplimiento de los deberes y el correcto actuar de los (las) servidores(as) públicos(as) a través de acciones preventivas y disuasivas, así como del ejercicio de un control disciplinario eficiente y eficaz.</t>
  </si>
  <si>
    <t xml:space="preserve"> Incorporado al ejercicio de nuestras funciones criterios de calidad, eficiencia, eficacia y efectividad, fortaleciendo nuestras competencias y capacidades, tanto individuales como institucionales y modernizándolos permanentemente para reducir los riesgos en la prestación de nuestros servicios.</t>
  </si>
  <si>
    <t>7. Diseñar, implementar y consolidar las tecnologías de la información y las comunicaciones (TIC) para una gestión institucional eficiente y eficaz.</t>
  </si>
  <si>
    <t>8. Modernizar la Organización y la gestión institucional para garantizar condiciones óptimas en el ejercicio de las funciones públicas.</t>
  </si>
  <si>
    <t>10. Diseñar e implementar una gestión del Talento Humano destinada a elevar el nivel de formación, competencias, sentido de pertenencia y crecimiento personal de los (las) servidores(as) públicos(as) de la Entidad.</t>
  </si>
  <si>
    <t>Proceso 
(Contribuye)</t>
  </si>
  <si>
    <t>09 Gestión Administrativa
10 Gestión Financiera
11 Gestión Contractual
12 Gestión Documental</t>
  </si>
  <si>
    <t>Trabajamos al servicio de la ciudad y de las partes interesadas incorporando al ejercicio de nuestras funciones criterios de calidad, eficiencia, eficacia y efectividad.</t>
  </si>
  <si>
    <t>Directriz</t>
  </si>
  <si>
    <t>5. Fortalecer la gestión de las personerías locales para prestar un servicio efectivo, de acuerdo con las necesidades y peticiones de las personas.</t>
  </si>
  <si>
    <t>11. Implementar una estrategia de lucha contra la corrupción mediante la sensibilización de los(as) funcionarios(as), la participación ciudadana, el acceso a la información pública y la rendición de cuentas.</t>
  </si>
  <si>
    <t>14 Servicio al Usuario
05 Promoción y Defensa de Derechos
06 Prevención y Control de la Función Pública
04 Comunicación Estratégica</t>
  </si>
  <si>
    <t>Todos los procesos</t>
  </si>
  <si>
    <t>Con la prestación de nuestros servicios en el marco de una cultura de calidad, buen servicio y mejora continua</t>
  </si>
  <si>
    <t>6. Promover la cooperación nacional e internacional con el fin de fortalecer y consolidar el liderazgo de la Personería de Bogotá, D.C., en el ejercicio de las funciones públicas a su cargo.</t>
  </si>
  <si>
    <t>9. Promover una Cultura de Calidad, Buen Servicio y Mejora Continua de los procesos institucionales, en el marco de los estándares internacionales y la normatividad vigente.</t>
  </si>
  <si>
    <t>Cumplimiento de requisitos</t>
  </si>
  <si>
    <t>Uso eficiente de recursos</t>
  </si>
  <si>
    <t>Satisfacción del Cliente</t>
  </si>
  <si>
    <t>Mejora Continua</t>
  </si>
  <si>
    <t>CONTRIBUCIÓN DE LOS PROCESOS AL CUMPLIMIENTO DE LA POLÍTICA  DEL SISTEMA DE GESTIÓN DE LA CALIDAD</t>
  </si>
  <si>
    <t>13/12/2019
Actualización: 05/03/2020
Actualización:11/05/2020
Actualización: 13/09/2020</t>
  </si>
  <si>
    <t>13/12/2019
Actualización:11/05/2020
Actualización: 13/09/2020</t>
  </si>
  <si>
    <t>13/12/2019
Actualización: 11/05/2020</t>
  </si>
  <si>
    <t>13/12/2019
Actualización: 13/09/2020</t>
  </si>
  <si>
    <t>13/12/2019
Actualización: 16/03/2020
Actualización:11/05/2020</t>
  </si>
  <si>
    <t xml:space="preserve">13/12/2019
Actualización: 05/03/2020
Actualización:11/05/2020
Actualización:12/08/2020
Actualización: 13/09/2020
</t>
  </si>
  <si>
    <t>Este indicador tiene programada magnitud total en el año de 2 espacios de ideación con uno en el tercer trimestre, sin embargo se observa ejecución de 5 espacios en el trimestre lo que hace que se presente ejecución del 500% en el periodo y del 250% en el año superando la magnitud programada con 3 espacios de ideación. Se recomienda al proceso tomar como línea base este resultado para proyecciones futuras.</t>
  </si>
  <si>
    <t>Este indicador se reprogramó a partir del mes de abril por parte del proceso, disminuyendo un 5% frente a lo inicialmente programado dejando la magnitud en 90% de manera constante en el año.
Para el tercer trimestre alcanza una ejecución del 90.7% con un porcentaje de cumplimiento del 100,8%. En este sentido acumulado al corte alcanza una ejecución del 92,9% con un porcentaje de cumplimiento del 101.4%.
Alcanza un promedio acumulado en el año del 93% con cumplimiento promedio 101.9% que supera la magnitud constante programada.
De acuerdo con los rangos de cumplimiento definidos para este indicador, se encuentra en el nivel satisfactorio.
Se recomienda al proceso analizar este resultado para proyecciones futuras.</t>
  </si>
  <si>
    <t>Este indicador se reprogramó a partir del mes de abril por parte del proceso, disminuyendo un 5% frente a lo inicialmente programado dejando la magnitud en 90% de manera constante en el año; sin embargo se mantiene la tendencia de lo corrido del año en donde se evidencia una ejecución mayor a la programad en el tercer trimestre que supera en 6.2%, con un porcentaje de cumplimiento del 106,9% y al corte una ejecución superando en 4.3% la magnitud programada con un porcentaje de cumplimiento del 102.9%.
Alcanza un cumplimiento promedio del año del 105.4%.
De acuerdo con los rangos de cumplimiento definidos para este indicador, se encuentra en el nivel satisfactorio.
Sin embargo, se recomienda al proceso revisar la programación de la magnitud constante de la meta mensual frente análisis de datos en factores como el de la capacidad instalada en el proceso y los tiempos de los acuerdos de nivel de servicio y analizar este resultado para proyecciones futuras de tal manera que permitan planificar de manera adecuada la meta en proyecciones futuras teniendo en cuenta la tendencia creciente del indicador que se presentaba desde el primer trimestre.</t>
  </si>
  <si>
    <t>Se evidencia una ejecución de 642 solicitudes de conciliación atendidas en el tercer trimestre. La ejecución acumulada presenta un déficit  de 3.821 solicitudes de conciliación atendidas y 48.8% de cumplimiento.
En el año alcanza un cumplimiento muy inferior al esperado con el 48.8%.
De acuerdo con los rangos de cumplimiento definidos para este indicador, en este trimestre y al corte se ubica en el nivel insatisfactorio.
Se recomienda al proceso revisar la programación frente al contexto interno y externo y establecer las acciones correctivas y/o de mejora que le permitan dar cumplimiento a la meta en el periodo restante del año.</t>
  </si>
  <si>
    <t>No se cumplió la programación de la meta en el primer trimestre, en el segundo trimestre no se programó ejecución y tampoco se avanzó en subsanar el incumplimiento del periodo anterior.
De acuerdo con los rangos de cumplimiento definidos para este indicador, al corte se ubica en el nivel insatisfactorio.
Se recomienda al proceso establecer de manera urgente las acciones correctivas y/o de mejora que le permitan dar cumplimiento a la meta en el periodo restante del año.</t>
  </si>
  <si>
    <t>Se evidencia en este trimestre una mayor ejecución con 477asistencia a audiencias públicas frente a la meta esperada en el trimestre con un porcentaje de cumplimiento del 128.9%, lo que le permite restar la diferencia con la magnitud programada al corte, en este sentido al corte se evidencia un porcentaje de cumplimiento  del 90.9%.
En el año alcanza un cumplimiento del 72.7% menor al esperado.
De acuerdo con los rangos de cumplimiento definidos para este indicador, en este trimestre y al corte acumulado se ubica en nivel satisfactorio.
Se recomienda continuar haciendo monitoreo a indicador y establecer las acciones correctivas y/o de mejora que se requieran para dar cumplimiento a la meta en el periodo restante del año y analizar este resultado para proyecciones futuras.</t>
  </si>
  <si>
    <t>Al corte acumulado se presenta mayor ejecución con 4 actividades adicionales realizadas para fortalecer y promover la participación ciudadana adicionales frente a la meta esperada y el porcentaje de cumplimiento acumulado al corte alcanza el 110%.
En el año alcanza un cumplimiento del 110%.
De acuerdo con los rangos de cumplimiento definidos para este indicador, en este trimestre y en el corte acumulado se encuentra en el nivel satisfactorio.
Al corte la meta se encuentra cumplida.
Se recomienda al proceso tomar como línea base este resultado para proyecciones futuras.</t>
  </si>
  <si>
    <t>Se evidencia una mayor ejecución que la esperada con 6 seguimientos mas equivalente al 167% de cumplimiento en el periodo, este resultado contribuye a la disminución de la diferencia frente a la programación al corte acumulado, en este sentido al corte se evidencia una ejecución con menos 1 seguimiento equivalente al 97% de cumplimiento al corte.
En el año alcanza un cumplimiento del 70% menor al esperado .
De acuerdo con los rangos de cumplimiento definidos para este indicador, en el trimestre y al corte se ubica en el nivel satisfactorio.
Se recomienda al proceso continuar haciendo monitoreo a indicador y establecer las acciones de mejora que se requieran para dar cumplimiento a la meta en el periodo restante del año.</t>
  </si>
  <si>
    <t>Se evidencia una mayor ejecución que la esperada con 3 seguimientos mas equivalente al 115% de cumplimiento en el periodo, este resultado contribuye a la disminución de la diferencia frente a la programación al corte acumulado, en este sentido al corte se evidencia una ejecución con menos 4 seguimientos equivalente al 90% de cumplimiento al corte.
En el año alcanza un cumplimiento del 60% menor al esperado .
De acuerdo con los rangos de cumplimiento definidos para este indicador, en el trimestre se ubica en el nivel satisfactorio y al corte se ubica en el nivel aceptable.
Se recomienda al proceso continuar haciendo monitoreo a indicador y establecer las acciones de mejora que se requieran para dar cumplimiento a la meta en el periodo restante del año.</t>
  </si>
  <si>
    <t>Este indicador se reprogramó, variando su distribución en el cuarto trimestre del año y disminuyendo su magnitud a la mitad con 900 decisiones de fondo. No obstante, se avanzo en ejecución en el mes de septiembre con 230 decisiones de fondo proferidas, lo que se refleja como una mayor ejecución que supera en alto grado la programación esperada al corte acumulado al no tener programación en este mes y alcanzando el 228.7% de porcentaje de cumplimiento.
Sin embargo en el año alcanza un cumplimiento del 62%
De acuerdo con los rangos de cumplimiento definidos para este indicador al corte se encuentra en el nivel satisfactorio.
Se recomienda al proceso continuar haciendo monitoreo al indicador y establecer las acciones de mejora que se requieran para dar cumplimiento a la meta en el periodo restante del año.</t>
  </si>
  <si>
    <t>Este indicador fue reprogramado a partir del mes de julio y con una magnitud promedio del año de 85%.
La ejecución en el trimestre es mayor con 26% adicional y al corte acumulado que la esperada con 1.9% adicional de solicitudes gestionadas con un cumplimiento del  137.3%. y 102.1%  respectivamente.
En el año alcanza un cumplimiento del 108.1% mayor al esperado.
De acuerdo con los rangos de cumplimiento definidos para este indicador, en el trimestre y al acumulado al corte le permite estar en el nivel satisfactorio.
Se recomienda al proceso revisar la programación frente al contexto interno y externo y establecer las acciones de mejora teniendo en cuenta la tendencia y que le permitan dar cumplimiento a la meta en el periodo restante del año.
Se recomienda al proceso tomar como línea base este resultado para proyecciones futuras.</t>
  </si>
  <si>
    <t>Este indicador esta programado de manera constante en el año con 100% de meta esperada en cada periodo.
En el trimestre se evidencia un promedio de ejecución menor que el esperado con 5% de incapacidades tramitadas no pagadas por la EPS equivalente al 953% de cumplimiento. En este sentido, en el corte acumulado se evidencia un promedio menor que el esperado con 15% de incapacidades tramitadas no pagadas por la EPS menos que el promedio programado con un 84.9% de cumplimiento.
En el año alcanza un cumplimiento del 84.9%
De acuerdo con los rangos de cumplimiento definidos para este indicador, en el trimestre alcanza a ubicarse en el nivel satisfactorio y al corte acumulado se ubican en el nivel aceptable.  
Se recomienda al proceso continuar haciendo monitoreo a indicador y establecer las acciones de mejora que se requieran para dar cumplimiento a la meta en el periodo restante del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</si>
</sst>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0.0%"/>
    <numFmt numFmtId="165" formatCode="#,##0.0"/>
    <numFmt numFmtId="166" formatCode="0.0"/>
    <numFmt numFmtId="167" formatCode="0.00000000000000000%"/>
  </numFmts>
  <fonts count="57">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color rgb="FFFFFFFF"/>
      <name val="Century Gothic"/>
      <family val="2"/>
    </font>
    <font>
      <sz val="10"/>
      <name val="Century Gothic"/>
      <family val="2"/>
    </font>
    <font>
      <sz val="11"/>
      <color indexed="8"/>
      <name val="Calibri"/>
      <family val="2"/>
    </font>
    <font>
      <b/>
      <sz val="12"/>
      <name val="Arial"/>
      <family val="2"/>
    </font>
    <font>
      <b/>
      <sz val="12"/>
      <color indexed="8"/>
      <name val="Arial"/>
      <family val="2"/>
    </font>
    <font>
      <b/>
      <sz val="12"/>
      <color theme="3" tint="-0.499984740745262"/>
      <name val="Arial"/>
      <family val="2"/>
    </font>
    <font>
      <b/>
      <sz val="14"/>
      <name val="Arial"/>
      <family val="2"/>
    </font>
    <font>
      <sz val="9"/>
      <color indexed="81"/>
      <name val="Tahoma"/>
      <family val="2"/>
    </font>
    <font>
      <b/>
      <sz val="9"/>
      <color indexed="81"/>
      <name val="Tahoma"/>
      <family val="2"/>
    </font>
    <font>
      <sz val="12"/>
      <name val="Century Gothic"/>
      <family val="2"/>
    </font>
    <font>
      <sz val="10"/>
      <name val="Arial"/>
      <family val="2"/>
    </font>
    <font>
      <sz val="10"/>
      <color rgb="FF000000"/>
      <name val="Arial1"/>
    </font>
    <font>
      <sz val="11"/>
      <color rgb="FF000000"/>
      <name val="Calibri"/>
      <family val="2"/>
    </font>
    <font>
      <sz val="10"/>
      <name val="Arial"/>
      <family val="2"/>
    </font>
    <font>
      <sz val="12"/>
      <name val="Arial"/>
      <family val="2"/>
    </font>
    <font>
      <sz val="18"/>
      <name val="Arial"/>
      <family val="2"/>
    </font>
    <font>
      <b/>
      <sz val="18"/>
      <name val="Arial"/>
      <family val="2"/>
    </font>
    <font>
      <sz val="11"/>
      <name val="Arial"/>
      <family val="2"/>
    </font>
    <font>
      <sz val="12"/>
      <color theme="1"/>
      <name val="Arial"/>
      <family val="2"/>
    </font>
    <font>
      <b/>
      <sz val="12"/>
      <color theme="1"/>
      <name val="Arial"/>
      <family val="2"/>
    </font>
    <font>
      <b/>
      <sz val="11"/>
      <name val="Arial"/>
      <family val="2"/>
    </font>
    <font>
      <b/>
      <sz val="10"/>
      <name val="Arial"/>
      <family val="2"/>
    </font>
    <font>
      <b/>
      <sz val="10"/>
      <color theme="3" tint="-0.499984740745262"/>
      <name val="Arial"/>
      <family val="2"/>
    </font>
    <font>
      <b/>
      <sz val="10"/>
      <color indexed="8"/>
      <name val="Arial"/>
      <family val="2"/>
    </font>
    <font>
      <b/>
      <sz val="22"/>
      <name val="Arial"/>
      <family val="2"/>
    </font>
    <font>
      <b/>
      <sz val="12"/>
      <color theme="0"/>
      <name val="Arial"/>
      <family val="2"/>
    </font>
    <font>
      <sz val="10"/>
      <color theme="0"/>
      <name val="Arial"/>
      <family val="2"/>
    </font>
    <font>
      <i/>
      <sz val="12"/>
      <name val="Arial"/>
      <family val="2"/>
    </font>
    <font>
      <sz val="10"/>
      <color rgb="FFFF0000"/>
      <name val="Arial"/>
      <family val="2"/>
    </font>
    <font>
      <sz val="9"/>
      <name val="Arial"/>
      <family val="2"/>
    </font>
    <font>
      <b/>
      <sz val="16"/>
      <color rgb="FF0070C0"/>
      <name val="Century Gothic"/>
      <family val="2"/>
    </font>
    <font>
      <sz val="14"/>
      <name val="Arial"/>
      <family val="2"/>
    </font>
    <font>
      <sz val="10"/>
      <color indexed="81"/>
      <name val="Arial"/>
      <family val="2"/>
    </font>
    <font>
      <b/>
      <sz val="10"/>
      <color indexed="81"/>
      <name val="Arial"/>
      <family val="2"/>
    </font>
    <font>
      <sz val="12"/>
      <color rgb="FF000000"/>
      <name val="Arial"/>
      <family val="2"/>
    </font>
    <font>
      <sz val="16"/>
      <color rgb="FF000000"/>
      <name val="Arial"/>
      <family val="2"/>
    </font>
    <font>
      <sz val="16"/>
      <name val="Arial"/>
      <family val="2"/>
    </font>
    <font>
      <b/>
      <sz val="35"/>
      <name val="Arial"/>
      <family val="2"/>
    </font>
    <font>
      <sz val="14"/>
      <color theme="1"/>
      <name val="Arial"/>
      <family val="2"/>
    </font>
    <font>
      <sz val="20"/>
      <name val="Arial"/>
      <family val="2"/>
    </font>
    <font>
      <sz val="10"/>
      <name val="Arial"/>
      <family val="2"/>
    </font>
    <font>
      <sz val="10"/>
      <color theme="1"/>
      <name val="Arial"/>
      <family val="2"/>
    </font>
    <font>
      <sz val="16"/>
      <color theme="1"/>
      <name val="Arial"/>
      <family val="2"/>
    </font>
    <font>
      <sz val="9"/>
      <color theme="1"/>
      <name val="Arial"/>
      <family val="2"/>
    </font>
    <font>
      <b/>
      <sz val="10"/>
      <color theme="0"/>
      <name val="Arial"/>
      <family val="2"/>
    </font>
    <font>
      <sz val="8"/>
      <color theme="1"/>
      <name val="Arial"/>
      <family val="2"/>
    </font>
    <font>
      <b/>
      <sz val="8"/>
      <color theme="1"/>
      <name val="Arial"/>
      <family val="2"/>
    </font>
    <font>
      <sz val="8"/>
      <name val="Arial"/>
      <family val="2"/>
    </font>
    <font>
      <sz val="11"/>
      <color theme="1"/>
      <name val="Arial"/>
      <family val="2"/>
    </font>
    <font>
      <b/>
      <sz val="10"/>
      <color theme="1"/>
      <name val="Arial"/>
      <family val="2"/>
    </font>
    <font>
      <sz val="10"/>
      <name val="Arial"/>
    </font>
    <font>
      <sz val="12"/>
      <color rgb="FFFF0000"/>
      <name val="Arial"/>
      <family val="2"/>
    </font>
  </fonts>
  <fills count="28">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indexed="22"/>
        <bgColor indexed="31"/>
      </patternFill>
    </fill>
    <fill>
      <patternFill patternType="solid">
        <fgColor rgb="FF002060"/>
        <bgColor rgb="FFFF6600"/>
      </patternFill>
    </fill>
    <fill>
      <patternFill patternType="solid">
        <fgColor theme="3" tint="0.59996337778862885"/>
        <bgColor rgb="FFFBD4B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tint="0.59999389629810485"/>
        <bgColor indexed="58"/>
      </patternFill>
    </fill>
    <fill>
      <patternFill patternType="solid">
        <fgColor theme="3" tint="0.39997558519241921"/>
        <bgColor indexed="51"/>
      </patternFill>
    </fill>
    <fill>
      <patternFill patternType="solid">
        <fgColor rgb="FF00519B"/>
        <bgColor indexed="64"/>
      </patternFill>
    </fill>
    <fill>
      <patternFill patternType="solid">
        <fgColor rgb="FFF2F2F2"/>
        <bgColor indexed="64"/>
      </patternFill>
    </fill>
    <fill>
      <patternFill patternType="solid">
        <fgColor rgb="FFD9D9D9"/>
        <bgColor indexed="64"/>
      </patternFill>
    </fill>
    <fill>
      <patternFill patternType="solid">
        <fgColor rgb="FFC0C0C0"/>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rgb="FF00B050"/>
        <bgColor indexed="64"/>
      </patternFill>
    </fill>
    <fill>
      <patternFill patternType="solid">
        <fgColor theme="6" tint="0.39997558519241921"/>
        <bgColor indexed="64"/>
      </patternFill>
    </fill>
    <fill>
      <patternFill patternType="solid">
        <fgColor rgb="FFFF0000"/>
        <bgColor indexed="64"/>
      </patternFill>
    </fill>
    <fill>
      <patternFill patternType="solid">
        <fgColor rgb="FFFFC000"/>
        <bgColor indexed="64"/>
      </patternFill>
    </fill>
    <fill>
      <patternFill patternType="solid">
        <fgColor theme="8" tint="-0.249977111117893"/>
        <bgColor indexed="64"/>
      </patternFill>
    </fill>
  </fills>
  <borders count="96">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8"/>
      </left>
      <right style="thin">
        <color indexed="8"/>
      </right>
      <top/>
      <bottom/>
      <diagonal/>
    </border>
    <border>
      <left style="thin">
        <color indexed="64"/>
      </left>
      <right style="thin">
        <color indexed="8"/>
      </right>
      <top/>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rgb="FF000000"/>
      </top>
      <bottom/>
      <diagonal/>
    </border>
    <border>
      <left style="thin">
        <color indexed="64"/>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auto="1"/>
      </right>
      <top/>
      <bottom style="double">
        <color indexed="64"/>
      </bottom>
      <diagonal/>
    </border>
    <border>
      <left style="thin">
        <color auto="1"/>
      </left>
      <right/>
      <top/>
      <bottom/>
      <diagonal/>
    </border>
    <border>
      <left style="thin">
        <color auto="1"/>
      </left>
      <right/>
      <top style="thin">
        <color auto="1"/>
      </top>
      <bottom/>
      <diagonal/>
    </border>
    <border>
      <left/>
      <right style="medium">
        <color auto="1"/>
      </right>
      <top style="thin">
        <color auto="1"/>
      </top>
      <bottom/>
      <diagonal/>
    </border>
    <border>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auto="1"/>
      </left>
      <right style="thin">
        <color auto="1"/>
      </right>
      <top/>
      <bottom/>
      <diagonal/>
    </border>
    <border>
      <left style="thin">
        <color auto="1"/>
      </left>
      <right style="thin">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indexed="64"/>
      </left>
      <right style="medium">
        <color indexed="64"/>
      </right>
      <top style="thin">
        <color indexed="64"/>
      </top>
      <bottom/>
      <diagonal/>
    </border>
    <border>
      <left style="thin">
        <color indexed="8"/>
      </left>
      <right style="thin">
        <color indexed="8"/>
      </right>
      <top/>
      <bottom/>
      <diagonal/>
    </border>
    <border>
      <left style="thin">
        <color indexed="64"/>
      </left>
      <right style="thin">
        <color indexed="64"/>
      </right>
      <top/>
      <bottom/>
      <diagonal/>
    </border>
    <border>
      <left style="thin">
        <color indexed="64"/>
      </left>
      <right style="thin">
        <color indexed="8"/>
      </right>
      <top/>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34">
    <xf numFmtId="0" fontId="0" fillId="0" borderId="0"/>
    <xf numFmtId="0" fontId="4" fillId="0" borderId="1"/>
    <xf numFmtId="0" fontId="7" fillId="0" borderId="1"/>
    <xf numFmtId="9" fontId="4" fillId="0" borderId="1" applyFill="0" applyBorder="0" applyAlignment="0" applyProtection="0"/>
    <xf numFmtId="0" fontId="4" fillId="0" borderId="1"/>
    <xf numFmtId="9" fontId="15" fillId="0" borderId="0" applyFont="0" applyFill="0" applyBorder="0" applyAlignment="0" applyProtection="0"/>
    <xf numFmtId="43" fontId="4" fillId="0" borderId="1" applyFont="0" applyFill="0" applyBorder="0" applyAlignment="0" applyProtection="0"/>
    <xf numFmtId="9" fontId="4" fillId="0" borderId="1" applyFont="0" applyFill="0" applyBorder="0" applyAlignment="0" applyProtection="0"/>
    <xf numFmtId="0" fontId="4" fillId="0" borderId="1"/>
    <xf numFmtId="0" fontId="4" fillId="0" borderId="1"/>
    <xf numFmtId="0" fontId="4" fillId="0" borderId="1"/>
    <xf numFmtId="0" fontId="4" fillId="0" borderId="1"/>
    <xf numFmtId="0" fontId="4" fillId="0" borderId="1"/>
    <xf numFmtId="0" fontId="4" fillId="0" borderId="1"/>
    <xf numFmtId="0" fontId="3" fillId="0" borderId="1"/>
    <xf numFmtId="9" fontId="16" fillId="0" borderId="1" applyBorder="0" applyProtection="0"/>
    <xf numFmtId="0" fontId="17" fillId="0" borderId="1" applyNumberFormat="0" applyBorder="0" applyProtection="0"/>
    <xf numFmtId="0" fontId="3" fillId="0" borderId="1"/>
    <xf numFmtId="0" fontId="3" fillId="0" borderId="1"/>
    <xf numFmtId="0" fontId="18" fillId="0" borderId="1"/>
    <xf numFmtId="0" fontId="2" fillId="0" borderId="1"/>
    <xf numFmtId="43" fontId="2" fillId="0" borderId="1" applyFont="0" applyFill="0" applyBorder="0" applyAlignment="0" applyProtection="0"/>
    <xf numFmtId="0" fontId="4" fillId="0" borderId="1"/>
    <xf numFmtId="0" fontId="4" fillId="0" borderId="1"/>
    <xf numFmtId="0" fontId="4" fillId="0" borderId="1"/>
    <xf numFmtId="0" fontId="4" fillId="0" borderId="1"/>
    <xf numFmtId="43" fontId="4" fillId="0" borderId="1" applyFont="0" applyFill="0" applyBorder="0" applyAlignment="0" applyProtection="0"/>
    <xf numFmtId="41" fontId="45" fillId="0" borderId="0" applyFont="0" applyFill="0" applyBorder="0" applyAlignment="0" applyProtection="0"/>
    <xf numFmtId="0" fontId="1" fillId="0" borderId="1"/>
    <xf numFmtId="0" fontId="4" fillId="0" borderId="1" applyNumberFormat="0" applyFont="0" applyFill="0" applyBorder="0" applyAlignment="0" applyProtection="0">
      <alignment vertical="top"/>
    </xf>
    <xf numFmtId="0" fontId="1" fillId="0" borderId="1"/>
    <xf numFmtId="9" fontId="1" fillId="0" borderId="1" applyFont="0" applyFill="0" applyBorder="0" applyAlignment="0" applyProtection="0"/>
    <xf numFmtId="41" fontId="1" fillId="0" borderId="1" applyFont="0" applyFill="0" applyBorder="0" applyAlignment="0" applyProtection="0"/>
    <xf numFmtId="43" fontId="55" fillId="0" borderId="0" applyFont="0" applyFill="0" applyBorder="0" applyAlignment="0" applyProtection="0"/>
  </cellStyleXfs>
  <cellXfs count="925">
    <xf numFmtId="0" fontId="0" fillId="0" borderId="0" xfId="0"/>
    <xf numFmtId="0" fontId="6" fillId="0" borderId="0" xfId="0" applyFont="1" applyAlignment="1">
      <alignment vertical="center"/>
    </xf>
    <xf numFmtId="0" fontId="6" fillId="0" borderId="0" xfId="0" applyFont="1" applyAlignment="1">
      <alignment vertical="center"/>
    </xf>
    <xf numFmtId="0" fontId="6" fillId="0" borderId="0" xfId="0" applyFont="1" applyAlignment="1">
      <alignment vertical="center"/>
    </xf>
    <xf numFmtId="0" fontId="6" fillId="0" borderId="0" xfId="0" applyFont="1" applyAlignment="1">
      <alignment vertical="center"/>
    </xf>
    <xf numFmtId="0" fontId="14" fillId="0" borderId="1" xfId="0" applyFont="1" applyBorder="1" applyAlignment="1">
      <alignment vertical="center"/>
    </xf>
    <xf numFmtId="0" fontId="14" fillId="0" borderId="1" xfId="1" applyFont="1" applyBorder="1" applyAlignment="1">
      <alignment vertical="center"/>
    </xf>
    <xf numFmtId="0" fontId="14" fillId="0" borderId="1" xfId="1" applyFont="1" applyBorder="1" applyAlignment="1">
      <alignment vertical="center" wrapText="1"/>
    </xf>
    <xf numFmtId="0" fontId="14" fillId="0" borderId="0" xfId="0" applyFont="1" applyAlignment="1">
      <alignment vertical="center"/>
    </xf>
    <xf numFmtId="0" fontId="14" fillId="0" borderId="1" xfId="0" applyFont="1" applyBorder="1" applyAlignment="1">
      <alignment vertical="center" wrapText="1"/>
    </xf>
    <xf numFmtId="0" fontId="14" fillId="0" borderId="0" xfId="0" applyFont="1" applyAlignment="1">
      <alignment vertical="center" wrapText="1"/>
    </xf>
    <xf numFmtId="0" fontId="14" fillId="0" borderId="1" xfId="0" applyFont="1" applyBorder="1" applyAlignment="1">
      <alignment horizontal="center" vertical="center"/>
    </xf>
    <xf numFmtId="0" fontId="14" fillId="0" borderId="1" xfId="1" applyFont="1" applyBorder="1" applyAlignment="1">
      <alignment horizontal="center" vertical="center"/>
    </xf>
    <xf numFmtId="0" fontId="14" fillId="0" borderId="0" xfId="0" applyFont="1" applyAlignment="1">
      <alignment horizontal="center" vertical="center"/>
    </xf>
    <xf numFmtId="0" fontId="10" fillId="0" borderId="3" xfId="1" applyFont="1" applyFill="1" applyBorder="1" applyAlignment="1" applyProtection="1">
      <alignment horizontal="center" vertical="top" wrapText="1"/>
    </xf>
    <xf numFmtId="0" fontId="9" fillId="0" borderId="3" xfId="1" applyFont="1" applyFill="1" applyBorder="1" applyAlignment="1" applyProtection="1">
      <alignment horizontal="center" vertical="top" wrapText="1"/>
    </xf>
    <xf numFmtId="0" fontId="6" fillId="0" borderId="1" xfId="1" applyFont="1" applyBorder="1" applyAlignment="1">
      <alignment horizontal="left" vertical="center"/>
    </xf>
    <xf numFmtId="0" fontId="5" fillId="5" borderId="16" xfId="0" applyFont="1" applyFill="1" applyBorder="1" applyAlignment="1">
      <alignment vertical="center"/>
    </xf>
    <xf numFmtId="0" fontId="5" fillId="5" borderId="17" xfId="0" applyFont="1" applyFill="1" applyBorder="1" applyAlignment="1">
      <alignment vertical="center"/>
    </xf>
    <xf numFmtId="1" fontId="20" fillId="8" borderId="3" xfId="0" applyNumberFormat="1" applyFont="1" applyFill="1" applyBorder="1" applyAlignment="1" applyProtection="1">
      <alignment horizontal="center" vertical="center"/>
    </xf>
    <xf numFmtId="9" fontId="20" fillId="8" borderId="3" xfId="5" applyNumberFormat="1" applyFont="1" applyFill="1" applyBorder="1" applyAlignment="1" applyProtection="1">
      <alignment horizontal="center" vertical="center"/>
    </xf>
    <xf numFmtId="3" fontId="20" fillId="8" borderId="3" xfId="0" applyNumberFormat="1" applyFont="1" applyFill="1" applyBorder="1" applyAlignment="1" applyProtection="1">
      <alignment horizontal="center" vertical="center"/>
    </xf>
    <xf numFmtId="0" fontId="24" fillId="3" borderId="3" xfId="0" applyFont="1" applyFill="1" applyBorder="1" applyAlignment="1">
      <alignment horizontal="left"/>
    </xf>
    <xf numFmtId="0" fontId="24" fillId="3" borderId="27" xfId="0" applyFont="1" applyFill="1" applyBorder="1" applyAlignment="1">
      <alignment horizontal="left"/>
    </xf>
    <xf numFmtId="0" fontId="23" fillId="3" borderId="5" xfId="0" applyFont="1" applyFill="1" applyBorder="1" applyAlignment="1">
      <alignment horizontal="left"/>
    </xf>
    <xf numFmtId="0" fontId="23" fillId="3" borderId="28" xfId="0" applyFont="1" applyFill="1" applyBorder="1" applyAlignment="1">
      <alignment horizontal="center"/>
    </xf>
    <xf numFmtId="0" fontId="27" fillId="0" borderId="3" xfId="1" applyFont="1" applyFill="1" applyBorder="1" applyAlignment="1" applyProtection="1">
      <alignment horizontal="center" vertical="top" wrapText="1"/>
    </xf>
    <xf numFmtId="0" fontId="28" fillId="0" borderId="3" xfId="1" applyFont="1" applyFill="1" applyBorder="1" applyAlignment="1" applyProtection="1">
      <alignment horizontal="center" vertical="top" wrapText="1"/>
    </xf>
    <xf numFmtId="0" fontId="27" fillId="8" borderId="3" xfId="1" applyFont="1" applyFill="1" applyBorder="1" applyAlignment="1" applyProtection="1">
      <alignment horizontal="center" vertical="top" wrapText="1"/>
    </xf>
    <xf numFmtId="0" fontId="28" fillId="8" borderId="3" xfId="1" applyFont="1" applyFill="1" applyBorder="1" applyAlignment="1" applyProtection="1">
      <alignment horizontal="center" vertical="top" wrapText="1"/>
    </xf>
    <xf numFmtId="0" fontId="19" fillId="0" borderId="1" xfId="8" applyFont="1"/>
    <xf numFmtId="0" fontId="19" fillId="0" borderId="2" xfId="8" applyFont="1" applyBorder="1" applyAlignment="1">
      <alignment horizontal="center" vertical="center" wrapText="1"/>
    </xf>
    <xf numFmtId="0" fontId="25" fillId="12" borderId="2" xfId="8" applyFont="1" applyFill="1" applyBorder="1" applyAlignment="1">
      <alignment horizontal="center" vertical="center" wrapText="1"/>
    </xf>
    <xf numFmtId="0" fontId="4" fillId="0" borderId="1" xfId="22" applyBorder="1" applyAlignment="1">
      <alignment vertical="center"/>
    </xf>
    <xf numFmtId="0" fontId="4" fillId="0" borderId="1" xfId="22" applyBorder="1" applyAlignment="1">
      <alignment horizontal="center" vertical="center"/>
    </xf>
    <xf numFmtId="0" fontId="4" fillId="0" borderId="1" xfId="22" applyAlignment="1">
      <alignment vertical="center"/>
    </xf>
    <xf numFmtId="0" fontId="24" fillId="3" borderId="3" xfId="22" applyFont="1" applyFill="1" applyBorder="1" applyAlignment="1">
      <alignment horizontal="left"/>
    </xf>
    <xf numFmtId="0" fontId="24" fillId="3" borderId="27" xfId="22" applyFont="1" applyFill="1" applyBorder="1" applyAlignment="1">
      <alignment horizontal="left"/>
    </xf>
    <xf numFmtId="0" fontId="23" fillId="3" borderId="5" xfId="22" applyFont="1" applyFill="1" applyBorder="1" applyAlignment="1">
      <alignment horizontal="left"/>
    </xf>
    <xf numFmtId="0" fontId="23" fillId="3" borderId="28" xfId="22" applyFont="1" applyFill="1" applyBorder="1" applyAlignment="1">
      <alignment horizontal="center"/>
    </xf>
    <xf numFmtId="0" fontId="31" fillId="0" borderId="1" xfId="22" applyFont="1" applyBorder="1" applyAlignment="1">
      <alignment horizontal="center" vertical="center"/>
    </xf>
    <xf numFmtId="0" fontId="30" fillId="11" borderId="50" xfId="22" applyFont="1" applyFill="1" applyBorder="1" applyAlignment="1">
      <alignment horizontal="center" vertical="center"/>
    </xf>
    <xf numFmtId="0" fontId="8" fillId="15" borderId="54" xfId="8" applyFont="1" applyFill="1" applyBorder="1" applyAlignment="1">
      <alignment horizontal="left" vertical="center"/>
    </xf>
    <xf numFmtId="0" fontId="8" fillId="15" borderId="56" xfId="8" applyFont="1" applyFill="1" applyBorder="1" applyAlignment="1">
      <alignment horizontal="left" vertical="center" wrapText="1"/>
    </xf>
    <xf numFmtId="0" fontId="8" fillId="15" borderId="57" xfId="22" applyFont="1" applyFill="1" applyBorder="1" applyAlignment="1">
      <alignment vertical="center" wrapText="1"/>
    </xf>
    <xf numFmtId="0" fontId="8" fillId="15" borderId="56" xfId="22" applyFont="1" applyFill="1" applyBorder="1" applyAlignment="1">
      <alignment horizontal="left" vertical="center" wrapText="1"/>
    </xf>
    <xf numFmtId="0" fontId="8" fillId="15" borderId="56" xfId="22" applyFont="1" applyFill="1" applyBorder="1" applyAlignment="1">
      <alignment vertical="center" wrapText="1"/>
    </xf>
    <xf numFmtId="0" fontId="4" fillId="0" borderId="1" xfId="22" applyBorder="1"/>
    <xf numFmtId="0" fontId="8" fillId="15" borderId="20" xfId="8" applyFont="1" applyFill="1" applyBorder="1" applyAlignment="1">
      <alignment horizontal="left" vertical="center" wrapText="1"/>
    </xf>
    <xf numFmtId="0" fontId="8" fillId="15" borderId="54" xfId="8" applyFont="1" applyFill="1" applyBorder="1" applyAlignment="1">
      <alignment horizontal="left" vertical="center" wrapText="1"/>
    </xf>
    <xf numFmtId="0" fontId="8" fillId="15" borderId="58" xfId="22" applyFont="1" applyFill="1" applyBorder="1" applyAlignment="1">
      <alignment vertical="center" wrapText="1"/>
    </xf>
    <xf numFmtId="0" fontId="4" fillId="0" borderId="2" xfId="8" applyFont="1" applyBorder="1" applyAlignment="1">
      <alignment horizontal="center" vertical="center" wrapText="1"/>
    </xf>
    <xf numFmtId="0" fontId="4" fillId="0" borderId="2" xfId="8" applyFont="1" applyBorder="1" applyAlignment="1">
      <alignment horizontal="left" vertical="center" wrapText="1"/>
    </xf>
    <xf numFmtId="0" fontId="4" fillId="0" borderId="2" xfId="8" quotePrefix="1"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quotePrefix="1" applyFont="1" applyBorder="1" applyAlignment="1">
      <alignment horizontal="center" vertical="center" wrapText="1"/>
    </xf>
    <xf numFmtId="0" fontId="8" fillId="15" borderId="57" xfId="22" applyFont="1" applyFill="1" applyBorder="1" applyAlignment="1">
      <alignment horizontal="left" vertical="center" wrapText="1"/>
    </xf>
    <xf numFmtId="0" fontId="8" fillId="16" borderId="2" xfId="1" applyFont="1" applyFill="1" applyBorder="1" applyAlignment="1">
      <alignment horizontal="center" vertical="center"/>
    </xf>
    <xf numFmtId="0" fontId="8" fillId="16" borderId="2" xfId="1" applyFont="1" applyFill="1" applyBorder="1" applyAlignment="1" applyProtection="1">
      <alignment vertical="center"/>
    </xf>
    <xf numFmtId="0" fontId="8" fillId="16" borderId="2" xfId="1" applyFont="1" applyFill="1" applyBorder="1" applyAlignment="1" applyProtection="1">
      <alignment vertical="center" wrapText="1"/>
    </xf>
    <xf numFmtId="0" fontId="6" fillId="0" borderId="1" xfId="1" applyFont="1" applyBorder="1" applyAlignment="1">
      <alignment horizontal="left" vertical="center"/>
    </xf>
    <xf numFmtId="0" fontId="6" fillId="0" borderId="1" xfId="1" applyFont="1" applyBorder="1" applyAlignment="1">
      <alignment horizontal="left" vertical="center"/>
    </xf>
    <xf numFmtId="0" fontId="5" fillId="5" borderId="61" xfId="0" applyFont="1" applyFill="1" applyBorder="1" applyAlignment="1">
      <alignment vertical="center"/>
    </xf>
    <xf numFmtId="0" fontId="10" fillId="8" borderId="3" xfId="1" applyFont="1" applyFill="1" applyBorder="1" applyAlignment="1" applyProtection="1">
      <alignment horizontal="center" vertical="top" wrapText="1"/>
    </xf>
    <xf numFmtId="0" fontId="9" fillId="8" borderId="3" xfId="1" applyFont="1" applyFill="1" applyBorder="1" applyAlignment="1" applyProtection="1">
      <alignment horizontal="center" vertical="top" wrapText="1"/>
    </xf>
    <xf numFmtId="3" fontId="20" fillId="8" borderId="3" xfId="6" applyNumberFormat="1" applyFont="1" applyFill="1" applyBorder="1" applyAlignment="1" applyProtection="1">
      <alignment horizontal="center" vertical="center"/>
    </xf>
    <xf numFmtId="3" fontId="35" fillId="0" borderId="0" xfId="0" applyNumberFormat="1" applyFont="1" applyAlignment="1">
      <alignment vertical="center"/>
    </xf>
    <xf numFmtId="1" fontId="20" fillId="8" borderId="3" xfId="6" applyNumberFormat="1" applyFont="1" applyFill="1" applyBorder="1" applyAlignment="1" applyProtection="1">
      <alignment horizontal="center" vertical="center"/>
    </xf>
    <xf numFmtId="9" fontId="6" fillId="0" borderId="1" xfId="7" applyFont="1" applyAlignment="1">
      <alignment vertical="center"/>
    </xf>
    <xf numFmtId="3" fontId="20" fillId="8" borderId="3" xfId="7" applyNumberFormat="1" applyFont="1" applyFill="1" applyBorder="1" applyAlignment="1" applyProtection="1">
      <alignment horizontal="center" vertical="center"/>
    </xf>
    <xf numFmtId="1" fontId="20" fillId="8" borderId="3" xfId="7" applyNumberFormat="1" applyFont="1" applyFill="1" applyBorder="1" applyAlignment="1" applyProtection="1">
      <alignment horizontal="center" vertical="center"/>
    </xf>
    <xf numFmtId="0" fontId="19" fillId="0" borderId="2" xfId="22" applyFont="1" applyBorder="1" applyAlignment="1" applyProtection="1">
      <alignment horizontal="left" vertical="center" wrapText="1"/>
    </xf>
    <xf numFmtId="0" fontId="6" fillId="0" borderId="1" xfId="1" applyFont="1" applyBorder="1" applyAlignment="1">
      <alignment horizontal="left" vertical="center"/>
    </xf>
    <xf numFmtId="0" fontId="6" fillId="0" borderId="1" xfId="1" applyFont="1" applyBorder="1" applyAlignment="1">
      <alignment horizontal="left" vertical="center"/>
    </xf>
    <xf numFmtId="0" fontId="5" fillId="5" borderId="17" xfId="0" applyFont="1" applyFill="1" applyBorder="1" applyAlignment="1">
      <alignment horizontal="center" vertical="center"/>
    </xf>
    <xf numFmtId="0" fontId="14" fillId="0" borderId="0" xfId="0" applyFont="1" applyFill="1" applyAlignment="1">
      <alignment vertical="center"/>
    </xf>
    <xf numFmtId="0" fontId="14" fillId="0" borderId="0" xfId="0" applyFont="1" applyFill="1" applyAlignment="1">
      <alignment horizontal="center" vertical="center"/>
    </xf>
    <xf numFmtId="0" fontId="14" fillId="0" borderId="0" xfId="0" applyFont="1" applyFill="1" applyAlignment="1">
      <alignment vertical="center" wrapText="1"/>
    </xf>
    <xf numFmtId="0" fontId="6" fillId="0" borderId="0" xfId="0" applyFont="1" applyFill="1" applyAlignment="1">
      <alignment vertical="center"/>
    </xf>
    <xf numFmtId="0" fontId="8" fillId="0" borderId="3" xfId="0" applyFont="1" applyFill="1" applyBorder="1" applyAlignment="1">
      <alignment horizontal="left"/>
    </xf>
    <xf numFmtId="0" fontId="8" fillId="0" borderId="27" xfId="0" applyFont="1" applyFill="1" applyBorder="1" applyAlignment="1">
      <alignment horizontal="left"/>
    </xf>
    <xf numFmtId="0" fontId="19" fillId="0" borderId="5" xfId="0" applyFont="1" applyFill="1" applyBorder="1" applyAlignment="1">
      <alignment horizontal="left"/>
    </xf>
    <xf numFmtId="0" fontId="19" fillId="0" borderId="28" xfId="0" applyFont="1" applyFill="1" applyBorder="1" applyAlignment="1">
      <alignment horizontal="center"/>
    </xf>
    <xf numFmtId="0" fontId="14" fillId="0" borderId="1" xfId="0" applyFont="1" applyFill="1" applyBorder="1" applyAlignment="1">
      <alignment vertical="center"/>
    </xf>
    <xf numFmtId="0" fontId="14" fillId="0" borderId="1" xfId="0" applyFont="1" applyFill="1" applyBorder="1" applyAlignment="1">
      <alignment horizontal="center" vertical="center"/>
    </xf>
    <xf numFmtId="0" fontId="14" fillId="0" borderId="1" xfId="0" applyFont="1" applyFill="1" applyBorder="1" applyAlignment="1">
      <alignment vertical="center" wrapText="1"/>
    </xf>
    <xf numFmtId="0" fontId="14" fillId="0" borderId="1" xfId="1" applyFont="1" applyFill="1" applyBorder="1" applyAlignment="1">
      <alignment vertical="center"/>
    </xf>
    <xf numFmtId="0" fontId="14" fillId="0" borderId="1" xfId="1" applyFont="1" applyFill="1" applyBorder="1" applyAlignment="1">
      <alignment horizontal="center" vertical="center"/>
    </xf>
    <xf numFmtId="0" fontId="14" fillId="0" borderId="1" xfId="1" applyFont="1" applyFill="1" applyBorder="1" applyAlignment="1">
      <alignment vertical="center" wrapText="1"/>
    </xf>
    <xf numFmtId="0" fontId="8" fillId="0" borderId="2" xfId="1" applyFont="1" applyFill="1" applyBorder="1" applyAlignment="1" applyProtection="1">
      <alignment vertical="center" wrapText="1"/>
    </xf>
    <xf numFmtId="0" fontId="8" fillId="0" borderId="2" xfId="1" applyFont="1" applyFill="1" applyBorder="1" applyAlignment="1">
      <alignment horizontal="center" vertical="center"/>
    </xf>
    <xf numFmtId="0" fontId="6" fillId="0" borderId="1" xfId="1" applyFont="1" applyFill="1" applyBorder="1" applyAlignment="1">
      <alignment horizontal="left" vertical="center"/>
    </xf>
    <xf numFmtId="0" fontId="6" fillId="0" borderId="1" xfId="1" applyFont="1" applyBorder="1" applyAlignment="1">
      <alignment horizontal="left" vertical="center"/>
    </xf>
    <xf numFmtId="0" fontId="14" fillId="0" borderId="0" xfId="0" applyFont="1" applyAlignment="1">
      <alignment horizontal="center" vertical="center" wrapText="1"/>
    </xf>
    <xf numFmtId="0" fontId="14" fillId="0" borderId="1" xfId="0" applyFont="1" applyBorder="1" applyAlignment="1">
      <alignment horizontal="center" vertical="center" wrapText="1"/>
    </xf>
    <xf numFmtId="0" fontId="6" fillId="0" borderId="0" xfId="0" applyFont="1" applyAlignment="1">
      <alignment vertical="center" wrapText="1"/>
    </xf>
    <xf numFmtId="0" fontId="14" fillId="0" borderId="1" xfId="1" applyFont="1" applyBorder="1" applyAlignment="1">
      <alignment horizontal="center" vertical="center" wrapText="1"/>
    </xf>
    <xf numFmtId="0" fontId="27" fillId="0" borderId="76" xfId="1" applyFont="1" applyFill="1" applyBorder="1" applyAlignment="1" applyProtection="1">
      <alignment horizontal="center" vertical="top" wrapText="1"/>
    </xf>
    <xf numFmtId="0" fontId="28" fillId="0" borderId="76" xfId="1" applyFont="1" applyFill="1" applyBorder="1" applyAlignment="1" applyProtection="1">
      <alignment horizontal="center" vertical="top" wrapText="1"/>
    </xf>
    <xf numFmtId="0" fontId="27" fillId="8" borderId="76" xfId="1" applyFont="1" applyFill="1" applyBorder="1" applyAlignment="1" applyProtection="1">
      <alignment horizontal="center" vertical="top" wrapText="1"/>
    </xf>
    <xf numFmtId="0" fontId="28" fillId="8" borderId="76" xfId="1" applyFont="1" applyFill="1" applyBorder="1" applyAlignment="1" applyProtection="1">
      <alignment horizontal="center" vertical="top" wrapText="1"/>
    </xf>
    <xf numFmtId="0" fontId="8" fillId="16" borderId="73" xfId="1" applyFont="1" applyFill="1" applyBorder="1" applyAlignment="1" applyProtection="1">
      <alignment vertical="center"/>
    </xf>
    <xf numFmtId="0" fontId="8" fillId="16" borderId="73" xfId="1" applyFont="1" applyFill="1" applyBorder="1" applyAlignment="1" applyProtection="1">
      <alignment vertical="center" wrapText="1"/>
    </xf>
    <xf numFmtId="0" fontId="8" fillId="16" borderId="73" xfId="1" applyFont="1" applyFill="1" applyBorder="1" applyAlignment="1">
      <alignment horizontal="center" vertical="center"/>
    </xf>
    <xf numFmtId="0" fontId="24" fillId="3" borderId="76" xfId="0" applyFont="1" applyFill="1" applyBorder="1" applyAlignment="1">
      <alignment horizontal="left"/>
    </xf>
    <xf numFmtId="0" fontId="24" fillId="3" borderId="78" xfId="0" applyFont="1" applyFill="1" applyBorder="1" applyAlignment="1">
      <alignment horizontal="left"/>
    </xf>
    <xf numFmtId="0" fontId="6" fillId="0" borderId="1" xfId="1" applyFont="1" applyBorder="1" applyAlignment="1">
      <alignment horizontal="left" vertical="center"/>
    </xf>
    <xf numFmtId="0" fontId="8" fillId="16" borderId="83" xfId="1" applyFont="1" applyFill="1" applyBorder="1" applyAlignment="1" applyProtection="1">
      <alignment vertical="center"/>
    </xf>
    <xf numFmtId="0" fontId="8" fillId="16" borderId="83" xfId="1" applyFont="1" applyFill="1" applyBorder="1" applyAlignment="1" applyProtection="1">
      <alignment vertical="center" wrapText="1"/>
    </xf>
    <xf numFmtId="0" fontId="8" fillId="16" borderId="83" xfId="1" applyFont="1" applyFill="1" applyBorder="1" applyAlignment="1">
      <alignment horizontal="center" vertical="center"/>
    </xf>
    <xf numFmtId="0" fontId="6" fillId="0" borderId="1" xfId="1" applyFont="1" applyBorder="1" applyAlignment="1">
      <alignment horizontal="left" vertical="center"/>
    </xf>
    <xf numFmtId="0" fontId="14" fillId="0" borderId="0" xfId="0" applyFont="1" applyAlignment="1" applyProtection="1">
      <alignment vertical="center"/>
    </xf>
    <xf numFmtId="0" fontId="14" fillId="0" borderId="0" xfId="0" applyFont="1" applyAlignment="1" applyProtection="1">
      <alignment horizontal="center" vertical="center"/>
    </xf>
    <xf numFmtId="0" fontId="14" fillId="0" borderId="0" xfId="0" applyFont="1" applyAlignment="1" applyProtection="1">
      <alignment vertical="center" wrapText="1"/>
    </xf>
    <xf numFmtId="0" fontId="6" fillId="0" borderId="0" xfId="0" applyFont="1" applyAlignment="1" applyProtection="1">
      <alignment vertical="center"/>
    </xf>
    <xf numFmtId="0" fontId="24" fillId="3" borderId="3" xfId="0" applyFont="1" applyFill="1" applyBorder="1" applyAlignment="1" applyProtection="1">
      <alignment horizontal="left"/>
    </xf>
    <xf numFmtId="0" fontId="24" fillId="3" borderId="78" xfId="0" applyFont="1" applyFill="1" applyBorder="1" applyAlignment="1" applyProtection="1">
      <alignment horizontal="left"/>
    </xf>
    <xf numFmtId="0" fontId="23" fillId="3" borderId="5" xfId="0" applyFont="1" applyFill="1" applyBorder="1" applyAlignment="1" applyProtection="1">
      <alignment horizontal="left"/>
    </xf>
    <xf numFmtId="0" fontId="23" fillId="3" borderId="28" xfId="0" applyFont="1" applyFill="1" applyBorder="1" applyAlignment="1" applyProtection="1">
      <alignment horizontal="center"/>
    </xf>
    <xf numFmtId="0" fontId="14" fillId="0" borderId="1" xfId="0" applyFont="1" applyBorder="1" applyAlignment="1" applyProtection="1">
      <alignment vertical="center"/>
    </xf>
    <xf numFmtId="0" fontId="14" fillId="0" borderId="1" xfId="0" applyFont="1" applyBorder="1" applyAlignment="1" applyProtection="1">
      <alignment horizontal="center" vertical="center"/>
    </xf>
    <xf numFmtId="0" fontId="14" fillId="0" borderId="1" xfId="0" applyFont="1" applyBorder="1" applyAlignment="1" applyProtection="1">
      <alignment vertical="center" wrapText="1"/>
    </xf>
    <xf numFmtId="0" fontId="5" fillId="5" borderId="16" xfId="0" applyFont="1" applyFill="1" applyBorder="1" applyAlignment="1" applyProtection="1">
      <alignment vertical="center"/>
    </xf>
    <xf numFmtId="0" fontId="5" fillId="5" borderId="17" xfId="0" applyFont="1" applyFill="1" applyBorder="1" applyAlignment="1" applyProtection="1">
      <alignment vertical="center"/>
    </xf>
    <xf numFmtId="0" fontId="19" fillId="0" borderId="83" xfId="0" applyFont="1" applyBorder="1" applyAlignment="1" applyProtection="1">
      <alignment horizontal="left" vertical="center" wrapText="1"/>
    </xf>
    <xf numFmtId="0" fontId="19" fillId="0" borderId="83" xfId="0" applyNumberFormat="1" applyFont="1" applyBorder="1" applyAlignment="1" applyProtection="1">
      <alignment horizontal="center" vertical="center" wrapText="1"/>
    </xf>
    <xf numFmtId="0" fontId="19" fillId="2" borderId="83" xfId="1" applyFont="1" applyFill="1" applyBorder="1" applyAlignment="1" applyProtection="1">
      <alignment horizontal="center" vertical="center" wrapText="1"/>
    </xf>
    <xf numFmtId="0" fontId="19" fillId="0" borderId="83" xfId="23" applyNumberFormat="1" applyFont="1" applyBorder="1" applyAlignment="1" applyProtection="1">
      <alignment horizontal="center" vertical="center" wrapText="1"/>
    </xf>
    <xf numFmtId="0" fontId="19" fillId="0" borderId="86" xfId="23" applyFont="1" applyBorder="1" applyAlignment="1" applyProtection="1">
      <alignment horizontal="left" vertical="center" wrapText="1"/>
    </xf>
    <xf numFmtId="0" fontId="19" fillId="0" borderId="83" xfId="23" applyFont="1" applyBorder="1" applyAlignment="1" applyProtection="1">
      <alignment horizontal="left" vertical="center" wrapText="1"/>
    </xf>
    <xf numFmtId="0" fontId="20" fillId="0" borderId="3" xfId="6" applyNumberFormat="1" applyFont="1" applyBorder="1" applyAlignment="1" applyProtection="1">
      <alignment horizontal="center" vertical="center" wrapText="1"/>
    </xf>
    <xf numFmtId="0" fontId="20" fillId="0" borderId="3" xfId="6" applyNumberFormat="1" applyFont="1" applyFill="1" applyBorder="1" applyAlignment="1" applyProtection="1">
      <alignment horizontal="center" vertical="center" wrapText="1"/>
    </xf>
    <xf numFmtId="9" fontId="19" fillId="0" borderId="83" xfId="25" applyNumberFormat="1" applyFont="1" applyBorder="1" applyAlignment="1" applyProtection="1">
      <alignment horizontal="center" vertical="center" wrapText="1"/>
    </xf>
    <xf numFmtId="0" fontId="19" fillId="0" borderId="83" xfId="25" applyFont="1" applyBorder="1" applyAlignment="1" applyProtection="1">
      <alignment horizontal="center" vertical="center" wrapText="1"/>
    </xf>
    <xf numFmtId="0" fontId="22" fillId="0" borderId="86" xfId="23" applyFont="1" applyBorder="1" applyAlignment="1" applyProtection="1">
      <alignment horizontal="left" vertical="center" wrapText="1"/>
    </xf>
    <xf numFmtId="0" fontId="23" fillId="0" borderId="83" xfId="0" applyFont="1" applyBorder="1" applyAlignment="1" applyProtection="1">
      <alignment horizontal="center" vertical="center" wrapText="1"/>
    </xf>
    <xf numFmtId="0" fontId="23" fillId="0" borderId="83" xfId="0" applyFont="1" applyBorder="1" applyAlignment="1" applyProtection="1">
      <alignment vertical="center" wrapText="1"/>
    </xf>
    <xf numFmtId="0" fontId="14" fillId="0" borderId="1" xfId="1" applyFont="1" applyBorder="1" applyAlignment="1" applyProtection="1">
      <alignment vertical="center"/>
    </xf>
    <xf numFmtId="0" fontId="14" fillId="0" borderId="1" xfId="1" applyFont="1" applyBorder="1" applyAlignment="1" applyProtection="1">
      <alignment horizontal="center" vertical="center"/>
    </xf>
    <xf numFmtId="0" fontId="14" fillId="0" borderId="1" xfId="1" applyFont="1" applyBorder="1" applyAlignment="1" applyProtection="1">
      <alignment vertical="center" wrapText="1"/>
    </xf>
    <xf numFmtId="0" fontId="8" fillId="16" borderId="83" xfId="1" applyFont="1" applyFill="1" applyBorder="1" applyAlignment="1" applyProtection="1">
      <alignment horizontal="center" vertical="center"/>
    </xf>
    <xf numFmtId="0" fontId="6" fillId="0" borderId="1" xfId="1" applyFont="1" applyBorder="1" applyAlignment="1" applyProtection="1">
      <alignment horizontal="left" vertical="center"/>
    </xf>
    <xf numFmtId="0" fontId="14" fillId="0" borderId="1" xfId="8" applyFont="1" applyAlignment="1">
      <alignment vertical="center"/>
    </xf>
    <xf numFmtId="0" fontId="14" fillId="0" borderId="1" xfId="8" applyFont="1" applyAlignment="1">
      <alignment horizontal="center" vertical="center"/>
    </xf>
    <xf numFmtId="0" fontId="14" fillId="0" borderId="1" xfId="8" applyFont="1" applyAlignment="1">
      <alignment vertical="center" wrapText="1"/>
    </xf>
    <xf numFmtId="0" fontId="6" fillId="0" borderId="1" xfId="8" applyFont="1" applyAlignment="1">
      <alignment vertical="center"/>
    </xf>
    <xf numFmtId="0" fontId="24" fillId="3" borderId="76" xfId="8" applyFont="1" applyFill="1" applyBorder="1" applyAlignment="1">
      <alignment horizontal="left"/>
    </xf>
    <xf numFmtId="0" fontId="24" fillId="3" borderId="78" xfId="8" applyFont="1" applyFill="1" applyBorder="1" applyAlignment="1">
      <alignment horizontal="left"/>
    </xf>
    <xf numFmtId="0" fontId="23" fillId="3" borderId="5" xfId="8" applyFont="1" applyFill="1" applyBorder="1" applyAlignment="1">
      <alignment horizontal="left"/>
    </xf>
    <xf numFmtId="0" fontId="23" fillId="3" borderId="28" xfId="8" applyFont="1" applyFill="1" applyBorder="1" applyAlignment="1">
      <alignment horizontal="center"/>
    </xf>
    <xf numFmtId="0" fontId="14" fillId="0" borderId="1" xfId="8" applyFont="1" applyBorder="1" applyAlignment="1">
      <alignment vertical="center"/>
    </xf>
    <xf numFmtId="0" fontId="14" fillId="0" borderId="1" xfId="8" applyFont="1" applyBorder="1" applyAlignment="1">
      <alignment horizontal="center" vertical="center"/>
    </xf>
    <xf numFmtId="0" fontId="14" fillId="0" borderId="1" xfId="8" applyFont="1" applyBorder="1" applyAlignment="1">
      <alignment vertical="center" wrapText="1"/>
    </xf>
    <xf numFmtId="0" fontId="5" fillId="5" borderId="16" xfId="8" applyFont="1" applyFill="1" applyBorder="1" applyAlignment="1">
      <alignment vertical="center"/>
    </xf>
    <xf numFmtId="0" fontId="5" fillId="5" borderId="17" xfId="8" applyFont="1" applyFill="1" applyBorder="1" applyAlignment="1">
      <alignment vertical="center"/>
    </xf>
    <xf numFmtId="9" fontId="23" fillId="3" borderId="83" xfId="8" applyNumberFormat="1" applyFont="1" applyFill="1" applyBorder="1" applyAlignment="1" applyProtection="1">
      <alignment horizontal="left" vertical="center" wrapText="1"/>
    </xf>
    <xf numFmtId="9" fontId="19" fillId="0" borderId="83" xfId="8" applyNumberFormat="1" applyFont="1" applyBorder="1" applyAlignment="1" applyProtection="1">
      <alignment horizontal="left" vertical="center" wrapText="1"/>
    </xf>
    <xf numFmtId="0" fontId="23" fillId="0" borderId="83" xfId="8" applyFont="1" applyBorder="1" applyAlignment="1" applyProtection="1">
      <alignment horizontal="center" vertical="center" wrapText="1"/>
    </xf>
    <xf numFmtId="0" fontId="6" fillId="0" borderId="1" xfId="1" applyFont="1" applyBorder="1" applyAlignment="1">
      <alignment horizontal="left" vertical="center"/>
    </xf>
    <xf numFmtId="9" fontId="19" fillId="0" borderId="83" xfId="23" applyNumberFormat="1" applyFont="1" applyBorder="1" applyAlignment="1" applyProtection="1">
      <alignment horizontal="center" vertical="center" wrapText="1"/>
    </xf>
    <xf numFmtId="0" fontId="19" fillId="0" borderId="83" xfId="8" applyNumberFormat="1" applyFont="1" applyBorder="1" applyAlignment="1" applyProtection="1">
      <alignment horizontal="left" vertical="center" wrapText="1"/>
    </xf>
    <xf numFmtId="1" fontId="19" fillId="0" borderId="83" xfId="8" applyNumberFormat="1" applyFont="1" applyBorder="1" applyAlignment="1" applyProtection="1">
      <alignment horizontal="center" vertical="center" wrapText="1"/>
    </xf>
    <xf numFmtId="0" fontId="19" fillId="0" borderId="83" xfId="8" applyNumberFormat="1" applyFont="1" applyBorder="1" applyAlignment="1" applyProtection="1">
      <alignment horizontal="center" vertical="center" wrapText="1"/>
    </xf>
    <xf numFmtId="0" fontId="19" fillId="0" borderId="83" xfId="22" applyFont="1" applyBorder="1" applyAlignment="1" applyProtection="1">
      <alignment horizontal="center" vertical="center" wrapText="1"/>
    </xf>
    <xf numFmtId="0" fontId="23" fillId="3" borderId="83" xfId="22" applyFont="1" applyFill="1" applyBorder="1" applyAlignment="1" applyProtection="1">
      <alignment horizontal="center" vertical="center" wrapText="1"/>
    </xf>
    <xf numFmtId="0" fontId="23" fillId="3" borderId="86" xfId="23" applyFont="1" applyFill="1" applyBorder="1" applyAlignment="1" applyProtection="1">
      <alignment horizontal="left" vertical="center" wrapText="1"/>
    </xf>
    <xf numFmtId="0" fontId="20" fillId="0" borderId="76" xfId="7" applyNumberFormat="1" applyFont="1" applyBorder="1" applyAlignment="1" applyProtection="1">
      <alignment horizontal="center" vertical="center" wrapText="1"/>
    </xf>
    <xf numFmtId="0" fontId="20" fillId="0" borderId="76" xfId="6" applyNumberFormat="1" applyFont="1" applyBorder="1" applyAlignment="1" applyProtection="1">
      <alignment horizontal="center" vertical="center" wrapText="1"/>
    </xf>
    <xf numFmtId="0" fontId="20" fillId="19" borderId="76" xfId="7" applyNumberFormat="1" applyFont="1" applyFill="1" applyBorder="1" applyAlignment="1" applyProtection="1">
      <alignment horizontal="center" vertical="center" wrapText="1"/>
    </xf>
    <xf numFmtId="3" fontId="20" fillId="8" borderId="76" xfId="6" applyNumberFormat="1" applyFont="1" applyFill="1" applyBorder="1" applyAlignment="1" applyProtection="1">
      <alignment horizontal="center" vertical="center"/>
    </xf>
    <xf numFmtId="9" fontId="20" fillId="8" borderId="76" xfId="5" applyFont="1" applyFill="1" applyBorder="1" applyAlignment="1" applyProtection="1">
      <alignment horizontal="center" vertical="center"/>
    </xf>
    <xf numFmtId="1" fontId="20" fillId="0" borderId="76" xfId="7" applyNumberFormat="1" applyFont="1" applyBorder="1" applyAlignment="1" applyProtection="1">
      <alignment horizontal="center" vertical="center" wrapText="1"/>
    </xf>
    <xf numFmtId="1" fontId="20" fillId="8" borderId="76" xfId="7" applyNumberFormat="1" applyFont="1" applyFill="1" applyBorder="1" applyAlignment="1" applyProtection="1">
      <alignment horizontal="center" vertical="center"/>
    </xf>
    <xf numFmtId="0" fontId="19" fillId="3" borderId="83" xfId="0" applyFont="1" applyFill="1" applyBorder="1" applyAlignment="1" applyProtection="1">
      <alignment horizontal="left" vertical="center" wrapText="1"/>
    </xf>
    <xf numFmtId="9" fontId="44" fillId="3" borderId="83" xfId="0" applyNumberFormat="1" applyFont="1" applyFill="1" applyBorder="1" applyAlignment="1" applyProtection="1">
      <alignment horizontal="center" vertical="center" wrapText="1"/>
    </xf>
    <xf numFmtId="0" fontId="19" fillId="3" borderId="86" xfId="23" applyFont="1" applyFill="1" applyBorder="1" applyAlignment="1" applyProtection="1">
      <alignment horizontal="left" vertical="center" wrapText="1"/>
    </xf>
    <xf numFmtId="9" fontId="19" fillId="3" borderId="83" xfId="23" applyNumberFormat="1" applyFont="1" applyFill="1" applyBorder="1" applyAlignment="1" applyProtection="1">
      <alignment horizontal="center" vertical="center" wrapText="1"/>
    </xf>
    <xf numFmtId="9" fontId="22" fillId="3" borderId="83" xfId="7" applyFont="1" applyFill="1" applyBorder="1" applyAlignment="1" applyProtection="1">
      <alignment horizontal="center" vertical="center" wrapText="1"/>
    </xf>
    <xf numFmtId="164" fontId="20" fillId="0" borderId="76" xfId="5" applyNumberFormat="1" applyFont="1" applyBorder="1" applyAlignment="1" applyProtection="1">
      <alignment horizontal="center" vertical="center" wrapText="1"/>
    </xf>
    <xf numFmtId="164" fontId="20" fillId="8" borderId="76" xfId="5" applyNumberFormat="1" applyFont="1" applyFill="1" applyBorder="1" applyAlignment="1" applyProtection="1">
      <alignment horizontal="center" vertical="center"/>
    </xf>
    <xf numFmtId="0" fontId="22" fillId="0" borderId="2" xfId="0" applyFont="1" applyBorder="1" applyAlignment="1" applyProtection="1">
      <alignment horizontal="left" vertical="center" wrapText="1"/>
    </xf>
    <xf numFmtId="9" fontId="19" fillId="0" borderId="2" xfId="0" applyNumberFormat="1" applyFont="1" applyBorder="1" applyAlignment="1" applyProtection="1">
      <alignment horizontal="center" vertical="center" wrapText="1"/>
    </xf>
    <xf numFmtId="0" fontId="22" fillId="0" borderId="3" xfId="0" applyFont="1" applyBorder="1" applyAlignment="1" applyProtection="1">
      <alignment horizontal="center" vertical="center" wrapText="1"/>
    </xf>
    <xf numFmtId="0" fontId="22" fillId="2" borderId="2" xfId="1" applyFont="1" applyFill="1" applyBorder="1" applyAlignment="1" applyProtection="1">
      <alignment horizontal="center" vertical="center" wrapText="1"/>
    </xf>
    <xf numFmtId="0" fontId="22" fillId="0" borderId="2" xfId="19" applyNumberFormat="1" applyFont="1" applyBorder="1" applyAlignment="1" applyProtection="1">
      <alignment horizontal="center" vertical="center" wrapText="1"/>
    </xf>
    <xf numFmtId="0" fontId="19" fillId="0" borderId="6" xfId="19" applyFont="1" applyBorder="1" applyAlignment="1" applyProtection="1">
      <alignment horizontal="left" vertical="center" wrapText="1"/>
    </xf>
    <xf numFmtId="0" fontId="34" fillId="0" borderId="6" xfId="19" applyFont="1" applyBorder="1" applyAlignment="1" applyProtection="1">
      <alignment horizontal="left" vertical="center" wrapText="1"/>
    </xf>
    <xf numFmtId="0" fontId="19" fillId="0" borderId="2" xfId="19" applyFont="1" applyBorder="1" applyAlignment="1" applyProtection="1">
      <alignment horizontal="left" vertical="center" wrapText="1"/>
    </xf>
    <xf numFmtId="0" fontId="19" fillId="0" borderId="2" xfId="0" applyFont="1" applyBorder="1" applyAlignment="1" applyProtection="1">
      <alignment horizontal="left" vertical="center" wrapText="1"/>
    </xf>
    <xf numFmtId="0" fontId="19" fillId="0" borderId="2" xfId="0" applyFont="1" applyBorder="1" applyAlignment="1" applyProtection="1">
      <alignment horizontal="justify" vertical="center" wrapText="1"/>
    </xf>
    <xf numFmtId="0" fontId="19" fillId="0" borderId="6" xfId="19" applyFont="1" applyBorder="1" applyAlignment="1" applyProtection="1">
      <alignment horizontal="justify" vertical="center" wrapText="1"/>
    </xf>
    <xf numFmtId="0" fontId="19" fillId="0" borderId="6" xfId="19" applyFont="1" applyFill="1" applyBorder="1" applyAlignment="1" applyProtection="1">
      <alignment horizontal="center" vertical="center" wrapText="1"/>
    </xf>
    <xf numFmtId="0" fontId="19" fillId="0" borderId="6" xfId="19" applyFont="1" applyFill="1" applyBorder="1" applyAlignment="1" applyProtection="1">
      <alignment horizontal="justify" vertical="center" wrapText="1"/>
    </xf>
    <xf numFmtId="0" fontId="19" fillId="2" borderId="2" xfId="1" applyFont="1" applyFill="1" applyBorder="1" applyAlignment="1" applyProtection="1">
      <alignment horizontal="left" vertical="center" wrapText="1"/>
    </xf>
    <xf numFmtId="0" fontId="19" fillId="0" borderId="2" xfId="19" applyFont="1" applyBorder="1" applyAlignment="1" applyProtection="1">
      <alignment horizontal="center" vertical="center" wrapText="1"/>
    </xf>
    <xf numFmtId="0" fontId="19" fillId="0" borderId="3" xfId="0" applyFont="1" applyFill="1" applyBorder="1" applyAlignment="1" applyProtection="1">
      <alignment horizontal="justify" vertical="center" wrapText="1"/>
    </xf>
    <xf numFmtId="0" fontId="19" fillId="0" borderId="41" xfId="19" applyFont="1" applyFill="1" applyBorder="1" applyAlignment="1" applyProtection="1">
      <alignment horizontal="justify" vertical="center" wrapText="1"/>
    </xf>
    <xf numFmtId="0" fontId="19" fillId="0" borderId="41" xfId="19" applyFont="1" applyFill="1" applyBorder="1" applyAlignment="1" applyProtection="1">
      <alignment horizontal="center" vertical="center" wrapText="1"/>
    </xf>
    <xf numFmtId="9" fontId="19" fillId="0" borderId="2" xfId="7" applyFont="1" applyFill="1" applyBorder="1" applyAlignment="1" applyProtection="1">
      <alignment horizontal="center" vertical="center" wrapText="1"/>
    </xf>
    <xf numFmtId="0" fontId="19" fillId="0" borderId="3" xfId="0" applyFont="1" applyBorder="1" applyAlignment="1" applyProtection="1">
      <alignment horizontal="justify" vertical="center" wrapText="1"/>
    </xf>
    <xf numFmtId="0" fontId="19" fillId="0" borderId="3" xfId="0" applyFont="1" applyBorder="1" applyAlignment="1" applyProtection="1">
      <alignment horizontal="left" vertical="center" wrapText="1"/>
    </xf>
    <xf numFmtId="0" fontId="19" fillId="0" borderId="2" xfId="0" applyFont="1" applyBorder="1" applyAlignment="1" applyProtection="1">
      <alignment horizontal="center" vertical="center" wrapText="1"/>
    </xf>
    <xf numFmtId="3" fontId="20" fillId="0" borderId="3" xfId="6" applyNumberFormat="1" applyFont="1" applyBorder="1" applyAlignment="1" applyProtection="1">
      <alignment horizontal="center" vertical="center" wrapText="1"/>
    </xf>
    <xf numFmtId="1" fontId="20" fillId="0" borderId="3" xfId="6" applyNumberFormat="1" applyFont="1" applyBorder="1" applyAlignment="1" applyProtection="1">
      <alignment horizontal="center" vertical="center" wrapText="1"/>
    </xf>
    <xf numFmtId="3" fontId="20" fillId="8" borderId="76" xfId="0" applyNumberFormat="1" applyFont="1" applyFill="1" applyBorder="1" applyAlignment="1" applyProtection="1">
      <alignment horizontal="center" vertical="center"/>
    </xf>
    <xf numFmtId="3" fontId="20" fillId="8" borderId="76" xfId="7" applyNumberFormat="1" applyFont="1" applyFill="1" applyBorder="1" applyAlignment="1" applyProtection="1">
      <alignment horizontal="center" vertical="center"/>
    </xf>
    <xf numFmtId="0" fontId="19" fillId="0" borderId="2" xfId="23" applyFont="1" applyFill="1" applyBorder="1" applyAlignment="1" applyProtection="1">
      <alignment horizontal="left" vertical="center" wrapText="1"/>
    </xf>
    <xf numFmtId="0" fontId="23" fillId="0" borderId="2" xfId="0" applyFont="1" applyFill="1" applyBorder="1" applyAlignment="1" applyProtection="1">
      <alignment vertical="center" wrapText="1"/>
    </xf>
    <xf numFmtId="0" fontId="23" fillId="3" borderId="2" xfId="0" applyFont="1" applyFill="1" applyBorder="1" applyAlignment="1" applyProtection="1">
      <alignment horizontal="center" vertical="center" wrapText="1"/>
    </xf>
    <xf numFmtId="0" fontId="19" fillId="3" borderId="2" xfId="19" applyNumberFormat="1" applyFont="1" applyFill="1" applyBorder="1" applyAlignment="1" applyProtection="1">
      <alignment horizontal="center" vertical="center" wrapText="1"/>
    </xf>
    <xf numFmtId="0" fontId="23" fillId="0" borderId="2" xfId="0" applyFont="1" applyBorder="1" applyAlignment="1" applyProtection="1">
      <alignment vertical="center" wrapText="1"/>
    </xf>
    <xf numFmtId="0" fontId="19" fillId="2" borderId="2" xfId="1" applyFont="1" applyFill="1" applyBorder="1" applyAlignment="1" applyProtection="1">
      <alignment horizontal="center" vertical="center" wrapText="1"/>
    </xf>
    <xf numFmtId="0" fontId="19" fillId="0" borderId="63" xfId="0" applyFont="1" applyBorder="1" applyAlignment="1" applyProtection="1">
      <alignment horizontal="left" vertical="center" wrapText="1"/>
    </xf>
    <xf numFmtId="0" fontId="19" fillId="2" borderId="64" xfId="0" applyFont="1" applyFill="1" applyBorder="1" applyAlignment="1" applyProtection="1">
      <alignment horizontal="left" vertical="center" wrapText="1"/>
    </xf>
    <xf numFmtId="0" fontId="19" fillId="0" borderId="2" xfId="23" applyFont="1" applyBorder="1" applyAlignment="1" applyProtection="1">
      <alignment horizontal="center" vertical="center" wrapText="1"/>
    </xf>
    <xf numFmtId="0" fontId="22" fillId="0" borderId="18" xfId="0" applyFont="1" applyBorder="1" applyAlignment="1" applyProtection="1">
      <alignment horizontal="left" vertical="center" wrapText="1"/>
    </xf>
    <xf numFmtId="0" fontId="19" fillId="0" borderId="64" xfId="0" applyFont="1" applyBorder="1" applyAlignment="1" applyProtection="1">
      <alignment horizontal="left" vertical="center" wrapText="1"/>
    </xf>
    <xf numFmtId="0" fontId="36" fillId="0" borderId="2" xfId="0" applyFont="1" applyFill="1" applyBorder="1" applyAlignment="1" applyProtection="1">
      <alignment horizontal="justify" vertical="center" wrapText="1"/>
    </xf>
    <xf numFmtId="9" fontId="19" fillId="0" borderId="2" xfId="0" applyNumberFormat="1" applyFont="1" applyFill="1" applyBorder="1" applyAlignment="1" applyProtection="1">
      <alignment horizontal="center" vertical="center" wrapText="1"/>
    </xf>
    <xf numFmtId="0" fontId="19" fillId="0" borderId="3" xfId="0" applyFont="1" applyFill="1" applyBorder="1" applyAlignment="1" applyProtection="1">
      <alignment horizontal="center" vertical="center" wrapText="1"/>
    </xf>
    <xf numFmtId="9" fontId="19" fillId="0" borderId="52" xfId="23" applyNumberFormat="1" applyFont="1" applyFill="1" applyBorder="1" applyAlignment="1" applyProtection="1">
      <alignment horizontal="center" vertical="center" wrapText="1"/>
    </xf>
    <xf numFmtId="0" fontId="19" fillId="0" borderId="52" xfId="23" applyFont="1" applyFill="1" applyBorder="1" applyAlignment="1" applyProtection="1">
      <alignment horizontal="left" vertical="center" wrapText="1"/>
    </xf>
    <xf numFmtId="0" fontId="22" fillId="0" borderId="52" xfId="23" applyFont="1" applyFill="1" applyBorder="1" applyAlignment="1" applyProtection="1">
      <alignment horizontal="left" vertical="center" wrapText="1"/>
    </xf>
    <xf numFmtId="9" fontId="20" fillId="0" borderId="3" xfId="6" applyNumberFormat="1" applyFont="1" applyFill="1" applyBorder="1" applyAlignment="1" applyProtection="1">
      <alignment horizontal="center" vertical="center" wrapText="1"/>
    </xf>
    <xf numFmtId="0" fontId="19" fillId="0" borderId="2" xfId="0" applyFont="1" applyFill="1" applyBorder="1" applyAlignment="1" applyProtection="1">
      <alignment horizontal="center" vertical="center" wrapText="1"/>
    </xf>
    <xf numFmtId="0" fontId="19" fillId="0" borderId="2" xfId="1" applyFont="1" applyFill="1" applyBorder="1" applyAlignment="1" applyProtection="1">
      <alignment horizontal="center" vertical="center" wrapText="1"/>
    </xf>
    <xf numFmtId="9" fontId="19" fillId="0" borderId="2" xfId="23" applyNumberFormat="1" applyFont="1" applyFill="1" applyBorder="1" applyAlignment="1" applyProtection="1">
      <alignment horizontal="center" vertical="center" wrapText="1"/>
    </xf>
    <xf numFmtId="0" fontId="22" fillId="0" borderId="2" xfId="23" applyFont="1" applyFill="1" applyBorder="1" applyAlignment="1" applyProtection="1">
      <alignment horizontal="left" vertical="center" wrapText="1"/>
    </xf>
    <xf numFmtId="0" fontId="19" fillId="0" borderId="2" xfId="0" applyNumberFormat="1" applyFont="1" applyFill="1" applyBorder="1" applyAlignment="1" applyProtection="1">
      <alignment horizontal="center" vertical="center" wrapText="1"/>
    </xf>
    <xf numFmtId="0" fontId="22" fillId="0" borderId="2" xfId="22" applyFont="1" applyFill="1" applyBorder="1" applyAlignment="1" applyProtection="1">
      <alignment horizontal="left" vertical="center" wrapText="1"/>
    </xf>
    <xf numFmtId="9" fontId="20" fillId="18" borderId="3" xfId="7" applyFont="1" applyFill="1" applyBorder="1" applyAlignment="1" applyProtection="1">
      <alignment horizontal="center" vertical="center"/>
    </xf>
    <xf numFmtId="3" fontId="20" fillId="18" borderId="3" xfId="6" applyNumberFormat="1" applyFont="1" applyFill="1" applyBorder="1" applyAlignment="1" applyProtection="1">
      <alignment horizontal="center" vertical="center"/>
    </xf>
    <xf numFmtId="1" fontId="20" fillId="18" borderId="3" xfId="6" applyNumberFormat="1" applyFont="1" applyFill="1" applyBorder="1" applyAlignment="1" applyProtection="1">
      <alignment horizontal="center" vertical="center"/>
    </xf>
    <xf numFmtId="1" fontId="20" fillId="18" borderId="3" xfId="0" applyNumberFormat="1" applyFont="1" applyFill="1" applyBorder="1" applyAlignment="1" applyProtection="1">
      <alignment horizontal="center" vertical="center"/>
    </xf>
    <xf numFmtId="1" fontId="20" fillId="18" borderId="3" xfId="7" applyNumberFormat="1" applyFont="1" applyFill="1" applyBorder="1" applyAlignment="1" applyProtection="1">
      <alignment horizontal="center" vertical="center"/>
    </xf>
    <xf numFmtId="0" fontId="19" fillId="0" borderId="2" xfId="24" applyFont="1" applyBorder="1" applyAlignment="1" applyProtection="1">
      <alignment vertical="center" wrapText="1"/>
    </xf>
    <xf numFmtId="0" fontId="19" fillId="0" borderId="3" xfId="24" applyFont="1" applyBorder="1" applyAlignment="1" applyProtection="1">
      <alignment horizontal="center" vertical="center" wrapText="1"/>
    </xf>
    <xf numFmtId="0" fontId="19" fillId="0" borderId="6" xfId="23" applyFont="1" applyBorder="1" applyAlignment="1" applyProtection="1">
      <alignment horizontal="center" vertical="center" wrapText="1"/>
    </xf>
    <xf numFmtId="0" fontId="22" fillId="0" borderId="6" xfId="23" applyFont="1" applyBorder="1" applyAlignment="1" applyProtection="1">
      <alignment horizontal="left" vertical="center" wrapText="1"/>
    </xf>
    <xf numFmtId="0" fontId="22" fillId="0" borderId="6" xfId="23" applyFont="1" applyBorder="1" applyAlignment="1" applyProtection="1">
      <alignment horizontal="center" vertical="center" wrapText="1"/>
    </xf>
    <xf numFmtId="0" fontId="19" fillId="0" borderId="2" xfId="0" applyFont="1" applyFill="1" applyBorder="1" applyAlignment="1" applyProtection="1">
      <alignment horizontal="left" vertical="center" wrapText="1"/>
    </xf>
    <xf numFmtId="0" fontId="19" fillId="0" borderId="6" xfId="23" applyFont="1" applyBorder="1" applyAlignment="1" applyProtection="1">
      <alignment horizontal="left" vertical="center" wrapText="1"/>
    </xf>
    <xf numFmtId="0" fontId="19" fillId="0" borderId="2" xfId="23" applyFont="1" applyBorder="1" applyAlignment="1" applyProtection="1">
      <alignment horizontal="left" vertical="center" wrapText="1"/>
    </xf>
    <xf numFmtId="0" fontId="19" fillId="0" borderId="73" xfId="0" applyFont="1" applyBorder="1" applyAlignment="1" applyProtection="1">
      <alignment horizontal="left" vertical="center" wrapText="1"/>
    </xf>
    <xf numFmtId="9" fontId="19" fillId="0" borderId="73" xfId="0" applyNumberFormat="1" applyFont="1" applyBorder="1" applyAlignment="1" applyProtection="1">
      <alignment horizontal="center" vertical="center" wrapText="1"/>
    </xf>
    <xf numFmtId="0" fontId="19" fillId="0" borderId="75" xfId="23" applyFont="1" applyBorder="1" applyAlignment="1" applyProtection="1">
      <alignment horizontal="left" vertical="center" wrapText="1"/>
    </xf>
    <xf numFmtId="0" fontId="22" fillId="0" borderId="75" xfId="23" applyFont="1" applyBorder="1" applyAlignment="1" applyProtection="1">
      <alignment horizontal="left" vertical="center" wrapText="1"/>
    </xf>
    <xf numFmtId="0" fontId="19" fillId="0" borderId="73" xfId="23" applyFont="1" applyBorder="1" applyAlignment="1" applyProtection="1">
      <alignment horizontal="left" vertical="center" wrapText="1"/>
    </xf>
    <xf numFmtId="0" fontId="39" fillId="0" borderId="0" xfId="0" applyFont="1" applyAlignment="1" applyProtection="1">
      <alignment horizontal="justify" vertical="center" readingOrder="1"/>
    </xf>
    <xf numFmtId="9" fontId="19" fillId="0" borderId="73" xfId="23" applyNumberFormat="1" applyFont="1" applyBorder="1" applyAlignment="1" applyProtection="1">
      <alignment horizontal="center" vertical="center" wrapText="1"/>
    </xf>
    <xf numFmtId="0" fontId="19" fillId="0" borderId="76" xfId="0" applyFont="1" applyBorder="1" applyAlignment="1" applyProtection="1">
      <alignment horizontal="justify" vertical="center" wrapText="1"/>
    </xf>
    <xf numFmtId="0" fontId="19" fillId="2" borderId="73" xfId="1" applyFont="1" applyFill="1" applyBorder="1" applyAlignment="1" applyProtection="1">
      <alignment horizontal="left" vertical="center" wrapText="1"/>
    </xf>
    <xf numFmtId="9" fontId="19" fillId="0" borderId="83" xfId="0" applyNumberFormat="1" applyFont="1" applyBorder="1" applyAlignment="1" applyProtection="1">
      <alignment horizontal="center" vertical="center" wrapText="1"/>
    </xf>
    <xf numFmtId="9" fontId="19" fillId="0" borderId="83" xfId="7" applyFont="1" applyBorder="1" applyAlignment="1" applyProtection="1">
      <alignment horizontal="center" vertical="center" wrapText="1"/>
    </xf>
    <xf numFmtId="0" fontId="43" fillId="0" borderId="83" xfId="0" applyFont="1" applyBorder="1" applyAlignment="1" applyProtection="1">
      <alignment vertical="center" wrapText="1"/>
    </xf>
    <xf numFmtId="0" fontId="36" fillId="0" borderId="83" xfId="0" applyNumberFormat="1" applyFont="1" applyBorder="1" applyAlignment="1" applyProtection="1">
      <alignment horizontal="center" vertical="center" wrapText="1"/>
    </xf>
    <xf numFmtId="0" fontId="43" fillId="0" borderId="83" xfId="0" applyFont="1" applyBorder="1" applyAlignment="1" applyProtection="1">
      <alignment horizontal="center" vertical="center" wrapText="1"/>
    </xf>
    <xf numFmtId="3" fontId="43" fillId="0" borderId="83" xfId="0" applyNumberFormat="1" applyFont="1" applyBorder="1" applyAlignment="1" applyProtection="1">
      <alignment horizontal="center" vertical="center" wrapText="1"/>
    </xf>
    <xf numFmtId="0" fontId="43" fillId="0" borderId="83" xfId="0" applyFont="1" applyFill="1" applyBorder="1" applyAlignment="1" applyProtection="1">
      <alignment vertical="center" wrapText="1"/>
    </xf>
    <xf numFmtId="0" fontId="36" fillId="0" borderId="83" xfId="0" applyNumberFormat="1" applyFont="1" applyFill="1" applyBorder="1" applyAlignment="1" applyProtection="1">
      <alignment horizontal="center" vertical="center" wrapText="1"/>
    </xf>
    <xf numFmtId="0" fontId="43" fillId="0" borderId="83" xfId="0" applyFont="1" applyFill="1" applyBorder="1" applyAlignment="1" applyProtection="1">
      <alignment horizontal="center" vertical="center" wrapText="1"/>
    </xf>
    <xf numFmtId="3" fontId="43" fillId="0" borderId="83" xfId="0" applyNumberFormat="1" applyFont="1" applyFill="1" applyBorder="1" applyAlignment="1" applyProtection="1">
      <alignment horizontal="center" vertical="center" wrapText="1"/>
    </xf>
    <xf numFmtId="0" fontId="36" fillId="0" borderId="83" xfId="0" applyFont="1" applyBorder="1" applyAlignment="1" applyProtection="1">
      <alignment vertical="center" wrapText="1"/>
    </xf>
    <xf numFmtId="0" fontId="20" fillId="0" borderId="76" xfId="6" applyNumberFormat="1" applyFont="1" applyFill="1" applyBorder="1" applyAlignment="1" applyProtection="1">
      <alignment horizontal="center" vertical="center" wrapText="1"/>
    </xf>
    <xf numFmtId="0" fontId="19" fillId="0" borderId="83" xfId="0" applyFont="1" applyFill="1" applyBorder="1" applyAlignment="1" applyProtection="1">
      <alignment horizontal="left" vertical="center" wrapText="1"/>
    </xf>
    <xf numFmtId="9" fontId="22" fillId="0" borderId="2" xfId="19" applyNumberFormat="1" applyFont="1" applyBorder="1" applyAlignment="1" applyProtection="1">
      <alignment horizontal="center" vertical="center" wrapText="1"/>
    </xf>
    <xf numFmtId="164" fontId="19" fillId="0" borderId="2" xfId="23" applyNumberFormat="1" applyFont="1" applyBorder="1" applyAlignment="1" applyProtection="1">
      <alignment horizontal="center" vertical="center" wrapText="1"/>
    </xf>
    <xf numFmtId="0" fontId="19" fillId="0" borderId="63" xfId="0" applyFont="1" applyFill="1" applyBorder="1" applyAlignment="1" applyProtection="1">
      <alignment horizontal="left" vertical="center" wrapText="1"/>
    </xf>
    <xf numFmtId="0" fontId="19" fillId="0" borderId="64" xfId="0" applyFont="1" applyFill="1" applyBorder="1" applyAlignment="1" applyProtection="1">
      <alignment horizontal="left" vertical="center" wrapText="1"/>
    </xf>
    <xf numFmtId="0" fontId="23" fillId="0" borderId="0" xfId="0" applyFont="1"/>
    <xf numFmtId="0" fontId="23" fillId="0" borderId="1" xfId="0" applyFont="1" applyBorder="1" applyAlignment="1">
      <alignment horizontal="center" vertical="center"/>
    </xf>
    <xf numFmtId="0" fontId="8" fillId="0" borderId="1" xfId="0" applyFont="1" applyBorder="1" applyAlignment="1">
      <alignment vertical="center"/>
    </xf>
    <xf numFmtId="0" fontId="47" fillId="0" borderId="1" xfId="0" applyFont="1" applyBorder="1"/>
    <xf numFmtId="0" fontId="23" fillId="0" borderId="0" xfId="0" applyFont="1" applyAlignment="1">
      <alignment horizontal="center" vertical="center"/>
    </xf>
    <xf numFmtId="0" fontId="48" fillId="0" borderId="0" xfId="0" applyFont="1"/>
    <xf numFmtId="0" fontId="24" fillId="20" borderId="83" xfId="0" applyFont="1" applyFill="1" applyBorder="1" applyAlignment="1">
      <alignment horizontal="center" vertical="center"/>
    </xf>
    <xf numFmtId="0" fontId="24" fillId="20" borderId="83" xfId="0" applyFont="1" applyFill="1" applyBorder="1" applyAlignment="1">
      <alignment horizontal="center" vertical="center" wrapText="1"/>
    </xf>
    <xf numFmtId="0" fontId="24" fillId="0" borderId="1" xfId="0" applyFont="1" applyBorder="1" applyAlignment="1">
      <alignment horizontal="center" vertical="center" wrapText="1"/>
    </xf>
    <xf numFmtId="0" fontId="23" fillId="0" borderId="83" xfId="0" applyFont="1" applyBorder="1"/>
    <xf numFmtId="9" fontId="23" fillId="0" borderId="1" xfId="0" applyNumberFormat="1" applyFont="1" applyBorder="1" applyAlignment="1">
      <alignment horizontal="center" vertical="center" wrapText="1"/>
    </xf>
    <xf numFmtId="164" fontId="23" fillId="0" borderId="1"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0" fontId="19" fillId="0" borderId="0" xfId="0" applyFont="1"/>
    <xf numFmtId="0" fontId="19" fillId="0" borderId="0" xfId="0" applyFont="1" applyAlignment="1">
      <alignment horizontal="center" vertical="center"/>
    </xf>
    <xf numFmtId="164" fontId="20" fillId="8" borderId="76" xfId="7" applyNumberFormat="1" applyFont="1" applyFill="1" applyBorder="1" applyAlignment="1" applyProtection="1">
      <alignment horizontal="center" vertical="center"/>
    </xf>
    <xf numFmtId="164" fontId="21" fillId="4" borderId="82" xfId="3" applyNumberFormat="1" applyFont="1" applyFill="1" applyBorder="1" applyAlignment="1" applyProtection="1">
      <alignment horizontal="center" vertical="center"/>
    </xf>
    <xf numFmtId="164" fontId="20" fillId="19" borderId="76" xfId="5" applyNumberFormat="1" applyFont="1" applyFill="1" applyBorder="1" applyAlignment="1" applyProtection="1">
      <alignment horizontal="center" vertical="center" wrapText="1"/>
    </xf>
    <xf numFmtId="164" fontId="20" fillId="8" borderId="76" xfId="6" applyNumberFormat="1" applyFont="1" applyFill="1" applyBorder="1" applyAlignment="1" applyProtection="1">
      <alignment horizontal="center" vertical="center"/>
    </xf>
    <xf numFmtId="1" fontId="46" fillId="19" borderId="83" xfId="0" applyNumberFormat="1" applyFont="1" applyFill="1" applyBorder="1" applyAlignment="1" applyProtection="1">
      <alignment horizontal="center" vertical="center"/>
      <protection hidden="1"/>
    </xf>
    <xf numFmtId="164" fontId="20" fillId="8" borderId="3" xfId="7" applyNumberFormat="1" applyFont="1" applyFill="1" applyBorder="1" applyAlignment="1" applyProtection="1">
      <alignment horizontal="center" vertical="center"/>
    </xf>
    <xf numFmtId="164" fontId="20" fillId="0" borderId="3" xfId="7" applyNumberFormat="1" applyFont="1" applyFill="1" applyBorder="1" applyAlignment="1" applyProtection="1">
      <alignment horizontal="center" vertical="center"/>
    </xf>
    <xf numFmtId="164" fontId="20" fillId="8" borderId="83" xfId="6" applyNumberFormat="1" applyFont="1" applyFill="1" applyBorder="1" applyAlignment="1" applyProtection="1">
      <alignment horizontal="center" vertical="center"/>
    </xf>
    <xf numFmtId="164" fontId="20" fillId="8" borderId="83" xfId="5" applyNumberFormat="1" applyFont="1" applyFill="1" applyBorder="1" applyAlignment="1" applyProtection="1">
      <alignment horizontal="center" vertical="center"/>
    </xf>
    <xf numFmtId="164" fontId="20" fillId="0" borderId="83" xfId="7" applyNumberFormat="1" applyFont="1" applyFill="1" applyBorder="1" applyAlignment="1" applyProtection="1">
      <alignment horizontal="center" vertical="center"/>
    </xf>
    <xf numFmtId="164" fontId="36" fillId="8" borderId="83" xfId="6" applyNumberFormat="1" applyFont="1" applyFill="1" applyBorder="1" applyAlignment="1" applyProtection="1">
      <alignment horizontal="center" vertical="center"/>
    </xf>
    <xf numFmtId="0" fontId="28" fillId="0" borderId="83" xfId="1" applyFont="1" applyFill="1" applyBorder="1" applyAlignment="1" applyProtection="1">
      <alignment horizontal="center" vertical="top" wrapText="1"/>
    </xf>
    <xf numFmtId="164" fontId="20" fillId="0" borderId="76" xfId="5" applyNumberFormat="1" applyFont="1" applyFill="1" applyBorder="1" applyAlignment="1" applyProtection="1">
      <alignment horizontal="center" vertical="center" wrapText="1"/>
    </xf>
    <xf numFmtId="0" fontId="51" fillId="0" borderId="1" xfId="28" applyFont="1" applyAlignment="1" applyProtection="1">
      <alignment horizontal="center" vertical="center" wrapText="1"/>
      <protection hidden="1"/>
    </xf>
    <xf numFmtId="0" fontId="0" fillId="0" borderId="0" xfId="0" applyProtection="1">
      <protection hidden="1"/>
    </xf>
    <xf numFmtId="0" fontId="51" fillId="0" borderId="1" xfId="28" applyFont="1" applyFill="1" applyAlignment="1" applyProtection="1">
      <alignment horizontal="center" vertical="center" wrapText="1"/>
      <protection hidden="1"/>
    </xf>
    <xf numFmtId="0" fontId="50" fillId="0" borderId="1" xfId="28" applyFont="1" applyProtection="1">
      <protection hidden="1"/>
    </xf>
    <xf numFmtId="49" fontId="50" fillId="0" borderId="1" xfId="28" applyNumberFormat="1" applyFont="1" applyProtection="1">
      <protection hidden="1"/>
    </xf>
    <xf numFmtId="0" fontId="50" fillId="0" borderId="1" xfId="28" applyFont="1" applyAlignment="1" applyProtection="1">
      <alignment horizontal="center" vertical="center"/>
      <protection hidden="1"/>
    </xf>
    <xf numFmtId="0" fontId="50" fillId="0" borderId="1" xfId="28" applyFont="1" applyFill="1" applyAlignment="1" applyProtection="1">
      <alignment horizontal="left" vertical="center"/>
      <protection hidden="1"/>
    </xf>
    <xf numFmtId="0" fontId="1" fillId="0" borderId="1" xfId="28" applyProtection="1">
      <protection hidden="1"/>
    </xf>
    <xf numFmtId="0" fontId="52" fillId="0" borderId="0" xfId="0" applyFont="1" applyProtection="1">
      <protection hidden="1"/>
    </xf>
    <xf numFmtId="0" fontId="51" fillId="0" borderId="1" xfId="28" applyFont="1" applyProtection="1">
      <protection hidden="1"/>
    </xf>
    <xf numFmtId="0" fontId="50" fillId="0" borderId="1" xfId="28" applyFont="1" applyFill="1" applyBorder="1" applyProtection="1">
      <protection hidden="1"/>
    </xf>
    <xf numFmtId="0" fontId="50" fillId="0" borderId="1" xfId="28" applyFont="1" applyFill="1" applyBorder="1" applyAlignment="1" applyProtection="1">
      <alignment horizontal="center" vertical="center"/>
      <protection hidden="1"/>
    </xf>
    <xf numFmtId="1" fontId="23" fillId="24" borderId="83" xfId="0" applyNumberFormat="1" applyFont="1" applyFill="1" applyBorder="1" applyAlignment="1">
      <alignment horizontal="center" vertical="center" wrapText="1"/>
    </xf>
    <xf numFmtId="0" fontId="24" fillId="20" borderId="55" xfId="0" applyFont="1" applyFill="1" applyBorder="1" applyAlignment="1">
      <alignment horizontal="center" vertical="center" wrapText="1"/>
    </xf>
    <xf numFmtId="0" fontId="23" fillId="0" borderId="56" xfId="0" applyFont="1" applyBorder="1"/>
    <xf numFmtId="1" fontId="23" fillId="24" borderId="55" xfId="0" applyNumberFormat="1" applyFont="1" applyFill="1" applyBorder="1" applyAlignment="1">
      <alignment horizontal="center" vertical="center" wrapText="1"/>
    </xf>
    <xf numFmtId="0" fontId="24" fillId="0" borderId="58" xfId="0" applyFont="1" applyBorder="1"/>
    <xf numFmtId="1" fontId="24" fillId="24" borderId="59" xfId="0" applyNumberFormat="1" applyFont="1" applyFill="1" applyBorder="1" applyAlignment="1">
      <alignment horizontal="center" vertical="center" wrapText="1"/>
    </xf>
    <xf numFmtId="1" fontId="24" fillId="24" borderId="60" xfId="0" applyNumberFormat="1" applyFont="1" applyFill="1" applyBorder="1" applyAlignment="1">
      <alignment horizontal="center" vertical="center" wrapText="1"/>
    </xf>
    <xf numFmtId="0" fontId="19" fillId="0" borderId="3" xfId="0" applyFont="1" applyBorder="1" applyAlignment="1" applyProtection="1">
      <alignment horizontal="center" vertical="center" wrapText="1"/>
    </xf>
    <xf numFmtId="0" fontId="19" fillId="0" borderId="5" xfId="25" applyFont="1" applyFill="1" applyBorder="1" applyAlignment="1" applyProtection="1">
      <alignment horizontal="center" vertical="center" wrapText="1"/>
    </xf>
    <xf numFmtId="0" fontId="5" fillId="5" borderId="17" xfId="0" applyFont="1" applyFill="1" applyBorder="1" applyAlignment="1">
      <alignment horizontal="center" vertical="center"/>
    </xf>
    <xf numFmtId="0" fontId="19" fillId="0" borderId="76" xfId="0" applyFont="1" applyBorder="1" applyAlignment="1" applyProtection="1">
      <alignment horizontal="center" vertical="center" wrapText="1"/>
    </xf>
    <xf numFmtId="164" fontId="23" fillId="0" borderId="83" xfId="0" applyNumberFormat="1" applyFont="1" applyFill="1" applyBorder="1" applyAlignment="1">
      <alignment horizontal="center" vertical="center" wrapText="1"/>
    </xf>
    <xf numFmtId="0" fontId="23" fillId="0" borderId="76" xfId="0" applyFont="1" applyBorder="1"/>
    <xf numFmtId="164" fontId="23" fillId="0" borderId="76" xfId="0" applyNumberFormat="1" applyFont="1" applyFill="1" applyBorder="1" applyAlignment="1">
      <alignment horizontal="center" vertical="center" wrapText="1"/>
    </xf>
    <xf numFmtId="0" fontId="24" fillId="0" borderId="50" xfId="0" applyFont="1" applyBorder="1"/>
    <xf numFmtId="164" fontId="24" fillId="0" borderId="51" xfId="0" applyNumberFormat="1" applyFont="1" applyFill="1" applyBorder="1" applyAlignment="1">
      <alignment horizontal="center" vertical="center" wrapText="1"/>
    </xf>
    <xf numFmtId="0" fontId="0" fillId="0" borderId="0" xfId="0" applyProtection="1"/>
    <xf numFmtId="0" fontId="26" fillId="0" borderId="76" xfId="0" applyFont="1" applyBorder="1" applyAlignment="1" applyProtection="1">
      <alignment vertical="center"/>
    </xf>
    <xf numFmtId="0" fontId="26" fillId="0" borderId="76" xfId="0" applyFont="1" applyBorder="1" applyAlignment="1" applyProtection="1">
      <alignment vertical="center" wrapText="1"/>
    </xf>
    <xf numFmtId="0" fontId="26" fillId="0" borderId="5" xfId="0" applyFont="1" applyBorder="1" applyAlignment="1" applyProtection="1">
      <alignment vertical="center" wrapText="1"/>
    </xf>
    <xf numFmtId="0" fontId="26" fillId="0" borderId="5" xfId="0" applyFont="1" applyBorder="1" applyAlignment="1" applyProtection="1">
      <alignment horizontal="center" vertical="center" wrapText="1"/>
    </xf>
    <xf numFmtId="0" fontId="0" fillId="0" borderId="83" xfId="0" applyBorder="1" applyAlignment="1" applyProtection="1">
      <alignment horizontal="center" vertical="center"/>
    </xf>
    <xf numFmtId="0" fontId="4" fillId="15" borderId="83" xfId="0" applyFont="1" applyFill="1" applyBorder="1" applyAlignment="1" applyProtection="1">
      <alignment horizontal="justify" vertical="center"/>
    </xf>
    <xf numFmtId="0" fontId="0" fillId="0" borderId="83" xfId="0" applyBorder="1" applyAlignment="1" applyProtection="1">
      <alignment horizontal="justify" vertical="center" wrapText="1"/>
    </xf>
    <xf numFmtId="9" fontId="46" fillId="0" borderId="83" xfId="0" applyNumberFormat="1" applyFont="1" applyBorder="1" applyAlignment="1" applyProtection="1">
      <alignment horizontal="center" vertical="center"/>
    </xf>
    <xf numFmtId="1" fontId="4" fillId="0" borderId="83" xfId="0" applyNumberFormat="1" applyFont="1" applyFill="1" applyBorder="1" applyAlignment="1" applyProtection="1">
      <alignment horizontal="center" vertical="center"/>
    </xf>
    <xf numFmtId="1" fontId="46" fillId="0" borderId="83" xfId="0" applyNumberFormat="1" applyFont="1" applyBorder="1" applyAlignment="1" applyProtection="1">
      <alignment horizontal="center" vertical="center"/>
    </xf>
    <xf numFmtId="0" fontId="4" fillId="20" borderId="83" xfId="0" applyFont="1" applyFill="1" applyBorder="1" applyAlignment="1" applyProtection="1">
      <alignment horizontal="justify" vertical="center"/>
    </xf>
    <xf numFmtId="0" fontId="4" fillId="0" borderId="83" xfId="0" applyFont="1" applyBorder="1" applyAlignment="1" applyProtection="1">
      <alignment horizontal="center" vertical="center"/>
    </xf>
    <xf numFmtId="0" fontId="4" fillId="0" borderId="83" xfId="0" applyFont="1" applyBorder="1" applyAlignment="1" applyProtection="1">
      <alignment horizontal="justify" vertical="center" wrapText="1"/>
    </xf>
    <xf numFmtId="0" fontId="4" fillId="17" borderId="83" xfId="0" applyFont="1" applyFill="1" applyBorder="1" applyAlignment="1" applyProtection="1">
      <alignment horizontal="center" vertical="center"/>
    </xf>
    <xf numFmtId="0" fontId="4" fillId="0" borderId="83" xfId="0" applyFont="1" applyFill="1" applyBorder="1" applyAlignment="1" applyProtection="1">
      <alignment horizontal="center" vertical="center"/>
    </xf>
    <xf numFmtId="0" fontId="4" fillId="26" borderId="83" xfId="0" applyFont="1" applyFill="1" applyBorder="1" applyAlignment="1" applyProtection="1">
      <alignment horizontal="center" vertical="center"/>
    </xf>
    <xf numFmtId="0" fontId="4" fillId="0" borderId="83" xfId="0" applyFont="1" applyBorder="1" applyAlignment="1" applyProtection="1">
      <alignment horizontal="left" vertical="center" wrapText="1"/>
    </xf>
    <xf numFmtId="0" fontId="0" fillId="7" borderId="83" xfId="0" applyFill="1" applyBorder="1" applyAlignment="1" applyProtection="1">
      <alignment horizontal="justify" vertical="center"/>
    </xf>
    <xf numFmtId="0" fontId="0" fillId="15" borderId="83" xfId="0" applyFill="1" applyBorder="1" applyAlignment="1" applyProtection="1">
      <alignment horizontal="justify" vertical="center"/>
    </xf>
    <xf numFmtId="0" fontId="0" fillId="20" borderId="83" xfId="0" applyFill="1" applyBorder="1" applyAlignment="1" applyProtection="1">
      <alignment horizontal="justify" vertical="center"/>
    </xf>
    <xf numFmtId="9" fontId="0" fillId="0" borderId="83" xfId="0" applyNumberFormat="1" applyBorder="1" applyAlignment="1" applyProtection="1">
      <alignment horizontal="justify" vertical="center" wrapText="1"/>
    </xf>
    <xf numFmtId="0" fontId="0" fillId="0" borderId="83" xfId="0" applyBorder="1" applyAlignment="1" applyProtection="1">
      <alignment horizontal="justify" vertical="center"/>
    </xf>
    <xf numFmtId="0" fontId="0" fillId="0" borderId="0" xfId="0" applyAlignment="1" applyProtection="1">
      <alignment horizontal="center" vertical="center"/>
    </xf>
    <xf numFmtId="0" fontId="0" fillId="0" borderId="0" xfId="0" applyAlignment="1" applyProtection="1">
      <alignment horizontal="justify" vertical="center"/>
    </xf>
    <xf numFmtId="0" fontId="0" fillId="0" borderId="0" xfId="0" applyAlignment="1" applyProtection="1">
      <alignment horizontal="justify" vertical="center" wrapText="1"/>
    </xf>
    <xf numFmtId="164" fontId="20" fillId="0" borderId="76" xfId="6" applyNumberFormat="1" applyFont="1" applyBorder="1" applyAlignment="1" applyProtection="1">
      <alignment horizontal="center" vertical="center" wrapText="1"/>
    </xf>
    <xf numFmtId="164" fontId="20" fillId="0" borderId="83" xfId="26" applyNumberFormat="1" applyFont="1" applyBorder="1" applyAlignment="1" applyProtection="1">
      <alignment horizontal="center" vertical="center" wrapText="1"/>
    </xf>
    <xf numFmtId="164" fontId="20" fillId="0" borderId="76" xfId="26" applyNumberFormat="1" applyFont="1" applyBorder="1" applyAlignment="1" applyProtection="1">
      <alignment horizontal="center" vertical="center" wrapText="1"/>
    </xf>
    <xf numFmtId="164" fontId="20" fillId="0" borderId="3" xfId="6" applyNumberFormat="1" applyFont="1" applyBorder="1" applyAlignment="1" applyProtection="1">
      <alignment horizontal="center" vertical="center" wrapText="1"/>
    </xf>
    <xf numFmtId="164" fontId="20" fillId="8" borderId="3" xfId="5" applyNumberFormat="1" applyFont="1" applyFill="1" applyBorder="1" applyAlignment="1" applyProtection="1">
      <alignment horizontal="center" vertical="center"/>
    </xf>
    <xf numFmtId="164" fontId="20" fillId="0" borderId="76" xfId="6" applyNumberFormat="1" applyFont="1" applyFill="1" applyBorder="1" applyAlignment="1" applyProtection="1">
      <alignment horizontal="center" vertical="center" wrapText="1"/>
    </xf>
    <xf numFmtId="164" fontId="20" fillId="19" borderId="76" xfId="7" applyNumberFormat="1" applyFont="1" applyFill="1" applyBorder="1" applyAlignment="1" applyProtection="1">
      <alignment horizontal="center" vertical="center" wrapText="1"/>
    </xf>
    <xf numFmtId="164" fontId="20" fillId="0" borderId="3" xfId="5" applyNumberFormat="1" applyFont="1" applyBorder="1" applyAlignment="1" applyProtection="1">
      <alignment horizontal="center" vertical="center" wrapText="1"/>
    </xf>
    <xf numFmtId="164" fontId="20" fillId="0" borderId="3" xfId="5" applyNumberFormat="1" applyFont="1" applyFill="1" applyBorder="1" applyAlignment="1" applyProtection="1">
      <alignment horizontal="center" vertical="center" wrapText="1"/>
    </xf>
    <xf numFmtId="164" fontId="21" fillId="4" borderId="11" xfId="3" applyNumberFormat="1" applyFont="1" applyFill="1" applyBorder="1" applyAlignment="1" applyProtection="1">
      <alignment horizontal="center" vertical="center"/>
    </xf>
    <xf numFmtId="164" fontId="21" fillId="4" borderId="82" xfId="5" applyNumberFormat="1" applyFont="1" applyFill="1" applyBorder="1" applyAlignment="1" applyProtection="1">
      <alignment horizontal="center" vertical="center"/>
    </xf>
    <xf numFmtId="164" fontId="20" fillId="0" borderId="3" xfId="7" applyNumberFormat="1" applyFont="1" applyBorder="1" applyAlignment="1" applyProtection="1">
      <alignment horizontal="center" vertical="center" wrapText="1"/>
    </xf>
    <xf numFmtId="0" fontId="19" fillId="0" borderId="83" xfId="23" applyFont="1" applyBorder="1" applyAlignment="1" applyProtection="1">
      <alignment horizontal="justify" vertical="center" wrapText="1"/>
    </xf>
    <xf numFmtId="164" fontId="20" fillId="8" borderId="3" xfId="6" applyNumberFormat="1" applyFont="1" applyFill="1" applyBorder="1" applyAlignment="1" applyProtection="1">
      <alignment horizontal="center" vertical="center"/>
    </xf>
    <xf numFmtId="164" fontId="20" fillId="0" borderId="3" xfId="6" applyNumberFormat="1" applyFont="1" applyFill="1" applyBorder="1" applyAlignment="1" applyProtection="1">
      <alignment horizontal="center" vertical="center" wrapText="1"/>
    </xf>
    <xf numFmtId="164" fontId="20" fillId="18" borderId="3" xfId="7" applyNumberFormat="1" applyFont="1" applyFill="1" applyBorder="1" applyAlignment="1" applyProtection="1">
      <alignment horizontal="center" vertical="center"/>
    </xf>
    <xf numFmtId="164" fontId="20" fillId="0" borderId="2" xfId="6" applyNumberFormat="1" applyFont="1" applyFill="1" applyBorder="1" applyAlignment="1" applyProtection="1">
      <alignment horizontal="center" vertical="center" wrapText="1"/>
    </xf>
    <xf numFmtId="164" fontId="20" fillId="18" borderId="2" xfId="7" applyNumberFormat="1" applyFont="1" applyFill="1" applyBorder="1" applyAlignment="1" applyProtection="1">
      <alignment horizontal="center" vertical="center"/>
    </xf>
    <xf numFmtId="10" fontId="20" fillId="0" borderId="3" xfId="6" applyNumberFormat="1" applyFont="1" applyFill="1" applyBorder="1" applyAlignment="1" applyProtection="1">
      <alignment horizontal="center" vertical="center" wrapText="1"/>
    </xf>
    <xf numFmtId="164" fontId="36" fillId="0" borderId="2" xfId="0" applyNumberFormat="1" applyFont="1" applyBorder="1" applyAlignment="1" applyProtection="1">
      <alignment horizontal="center" vertical="center" wrapText="1"/>
    </xf>
    <xf numFmtId="164" fontId="36" fillId="8" borderId="3" xfId="5" applyNumberFormat="1" applyFont="1" applyFill="1" applyBorder="1" applyAlignment="1" applyProtection="1">
      <alignment horizontal="center" vertical="center"/>
    </xf>
    <xf numFmtId="164" fontId="36" fillId="0" borderId="2" xfId="0" applyNumberFormat="1" applyFont="1" applyFill="1" applyBorder="1" applyAlignment="1" applyProtection="1">
      <alignment horizontal="center" vertical="center" wrapText="1"/>
    </xf>
    <xf numFmtId="164" fontId="36" fillId="0" borderId="3" xfId="5" applyNumberFormat="1" applyFont="1" applyBorder="1" applyAlignment="1" applyProtection="1">
      <alignment horizontal="center" vertical="center" wrapText="1"/>
    </xf>
    <xf numFmtId="164" fontId="36" fillId="0" borderId="3" xfId="5" applyNumberFormat="1" applyFont="1" applyFill="1" applyBorder="1" applyAlignment="1" applyProtection="1">
      <alignment horizontal="center" vertical="center" wrapText="1"/>
    </xf>
    <xf numFmtId="164" fontId="20" fillId="8" borderId="3" xfId="0" applyNumberFormat="1" applyFont="1" applyFill="1" applyBorder="1" applyAlignment="1" applyProtection="1">
      <alignment horizontal="center" vertical="center"/>
    </xf>
    <xf numFmtId="164" fontId="20" fillId="0" borderId="0" xfId="5" applyNumberFormat="1" applyFont="1" applyAlignment="1" applyProtection="1">
      <alignment horizontal="center" vertical="center"/>
    </xf>
    <xf numFmtId="164" fontId="20" fillId="8" borderId="76" xfId="0" applyNumberFormat="1" applyFont="1" applyFill="1" applyBorder="1" applyAlignment="1" applyProtection="1">
      <alignment horizontal="center" vertical="center"/>
    </xf>
    <xf numFmtId="164" fontId="20" fillId="0" borderId="76" xfId="7" applyNumberFormat="1" applyFont="1" applyBorder="1" applyAlignment="1" applyProtection="1">
      <alignment horizontal="center" vertical="center" wrapText="1"/>
    </xf>
    <xf numFmtId="0" fontId="23" fillId="0" borderId="0" xfId="0" applyFont="1" applyFill="1" applyProtection="1">
      <protection hidden="1"/>
    </xf>
    <xf numFmtId="0" fontId="23" fillId="0" borderId="1" xfId="0" applyFont="1" applyFill="1" applyBorder="1" applyAlignment="1" applyProtection="1">
      <alignment horizontal="center" vertical="center"/>
      <protection hidden="1"/>
    </xf>
    <xf numFmtId="0" fontId="23" fillId="0" borderId="1" xfId="0" applyFont="1" applyFill="1" applyBorder="1" applyProtection="1">
      <protection hidden="1"/>
    </xf>
    <xf numFmtId="0" fontId="23" fillId="0" borderId="0" xfId="0" applyFont="1" applyFill="1" applyAlignment="1" applyProtection="1">
      <alignment horizontal="justify" vertical="center"/>
      <protection hidden="1"/>
    </xf>
    <xf numFmtId="0" fontId="8" fillId="0" borderId="1" xfId="0" applyFont="1" applyBorder="1" applyAlignment="1" applyProtection="1">
      <alignment horizontal="center" vertical="center"/>
      <protection hidden="1"/>
    </xf>
    <xf numFmtId="0" fontId="23" fillId="0" borderId="0" xfId="0" applyFont="1" applyAlignment="1" applyProtection="1">
      <alignment horizontal="justify" vertical="center"/>
      <protection hidden="1"/>
    </xf>
    <xf numFmtId="0" fontId="23" fillId="0" borderId="0" xfId="0" applyFont="1" applyProtection="1">
      <protection hidden="1"/>
    </xf>
    <xf numFmtId="0" fontId="11" fillId="0" borderId="1" xfId="0" applyFont="1" applyFill="1" applyBorder="1" applyAlignment="1" applyProtection="1">
      <alignment horizontal="center" vertical="center"/>
      <protection hidden="1"/>
    </xf>
    <xf numFmtId="0" fontId="8" fillId="0" borderId="1" xfId="0" applyFont="1" applyFill="1" applyBorder="1" applyAlignment="1" applyProtection="1">
      <alignment horizontal="justify" vertical="center"/>
      <protection hidden="1"/>
    </xf>
    <xf numFmtId="0" fontId="8" fillId="0" borderId="1" xfId="0" applyFont="1" applyFill="1" applyBorder="1" applyAlignment="1" applyProtection="1">
      <alignment horizontal="center" vertical="center"/>
      <protection hidden="1"/>
    </xf>
    <xf numFmtId="0" fontId="47" fillId="0" borderId="1" xfId="0" applyFont="1" applyFill="1" applyBorder="1" applyAlignment="1" applyProtection="1">
      <alignment horizontal="center"/>
      <protection hidden="1"/>
    </xf>
    <xf numFmtId="0" fontId="47" fillId="0" borderId="1" xfId="0" applyFont="1" applyFill="1" applyBorder="1" applyAlignment="1" applyProtection="1">
      <alignment horizontal="justify" vertical="center"/>
      <protection hidden="1"/>
    </xf>
    <xf numFmtId="0" fontId="53" fillId="0" borderId="0" xfId="0" applyFont="1" applyFill="1" applyProtection="1">
      <protection hidden="1"/>
    </xf>
    <xf numFmtId="0" fontId="23" fillId="0" borderId="0" xfId="0" applyFont="1" applyFill="1" applyAlignment="1" applyProtection="1">
      <alignment horizontal="center" vertical="center"/>
      <protection hidden="1"/>
    </xf>
    <xf numFmtId="0" fontId="23" fillId="0" borderId="57" xfId="0" applyFont="1" applyFill="1" applyBorder="1" applyProtection="1">
      <protection hidden="1"/>
    </xf>
    <xf numFmtId="0" fontId="23" fillId="0" borderId="5" xfId="0" applyFont="1" applyFill="1" applyBorder="1" applyAlignment="1" applyProtection="1">
      <alignment horizontal="center" vertical="center"/>
      <protection hidden="1"/>
    </xf>
    <xf numFmtId="164" fontId="23" fillId="0" borderId="83" xfId="0" applyNumberFormat="1" applyFont="1" applyFill="1" applyBorder="1" applyAlignment="1" applyProtection="1">
      <alignment horizontal="center" vertical="center" wrapText="1"/>
      <protection hidden="1"/>
    </xf>
    <xf numFmtId="164" fontId="23" fillId="0" borderId="1" xfId="0" applyNumberFormat="1" applyFont="1" applyFill="1" applyBorder="1" applyAlignment="1" applyProtection="1">
      <alignment horizontal="center" vertical="center" wrapText="1"/>
      <protection hidden="1"/>
    </xf>
    <xf numFmtId="0" fontId="23" fillId="0" borderId="56" xfId="0" applyFont="1" applyFill="1" applyBorder="1" applyProtection="1">
      <protection hidden="1"/>
    </xf>
    <xf numFmtId="0" fontId="23" fillId="0" borderId="54" xfId="0" applyFont="1" applyFill="1" applyBorder="1" applyProtection="1">
      <protection hidden="1"/>
    </xf>
    <xf numFmtId="0" fontId="23" fillId="0" borderId="80" xfId="0" applyFont="1" applyFill="1" applyBorder="1" applyAlignment="1" applyProtection="1">
      <alignment horizontal="center" vertical="center"/>
      <protection hidden="1"/>
    </xf>
    <xf numFmtId="164" fontId="23" fillId="0" borderId="76" xfId="0" applyNumberFormat="1" applyFont="1" applyFill="1" applyBorder="1" applyAlignment="1" applyProtection="1">
      <alignment horizontal="center" vertical="center" wrapText="1"/>
      <protection hidden="1"/>
    </xf>
    <xf numFmtId="0" fontId="24" fillId="0" borderId="50" xfId="0" applyFont="1" applyFill="1" applyBorder="1" applyProtection="1">
      <protection hidden="1"/>
    </xf>
    <xf numFmtId="0" fontId="24" fillId="0" borderId="33" xfId="0" applyFont="1" applyFill="1" applyBorder="1" applyAlignment="1" applyProtection="1">
      <alignment horizontal="center" vertical="center"/>
      <protection hidden="1"/>
    </xf>
    <xf numFmtId="164" fontId="24" fillId="0" borderId="33" xfId="0" applyNumberFormat="1" applyFont="1" applyFill="1" applyBorder="1" applyAlignment="1" applyProtection="1">
      <alignment horizontal="center" vertical="center" wrapText="1"/>
      <protection hidden="1"/>
    </xf>
    <xf numFmtId="164" fontId="24" fillId="0" borderId="51" xfId="0" applyNumberFormat="1" applyFont="1" applyFill="1" applyBorder="1" applyAlignment="1" applyProtection="1">
      <alignment horizontal="center" vertical="center" wrapText="1"/>
      <protection hidden="1"/>
    </xf>
    <xf numFmtId="164" fontId="23" fillId="0" borderId="5" xfId="0" applyNumberFormat="1" applyFont="1" applyFill="1" applyBorder="1" applyAlignment="1" applyProtection="1">
      <alignment horizontal="center" vertical="center" wrapText="1"/>
      <protection hidden="1"/>
    </xf>
    <xf numFmtId="0" fontId="24" fillId="0" borderId="50" xfId="0" applyFont="1" applyFill="1" applyBorder="1" applyAlignment="1" applyProtection="1">
      <alignment vertical="center" wrapText="1"/>
      <protection hidden="1"/>
    </xf>
    <xf numFmtId="0" fontId="19" fillId="0" borderId="0" xfId="0" applyFont="1" applyFill="1" applyProtection="1">
      <protection hidden="1"/>
    </xf>
    <xf numFmtId="0" fontId="19" fillId="0" borderId="0" xfId="0" applyFont="1" applyFill="1" applyAlignment="1" applyProtection="1">
      <alignment horizontal="center" vertical="center"/>
      <protection hidden="1"/>
    </xf>
    <xf numFmtId="0" fontId="19" fillId="0" borderId="0" xfId="0" applyFont="1" applyFill="1" applyAlignment="1" applyProtection="1">
      <alignment horizontal="justify" vertical="center"/>
      <protection hidden="1"/>
    </xf>
    <xf numFmtId="0" fontId="8" fillId="21" borderId="0" xfId="0" applyFont="1" applyFill="1" applyProtection="1">
      <protection hidden="1"/>
    </xf>
    <xf numFmtId="0" fontId="24" fillId="22" borderId="83" xfId="0" applyFont="1" applyFill="1" applyBorder="1" applyAlignment="1" applyProtection="1">
      <alignment horizontal="center" vertical="center" wrapText="1"/>
      <protection hidden="1"/>
    </xf>
    <xf numFmtId="0" fontId="24" fillId="22" borderId="83" xfId="0" applyFont="1" applyFill="1" applyBorder="1" applyAlignment="1" applyProtection="1">
      <alignment horizontal="center" vertical="center"/>
      <protection hidden="1"/>
    </xf>
    <xf numFmtId="3" fontId="23" fillId="0" borderId="83" xfId="0" applyNumberFormat="1" applyFont="1" applyFill="1" applyBorder="1" applyAlignment="1" applyProtection="1">
      <alignment horizontal="center" vertical="center"/>
      <protection hidden="1"/>
    </xf>
    <xf numFmtId="0" fontId="23" fillId="0" borderId="83" xfId="0" applyFont="1" applyFill="1" applyBorder="1" applyAlignment="1" applyProtection="1">
      <alignment horizontal="justify" vertical="center" wrapText="1"/>
      <protection hidden="1"/>
    </xf>
    <xf numFmtId="0" fontId="23" fillId="0" borderId="83" xfId="0" applyFont="1" applyFill="1" applyBorder="1" applyAlignment="1" applyProtection="1">
      <alignment horizontal="center" vertical="center" wrapText="1"/>
      <protection hidden="1"/>
    </xf>
    <xf numFmtId="165" fontId="23" fillId="0" borderId="83" xfId="0" applyNumberFormat="1" applyFont="1" applyFill="1" applyBorder="1" applyAlignment="1" applyProtection="1">
      <alignment horizontal="center" vertical="center"/>
      <protection hidden="1"/>
    </xf>
    <xf numFmtId="164" fontId="23" fillId="0" borderId="83" xfId="5" applyNumberFormat="1" applyFont="1" applyFill="1" applyBorder="1" applyAlignment="1" applyProtection="1">
      <alignment horizontal="center" vertical="center" wrapText="1"/>
      <protection hidden="1"/>
    </xf>
    <xf numFmtId="164" fontId="46" fillId="0" borderId="83" xfId="0" applyNumberFormat="1" applyFont="1" applyFill="1" applyBorder="1" applyAlignment="1" applyProtection="1">
      <alignment horizontal="justify" vertical="center" wrapText="1"/>
      <protection hidden="1"/>
    </xf>
    <xf numFmtId="9" fontId="23" fillId="0" borderId="83" xfId="5" applyFont="1" applyFill="1" applyBorder="1" applyAlignment="1" applyProtection="1">
      <alignment horizontal="center" vertical="center"/>
      <protection hidden="1"/>
    </xf>
    <xf numFmtId="164" fontId="23" fillId="0" borderId="83" xfId="5" applyNumberFormat="1" applyFont="1" applyFill="1" applyBorder="1" applyAlignment="1" applyProtection="1">
      <alignment horizontal="center" vertical="center"/>
      <protection hidden="1"/>
    </xf>
    <xf numFmtId="9" fontId="24" fillId="0" borderId="83" xfId="0" applyNumberFormat="1" applyFont="1" applyFill="1" applyBorder="1" applyAlignment="1" applyProtection="1">
      <alignment horizontal="center" vertical="center" wrapText="1"/>
      <protection hidden="1"/>
    </xf>
    <xf numFmtId="164" fontId="24" fillId="0" borderId="83" xfId="0" applyNumberFormat="1" applyFont="1" applyFill="1" applyBorder="1" applyAlignment="1" applyProtection="1">
      <alignment horizontal="center" vertical="center" wrapText="1"/>
      <protection hidden="1"/>
    </xf>
    <xf numFmtId="164" fontId="24" fillId="0" borderId="1" xfId="0" applyNumberFormat="1" applyFont="1" applyFill="1" applyBorder="1" applyAlignment="1" applyProtection="1">
      <alignment horizontal="center" vertical="center" wrapText="1"/>
      <protection hidden="1"/>
    </xf>
    <xf numFmtId="164" fontId="24" fillId="0" borderId="1" xfId="0" applyNumberFormat="1" applyFont="1" applyFill="1" applyBorder="1" applyAlignment="1" applyProtection="1">
      <alignment horizontal="justify" vertical="center" wrapText="1"/>
      <protection hidden="1"/>
    </xf>
    <xf numFmtId="0" fontId="24" fillId="21" borderId="0" xfId="0" applyFont="1" applyFill="1" applyProtection="1">
      <protection hidden="1"/>
    </xf>
    <xf numFmtId="9" fontId="46" fillId="0" borderId="83" xfId="0" applyNumberFormat="1" applyFont="1" applyFill="1" applyBorder="1" applyAlignment="1" applyProtection="1">
      <alignment horizontal="center" vertical="center" wrapText="1"/>
      <protection hidden="1"/>
    </xf>
    <xf numFmtId="9" fontId="23" fillId="0" borderId="83" xfId="7" applyFont="1" applyFill="1" applyBorder="1" applyAlignment="1" applyProtection="1">
      <alignment horizontal="center" vertical="center"/>
      <protection hidden="1"/>
    </xf>
    <xf numFmtId="0" fontId="8" fillId="0" borderId="0" xfId="0" applyFont="1" applyFill="1" applyProtection="1">
      <protection hidden="1"/>
    </xf>
    <xf numFmtId="0" fontId="8" fillId="0" borderId="0" xfId="0" applyFont="1" applyFill="1" applyAlignment="1" applyProtection="1">
      <alignment horizontal="center" vertical="center"/>
      <protection hidden="1"/>
    </xf>
    <xf numFmtId="164" fontId="23" fillId="0" borderId="83" xfId="7" applyNumberFormat="1" applyFont="1" applyFill="1" applyBorder="1" applyAlignment="1" applyProtection="1">
      <alignment horizontal="center" vertical="center"/>
      <protection hidden="1"/>
    </xf>
    <xf numFmtId="164" fontId="23" fillId="3" borderId="83" xfId="0" applyNumberFormat="1" applyFont="1" applyFill="1" applyBorder="1" applyAlignment="1" applyProtection="1">
      <alignment horizontal="center" vertical="center" wrapText="1"/>
      <protection hidden="1"/>
    </xf>
    <xf numFmtId="9" fontId="23" fillId="0" borderId="83" xfId="0" applyNumberFormat="1" applyFont="1" applyFill="1" applyBorder="1" applyAlignment="1" applyProtection="1">
      <alignment horizontal="center" vertical="center" wrapText="1"/>
      <protection hidden="1"/>
    </xf>
    <xf numFmtId="0" fontId="24" fillId="0" borderId="83" xfId="0" applyFont="1" applyFill="1" applyBorder="1" applyAlignment="1" applyProtection="1">
      <alignment horizontal="center"/>
      <protection hidden="1"/>
    </xf>
    <xf numFmtId="9" fontId="24" fillId="0" borderId="1" xfId="0" applyNumberFormat="1" applyFont="1" applyFill="1" applyBorder="1" applyAlignment="1" applyProtection="1">
      <alignment horizontal="center" vertical="center" wrapText="1"/>
      <protection hidden="1"/>
    </xf>
    <xf numFmtId="9" fontId="23" fillId="0" borderId="86" xfId="0" applyNumberFormat="1" applyFont="1" applyFill="1" applyBorder="1" applyAlignment="1" applyProtection="1">
      <alignment horizontal="center" vertical="center" wrapText="1"/>
      <protection hidden="1"/>
    </xf>
    <xf numFmtId="164" fontId="46" fillId="0" borderId="83" xfId="0" applyNumberFormat="1" applyFont="1" applyFill="1" applyBorder="1" applyAlignment="1" applyProtection="1">
      <alignment horizontal="center" vertical="center" wrapText="1"/>
      <protection hidden="1"/>
    </xf>
    <xf numFmtId="165" fontId="23" fillId="0" borderId="83" xfId="27" applyNumberFormat="1" applyFont="1" applyFill="1" applyBorder="1" applyAlignment="1" applyProtection="1">
      <alignment horizontal="center" vertical="center"/>
      <protection hidden="1"/>
    </xf>
    <xf numFmtId="164" fontId="4" fillId="0" borderId="83" xfId="0" applyNumberFormat="1" applyFont="1" applyFill="1" applyBorder="1" applyAlignment="1" applyProtection="1">
      <alignment horizontal="justify" vertical="center" wrapText="1"/>
      <protection hidden="1"/>
    </xf>
    <xf numFmtId="165" fontId="23" fillId="0" borderId="0" xfId="0" applyNumberFormat="1" applyFont="1" applyFill="1" applyProtection="1">
      <protection hidden="1"/>
    </xf>
    <xf numFmtId="164" fontId="46" fillId="0" borderId="83" xfId="5" applyNumberFormat="1" applyFont="1" applyFill="1" applyBorder="1" applyAlignment="1" applyProtection="1">
      <alignment horizontal="center" vertical="center" wrapText="1"/>
      <protection hidden="1"/>
    </xf>
    <xf numFmtId="9" fontId="23" fillId="0" borderId="83" xfId="5" applyFont="1" applyFill="1" applyBorder="1" applyAlignment="1" applyProtection="1">
      <alignment horizontal="center" vertical="center" wrapText="1"/>
      <protection hidden="1"/>
    </xf>
    <xf numFmtId="164" fontId="46" fillId="0" borderId="1" xfId="0" applyNumberFormat="1" applyFont="1" applyFill="1" applyBorder="1" applyAlignment="1" applyProtection="1">
      <alignment horizontal="justify" vertical="center" wrapText="1"/>
      <protection hidden="1"/>
    </xf>
    <xf numFmtId="164" fontId="24" fillId="0" borderId="83" xfId="0" applyNumberFormat="1" applyFont="1" applyFill="1" applyBorder="1" applyAlignment="1" applyProtection="1">
      <alignment horizontal="justify" vertical="center" wrapText="1"/>
      <protection hidden="1"/>
    </xf>
    <xf numFmtId="10" fontId="23" fillId="0" borderId="83" xfId="0" applyNumberFormat="1" applyFont="1" applyFill="1" applyBorder="1" applyAlignment="1" applyProtection="1">
      <alignment horizontal="center" vertical="center" wrapText="1"/>
      <protection hidden="1"/>
    </xf>
    <xf numFmtId="10" fontId="24" fillId="0" borderId="83" xfId="0" applyNumberFormat="1" applyFont="1" applyFill="1" applyBorder="1" applyAlignment="1" applyProtection="1">
      <alignment horizontal="center" vertical="center" wrapText="1"/>
      <protection hidden="1"/>
    </xf>
    <xf numFmtId="9" fontId="23" fillId="0" borderId="83" xfId="0" applyNumberFormat="1" applyFont="1" applyFill="1" applyBorder="1" applyAlignment="1" applyProtection="1">
      <alignment horizontal="justify" vertical="center" wrapText="1"/>
      <protection hidden="1"/>
    </xf>
    <xf numFmtId="0" fontId="24" fillId="0" borderId="1" xfId="0" applyFont="1" applyFill="1" applyBorder="1" applyAlignment="1" applyProtection="1">
      <alignment horizontal="center"/>
      <protection hidden="1"/>
    </xf>
    <xf numFmtId="3" fontId="23" fillId="0" borderId="83" xfId="27" applyNumberFormat="1" applyFont="1" applyFill="1" applyBorder="1" applyAlignment="1" applyProtection="1">
      <alignment horizontal="center" vertical="center"/>
      <protection hidden="1"/>
    </xf>
    <xf numFmtId="0" fontId="36" fillId="0" borderId="2" xfId="0" applyFont="1" applyBorder="1" applyAlignment="1" applyProtection="1">
      <alignment horizontal="left" vertical="center" wrapText="1"/>
    </xf>
    <xf numFmtId="9" fontId="36" fillId="0" borderId="2" xfId="0" applyNumberFormat="1" applyFont="1" applyBorder="1" applyAlignment="1" applyProtection="1">
      <alignment horizontal="center" vertical="center" wrapText="1"/>
    </xf>
    <xf numFmtId="0" fontId="36" fillId="0" borderId="76" xfId="24" applyFont="1" applyBorder="1" applyAlignment="1" applyProtection="1">
      <alignment horizontal="left" vertical="center" wrapText="1"/>
    </xf>
    <xf numFmtId="0" fontId="36" fillId="2" borderId="2" xfId="1" applyFont="1" applyFill="1" applyBorder="1" applyAlignment="1" applyProtection="1">
      <alignment horizontal="left" vertical="center" wrapText="1"/>
    </xf>
    <xf numFmtId="3" fontId="36" fillId="3" borderId="2" xfId="23" applyNumberFormat="1" applyFont="1" applyFill="1" applyBorder="1" applyAlignment="1" applyProtection="1">
      <alignment horizontal="center" vertical="center" wrapText="1"/>
    </xf>
    <xf numFmtId="0" fontId="36" fillId="0" borderId="6" xfId="23" applyFont="1" applyBorder="1" applyAlignment="1" applyProtection="1">
      <alignment horizontal="left" vertical="center" wrapText="1"/>
    </xf>
    <xf numFmtId="0" fontId="36" fillId="3" borderId="6" xfId="23" applyFont="1" applyFill="1" applyBorder="1" applyAlignment="1" applyProtection="1">
      <alignment horizontal="left" vertical="center" wrapText="1"/>
    </xf>
    <xf numFmtId="0" fontId="36" fillId="0" borderId="2" xfId="23" applyFont="1" applyBorder="1" applyAlignment="1" applyProtection="1">
      <alignment horizontal="center" vertical="center" wrapText="1"/>
    </xf>
    <xf numFmtId="0" fontId="36" fillId="0" borderId="2" xfId="24" applyFont="1" applyBorder="1" applyAlignment="1" applyProtection="1">
      <alignment vertical="center" wrapText="1"/>
    </xf>
    <xf numFmtId="0" fontId="36" fillId="0" borderId="2" xfId="0" applyNumberFormat="1" applyFont="1" applyBorder="1" applyAlignment="1" applyProtection="1">
      <alignment horizontal="center" vertical="center" wrapText="1"/>
    </xf>
    <xf numFmtId="0" fontId="36" fillId="3" borderId="76" xfId="24" applyFont="1" applyFill="1" applyBorder="1" applyAlignment="1" applyProtection="1">
      <alignment horizontal="left" vertical="center" wrapText="1"/>
    </xf>
    <xf numFmtId="0" fontId="36" fillId="3" borderId="2" xfId="1" applyFont="1" applyFill="1" applyBorder="1" applyAlignment="1" applyProtection="1">
      <alignment horizontal="left" vertical="center" wrapText="1"/>
    </xf>
    <xf numFmtId="3" fontId="36" fillId="0" borderId="2" xfId="23" applyNumberFormat="1" applyFont="1" applyBorder="1" applyAlignment="1" applyProtection="1">
      <alignment horizontal="center" vertical="center" wrapText="1"/>
    </xf>
    <xf numFmtId="0" fontId="36" fillId="0" borderId="6" xfId="23" applyFont="1" applyFill="1" applyBorder="1" applyAlignment="1" applyProtection="1">
      <alignment horizontal="left" vertical="center" wrapText="1"/>
    </xf>
    <xf numFmtId="0" fontId="19" fillId="0" borderId="76" xfId="0" applyFont="1" applyBorder="1" applyAlignment="1" applyProtection="1">
      <alignment horizontal="center" vertical="center" wrapText="1"/>
    </xf>
    <xf numFmtId="164" fontId="44" fillId="3" borderId="83" xfId="0" applyNumberFormat="1" applyFont="1" applyFill="1" applyBorder="1" applyAlignment="1" applyProtection="1">
      <alignment horizontal="center" vertical="center" wrapText="1"/>
    </xf>
    <xf numFmtId="3" fontId="19" fillId="0" borderId="83" xfId="0" applyNumberFormat="1" applyFont="1" applyBorder="1" applyAlignment="1">
      <alignment horizontal="center" vertical="center" wrapText="1"/>
    </xf>
    <xf numFmtId="0" fontId="19" fillId="0" borderId="83" xfId="0" applyFont="1" applyBorder="1" applyAlignment="1">
      <alignment horizontal="center" vertical="center" wrapText="1"/>
    </xf>
    <xf numFmtId="0" fontId="19" fillId="0" borderId="86" xfId="23" applyFont="1" applyBorder="1" applyAlignment="1">
      <alignment horizontal="justify" vertical="center" wrapText="1"/>
    </xf>
    <xf numFmtId="0" fontId="19" fillId="0" borderId="86" xfId="23" applyFont="1" applyBorder="1" applyAlignment="1">
      <alignment horizontal="left" vertical="center" wrapText="1"/>
    </xf>
    <xf numFmtId="0" fontId="23" fillId="3" borderId="83" xfId="0" applyFont="1" applyFill="1" applyBorder="1" applyAlignment="1">
      <alignment horizontal="center" vertical="center" wrapText="1"/>
    </xf>
    <xf numFmtId="0" fontId="23" fillId="0" borderId="83" xfId="0" applyFont="1" applyBorder="1" applyAlignment="1">
      <alignment horizontal="center" vertical="center" wrapText="1"/>
    </xf>
    <xf numFmtId="0" fontId="19" fillId="0" borderId="0" xfId="0" applyFont="1" applyAlignment="1">
      <alignment horizontal="center" vertical="center" wrapText="1"/>
    </xf>
    <xf numFmtId="9" fontId="19" fillId="0" borderId="83" xfId="0" applyNumberFormat="1" applyFont="1" applyBorder="1" applyAlignment="1">
      <alignment horizontal="center" vertical="center" wrapText="1"/>
    </xf>
    <xf numFmtId="0" fontId="19" fillId="0" borderId="83" xfId="0" applyFont="1" applyBorder="1" applyAlignment="1">
      <alignment horizontal="center" vertical="center"/>
    </xf>
    <xf numFmtId="0" fontId="39" fillId="0" borderId="83" xfId="0" applyFont="1" applyBorder="1" applyAlignment="1">
      <alignment horizontal="justify" vertical="center" readingOrder="1"/>
    </xf>
    <xf numFmtId="164" fontId="19" fillId="0" borderId="83" xfId="0" applyNumberFormat="1" applyFont="1" applyBorder="1" applyAlignment="1">
      <alignment horizontal="center" vertical="center" wrapText="1"/>
    </xf>
    <xf numFmtId="3" fontId="20" fillId="0" borderId="3" xfId="6" applyNumberFormat="1" applyFont="1" applyFill="1" applyBorder="1" applyAlignment="1" applyProtection="1">
      <alignment horizontal="center" vertical="center" wrapText="1"/>
    </xf>
    <xf numFmtId="164" fontId="20" fillId="0" borderId="83" xfId="26" applyNumberFormat="1" applyFont="1" applyFill="1" applyBorder="1" applyAlignment="1" applyProtection="1">
      <alignment horizontal="center" vertical="center" wrapText="1"/>
    </xf>
    <xf numFmtId="164" fontId="20" fillId="0" borderId="76" xfId="26" applyNumberFormat="1" applyFont="1" applyFill="1" applyBorder="1" applyAlignment="1" applyProtection="1">
      <alignment horizontal="center" vertical="center" wrapText="1"/>
    </xf>
    <xf numFmtId="0" fontId="26" fillId="0" borderId="5" xfId="0" applyFont="1" applyBorder="1" applyAlignment="1" applyProtection="1">
      <alignment horizontal="center" vertical="center"/>
    </xf>
    <xf numFmtId="0" fontId="24" fillId="22" borderId="83" xfId="0" applyFont="1" applyFill="1" applyBorder="1" applyAlignment="1" applyProtection="1">
      <alignment horizontal="center" vertical="center" wrapText="1"/>
      <protection hidden="1"/>
    </xf>
    <xf numFmtId="0" fontId="24" fillId="0" borderId="83" xfId="0" applyFont="1" applyFill="1" applyBorder="1" applyAlignment="1" applyProtection="1">
      <alignment horizontal="center"/>
      <protection hidden="1"/>
    </xf>
    <xf numFmtId="0" fontId="24" fillId="22" borderId="83" xfId="0" applyFont="1" applyFill="1" applyBorder="1" applyAlignment="1" applyProtection="1">
      <alignment horizontal="center" vertical="center"/>
      <protection hidden="1"/>
    </xf>
    <xf numFmtId="0" fontId="24" fillId="0" borderId="1" xfId="0" applyFont="1" applyFill="1" applyBorder="1" applyAlignment="1" applyProtection="1">
      <alignment horizontal="center" vertical="center"/>
      <protection hidden="1"/>
    </xf>
    <xf numFmtId="0" fontId="24" fillId="27" borderId="83" xfId="0" applyFont="1" applyFill="1" applyBorder="1" applyAlignment="1" applyProtection="1">
      <alignment horizontal="center" vertical="center" wrapText="1"/>
      <protection hidden="1"/>
    </xf>
    <xf numFmtId="0" fontId="24" fillId="0" borderId="1" xfId="0" applyFont="1" applyFill="1" applyBorder="1" applyAlignment="1" applyProtection="1">
      <alignment vertical="center" wrapText="1"/>
      <protection hidden="1"/>
    </xf>
    <xf numFmtId="0" fontId="24" fillId="0" borderId="0" xfId="0" applyFont="1" applyFill="1" applyAlignment="1" applyProtection="1">
      <alignment horizontal="center" vertical="center"/>
      <protection hidden="1"/>
    </xf>
    <xf numFmtId="0" fontId="24" fillId="20" borderId="44" xfId="0" applyFont="1" applyFill="1" applyBorder="1" applyAlignment="1" applyProtection="1">
      <alignment horizontal="center" vertical="center" wrapText="1"/>
      <protection hidden="1"/>
    </xf>
    <xf numFmtId="0" fontId="24" fillId="20" borderId="46" xfId="0" applyFont="1" applyFill="1" applyBorder="1" applyAlignment="1" applyProtection="1">
      <alignment horizontal="center" vertical="center"/>
      <protection hidden="1"/>
    </xf>
    <xf numFmtId="0" fontId="54" fillId="27" borderId="83" xfId="0" applyFont="1" applyFill="1" applyBorder="1" applyAlignment="1" applyProtection="1">
      <alignment horizontal="center" vertical="center" wrapText="1"/>
      <protection hidden="1"/>
    </xf>
    <xf numFmtId="9" fontId="23" fillId="0" borderId="0" xfId="5" applyFont="1" applyFill="1" applyProtection="1">
      <protection hidden="1"/>
    </xf>
    <xf numFmtId="164" fontId="23" fillId="0" borderId="0" xfId="5" applyNumberFormat="1" applyFont="1" applyFill="1" applyProtection="1">
      <protection hidden="1"/>
    </xf>
    <xf numFmtId="43" fontId="23" fillId="0" borderId="0" xfId="33" applyFont="1" applyFill="1" applyProtection="1">
      <protection hidden="1"/>
    </xf>
    <xf numFmtId="0" fontId="19" fillId="0" borderId="83" xfId="23" applyFont="1" applyBorder="1" applyAlignment="1">
      <alignment horizontal="center" vertical="center" wrapText="1"/>
    </xf>
    <xf numFmtId="0" fontId="19" fillId="0" borderId="83" xfId="6" applyNumberFormat="1" applyFont="1" applyFill="1" applyBorder="1" applyAlignment="1" applyProtection="1">
      <alignment horizontal="left" vertical="center" wrapText="1"/>
    </xf>
    <xf numFmtId="164" fontId="20" fillId="0" borderId="95" xfId="7" applyNumberFormat="1" applyFont="1" applyFill="1" applyBorder="1" applyAlignment="1" applyProtection="1">
      <alignment horizontal="center" vertical="center" wrapText="1"/>
    </xf>
    <xf numFmtId="164" fontId="20" fillId="0" borderId="95" xfId="6" applyNumberFormat="1" applyFont="1" applyFill="1" applyBorder="1" applyAlignment="1" applyProtection="1">
      <alignment horizontal="center" vertical="center" wrapText="1"/>
    </xf>
    <xf numFmtId="9" fontId="23" fillId="0" borderId="83" xfId="7" applyNumberFormat="1" applyFont="1" applyFill="1" applyBorder="1" applyAlignment="1" applyProtection="1">
      <alignment horizontal="center" vertical="center"/>
      <protection hidden="1"/>
    </xf>
    <xf numFmtId="166" fontId="46" fillId="0" borderId="1" xfId="5" applyNumberFormat="1" applyFont="1" applyBorder="1" applyAlignment="1" applyProtection="1">
      <alignment horizontal="center" vertical="center"/>
      <protection locked="0"/>
    </xf>
    <xf numFmtId="166" fontId="46" fillId="0" borderId="1" xfId="0" applyNumberFormat="1" applyFont="1" applyBorder="1" applyAlignment="1" applyProtection="1">
      <alignment horizontal="center" vertical="center"/>
      <protection locked="0"/>
    </xf>
    <xf numFmtId="164" fontId="6" fillId="0" borderId="1" xfId="5" applyNumberFormat="1" applyFont="1" applyBorder="1" applyAlignment="1">
      <alignment vertical="center"/>
    </xf>
    <xf numFmtId="164" fontId="23" fillId="0" borderId="0" xfId="0" applyNumberFormat="1" applyFont="1" applyFill="1" applyProtection="1">
      <protection hidden="1"/>
    </xf>
    <xf numFmtId="167" fontId="23" fillId="0" borderId="0" xfId="0" applyNumberFormat="1" applyFont="1" applyFill="1" applyProtection="1">
      <protection hidden="1"/>
    </xf>
    <xf numFmtId="165" fontId="23" fillId="3" borderId="0" xfId="0" applyNumberFormat="1" applyFont="1" applyFill="1" applyProtection="1">
      <protection hidden="1"/>
    </xf>
    <xf numFmtId="164" fontId="4" fillId="3" borderId="83" xfId="0" applyNumberFormat="1" applyFont="1" applyFill="1" applyBorder="1" applyAlignment="1" applyProtection="1">
      <alignment horizontal="justify" vertical="center" wrapText="1"/>
      <protection hidden="1"/>
    </xf>
    <xf numFmtId="165" fontId="56" fillId="0" borderId="0" xfId="0" applyNumberFormat="1" applyFont="1" applyFill="1" applyProtection="1">
      <protection hidden="1"/>
    </xf>
    <xf numFmtId="0" fontId="24" fillId="20" borderId="83" xfId="0" applyFont="1" applyFill="1" applyBorder="1" applyAlignment="1">
      <alignment horizontal="center" vertical="center" wrapText="1"/>
    </xf>
    <xf numFmtId="9" fontId="23" fillId="3" borderId="0" xfId="5" applyFont="1" applyFill="1" applyProtection="1">
      <protection hidden="1"/>
    </xf>
    <xf numFmtId="164" fontId="46" fillId="3" borderId="83" xfId="0" applyNumberFormat="1" applyFont="1" applyFill="1" applyBorder="1" applyAlignment="1" applyProtection="1">
      <alignment horizontal="justify" vertical="center" wrapText="1"/>
      <protection hidden="1"/>
    </xf>
    <xf numFmtId="0" fontId="23" fillId="0" borderId="83" xfId="0" applyFont="1" applyBorder="1" applyAlignment="1">
      <alignment vertical="center"/>
    </xf>
    <xf numFmtId="0" fontId="4" fillId="0" borderId="83" xfId="0" applyFont="1" applyBorder="1" applyAlignment="1">
      <alignment wrapText="1"/>
    </xf>
    <xf numFmtId="0" fontId="4" fillId="0" borderId="83" xfId="0" applyFont="1" applyBorder="1" applyAlignment="1">
      <alignment vertical="center" wrapText="1"/>
    </xf>
    <xf numFmtId="0" fontId="23" fillId="0" borderId="83" xfId="0" applyFont="1" applyBorder="1" applyAlignment="1">
      <alignment vertical="center" wrapText="1"/>
    </xf>
    <xf numFmtId="0" fontId="0" fillId="0" borderId="83" xfId="0" applyBorder="1" applyAlignment="1">
      <alignment vertical="center" wrapText="1"/>
    </xf>
    <xf numFmtId="10" fontId="20" fillId="0" borderId="76" xfId="6" applyNumberFormat="1" applyFont="1" applyBorder="1" applyAlignment="1" applyProtection="1">
      <alignment horizontal="center" vertical="center" wrapText="1"/>
    </xf>
    <xf numFmtId="1" fontId="20" fillId="0" borderId="76" xfId="6" applyNumberFormat="1" applyFont="1" applyBorder="1" applyAlignment="1" applyProtection="1">
      <alignment horizontal="center" vertical="center" wrapText="1"/>
    </xf>
    <xf numFmtId="3" fontId="19" fillId="0" borderId="83" xfId="0" applyNumberFormat="1" applyFont="1" applyFill="1" applyBorder="1" applyAlignment="1">
      <alignment horizontal="center" vertical="center" wrapText="1"/>
    </xf>
    <xf numFmtId="0" fontId="19" fillId="0" borderId="86" xfId="23" applyFont="1" applyFill="1" applyBorder="1" applyAlignment="1">
      <alignment horizontal="justify" vertical="center" wrapText="1"/>
    </xf>
    <xf numFmtId="0" fontId="19" fillId="0" borderId="86" xfId="23" applyFont="1" applyFill="1" applyBorder="1" applyAlignment="1">
      <alignment horizontal="center" vertical="center" wrapText="1"/>
    </xf>
    <xf numFmtId="0" fontId="19" fillId="0" borderId="83" xfId="23" applyFont="1" applyFill="1" applyBorder="1" applyAlignment="1" applyProtection="1">
      <alignment horizontal="justify" vertical="center" wrapText="1"/>
    </xf>
    <xf numFmtId="3" fontId="19" fillId="0" borderId="76" xfId="0" applyNumberFormat="1" applyFont="1" applyFill="1" applyBorder="1" applyAlignment="1">
      <alignment horizontal="center" vertical="center" wrapText="1"/>
    </xf>
    <xf numFmtId="0" fontId="19" fillId="0" borderId="94" xfId="23" applyFont="1" applyFill="1" applyBorder="1" applyAlignment="1">
      <alignment horizontal="justify" vertical="center" wrapText="1"/>
    </xf>
    <xf numFmtId="3" fontId="19" fillId="0" borderId="94" xfId="23" applyNumberFormat="1" applyFont="1" applyFill="1" applyBorder="1" applyAlignment="1">
      <alignment horizontal="center" vertical="center" wrapText="1"/>
    </xf>
    <xf numFmtId="3" fontId="19" fillId="0" borderId="86" xfId="23" applyNumberFormat="1" applyFont="1" applyFill="1" applyBorder="1" applyAlignment="1">
      <alignment horizontal="center" vertical="center" wrapText="1"/>
    </xf>
    <xf numFmtId="0" fontId="19" fillId="0" borderId="2" xfId="19" applyFont="1" applyFill="1" applyBorder="1" applyAlignment="1" applyProtection="1">
      <alignment horizontal="justify" vertical="center" wrapText="1"/>
    </xf>
    <xf numFmtId="0" fontId="19" fillId="0" borderId="2" xfId="19" applyFont="1" applyFill="1" applyBorder="1" applyAlignment="1" applyProtection="1">
      <alignment horizontal="left" vertical="center" wrapText="1"/>
    </xf>
    <xf numFmtId="0" fontId="19" fillId="0" borderId="2" xfId="19" applyFont="1" applyFill="1" applyBorder="1" applyAlignment="1" applyProtection="1">
      <alignment horizontal="center" vertical="center" wrapText="1"/>
    </xf>
    <xf numFmtId="0" fontId="19" fillId="0" borderId="86" xfId="23" applyFont="1" applyFill="1" applyBorder="1" applyAlignment="1">
      <alignment horizontal="left" vertical="center" wrapText="1"/>
    </xf>
    <xf numFmtId="0" fontId="19" fillId="0" borderId="83" xfId="23" applyFont="1" applyFill="1" applyBorder="1" applyAlignment="1">
      <alignment horizontal="left" vertical="center" wrapText="1"/>
    </xf>
    <xf numFmtId="9" fontId="19" fillId="0" borderId="83" xfId="7" applyFont="1" applyFill="1" applyBorder="1" applyAlignment="1">
      <alignment horizontal="center" vertical="center" wrapText="1"/>
    </xf>
    <xf numFmtId="0" fontId="19" fillId="0" borderId="90" xfId="23" applyFont="1" applyFill="1" applyBorder="1" applyAlignment="1">
      <alignment horizontal="justify" vertical="center" wrapText="1"/>
    </xf>
    <xf numFmtId="0" fontId="19" fillId="0" borderId="3" xfId="19" applyFont="1" applyFill="1" applyBorder="1" applyAlignment="1" applyProtection="1">
      <alignment horizontal="justify" vertical="center" wrapText="1"/>
    </xf>
    <xf numFmtId="0" fontId="19" fillId="0" borderId="83" xfId="0" applyFont="1" applyFill="1" applyBorder="1" applyAlignment="1">
      <alignment horizontal="center" vertical="center" wrapText="1"/>
    </xf>
    <xf numFmtId="0" fontId="19" fillId="0" borderId="3" xfId="0" applyFont="1" applyFill="1" applyBorder="1" applyAlignment="1" applyProtection="1">
      <alignment horizontal="left" vertical="center" wrapText="1"/>
    </xf>
    <xf numFmtId="0" fontId="19" fillId="0" borderId="2" xfId="1" applyFont="1" applyFill="1" applyBorder="1" applyAlignment="1" applyProtection="1">
      <alignment horizontal="left" vertical="center" wrapText="1"/>
    </xf>
    <xf numFmtId="0" fontId="19" fillId="0" borderId="6" xfId="19" applyFont="1" applyFill="1" applyBorder="1" applyAlignment="1" applyProtection="1">
      <alignment horizontal="left" vertical="center" wrapText="1"/>
    </xf>
    <xf numFmtId="0" fontId="19" fillId="0" borderId="83" xfId="6" applyNumberFormat="1" applyFont="1" applyFill="1" applyBorder="1" applyAlignment="1" applyProtection="1">
      <alignment horizontal="center" vertical="center" wrapText="1"/>
    </xf>
    <xf numFmtId="0" fontId="19" fillId="0" borderId="95" xfId="0" applyFont="1" applyFill="1" applyBorder="1" applyAlignment="1">
      <alignment horizontal="left" vertical="center" wrapText="1"/>
    </xf>
    <xf numFmtId="0" fontId="19" fillId="0" borderId="83" xfId="23" applyFont="1" applyFill="1" applyBorder="1" applyAlignment="1">
      <alignment horizontal="center" vertical="center" wrapText="1"/>
    </xf>
    <xf numFmtId="0" fontId="19" fillId="0" borderId="83" xfId="6" applyNumberFormat="1" applyFont="1" applyFill="1" applyBorder="1" applyAlignment="1">
      <alignment horizontal="center" vertical="center" wrapText="1"/>
    </xf>
    <xf numFmtId="0" fontId="19" fillId="0" borderId="2" xfId="6" applyNumberFormat="1" applyFont="1" applyFill="1" applyBorder="1" applyAlignment="1" applyProtection="1">
      <alignment horizontal="left" vertical="center" wrapText="1"/>
    </xf>
    <xf numFmtId="3" fontId="20" fillId="0" borderId="76" xfId="6" applyNumberFormat="1" applyFont="1" applyBorder="1" applyAlignment="1" applyProtection="1">
      <alignment horizontal="center" vertical="center" wrapText="1"/>
    </xf>
    <xf numFmtId="9" fontId="20" fillId="0" borderId="3" xfId="5" applyFont="1" applyFill="1" applyBorder="1" applyAlignment="1" applyProtection="1">
      <alignment horizontal="center" vertical="center" wrapText="1"/>
    </xf>
    <xf numFmtId="0" fontId="0" fillId="0" borderId="76" xfId="0" applyBorder="1" applyAlignment="1" applyProtection="1">
      <alignment horizontal="center" vertical="center"/>
    </xf>
    <xf numFmtId="0" fontId="0" fillId="0" borderId="5" xfId="0" applyBorder="1" applyAlignment="1" applyProtection="1">
      <alignment horizontal="center" vertical="center"/>
    </xf>
    <xf numFmtId="0" fontId="0" fillId="0" borderId="80" xfId="0" applyBorder="1" applyAlignment="1" applyProtection="1">
      <alignment horizontal="center" vertical="center"/>
    </xf>
    <xf numFmtId="0" fontId="26" fillId="0" borderId="5" xfId="0" applyFont="1" applyBorder="1" applyAlignment="1" applyProtection="1">
      <alignment horizontal="center" vertical="center"/>
    </xf>
    <xf numFmtId="0" fontId="36" fillId="0" borderId="83" xfId="0" applyFont="1" applyBorder="1" applyAlignment="1" applyProtection="1">
      <alignment horizontal="center" vertical="center"/>
    </xf>
    <xf numFmtId="0" fontId="26" fillId="17" borderId="84" xfId="0" applyFont="1" applyFill="1" applyBorder="1" applyAlignment="1" applyProtection="1">
      <alignment horizontal="center" vertical="center" wrapText="1"/>
      <protection hidden="1"/>
    </xf>
    <xf numFmtId="0" fontId="26" fillId="17" borderId="85" xfId="0" applyFont="1" applyFill="1" applyBorder="1" applyAlignment="1" applyProtection="1">
      <alignment horizontal="center" vertical="center" wrapText="1"/>
      <protection hidden="1"/>
    </xf>
    <xf numFmtId="0" fontId="26" fillId="17" borderId="86" xfId="0" applyFont="1" applyFill="1" applyBorder="1" applyAlignment="1" applyProtection="1">
      <alignment horizontal="center" vertical="center" wrapText="1"/>
      <protection hidden="1"/>
    </xf>
    <xf numFmtId="0" fontId="26" fillId="23" borderId="67" xfId="0" applyFont="1" applyFill="1" applyBorder="1" applyAlignment="1" applyProtection="1">
      <alignment horizontal="center" vertical="center" wrapText="1"/>
      <protection hidden="1"/>
    </xf>
    <xf numFmtId="0" fontId="26" fillId="23" borderId="85" xfId="0" applyFont="1" applyFill="1" applyBorder="1" applyAlignment="1" applyProtection="1">
      <alignment horizontal="center" vertical="center" wrapText="1"/>
      <protection hidden="1"/>
    </xf>
    <xf numFmtId="0" fontId="49" fillId="25" borderId="84" xfId="0" applyFont="1" applyFill="1" applyBorder="1" applyAlignment="1" applyProtection="1">
      <alignment horizontal="center" vertical="center" wrapText="1"/>
      <protection hidden="1"/>
    </xf>
    <xf numFmtId="0" fontId="49" fillId="25" borderId="85" xfId="0" applyFont="1" applyFill="1" applyBorder="1" applyAlignment="1" applyProtection="1">
      <alignment horizontal="center" vertical="center" wrapText="1"/>
      <protection hidden="1"/>
    </xf>
    <xf numFmtId="0" fontId="26" fillId="0" borderId="0" xfId="0" applyFont="1" applyAlignment="1">
      <alignment horizontal="center"/>
    </xf>
    <xf numFmtId="0" fontId="19" fillId="0" borderId="76" xfId="0" applyFont="1" applyBorder="1" applyAlignment="1">
      <alignment horizontal="center" vertical="center" wrapText="1"/>
    </xf>
    <xf numFmtId="0" fontId="19" fillId="0" borderId="80" xfId="0" applyFont="1" applyBorder="1" applyAlignment="1">
      <alignment horizontal="center" vertical="center" wrapText="1"/>
    </xf>
    <xf numFmtId="0" fontId="19" fillId="0" borderId="5" xfId="0" applyFont="1" applyBorder="1" applyAlignment="1">
      <alignment horizontal="center" vertical="center" wrapText="1"/>
    </xf>
    <xf numFmtId="0" fontId="23" fillId="0" borderId="76" xfId="0" applyFont="1" applyBorder="1" applyAlignment="1">
      <alignment horizontal="center" vertical="center"/>
    </xf>
    <xf numFmtId="0" fontId="23" fillId="0" borderId="80" xfId="0" applyFont="1" applyBorder="1" applyAlignment="1">
      <alignment horizontal="center" vertical="center"/>
    </xf>
    <xf numFmtId="0" fontId="23" fillId="0" borderId="5" xfId="0" applyFont="1" applyBorder="1" applyAlignment="1">
      <alignment horizontal="center" vertical="center"/>
    </xf>
    <xf numFmtId="0" fontId="11" fillId="0" borderId="1" xfId="0" applyFont="1" applyBorder="1" applyAlignment="1">
      <alignment horizontal="center" vertical="center"/>
    </xf>
    <xf numFmtId="0" fontId="47" fillId="0" borderId="1" xfId="0" applyFont="1" applyBorder="1" applyAlignment="1">
      <alignment horizontal="center"/>
    </xf>
    <xf numFmtId="0" fontId="8" fillId="0" borderId="1" xfId="0" applyFont="1" applyBorder="1" applyAlignment="1">
      <alignment horizontal="center" vertical="center"/>
    </xf>
    <xf numFmtId="0" fontId="24" fillId="20" borderId="52" xfId="0" applyFont="1" applyFill="1" applyBorder="1" applyAlignment="1">
      <alignment horizontal="center" vertical="center" wrapText="1"/>
    </xf>
    <xf numFmtId="0" fontId="24" fillId="20" borderId="53" xfId="0" applyFont="1" applyFill="1" applyBorder="1" applyAlignment="1">
      <alignment horizontal="center" vertical="center" wrapText="1"/>
    </xf>
    <xf numFmtId="0" fontId="24" fillId="20" borderId="83" xfId="0" applyFont="1" applyFill="1" applyBorder="1" applyAlignment="1">
      <alignment horizontal="center" vertical="center" wrapText="1"/>
    </xf>
    <xf numFmtId="0" fontId="24" fillId="20" borderId="89" xfId="0" applyFont="1" applyFill="1" applyBorder="1" applyAlignment="1">
      <alignment horizontal="center" vertical="center"/>
    </xf>
    <xf numFmtId="0" fontId="24" fillId="20" borderId="56" xfId="0" applyFont="1" applyFill="1" applyBorder="1" applyAlignment="1">
      <alignment horizontal="center" vertical="center"/>
    </xf>
    <xf numFmtId="3" fontId="23" fillId="0" borderId="76" xfId="0" applyNumberFormat="1" applyFont="1" applyFill="1" applyBorder="1" applyAlignment="1" applyProtection="1">
      <alignment horizontal="center" vertical="center"/>
      <protection hidden="1"/>
    </xf>
    <xf numFmtId="3" fontId="23" fillId="0" borderId="80" xfId="0" applyNumberFormat="1" applyFont="1" applyFill="1" applyBorder="1" applyAlignment="1" applyProtection="1">
      <alignment horizontal="center" vertical="center"/>
      <protection hidden="1"/>
    </xf>
    <xf numFmtId="3" fontId="23" fillId="0" borderId="5" xfId="0" applyNumberFormat="1" applyFont="1" applyFill="1" applyBorder="1" applyAlignment="1" applyProtection="1">
      <alignment horizontal="center" vertical="center"/>
      <protection hidden="1"/>
    </xf>
    <xf numFmtId="0" fontId="26" fillId="15" borderId="83" xfId="0" applyFont="1" applyFill="1" applyBorder="1" applyAlignment="1" applyProtection="1">
      <alignment horizontal="center" vertical="center"/>
      <protection hidden="1"/>
    </xf>
    <xf numFmtId="0" fontId="24" fillId="22" borderId="83" xfId="0" applyFont="1" applyFill="1" applyBorder="1" applyAlignment="1" applyProtection="1">
      <alignment horizontal="center" vertical="center" wrapText="1"/>
      <protection hidden="1"/>
    </xf>
    <xf numFmtId="0" fontId="24" fillId="22" borderId="83" xfId="0" applyFont="1" applyFill="1" applyBorder="1" applyAlignment="1" applyProtection="1">
      <alignment horizontal="center" vertical="center"/>
      <protection hidden="1"/>
    </xf>
    <xf numFmtId="0" fontId="24" fillId="22" borderId="84" xfId="0" applyFont="1" applyFill="1" applyBorder="1" applyAlignment="1" applyProtection="1">
      <alignment horizontal="center" vertical="center" wrapText="1"/>
      <protection hidden="1"/>
    </xf>
    <xf numFmtId="0" fontId="24" fillId="22" borderId="85" xfId="0" applyFont="1" applyFill="1" applyBorder="1" applyAlignment="1" applyProtection="1">
      <alignment horizontal="center" vertical="center" wrapText="1"/>
      <protection hidden="1"/>
    </xf>
    <xf numFmtId="0" fontId="24" fillId="22" borderId="86"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protection hidden="1"/>
    </xf>
    <xf numFmtId="0" fontId="11" fillId="0" borderId="1" xfId="0" applyFont="1" applyFill="1" applyBorder="1" applyAlignment="1" applyProtection="1">
      <alignment horizontal="center" vertical="center"/>
      <protection hidden="1"/>
    </xf>
    <xf numFmtId="0" fontId="47" fillId="0" borderId="1" xfId="0" applyFont="1" applyFill="1" applyBorder="1" applyAlignment="1" applyProtection="1">
      <alignment horizontal="center"/>
      <protection hidden="1"/>
    </xf>
    <xf numFmtId="0" fontId="24" fillId="20" borderId="89" xfId="0" applyFont="1" applyFill="1" applyBorder="1" applyAlignment="1" applyProtection="1">
      <alignment horizontal="center" vertical="center"/>
      <protection hidden="1"/>
    </xf>
    <xf numFmtId="0" fontId="24" fillId="20" borderId="58" xfId="0" applyFont="1" applyFill="1" applyBorder="1" applyAlignment="1" applyProtection="1">
      <alignment horizontal="center" vertical="center"/>
      <protection hidden="1"/>
    </xf>
    <xf numFmtId="0" fontId="24" fillId="20" borderId="25" xfId="0" applyFont="1" applyFill="1" applyBorder="1" applyAlignment="1" applyProtection="1">
      <alignment horizontal="center" vertical="center" wrapText="1"/>
      <protection hidden="1"/>
    </xf>
    <xf numFmtId="0" fontId="24" fillId="20" borderId="59" xfId="0" applyFont="1" applyFill="1" applyBorder="1" applyAlignment="1" applyProtection="1">
      <alignment horizontal="center" vertical="center" wrapText="1"/>
      <protection hidden="1"/>
    </xf>
    <xf numFmtId="0" fontId="24" fillId="27" borderId="83" xfId="0" applyFont="1" applyFill="1" applyBorder="1" applyAlignment="1" applyProtection="1">
      <alignment horizontal="center" vertical="center" wrapText="1"/>
      <protection hidden="1"/>
    </xf>
    <xf numFmtId="0" fontId="24" fillId="0" borderId="84" xfId="0" applyFont="1" applyFill="1" applyBorder="1" applyAlignment="1" applyProtection="1">
      <alignment horizontal="center"/>
      <protection hidden="1"/>
    </xf>
    <xf numFmtId="0" fontId="24" fillId="0" borderId="85" xfId="0" applyFont="1" applyFill="1" applyBorder="1" applyAlignment="1" applyProtection="1">
      <alignment horizontal="center"/>
      <protection hidden="1"/>
    </xf>
    <xf numFmtId="0" fontId="24" fillId="0" borderId="86" xfId="0" applyFont="1" applyFill="1" applyBorder="1" applyAlignment="1" applyProtection="1">
      <alignment horizontal="center"/>
      <protection hidden="1"/>
    </xf>
    <xf numFmtId="0" fontId="24" fillId="20" borderId="91" xfId="0" applyFont="1" applyFill="1" applyBorder="1" applyAlignment="1" applyProtection="1">
      <alignment horizontal="center" vertical="center" wrapText="1"/>
      <protection hidden="1"/>
    </xf>
    <xf numFmtId="0" fontId="24" fillId="20" borderId="93" xfId="0" applyFont="1" applyFill="1" applyBorder="1" applyAlignment="1" applyProtection="1">
      <alignment horizontal="center" vertical="center" wrapText="1"/>
      <protection hidden="1"/>
    </xf>
    <xf numFmtId="0" fontId="24" fillId="20" borderId="92" xfId="0" applyFont="1" applyFill="1" applyBorder="1" applyAlignment="1" applyProtection="1">
      <alignment horizontal="center" vertical="center" wrapText="1"/>
      <protection hidden="1"/>
    </xf>
    <xf numFmtId="0" fontId="24" fillId="22" borderId="83" xfId="0" applyFont="1" applyFill="1" applyBorder="1" applyAlignment="1" applyProtection="1">
      <alignment horizontal="justify" vertical="center" wrapText="1"/>
      <protection hidden="1"/>
    </xf>
    <xf numFmtId="0" fontId="23" fillId="0" borderId="76" xfId="0" applyFont="1" applyFill="1" applyBorder="1" applyAlignment="1" applyProtection="1">
      <alignment horizontal="left" vertical="center" wrapText="1"/>
      <protection hidden="1"/>
    </xf>
    <xf numFmtId="0" fontId="23" fillId="0" borderId="5" xfId="0" applyFont="1" applyFill="1" applyBorder="1" applyAlignment="1" applyProtection="1">
      <alignment horizontal="left" vertical="center" wrapText="1"/>
      <protection hidden="1"/>
    </xf>
    <xf numFmtId="0" fontId="23" fillId="0" borderId="80" xfId="0" applyFont="1" applyFill="1" applyBorder="1" applyAlignment="1" applyProtection="1">
      <alignment horizontal="left" vertical="center" wrapText="1"/>
      <protection hidden="1"/>
    </xf>
    <xf numFmtId="0" fontId="24" fillId="0" borderId="83" xfId="0" applyFont="1" applyFill="1" applyBorder="1" applyAlignment="1" applyProtection="1">
      <alignment horizontal="center"/>
      <protection hidden="1"/>
    </xf>
    <xf numFmtId="0" fontId="24" fillId="22" borderId="86" xfId="0" applyFont="1" applyFill="1" applyBorder="1" applyAlignment="1" applyProtection="1">
      <alignment horizontal="justify" vertical="center" wrapText="1"/>
      <protection hidden="1"/>
    </xf>
    <xf numFmtId="0" fontId="8" fillId="0" borderId="1" xfId="0" applyFont="1" applyBorder="1" applyAlignment="1" applyProtection="1">
      <alignment horizontal="center" vertical="center"/>
      <protection hidden="1"/>
    </xf>
    <xf numFmtId="14" fontId="19" fillId="0" borderId="84" xfId="1" applyNumberFormat="1" applyFont="1" applyBorder="1" applyAlignment="1" applyProtection="1">
      <alignment horizontal="center" vertical="center"/>
    </xf>
    <xf numFmtId="14" fontId="19" fillId="0" borderId="86" xfId="1" applyNumberFormat="1" applyFont="1" applyBorder="1" applyAlignment="1" applyProtection="1">
      <alignment horizontal="center" vertical="center"/>
    </xf>
    <xf numFmtId="0" fontId="19" fillId="0" borderId="83" xfId="1" applyFont="1" applyBorder="1" applyAlignment="1" applyProtection="1">
      <alignment horizontal="left" vertical="center"/>
    </xf>
    <xf numFmtId="0" fontId="8" fillId="0" borderId="83" xfId="1" applyFont="1" applyBorder="1" applyAlignment="1" applyProtection="1">
      <alignment horizontal="left" vertical="center"/>
    </xf>
    <xf numFmtId="0" fontId="6" fillId="0" borderId="1" xfId="1" applyFont="1" applyBorder="1" applyAlignment="1" applyProtection="1">
      <alignment horizontal="left" vertical="center"/>
    </xf>
    <xf numFmtId="0" fontId="9" fillId="7" borderId="84" xfId="1" applyFont="1" applyFill="1" applyBorder="1" applyAlignment="1" applyProtection="1">
      <alignment horizontal="center" vertical="center" wrapText="1"/>
    </xf>
    <xf numFmtId="0" fontId="9" fillId="7" borderId="86" xfId="1" applyFont="1" applyFill="1" applyBorder="1" applyAlignment="1" applyProtection="1">
      <alignment horizontal="center" vertical="center" wrapText="1"/>
    </xf>
    <xf numFmtId="0" fontId="19" fillId="0" borderId="3" xfId="0" applyFont="1" applyBorder="1" applyAlignment="1" applyProtection="1">
      <alignment horizontal="center" vertical="center" wrapText="1"/>
    </xf>
    <xf numFmtId="0" fontId="19" fillId="0" borderId="80" xfId="0" applyFont="1" applyBorder="1" applyAlignment="1" applyProtection="1">
      <alignment horizontal="center" vertical="center" wrapText="1"/>
    </xf>
    <xf numFmtId="0" fontId="11" fillId="10" borderId="84" xfId="1" applyFont="1" applyFill="1" applyBorder="1" applyAlignment="1" applyProtection="1">
      <alignment horizontal="right" vertical="center"/>
    </xf>
    <xf numFmtId="0" fontId="11" fillId="10" borderId="85" xfId="1" applyFont="1" applyFill="1" applyBorder="1" applyAlignment="1" applyProtection="1">
      <alignment horizontal="right" vertical="center"/>
    </xf>
    <xf numFmtId="0" fontId="11" fillId="10" borderId="86" xfId="1" applyFont="1" applyFill="1" applyBorder="1" applyAlignment="1" applyProtection="1">
      <alignment horizontal="right" vertical="center"/>
    </xf>
    <xf numFmtId="0" fontId="4" fillId="0" borderId="84" xfId="1" applyFont="1" applyBorder="1" applyAlignment="1" applyProtection="1">
      <alignment horizontal="left" vertical="top"/>
    </xf>
    <xf numFmtId="0" fontId="4" fillId="0" borderId="85" xfId="1" applyFont="1" applyBorder="1" applyAlignment="1" applyProtection="1">
      <alignment horizontal="left" vertical="top"/>
    </xf>
    <xf numFmtId="0" fontId="4" fillId="0" borderId="86" xfId="1" applyFont="1" applyBorder="1" applyAlignment="1" applyProtection="1">
      <alignment horizontal="left" vertical="top"/>
    </xf>
    <xf numFmtId="0" fontId="9" fillId="0" borderId="83" xfId="1" applyFont="1" applyFill="1" applyBorder="1" applyAlignment="1" applyProtection="1">
      <alignment horizontal="center" vertical="center" wrapText="1"/>
    </xf>
    <xf numFmtId="0" fontId="19" fillId="0" borderId="76" xfId="25" applyFont="1" applyFill="1" applyBorder="1" applyAlignment="1" applyProtection="1">
      <alignment horizontal="center" vertical="center" wrapText="1"/>
    </xf>
    <xf numFmtId="0" fontId="19" fillId="0" borderId="5" xfId="25" applyFont="1" applyFill="1" applyBorder="1" applyAlignment="1" applyProtection="1">
      <alignment horizontal="center" vertical="center" wrapText="1"/>
    </xf>
    <xf numFmtId="0" fontId="19" fillId="0" borderId="76" xfId="0" applyNumberFormat="1" applyFont="1" applyFill="1" applyBorder="1" applyAlignment="1" applyProtection="1">
      <alignment horizontal="center" vertical="center" wrapText="1"/>
    </xf>
    <xf numFmtId="0" fontId="19" fillId="0" borderId="5" xfId="0" applyNumberFormat="1" applyFont="1" applyFill="1" applyBorder="1" applyAlignment="1" applyProtection="1">
      <alignment horizontal="center" vertical="center" wrapText="1"/>
    </xf>
    <xf numFmtId="0" fontId="6" fillId="0" borderId="1" xfId="1" applyFont="1" applyAlignment="1" applyProtection="1">
      <alignment vertical="center"/>
    </xf>
    <xf numFmtId="0" fontId="9" fillId="0" borderId="84" xfId="1" applyFont="1" applyFill="1" applyBorder="1" applyAlignment="1" applyProtection="1">
      <alignment horizontal="center" vertical="center" wrapText="1"/>
    </xf>
    <xf numFmtId="0" fontId="9" fillId="0" borderId="86" xfId="1" applyFont="1" applyFill="1" applyBorder="1" applyAlignment="1" applyProtection="1">
      <alignment horizontal="center" vertical="center" wrapText="1"/>
    </xf>
    <xf numFmtId="0" fontId="5" fillId="5" borderId="16" xfId="0" applyFont="1" applyFill="1" applyBorder="1" applyAlignment="1" applyProtection="1">
      <alignment horizontal="center" vertical="center"/>
    </xf>
    <xf numFmtId="0" fontId="5" fillId="5" borderId="17" xfId="0" applyFont="1" applyFill="1" applyBorder="1" applyAlignment="1" applyProtection="1">
      <alignment horizontal="center" vertical="center"/>
    </xf>
    <xf numFmtId="0" fontId="5" fillId="5" borderId="18" xfId="0" applyFont="1" applyFill="1" applyBorder="1" applyAlignment="1" applyProtection="1">
      <alignment horizontal="center" vertical="center"/>
    </xf>
    <xf numFmtId="0" fontId="8" fillId="6" borderId="80" xfId="0" applyFont="1" applyFill="1" applyBorder="1" applyAlignment="1" applyProtection="1">
      <alignment horizontal="center" vertical="center" wrapText="1"/>
    </xf>
    <xf numFmtId="0" fontId="8" fillId="6" borderId="5" xfId="0" applyFont="1" applyFill="1" applyBorder="1" applyAlignment="1" applyProtection="1">
      <alignment horizontal="center" vertical="center" wrapText="1"/>
    </xf>
    <xf numFmtId="0" fontId="9" fillId="7" borderId="5" xfId="1" applyFont="1" applyFill="1" applyBorder="1" applyAlignment="1" applyProtection="1">
      <alignment horizontal="center" vertical="center" wrapText="1"/>
    </xf>
    <xf numFmtId="0" fontId="27" fillId="9" borderId="81" xfId="1" applyFont="1" applyFill="1" applyBorder="1" applyAlignment="1" applyProtection="1">
      <alignment horizontal="center" vertical="center" wrapText="1"/>
    </xf>
    <xf numFmtId="0" fontId="26" fillId="9" borderId="79" xfId="1" applyFont="1" applyFill="1" applyBorder="1" applyAlignment="1" applyProtection="1">
      <alignment horizontal="center" vertical="center" wrapText="1"/>
    </xf>
    <xf numFmtId="0" fontId="19" fillId="0" borderId="69" xfId="1" applyFont="1" applyBorder="1" applyAlignment="1" applyProtection="1">
      <alignment horizontal="left" vertical="center"/>
    </xf>
    <xf numFmtId="0" fontId="19" fillId="0" borderId="70" xfId="1" applyFont="1" applyBorder="1" applyAlignment="1" applyProtection="1">
      <alignment horizontal="left" vertical="center"/>
    </xf>
    <xf numFmtId="0" fontId="8" fillId="0" borderId="20" xfId="0"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29" fillId="0" borderId="34" xfId="0" applyFont="1" applyBorder="1" applyAlignment="1" applyProtection="1">
      <alignment horizontal="center" vertical="center"/>
    </xf>
    <xf numFmtId="0" fontId="29" fillId="0" borderId="35" xfId="0" applyFont="1" applyBorder="1" applyAlignment="1" applyProtection="1">
      <alignment horizontal="center" vertical="center"/>
    </xf>
    <xf numFmtId="0" fontId="29" fillId="0" borderId="36" xfId="0" applyFont="1" applyBorder="1" applyAlignment="1" applyProtection="1">
      <alignment horizontal="center" vertical="center"/>
    </xf>
    <xf numFmtId="0" fontId="29" fillId="0" borderId="87" xfId="0" applyFont="1" applyBorder="1" applyAlignment="1" applyProtection="1">
      <alignment horizontal="center" vertical="center"/>
    </xf>
    <xf numFmtId="0" fontId="29" fillId="0" borderId="1" xfId="0" applyFont="1" applyBorder="1" applyAlignment="1" applyProtection="1">
      <alignment horizontal="center" vertical="center"/>
    </xf>
    <xf numFmtId="0" fontId="29" fillId="0" borderId="19" xfId="0" applyFont="1" applyBorder="1" applyAlignment="1" applyProtection="1">
      <alignment horizontal="center" vertical="center"/>
    </xf>
    <xf numFmtId="0" fontId="29" fillId="0" borderId="31" xfId="0" applyFont="1" applyBorder="1" applyAlignment="1" applyProtection="1">
      <alignment horizontal="center" vertical="center"/>
    </xf>
    <xf numFmtId="0" fontId="29" fillId="0" borderId="37" xfId="0" applyFont="1" applyBorder="1" applyAlignment="1" applyProtection="1">
      <alignment horizontal="center" vertical="center"/>
    </xf>
    <xf numFmtId="0" fontId="29" fillId="0" borderId="38" xfId="0" applyFont="1" applyBorder="1" applyAlignment="1" applyProtection="1">
      <alignment horizontal="center" vertical="center"/>
    </xf>
    <xf numFmtId="0" fontId="24" fillId="3" borderId="25" xfId="0" applyFont="1" applyFill="1" applyBorder="1" applyAlignment="1" applyProtection="1">
      <alignment horizontal="left"/>
    </xf>
    <xf numFmtId="0" fontId="23" fillId="3" borderId="26" xfId="0" applyFont="1" applyFill="1" applyBorder="1" applyAlignment="1" applyProtection="1">
      <alignment horizontal="left"/>
    </xf>
    <xf numFmtId="0" fontId="24" fillId="3" borderId="67" xfId="0" applyFont="1" applyFill="1" applyBorder="1" applyAlignment="1" applyProtection="1">
      <alignment horizontal="left"/>
    </xf>
    <xf numFmtId="0" fontId="23" fillId="3" borderId="68" xfId="0" applyFont="1" applyFill="1" applyBorder="1" applyAlignment="1" applyProtection="1">
      <alignment horizontal="left"/>
    </xf>
    <xf numFmtId="15" fontId="23" fillId="3" borderId="31" xfId="0" quotePrefix="1" applyNumberFormat="1" applyFont="1" applyFill="1" applyBorder="1" applyAlignment="1" applyProtection="1">
      <alignment horizontal="left"/>
    </xf>
    <xf numFmtId="0" fontId="23" fillId="3" borderId="32" xfId="0" applyFont="1" applyFill="1" applyBorder="1" applyAlignment="1" applyProtection="1">
      <alignment horizontal="left"/>
    </xf>
    <xf numFmtId="0" fontId="8" fillId="0" borderId="20" xfId="8" applyFont="1" applyFill="1" applyBorder="1" applyAlignment="1">
      <alignment horizontal="center" vertical="center"/>
    </xf>
    <xf numFmtId="0" fontId="8" fillId="0" borderId="21" xfId="8" applyFont="1" applyFill="1" applyBorder="1" applyAlignment="1">
      <alignment horizontal="center" vertical="center"/>
    </xf>
    <xf numFmtId="0" fontId="8" fillId="0" borderId="22" xfId="8" applyFont="1" applyFill="1" applyBorder="1" applyAlignment="1">
      <alignment horizontal="center" vertical="center"/>
    </xf>
    <xf numFmtId="0" fontId="29" fillId="0" borderId="34" xfId="8" applyFont="1" applyBorder="1" applyAlignment="1">
      <alignment horizontal="center" vertical="center"/>
    </xf>
    <xf numFmtId="0" fontId="29" fillId="0" borderId="35" xfId="8" applyFont="1" applyBorder="1" applyAlignment="1">
      <alignment horizontal="center" vertical="center"/>
    </xf>
    <xf numFmtId="0" fontId="29" fillId="0" borderId="36" xfId="8" applyFont="1" applyBorder="1" applyAlignment="1">
      <alignment horizontal="center" vertical="center"/>
    </xf>
    <xf numFmtId="0" fontId="29" fillId="0" borderId="87" xfId="8" applyFont="1" applyBorder="1" applyAlignment="1">
      <alignment horizontal="center" vertical="center"/>
    </xf>
    <xf numFmtId="0" fontId="29" fillId="0" borderId="1" xfId="8" applyFont="1" applyBorder="1" applyAlignment="1">
      <alignment horizontal="center" vertical="center"/>
    </xf>
    <xf numFmtId="0" fontId="29" fillId="0" borderId="19" xfId="8" applyFont="1" applyBorder="1" applyAlignment="1">
      <alignment horizontal="center" vertical="center"/>
    </xf>
    <xf numFmtId="0" fontId="29" fillId="0" borderId="31" xfId="8" applyFont="1" applyBorder="1" applyAlignment="1">
      <alignment horizontal="center" vertical="center"/>
    </xf>
    <xf numFmtId="0" fontId="29" fillId="0" borderId="37" xfId="8" applyFont="1" applyBorder="1" applyAlignment="1">
      <alignment horizontal="center" vertical="center"/>
    </xf>
    <xf numFmtId="0" fontId="29" fillId="0" borderId="38" xfId="8" applyFont="1" applyBorder="1" applyAlignment="1">
      <alignment horizontal="center" vertical="center"/>
    </xf>
    <xf numFmtId="0" fontId="24" fillId="3" borderId="25" xfId="8" applyFont="1" applyFill="1" applyBorder="1" applyAlignment="1">
      <alignment horizontal="left"/>
    </xf>
    <xf numFmtId="0" fontId="23" fillId="3" borderId="26" xfId="8" applyFont="1" applyFill="1" applyBorder="1" applyAlignment="1">
      <alignment horizontal="left"/>
    </xf>
    <xf numFmtId="0" fontId="24" fillId="3" borderId="67" xfId="8" applyFont="1" applyFill="1" applyBorder="1" applyAlignment="1">
      <alignment horizontal="left"/>
    </xf>
    <xf numFmtId="0" fontId="23" fillId="3" borderId="68" xfId="8" applyFont="1" applyFill="1" applyBorder="1" applyAlignment="1">
      <alignment horizontal="left"/>
    </xf>
    <xf numFmtId="15" fontId="23" fillId="3" borderId="31" xfId="8" quotePrefix="1" applyNumberFormat="1" applyFont="1" applyFill="1" applyBorder="1" applyAlignment="1">
      <alignment horizontal="left"/>
    </xf>
    <xf numFmtId="0" fontId="23" fillId="3" borderId="32" xfId="8" applyFont="1" applyFill="1" applyBorder="1" applyAlignment="1">
      <alignment horizontal="left"/>
    </xf>
    <xf numFmtId="0" fontId="5" fillId="5" borderId="16" xfId="8" applyFont="1" applyFill="1" applyBorder="1" applyAlignment="1">
      <alignment horizontal="center" vertical="center"/>
    </xf>
    <xf numFmtId="0" fontId="5" fillId="5" borderId="17" xfId="8" applyFont="1" applyFill="1" applyBorder="1" applyAlignment="1">
      <alignment horizontal="center" vertical="center"/>
    </xf>
    <xf numFmtId="0" fontId="5" fillId="5" borderId="18" xfId="8" applyFont="1" applyFill="1" applyBorder="1" applyAlignment="1">
      <alignment horizontal="center" vertical="center"/>
    </xf>
    <xf numFmtId="0" fontId="8" fillId="6" borderId="80" xfId="8" applyFont="1" applyFill="1" applyBorder="1" applyAlignment="1" applyProtection="1">
      <alignment horizontal="center" vertical="center" wrapText="1"/>
    </xf>
    <xf numFmtId="0" fontId="8" fillId="6" borderId="5" xfId="8" applyFont="1" applyFill="1" applyBorder="1" applyAlignment="1" applyProtection="1">
      <alignment horizontal="center" vertical="center" wrapText="1"/>
    </xf>
    <xf numFmtId="0" fontId="8" fillId="6" borderId="80" xfId="8" applyFont="1" applyFill="1" applyBorder="1" applyAlignment="1">
      <alignment horizontal="center" vertical="center" wrapText="1"/>
    </xf>
    <xf numFmtId="0" fontId="8" fillId="6" borderId="5" xfId="8" applyFont="1" applyFill="1" applyBorder="1" applyAlignment="1">
      <alignment horizontal="center" vertical="center" wrapText="1"/>
    </xf>
    <xf numFmtId="0" fontId="6" fillId="0" borderId="1" xfId="1" applyFont="1" applyAlignment="1">
      <alignment vertical="center"/>
    </xf>
    <xf numFmtId="0" fontId="19" fillId="0" borderId="76" xfId="8" applyFont="1" applyBorder="1" applyAlignment="1" applyProtection="1">
      <alignment horizontal="center" vertical="center" wrapText="1"/>
    </xf>
    <xf numFmtId="0" fontId="19" fillId="0" borderId="80" xfId="8" applyFont="1" applyBorder="1" applyAlignment="1" applyProtection="1">
      <alignment horizontal="center" vertical="center" wrapText="1"/>
    </xf>
    <xf numFmtId="0" fontId="19" fillId="0" borderId="5" xfId="8" applyFont="1" applyBorder="1" applyAlignment="1" applyProtection="1">
      <alignment horizontal="center" vertical="center" wrapText="1"/>
    </xf>
    <xf numFmtId="0" fontId="4" fillId="0" borderId="84" xfId="1" applyFont="1" applyBorder="1" applyAlignment="1" applyProtection="1">
      <alignment horizontal="left" vertical="top"/>
      <protection locked="0"/>
    </xf>
    <xf numFmtId="0" fontId="4" fillId="0" borderId="85" xfId="1" applyFont="1" applyBorder="1" applyAlignment="1" applyProtection="1">
      <alignment horizontal="left" vertical="top"/>
      <protection locked="0"/>
    </xf>
    <xf numFmtId="0" fontId="4" fillId="0" borderId="86" xfId="1" applyFont="1" applyBorder="1" applyAlignment="1" applyProtection="1">
      <alignment horizontal="left" vertical="top"/>
      <protection locked="0"/>
    </xf>
    <xf numFmtId="14" fontId="19" fillId="0" borderId="7" xfId="1" applyNumberFormat="1" applyFont="1" applyBorder="1" applyAlignment="1" applyProtection="1">
      <alignment horizontal="center" vertical="center" wrapText="1"/>
      <protection locked="0"/>
    </xf>
    <xf numFmtId="14" fontId="19" fillId="0" borderId="6" xfId="1" applyNumberFormat="1" applyFont="1" applyBorder="1" applyAlignment="1" applyProtection="1">
      <alignment horizontal="center" vertical="center"/>
      <protection locked="0"/>
    </xf>
    <xf numFmtId="0" fontId="19" fillId="0" borderId="83" xfId="1" applyFont="1" applyBorder="1" applyAlignment="1" applyProtection="1">
      <alignment horizontal="left" vertical="center" wrapText="1"/>
      <protection locked="0"/>
    </xf>
    <xf numFmtId="0" fontId="8" fillId="0" borderId="83" xfId="1" applyFont="1" applyBorder="1" applyAlignment="1" applyProtection="1">
      <alignment horizontal="left" vertical="center" wrapText="1"/>
      <protection locked="0"/>
    </xf>
    <xf numFmtId="0" fontId="6" fillId="0" borderId="1" xfId="1" applyFont="1" applyBorder="1" applyAlignment="1">
      <alignment horizontal="left" vertical="center"/>
    </xf>
    <xf numFmtId="0" fontId="8" fillId="0" borderId="3" xfId="0" applyFont="1" applyBorder="1" applyAlignment="1" applyProtection="1">
      <alignment horizontal="center" vertical="top" wrapText="1"/>
    </xf>
    <xf numFmtId="0" fontId="8" fillId="0" borderId="80" xfId="0" applyFont="1" applyBorder="1" applyAlignment="1" applyProtection="1">
      <alignment horizontal="center" vertical="top" wrapText="1"/>
    </xf>
    <xf numFmtId="0" fontId="8" fillId="0" borderId="5" xfId="0" applyFont="1" applyBorder="1" applyAlignment="1" applyProtection="1">
      <alignment horizontal="center" vertical="top" wrapText="1"/>
    </xf>
    <xf numFmtId="14" fontId="19" fillId="0" borderId="84" xfId="1" applyNumberFormat="1" applyFont="1" applyBorder="1" applyAlignment="1" applyProtection="1">
      <alignment horizontal="center" vertical="center" wrapText="1"/>
      <protection locked="0"/>
    </xf>
    <xf numFmtId="14" fontId="19" fillId="0" borderId="86" xfId="1" applyNumberFormat="1" applyFont="1" applyBorder="1" applyAlignment="1" applyProtection="1">
      <alignment horizontal="center" vertical="center"/>
      <protection locked="0"/>
    </xf>
    <xf numFmtId="0" fontId="19" fillId="0" borderId="83" xfId="1" applyFont="1" applyBorder="1" applyAlignment="1" applyProtection="1">
      <alignment horizontal="left" vertical="center"/>
      <protection locked="0"/>
    </xf>
    <xf numFmtId="0" fontId="8" fillId="0" borderId="83" xfId="1" applyFont="1" applyBorder="1" applyAlignment="1" applyProtection="1">
      <alignment horizontal="left" vertical="center"/>
      <protection locked="0"/>
    </xf>
    <xf numFmtId="0" fontId="5" fillId="5" borderId="16" xfId="0" applyFont="1" applyFill="1" applyBorder="1" applyAlignment="1">
      <alignment horizontal="center" vertical="center"/>
    </xf>
    <xf numFmtId="0" fontId="5" fillId="5" borderId="17" xfId="0" applyFont="1" applyFill="1" applyBorder="1" applyAlignment="1">
      <alignment horizontal="center" vertical="center"/>
    </xf>
    <xf numFmtId="0" fontId="5" fillId="5" borderId="18"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29" fillId="0" borderId="34" xfId="0" applyFont="1" applyBorder="1" applyAlignment="1">
      <alignment horizontal="center" vertical="center"/>
    </xf>
    <xf numFmtId="0" fontId="29" fillId="0" borderId="35" xfId="0" applyFont="1" applyBorder="1" applyAlignment="1">
      <alignment horizontal="center" vertical="center"/>
    </xf>
    <xf numFmtId="0" fontId="29" fillId="0" borderId="36" xfId="0" applyFont="1" applyBorder="1" applyAlignment="1">
      <alignment horizontal="center" vertical="center"/>
    </xf>
    <xf numFmtId="0" fontId="29" fillId="0" borderId="87" xfId="0" applyFont="1" applyBorder="1" applyAlignment="1">
      <alignment horizontal="center" vertical="center"/>
    </xf>
    <xf numFmtId="0" fontId="29" fillId="0" borderId="1" xfId="0" applyFont="1" applyBorder="1" applyAlignment="1">
      <alignment horizontal="center" vertical="center"/>
    </xf>
    <xf numFmtId="0" fontId="29" fillId="0" borderId="19" xfId="0" applyFont="1" applyBorder="1" applyAlignment="1">
      <alignment horizontal="center" vertical="center"/>
    </xf>
    <xf numFmtId="0" fontId="29" fillId="0" borderId="31"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center" vertical="center"/>
    </xf>
    <xf numFmtId="0" fontId="24" fillId="3" borderId="25" xfId="0" applyFont="1" applyFill="1" applyBorder="1" applyAlignment="1">
      <alignment horizontal="left"/>
    </xf>
    <xf numFmtId="0" fontId="23" fillId="3" borderId="26" xfId="0" applyFont="1" applyFill="1" applyBorder="1" applyAlignment="1">
      <alignment horizontal="left"/>
    </xf>
    <xf numFmtId="0" fontId="24" fillId="3" borderId="67" xfId="0" applyFont="1" applyFill="1" applyBorder="1" applyAlignment="1">
      <alignment horizontal="left"/>
    </xf>
    <xf numFmtId="0" fontId="23" fillId="3" borderId="68" xfId="0" applyFont="1" applyFill="1" applyBorder="1" applyAlignment="1">
      <alignment horizontal="left"/>
    </xf>
    <xf numFmtId="15" fontId="23" fillId="3" borderId="31" xfId="0" quotePrefix="1" applyNumberFormat="1" applyFont="1" applyFill="1" applyBorder="1" applyAlignment="1">
      <alignment horizontal="left"/>
    </xf>
    <xf numFmtId="0" fontId="23" fillId="3" borderId="32" xfId="0" applyFont="1" applyFill="1" applyBorder="1" applyAlignment="1">
      <alignment horizontal="left"/>
    </xf>
    <xf numFmtId="0" fontId="36" fillId="0" borderId="3" xfId="0" applyFont="1" applyBorder="1" applyAlignment="1" applyProtection="1">
      <alignment horizontal="center" vertical="top" wrapText="1"/>
    </xf>
    <xf numFmtId="0" fontId="36" fillId="0" borderId="4" xfId="0" applyFont="1" applyBorder="1" applyAlignment="1" applyProtection="1">
      <alignment horizontal="center" vertical="top" wrapText="1"/>
    </xf>
    <xf numFmtId="0" fontId="36" fillId="0" borderId="5" xfId="0" applyFont="1" applyBorder="1" applyAlignment="1" applyProtection="1">
      <alignment horizontal="center" vertical="top" wrapText="1"/>
    </xf>
    <xf numFmtId="0" fontId="11" fillId="10" borderId="7" xfId="1" applyFont="1" applyFill="1" applyBorder="1" applyAlignment="1" applyProtection="1">
      <alignment horizontal="right" vertical="center"/>
    </xf>
    <xf numFmtId="0" fontId="11" fillId="10" borderId="15" xfId="1" applyFont="1" applyFill="1" applyBorder="1" applyAlignment="1" applyProtection="1">
      <alignment horizontal="right" vertical="center"/>
    </xf>
    <xf numFmtId="0" fontId="11" fillId="10" borderId="6" xfId="1" applyFont="1" applyFill="1" applyBorder="1" applyAlignment="1" applyProtection="1">
      <alignment horizontal="right" vertical="center"/>
    </xf>
    <xf numFmtId="0" fontId="27" fillId="9" borderId="10" xfId="1" applyFont="1" applyFill="1" applyBorder="1" applyAlignment="1" applyProtection="1">
      <alignment horizontal="center" vertical="center" wrapText="1"/>
    </xf>
    <xf numFmtId="0" fontId="26" fillId="9" borderId="9" xfId="1" applyFont="1" applyFill="1" applyBorder="1" applyAlignment="1" applyProtection="1">
      <alignment horizontal="center" vertical="center" wrapText="1"/>
    </xf>
    <xf numFmtId="0" fontId="8" fillId="6" borderId="4" xfId="0" applyFont="1" applyFill="1" applyBorder="1" applyAlignment="1" applyProtection="1">
      <alignment horizontal="center"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9" fillId="0" borderId="2" xfId="1" applyFont="1" applyFill="1" applyBorder="1" applyAlignment="1" applyProtection="1">
      <alignment horizontal="center" vertical="center" wrapText="1"/>
    </xf>
    <xf numFmtId="0" fontId="9" fillId="7" borderId="7" xfId="1" applyFont="1" applyFill="1" applyBorder="1" applyAlignment="1" applyProtection="1">
      <alignment horizontal="center" vertical="center" wrapText="1"/>
    </xf>
    <xf numFmtId="0" fontId="9" fillId="7" borderId="6" xfId="1" applyFont="1" applyFill="1" applyBorder="1" applyAlignment="1" applyProtection="1">
      <alignment horizontal="center" vertical="center" wrapText="1"/>
    </xf>
    <xf numFmtId="0" fontId="19" fillId="0" borderId="2" xfId="1" applyFont="1" applyBorder="1" applyAlignment="1" applyProtection="1">
      <alignment horizontal="left" vertical="center" wrapText="1"/>
      <protection locked="0"/>
    </xf>
    <xf numFmtId="0" fontId="8" fillId="0" borderId="2" xfId="1" applyFont="1" applyBorder="1" applyAlignment="1" applyProtection="1">
      <alignment horizontal="left" vertical="center" wrapText="1"/>
      <protection locked="0"/>
    </xf>
    <xf numFmtId="0" fontId="24" fillId="3" borderId="29" xfId="0" applyFont="1" applyFill="1" applyBorder="1" applyAlignment="1">
      <alignment horizontal="left"/>
    </xf>
    <xf numFmtId="0" fontId="23" fillId="3" borderId="30" xfId="0" applyFont="1" applyFill="1" applyBorder="1" applyAlignment="1">
      <alignment horizontal="left"/>
    </xf>
    <xf numFmtId="0" fontId="29" fillId="0" borderId="8" xfId="0" applyFont="1" applyBorder="1" applyAlignment="1">
      <alignment horizontal="center" vertical="center"/>
    </xf>
    <xf numFmtId="0" fontId="11" fillId="0" borderId="7" xfId="1" applyFont="1" applyBorder="1" applyAlignment="1" applyProtection="1">
      <alignment horizontal="left" vertical="top"/>
      <protection locked="0"/>
    </xf>
    <xf numFmtId="0" fontId="4" fillId="0" borderId="15" xfId="1" applyFont="1" applyBorder="1" applyAlignment="1" applyProtection="1">
      <alignment horizontal="left" vertical="top"/>
      <protection locked="0"/>
    </xf>
    <xf numFmtId="0" fontId="4" fillId="0" borderId="6" xfId="1" applyFont="1" applyBorder="1" applyAlignment="1" applyProtection="1">
      <alignment horizontal="left" vertical="top"/>
      <protection locked="0"/>
    </xf>
    <xf numFmtId="0" fontId="19" fillId="0" borderId="23" xfId="1" applyFont="1" applyBorder="1" applyAlignment="1" applyProtection="1">
      <alignment horizontal="left" vertical="center"/>
    </xf>
    <xf numFmtId="0" fontId="19" fillId="0" borderId="24" xfId="1" applyFont="1" applyBorder="1" applyAlignment="1" applyProtection="1">
      <alignment horizontal="left" vertical="center"/>
    </xf>
    <xf numFmtId="0" fontId="9" fillId="0" borderId="7" xfId="1" applyFont="1" applyFill="1" applyBorder="1" applyAlignment="1" applyProtection="1">
      <alignment horizontal="center" vertical="center" wrapText="1"/>
    </xf>
    <xf numFmtId="0" fontId="9" fillId="0" borderId="6" xfId="1" applyFont="1" applyFill="1" applyBorder="1" applyAlignment="1" applyProtection="1">
      <alignment horizontal="center" vertical="center" wrapText="1"/>
    </xf>
    <xf numFmtId="0" fontId="8" fillId="6" borderId="62" xfId="0" applyFont="1" applyFill="1" applyBorder="1" applyAlignment="1" applyProtection="1">
      <alignment horizontal="center" vertical="center" wrapText="1"/>
    </xf>
    <xf numFmtId="0" fontId="8" fillId="6" borderId="2" xfId="0" applyFont="1" applyFill="1" applyBorder="1" applyAlignment="1" applyProtection="1">
      <alignment horizontal="center" vertical="center" wrapText="1"/>
    </xf>
    <xf numFmtId="0" fontId="10" fillId="9" borderId="10" xfId="1" applyFont="1" applyFill="1" applyBorder="1" applyAlignment="1" applyProtection="1">
      <alignment horizontal="center" vertical="center" wrapText="1"/>
    </xf>
    <xf numFmtId="0" fontId="8" fillId="9" borderId="9" xfId="1" applyFont="1" applyFill="1" applyBorder="1" applyAlignment="1" applyProtection="1">
      <alignment horizontal="center" vertical="center" wrapText="1"/>
    </xf>
    <xf numFmtId="0" fontId="41" fillId="0" borderId="3" xfId="0" applyFont="1" applyBorder="1" applyAlignment="1" applyProtection="1">
      <alignment horizontal="center" vertical="top" wrapText="1"/>
    </xf>
    <xf numFmtId="0" fontId="41" fillId="0" borderId="80" xfId="0" applyFont="1" applyBorder="1" applyAlignment="1" applyProtection="1">
      <alignment horizontal="center" vertical="top" wrapText="1"/>
    </xf>
    <xf numFmtId="0" fontId="41" fillId="0" borderId="4" xfId="0" applyFont="1" applyBorder="1" applyAlignment="1" applyProtection="1">
      <alignment horizontal="center" vertical="top" wrapText="1"/>
    </xf>
    <xf numFmtId="0" fontId="4" fillId="0" borderId="1" xfId="1" applyFont="1" applyBorder="1" applyAlignment="1" applyProtection="1">
      <alignment horizontal="left" vertical="center"/>
      <protection locked="0"/>
    </xf>
    <xf numFmtId="0" fontId="4" fillId="0" borderId="7" xfId="1" applyFont="1" applyBorder="1" applyAlignment="1" applyProtection="1">
      <alignment horizontal="left" vertical="top"/>
      <protection locked="0"/>
    </xf>
    <xf numFmtId="0" fontId="19" fillId="0" borderId="76" xfId="0" applyFont="1" applyBorder="1" applyAlignment="1" applyProtection="1">
      <alignment horizontal="center" vertical="center" wrapText="1"/>
    </xf>
    <xf numFmtId="0" fontId="19" fillId="0" borderId="76" xfId="0" applyFont="1" applyBorder="1" applyAlignment="1" applyProtection="1">
      <alignment horizontal="left" vertical="center" wrapText="1"/>
    </xf>
    <xf numFmtId="0" fontId="19" fillId="0" borderId="5" xfId="0" applyFont="1" applyBorder="1" applyAlignment="1" applyProtection="1">
      <alignment horizontal="left" vertical="center" wrapText="1"/>
    </xf>
    <xf numFmtId="0" fontId="8" fillId="0" borderId="2" xfId="1" applyFont="1" applyBorder="1" applyAlignment="1" applyProtection="1">
      <alignment horizontal="left" vertical="center"/>
      <protection locked="0"/>
    </xf>
    <xf numFmtId="0" fontId="19" fillId="0" borderId="5" xfId="0" applyFont="1" applyBorder="1" applyAlignment="1" applyProtection="1">
      <alignment horizontal="center" vertical="center" wrapText="1"/>
    </xf>
    <xf numFmtId="0" fontId="40" fillId="0" borderId="3" xfId="0" applyFont="1" applyBorder="1" applyAlignment="1" applyProtection="1">
      <alignment horizontal="center" vertical="center" wrapText="1"/>
    </xf>
    <xf numFmtId="0" fontId="40" fillId="0" borderId="4" xfId="0" applyFont="1" applyBorder="1" applyAlignment="1" applyProtection="1">
      <alignment horizontal="center" vertical="center" wrapText="1"/>
    </xf>
    <xf numFmtId="0" fontId="40" fillId="0" borderId="5" xfId="0" applyFont="1" applyBorder="1" applyAlignment="1" applyProtection="1">
      <alignment horizontal="center" vertical="center" wrapText="1"/>
    </xf>
    <xf numFmtId="0" fontId="19" fillId="0" borderId="23" xfId="1" applyFont="1" applyFill="1" applyBorder="1" applyAlignment="1" applyProtection="1">
      <alignment horizontal="left" vertical="center"/>
    </xf>
    <xf numFmtId="0" fontId="19" fillId="0" borderId="24" xfId="1" applyFont="1" applyFill="1" applyBorder="1" applyAlignment="1" applyProtection="1">
      <alignment horizontal="left" vertical="center"/>
    </xf>
    <xf numFmtId="0" fontId="29" fillId="0" borderId="34" xfId="0" applyFont="1" applyFill="1" applyBorder="1" applyAlignment="1">
      <alignment horizontal="center" vertical="center"/>
    </xf>
    <xf numFmtId="0" fontId="29" fillId="0" borderId="35" xfId="0" applyFont="1" applyFill="1" applyBorder="1" applyAlignment="1">
      <alignment horizontal="center" vertical="center"/>
    </xf>
    <xf numFmtId="0" fontId="29" fillId="0" borderId="36"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19" xfId="0" applyFont="1" applyFill="1" applyBorder="1" applyAlignment="1">
      <alignment horizontal="center" vertical="center"/>
    </xf>
    <xf numFmtId="0" fontId="29" fillId="0" borderId="31" xfId="0" applyFont="1" applyFill="1" applyBorder="1" applyAlignment="1">
      <alignment horizontal="center" vertical="center"/>
    </xf>
    <xf numFmtId="0" fontId="29" fillId="0" borderId="37" xfId="0" applyFont="1" applyFill="1" applyBorder="1" applyAlignment="1">
      <alignment horizontal="center" vertical="center"/>
    </xf>
    <xf numFmtId="0" fontId="29" fillId="0" borderId="38" xfId="0" applyFont="1" applyFill="1" applyBorder="1" applyAlignment="1">
      <alignment horizontal="center" vertical="center"/>
    </xf>
    <xf numFmtId="0" fontId="8" fillId="0" borderId="25" xfId="0" applyFont="1" applyFill="1" applyBorder="1" applyAlignment="1">
      <alignment horizontal="left"/>
    </xf>
    <xf numFmtId="0" fontId="19" fillId="0" borderId="26" xfId="0" applyFont="1" applyFill="1" applyBorder="1" applyAlignment="1">
      <alignment horizontal="left"/>
    </xf>
    <xf numFmtId="0" fontId="8" fillId="0" borderId="29" xfId="0" applyFont="1" applyFill="1" applyBorder="1" applyAlignment="1">
      <alignment horizontal="left"/>
    </xf>
    <xf numFmtId="0" fontId="19" fillId="0" borderId="30" xfId="0" applyFont="1" applyFill="1" applyBorder="1" applyAlignment="1">
      <alignment horizontal="left"/>
    </xf>
    <xf numFmtId="15" fontId="19" fillId="0" borderId="31" xfId="0" quotePrefix="1" applyNumberFormat="1" applyFont="1" applyFill="1" applyBorder="1" applyAlignment="1">
      <alignment horizontal="left"/>
    </xf>
    <xf numFmtId="0" fontId="19" fillId="0" borderId="32" xfId="0" applyFont="1" applyFill="1" applyBorder="1" applyAlignment="1">
      <alignment horizontal="left"/>
    </xf>
    <xf numFmtId="0" fontId="36" fillId="0" borderId="88" xfId="0" applyFont="1" applyFill="1" applyBorder="1" applyAlignment="1" applyProtection="1">
      <alignment horizontal="left" vertical="center" wrapText="1"/>
    </xf>
    <xf numFmtId="0" fontId="36" fillId="0" borderId="5" xfId="0" applyFont="1" applyFill="1" applyBorder="1" applyAlignment="1" applyProtection="1">
      <alignment horizontal="left" vertical="center" wrapText="1"/>
    </xf>
    <xf numFmtId="0" fontId="36" fillId="0" borderId="76" xfId="0" applyFont="1" applyFill="1" applyBorder="1" applyAlignment="1" applyProtection="1">
      <alignment horizontal="left" vertical="center" wrapText="1"/>
    </xf>
    <xf numFmtId="0" fontId="36" fillId="0" borderId="65" xfId="0" applyFont="1" applyFill="1" applyBorder="1" applyAlignment="1" applyProtection="1">
      <alignment horizontal="left" vertical="center" wrapText="1"/>
    </xf>
    <xf numFmtId="0" fontId="6" fillId="0" borderId="1" xfId="1" applyFont="1" applyFill="1" applyBorder="1" applyAlignment="1">
      <alignment horizontal="left" vertical="center"/>
    </xf>
    <xf numFmtId="0" fontId="36" fillId="0" borderId="3" xfId="0" applyFont="1" applyFill="1" applyBorder="1" applyAlignment="1" applyProtection="1">
      <alignment horizontal="center" vertical="top" wrapText="1"/>
    </xf>
    <xf numFmtId="0" fontId="36" fillId="0" borderId="4" xfId="0" applyFont="1" applyFill="1" applyBorder="1" applyAlignment="1" applyProtection="1">
      <alignment horizontal="center" vertical="top" wrapText="1"/>
    </xf>
    <xf numFmtId="0" fontId="36" fillId="0" borderId="5" xfId="0" applyFont="1" applyFill="1" applyBorder="1" applyAlignment="1" applyProtection="1">
      <alignment horizontal="center" vertical="top" wrapText="1"/>
    </xf>
    <xf numFmtId="0" fontId="6" fillId="0" borderId="1" xfId="1" applyFont="1" applyFill="1" applyAlignment="1">
      <alignment vertical="center"/>
    </xf>
    <xf numFmtId="14" fontId="19" fillId="0" borderId="7" xfId="1" applyNumberFormat="1" applyFont="1" applyFill="1" applyBorder="1" applyAlignment="1" applyProtection="1">
      <alignment horizontal="center" vertical="center" wrapText="1"/>
      <protection locked="0"/>
    </xf>
    <xf numFmtId="14" fontId="19" fillId="0" borderId="6" xfId="1" applyNumberFormat="1" applyFont="1" applyFill="1" applyBorder="1" applyAlignment="1" applyProtection="1">
      <alignment horizontal="center" vertical="center"/>
      <protection locked="0"/>
    </xf>
    <xf numFmtId="0" fontId="19" fillId="0" borderId="2" xfId="1" applyFont="1" applyFill="1" applyBorder="1" applyAlignment="1" applyProtection="1">
      <alignment horizontal="left" vertical="center"/>
      <protection locked="0"/>
    </xf>
    <xf numFmtId="0" fontId="8" fillId="0" borderId="2" xfId="1" applyFont="1" applyFill="1" applyBorder="1" applyAlignment="1" applyProtection="1">
      <alignment horizontal="left" vertical="center"/>
      <protection locked="0"/>
    </xf>
    <xf numFmtId="0" fontId="19" fillId="0" borderId="3" xfId="24" applyFont="1" applyBorder="1" applyAlignment="1" applyProtection="1">
      <alignment horizontal="center" vertical="top" wrapText="1"/>
    </xf>
    <xf numFmtId="0" fontId="19" fillId="0" borderId="4" xfId="24" applyFont="1" applyBorder="1" applyAlignment="1" applyProtection="1">
      <alignment horizontal="center" vertical="top" wrapText="1"/>
    </xf>
    <xf numFmtId="0" fontId="19" fillId="0" borderId="5" xfId="24" applyFont="1" applyBorder="1" applyAlignment="1" applyProtection="1">
      <alignment horizontal="center" vertical="top" wrapText="1"/>
    </xf>
    <xf numFmtId="0" fontId="19" fillId="0" borderId="2" xfId="1" applyFont="1" applyBorder="1" applyAlignment="1" applyProtection="1">
      <alignment horizontal="left" vertical="center"/>
      <protection locked="0"/>
    </xf>
    <xf numFmtId="14" fontId="19" fillId="0" borderId="7" xfId="1" applyNumberFormat="1" applyFont="1" applyFill="1" applyBorder="1" applyAlignment="1" applyProtection="1">
      <alignment horizontal="center" vertical="center"/>
      <protection locked="0"/>
    </xf>
    <xf numFmtId="0" fontId="9" fillId="0" borderId="73" xfId="1" applyFont="1" applyFill="1" applyBorder="1" applyAlignment="1" applyProtection="1">
      <alignment horizontal="center" vertical="center" wrapText="1"/>
    </xf>
    <xf numFmtId="0" fontId="9" fillId="7" borderId="74" xfId="1" applyFont="1" applyFill="1" applyBorder="1" applyAlignment="1" applyProtection="1">
      <alignment horizontal="center" vertical="center" wrapText="1"/>
    </xf>
    <xf numFmtId="0" fontId="9" fillId="7" borderId="75" xfId="1" applyFont="1" applyFill="1" applyBorder="1" applyAlignment="1" applyProtection="1">
      <alignment horizontal="center" vertical="center" wrapText="1"/>
    </xf>
    <xf numFmtId="0" fontId="11" fillId="10" borderId="74" xfId="1" applyFont="1" applyFill="1" applyBorder="1" applyAlignment="1" applyProtection="1">
      <alignment horizontal="right" vertical="center"/>
    </xf>
    <xf numFmtId="0" fontId="11" fillId="10" borderId="77" xfId="1" applyFont="1" applyFill="1" applyBorder="1" applyAlignment="1" applyProtection="1">
      <alignment horizontal="right" vertical="center"/>
    </xf>
    <xf numFmtId="0" fontId="11" fillId="10" borderId="75" xfId="1" applyFont="1" applyFill="1" applyBorder="1" applyAlignment="1" applyProtection="1">
      <alignment horizontal="right" vertical="center"/>
    </xf>
    <xf numFmtId="0" fontId="4" fillId="0" borderId="74" xfId="1" applyFont="1" applyBorder="1" applyAlignment="1" applyProtection="1">
      <alignment horizontal="left" vertical="top"/>
      <protection locked="0"/>
    </xf>
    <xf numFmtId="0" fontId="4" fillId="0" borderId="77" xfId="1" applyFont="1" applyBorder="1" applyAlignment="1" applyProtection="1">
      <alignment horizontal="left" vertical="top"/>
      <protection locked="0"/>
    </xf>
    <xf numFmtId="0" fontId="4" fillId="0" borderId="75" xfId="1" applyFont="1" applyBorder="1" applyAlignment="1" applyProtection="1">
      <alignment horizontal="left" vertical="top"/>
      <protection locked="0"/>
    </xf>
    <xf numFmtId="0" fontId="19" fillId="0" borderId="73" xfId="1" applyFont="1" applyBorder="1" applyAlignment="1" applyProtection="1">
      <alignment horizontal="left" vertical="center"/>
      <protection locked="0"/>
    </xf>
    <xf numFmtId="0" fontId="8" fillId="0" borderId="73" xfId="1" applyFont="1" applyBorder="1" applyAlignment="1" applyProtection="1">
      <alignment horizontal="left" vertical="center"/>
      <protection locked="0"/>
    </xf>
    <xf numFmtId="0" fontId="9" fillId="0" borderId="74" xfId="1" applyFont="1" applyFill="1" applyBorder="1" applyAlignment="1" applyProtection="1">
      <alignment horizontal="center" vertical="center" wrapText="1"/>
    </xf>
    <xf numFmtId="0" fontId="9" fillId="0" borderId="75" xfId="1" applyFont="1" applyFill="1" applyBorder="1" applyAlignment="1" applyProtection="1">
      <alignment horizontal="center" vertical="center" wrapText="1"/>
    </xf>
    <xf numFmtId="0" fontId="8" fillId="6" borderId="71" xfId="0" applyFont="1" applyFill="1" applyBorder="1" applyAlignment="1" applyProtection="1">
      <alignment horizontal="center" vertical="center" wrapText="1"/>
    </xf>
    <xf numFmtId="0" fontId="8" fillId="6" borderId="71" xfId="0" applyFont="1" applyFill="1" applyBorder="1" applyAlignment="1">
      <alignment horizontal="center" vertical="center" wrapText="1"/>
    </xf>
    <xf numFmtId="0" fontId="27" fillId="9" borderId="72" xfId="1" applyFont="1" applyFill="1" applyBorder="1" applyAlignment="1" applyProtection="1">
      <alignment horizontal="center" vertical="center" wrapText="1"/>
    </xf>
    <xf numFmtId="0" fontId="29" fillId="0" borderId="66" xfId="0" applyFont="1" applyBorder="1" applyAlignment="1">
      <alignment horizontal="center" vertical="center"/>
    </xf>
    <xf numFmtId="0" fontId="41" fillId="0" borderId="76" xfId="0" applyFont="1" applyBorder="1" applyAlignment="1" applyProtection="1">
      <alignment horizontal="center" vertical="top" wrapText="1"/>
    </xf>
    <xf numFmtId="14" fontId="19" fillId="0" borderId="7" xfId="1" applyNumberFormat="1" applyFont="1" applyBorder="1" applyAlignment="1" applyProtection="1">
      <alignment horizontal="center" vertical="center"/>
      <protection locked="0"/>
    </xf>
    <xf numFmtId="0" fontId="36" fillId="0" borderId="76" xfId="0" applyFont="1" applyBorder="1" applyAlignment="1" applyProtection="1">
      <alignment horizontal="center" vertical="center" wrapText="1"/>
    </xf>
    <xf numFmtId="0" fontId="36" fillId="0" borderId="80" xfId="0" applyFont="1" applyBorder="1" applyAlignment="1" applyProtection="1">
      <alignment horizontal="center" vertical="center" wrapText="1"/>
    </xf>
    <xf numFmtId="0" fontId="36" fillId="0" borderId="5" xfId="0" applyFont="1" applyBorder="1" applyAlignment="1" applyProtection="1">
      <alignment horizontal="center" vertical="center" wrapText="1"/>
    </xf>
    <xf numFmtId="0" fontId="42" fillId="0" borderId="34" xfId="0" applyFont="1" applyBorder="1" applyAlignment="1">
      <alignment horizontal="center" vertical="center"/>
    </xf>
    <xf numFmtId="0" fontId="42" fillId="0" borderId="35" xfId="0" applyFont="1" applyBorder="1" applyAlignment="1">
      <alignment horizontal="center" vertical="center"/>
    </xf>
    <xf numFmtId="0" fontId="42" fillId="0" borderId="36" xfId="0" applyFont="1" applyBorder="1" applyAlignment="1">
      <alignment horizontal="center" vertical="center"/>
    </xf>
    <xf numFmtId="0" fontId="42" fillId="0" borderId="66" xfId="0" applyFont="1" applyBorder="1" applyAlignment="1">
      <alignment horizontal="center" vertical="center"/>
    </xf>
    <xf numFmtId="0" fontId="42" fillId="0" borderId="1" xfId="0" applyFont="1" applyBorder="1" applyAlignment="1">
      <alignment horizontal="center" vertical="center"/>
    </xf>
    <xf numFmtId="0" fontId="42" fillId="0" borderId="19" xfId="0" applyFont="1" applyBorder="1" applyAlignment="1">
      <alignment horizontal="center" vertical="center"/>
    </xf>
    <xf numFmtId="0" fontId="42" fillId="0" borderId="31" xfId="0" applyFont="1" applyBorder="1" applyAlignment="1">
      <alignment horizontal="center" vertical="center"/>
    </xf>
    <xf numFmtId="0" fontId="42" fillId="0" borderId="37" xfId="0" applyFont="1" applyBorder="1" applyAlignment="1">
      <alignment horizontal="center" vertical="center"/>
    </xf>
    <xf numFmtId="0" fontId="42" fillId="0" borderId="38" xfId="0" applyFont="1" applyBorder="1" applyAlignment="1">
      <alignment horizontal="center" vertical="center"/>
    </xf>
    <xf numFmtId="0" fontId="8" fillId="6" borderId="80" xfId="0" applyFont="1" applyFill="1" applyBorder="1" applyAlignment="1">
      <alignment horizontal="center" vertical="center" wrapText="1"/>
    </xf>
    <xf numFmtId="14" fontId="19" fillId="0" borderId="84" xfId="1" applyNumberFormat="1" applyFont="1" applyBorder="1" applyAlignment="1" applyProtection="1">
      <alignment horizontal="center" vertical="center"/>
      <protection locked="0"/>
    </xf>
    <xf numFmtId="0" fontId="19" fillId="0" borderId="4" xfId="0" applyFont="1" applyBorder="1" applyAlignment="1" applyProtection="1">
      <alignment horizontal="center" vertical="center" wrapText="1"/>
    </xf>
    <xf numFmtId="0" fontId="36" fillId="0" borderId="80" xfId="0" applyFont="1" applyBorder="1" applyAlignment="1" applyProtection="1">
      <alignment horizontal="center" vertical="top" wrapText="1"/>
    </xf>
    <xf numFmtId="0" fontId="4" fillId="0" borderId="84" xfId="1" applyFont="1" applyBorder="1" applyAlignment="1" applyProtection="1">
      <alignment horizontal="left" vertical="top" wrapText="1"/>
      <protection locked="0"/>
    </xf>
    <xf numFmtId="0" fontId="4" fillId="0" borderId="85" xfId="1" applyFont="1" applyBorder="1" applyAlignment="1" applyProtection="1">
      <alignment horizontal="left" vertical="top" wrapText="1"/>
      <protection locked="0"/>
    </xf>
    <xf numFmtId="0" fontId="4" fillId="0" borderId="86" xfId="1" applyFont="1" applyBorder="1" applyAlignment="1" applyProtection="1">
      <alignment horizontal="left" vertical="top" wrapText="1"/>
      <protection locked="0"/>
    </xf>
    <xf numFmtId="0" fontId="30" fillId="11" borderId="47" xfId="22" applyFont="1" applyFill="1" applyBorder="1" applyAlignment="1">
      <alignment horizontal="center" vertical="center"/>
    </xf>
    <xf numFmtId="0" fontId="30" fillId="11" borderId="35" xfId="22" applyFont="1" applyFill="1" applyBorder="1" applyAlignment="1">
      <alignment horizontal="center" vertical="center"/>
    </xf>
    <xf numFmtId="0" fontId="30" fillId="11" borderId="48" xfId="22" applyFont="1" applyFill="1" applyBorder="1" applyAlignment="1">
      <alignment horizontal="center" vertical="center"/>
    </xf>
    <xf numFmtId="0" fontId="32" fillId="0" borderId="2" xfId="22" applyFont="1" applyFill="1" applyBorder="1" applyAlignment="1">
      <alignment horizontal="left" vertical="center" wrapText="1"/>
    </xf>
    <xf numFmtId="0" fontId="32" fillId="0" borderId="55" xfId="22" applyFont="1" applyFill="1" applyBorder="1" applyAlignment="1">
      <alignment horizontal="left" vertical="center" wrapText="1"/>
    </xf>
    <xf numFmtId="0" fontId="8" fillId="0" borderId="20" xfId="22" applyFont="1" applyFill="1" applyBorder="1" applyAlignment="1">
      <alignment horizontal="center" vertical="center"/>
    </xf>
    <xf numFmtId="0" fontId="8" fillId="0" borderId="21" xfId="22" applyFont="1" applyFill="1" applyBorder="1" applyAlignment="1">
      <alignment horizontal="center" vertical="center"/>
    </xf>
    <xf numFmtId="0" fontId="8" fillId="0" borderId="22" xfId="22" applyFont="1" applyFill="1" applyBorder="1" applyAlignment="1">
      <alignment horizontal="center" vertical="center"/>
    </xf>
    <xf numFmtId="0" fontId="8" fillId="0" borderId="34" xfId="22" applyFont="1" applyFill="1" applyBorder="1" applyAlignment="1">
      <alignment horizontal="center" vertical="center"/>
    </xf>
    <xf numFmtId="0" fontId="8" fillId="0" borderId="35" xfId="22" applyFont="1" applyFill="1" applyBorder="1" applyAlignment="1">
      <alignment horizontal="center" vertical="center"/>
    </xf>
    <xf numFmtId="0" fontId="8" fillId="0" borderId="8" xfId="22" applyFont="1" applyFill="1" applyBorder="1" applyAlignment="1">
      <alignment horizontal="center" vertical="center"/>
    </xf>
    <xf numFmtId="0" fontId="8" fillId="0" borderId="1" xfId="22" applyFont="1" applyFill="1" applyBorder="1" applyAlignment="1">
      <alignment horizontal="center" vertical="center"/>
    </xf>
    <xf numFmtId="0" fontId="8" fillId="0" borderId="31" xfId="22" applyFont="1" applyFill="1" applyBorder="1" applyAlignment="1">
      <alignment horizontal="center" vertical="center"/>
    </xf>
    <xf numFmtId="0" fontId="8" fillId="0" borderId="37" xfId="22" applyFont="1" applyFill="1" applyBorder="1" applyAlignment="1">
      <alignment horizontal="center" vertical="center"/>
    </xf>
    <xf numFmtId="0" fontId="24" fillId="3" borderId="25" xfId="22" applyFont="1" applyFill="1" applyBorder="1" applyAlignment="1">
      <alignment horizontal="left"/>
    </xf>
    <xf numFmtId="0" fontId="23" fillId="3" borderId="26" xfId="22" applyFont="1" applyFill="1" applyBorder="1" applyAlignment="1">
      <alignment horizontal="left"/>
    </xf>
    <xf numFmtId="0" fontId="24" fillId="3" borderId="29" xfId="22" applyFont="1" applyFill="1" applyBorder="1" applyAlignment="1">
      <alignment horizontal="left"/>
    </xf>
    <xf numFmtId="0" fontId="23" fillId="3" borderId="30" xfId="22" applyFont="1" applyFill="1" applyBorder="1" applyAlignment="1">
      <alignment horizontal="left"/>
    </xf>
    <xf numFmtId="15" fontId="23" fillId="3" borderId="31" xfId="22" quotePrefix="1" applyNumberFormat="1" applyFont="1" applyFill="1" applyBorder="1" applyAlignment="1">
      <alignment horizontal="left"/>
    </xf>
    <xf numFmtId="0" fontId="23" fillId="3" borderId="32" xfId="22" applyFont="1" applyFill="1" applyBorder="1" applyAlignment="1">
      <alignment horizontal="left"/>
    </xf>
    <xf numFmtId="0" fontId="19" fillId="0" borderId="2" xfId="22" applyFont="1" applyFill="1" applyBorder="1" applyAlignment="1">
      <alignment horizontal="left" vertical="center" wrapText="1"/>
    </xf>
    <xf numFmtId="0" fontId="19" fillId="0" borderId="55" xfId="22" applyFont="1" applyFill="1" applyBorder="1" applyAlignment="1">
      <alignment horizontal="left" vertical="center" wrapText="1"/>
    </xf>
    <xf numFmtId="0" fontId="19" fillId="0" borderId="49" xfId="22" applyFont="1" applyBorder="1" applyAlignment="1">
      <alignment horizontal="center" vertical="center" wrapText="1"/>
    </xf>
    <xf numFmtId="0" fontId="19" fillId="0" borderId="37" xfId="22" applyFont="1" applyBorder="1" applyAlignment="1">
      <alignment horizontal="center" vertical="center" wrapText="1"/>
    </xf>
    <xf numFmtId="0" fontId="19" fillId="0" borderId="32" xfId="22" applyFont="1" applyBorder="1" applyAlignment="1">
      <alignment horizontal="center" vertical="center" wrapText="1"/>
    </xf>
    <xf numFmtId="0" fontId="30" fillId="11" borderId="33" xfId="22" applyFont="1" applyFill="1" applyBorder="1" applyAlignment="1">
      <alignment horizontal="center" vertical="center"/>
    </xf>
    <xf numFmtId="0" fontId="30" fillId="11" borderId="51" xfId="22" applyFont="1" applyFill="1" applyBorder="1" applyAlignment="1">
      <alignment horizontal="center" vertical="center"/>
    </xf>
    <xf numFmtId="0" fontId="19" fillId="0" borderId="52" xfId="22" applyFont="1" applyFill="1" applyBorder="1" applyAlignment="1">
      <alignment horizontal="left" vertical="center" wrapText="1"/>
    </xf>
    <xf numFmtId="0" fontId="19" fillId="0" borderId="53" xfId="22" applyFont="1" applyFill="1" applyBorder="1" applyAlignment="1">
      <alignment horizontal="left" vertical="center" wrapText="1"/>
    </xf>
    <xf numFmtId="0" fontId="19" fillId="0" borderId="5" xfId="22" applyFont="1" applyFill="1" applyBorder="1" applyAlignment="1">
      <alignment horizontal="left" vertical="center" wrapText="1"/>
    </xf>
    <xf numFmtId="0" fontId="19" fillId="0" borderId="28" xfId="22" applyFont="1" applyFill="1" applyBorder="1" applyAlignment="1">
      <alignment horizontal="left" vertical="center" wrapText="1"/>
    </xf>
    <xf numFmtId="0" fontId="19" fillId="0" borderId="59" xfId="22" applyFont="1" applyFill="1" applyBorder="1" applyAlignment="1">
      <alignment horizontal="left" vertical="center" wrapText="1"/>
    </xf>
    <xf numFmtId="0" fontId="19" fillId="0" borderId="60" xfId="22" applyFont="1" applyFill="1" applyBorder="1" applyAlignment="1">
      <alignment horizontal="left" vertical="center" wrapText="1"/>
    </xf>
    <xf numFmtId="0" fontId="8" fillId="14" borderId="20" xfId="8" applyFont="1" applyFill="1" applyBorder="1" applyAlignment="1">
      <alignment horizontal="left" vertical="center"/>
    </xf>
    <xf numFmtId="0" fontId="8" fillId="14" borderId="39" xfId="8" applyFont="1" applyFill="1" applyBorder="1" applyAlignment="1">
      <alignment horizontal="left" vertical="center"/>
    </xf>
    <xf numFmtId="0" fontId="8" fillId="14" borderId="45" xfId="8" applyFont="1" applyFill="1" applyBorder="1" applyAlignment="1">
      <alignment horizontal="left" vertical="center"/>
    </xf>
    <xf numFmtId="0" fontId="4" fillId="0" borderId="22" xfId="8" applyFont="1" applyBorder="1" applyAlignment="1">
      <alignment horizontal="left" vertical="center" wrapText="1"/>
    </xf>
    <xf numFmtId="0" fontId="4" fillId="0" borderId="44" xfId="8" applyFont="1" applyBorder="1" applyAlignment="1">
      <alignment horizontal="left" vertical="center" wrapText="1"/>
    </xf>
    <xf numFmtId="0" fontId="4" fillId="0" borderId="44" xfId="8" applyFont="1" applyBorder="1" applyAlignment="1">
      <alignment horizontal="left" vertical="center"/>
    </xf>
    <xf numFmtId="0" fontId="4" fillId="0" borderId="46" xfId="8" applyFont="1" applyBorder="1" applyAlignment="1">
      <alignment horizontal="left" vertical="center"/>
    </xf>
    <xf numFmtId="0" fontId="4" fillId="0" borderId="7"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center" vertical="center"/>
    </xf>
    <xf numFmtId="0" fontId="4" fillId="0" borderId="7" xfId="8" applyFont="1" applyBorder="1" applyAlignment="1">
      <alignment horizontal="left" vertical="center" wrapText="1"/>
    </xf>
    <xf numFmtId="0" fontId="4" fillId="0" borderId="15" xfId="8" applyFont="1" applyBorder="1" applyAlignment="1">
      <alignment horizontal="left" vertical="center" wrapText="1"/>
    </xf>
    <xf numFmtId="0" fontId="4" fillId="0" borderId="6" xfId="8" applyFont="1" applyBorder="1" applyAlignment="1">
      <alignment horizontal="left" vertical="center" wrapText="1"/>
    </xf>
    <xf numFmtId="0" fontId="4" fillId="0" borderId="2" xfId="8" applyFont="1" applyBorder="1" applyAlignment="1">
      <alignment horizontal="left"/>
    </xf>
    <xf numFmtId="0" fontId="4" fillId="0" borderId="7" xfId="8" applyFont="1" applyBorder="1" applyAlignment="1">
      <alignment horizontal="left"/>
    </xf>
    <xf numFmtId="0" fontId="4" fillId="0" borderId="15" xfId="8" applyFont="1" applyBorder="1" applyAlignment="1">
      <alignment horizontal="left"/>
    </xf>
    <xf numFmtId="0" fontId="4" fillId="0" borderId="6" xfId="8" applyFont="1" applyBorder="1" applyAlignment="1">
      <alignment horizontal="left"/>
    </xf>
    <xf numFmtId="0" fontId="4" fillId="0" borderId="2" xfId="8" applyFont="1" applyBorder="1" applyAlignment="1">
      <alignment horizontal="center" vertical="center"/>
    </xf>
    <xf numFmtId="0" fontId="4" fillId="0" borderId="7" xfId="8" applyFont="1" applyBorder="1" applyAlignment="1">
      <alignment horizontal="center" vertical="center"/>
    </xf>
    <xf numFmtId="0" fontId="4" fillId="0" borderId="15" xfId="8" applyFont="1" applyBorder="1" applyAlignment="1">
      <alignment horizontal="center" vertical="center"/>
    </xf>
    <xf numFmtId="0" fontId="4" fillId="0" borderId="6" xfId="8" applyFont="1" applyBorder="1" applyAlignment="1">
      <alignment horizontal="center" vertical="center"/>
    </xf>
    <xf numFmtId="0" fontId="8" fillId="13" borderId="2" xfId="8" applyFont="1" applyFill="1" applyBorder="1" applyAlignment="1">
      <alignment horizontal="center" vertical="center" wrapText="1"/>
    </xf>
    <xf numFmtId="0" fontId="25" fillId="12" borderId="2" xfId="8" applyFont="1" applyFill="1" applyBorder="1" applyAlignment="1">
      <alignment horizontal="center" vertical="center" wrapText="1"/>
    </xf>
    <xf numFmtId="0" fontId="4" fillId="0" borderId="2" xfId="8" applyFont="1" applyBorder="1" applyAlignment="1">
      <alignment horizontal="left" vertical="center" wrapText="1"/>
    </xf>
    <xf numFmtId="0" fontId="25" fillId="12" borderId="29" xfId="8" applyFont="1" applyFill="1" applyBorder="1" applyAlignment="1">
      <alignment horizontal="center" vertical="center" wrapText="1"/>
    </xf>
    <xf numFmtId="0" fontId="25" fillId="12" borderId="43" xfId="8" applyFont="1" applyFill="1" applyBorder="1" applyAlignment="1">
      <alignment horizontal="center" vertical="center" wrapText="1"/>
    </xf>
    <xf numFmtId="0" fontId="25" fillId="12" borderId="41" xfId="8" applyFont="1" applyFill="1" applyBorder="1" applyAlignment="1">
      <alignment horizontal="center" vertical="center" wrapText="1"/>
    </xf>
    <xf numFmtId="0" fontId="25" fillId="12" borderId="12" xfId="8" applyFont="1" applyFill="1" applyBorder="1" applyAlignment="1">
      <alignment horizontal="center" vertical="center" wrapText="1"/>
    </xf>
    <xf numFmtId="0" fontId="25" fillId="12" borderId="13" xfId="8" applyFont="1" applyFill="1" applyBorder="1" applyAlignment="1">
      <alignment horizontal="center" vertical="center" wrapText="1"/>
    </xf>
    <xf numFmtId="0" fontId="25" fillId="12" borderId="14" xfId="8" applyFont="1" applyFill="1" applyBorder="1" applyAlignment="1">
      <alignment horizontal="center" vertical="center" wrapText="1"/>
    </xf>
    <xf numFmtId="0" fontId="25" fillId="12" borderId="2" xfId="8" applyFont="1" applyFill="1" applyBorder="1" applyAlignment="1">
      <alignment horizontal="center" vertical="center"/>
    </xf>
    <xf numFmtId="0" fontId="30" fillId="11" borderId="2" xfId="8" applyFont="1" applyFill="1" applyBorder="1" applyAlignment="1">
      <alignment horizontal="center" vertical="center" wrapText="1"/>
    </xf>
    <xf numFmtId="0" fontId="25" fillId="0" borderId="2" xfId="8" applyFont="1" applyBorder="1" applyAlignment="1">
      <alignment horizontal="center" vertical="center" wrapText="1"/>
    </xf>
    <xf numFmtId="0" fontId="19" fillId="12" borderId="2" xfId="8" applyFont="1" applyFill="1" applyBorder="1" applyAlignment="1">
      <alignment horizontal="center" vertical="center" wrapText="1"/>
    </xf>
    <xf numFmtId="14" fontId="19" fillId="0" borderId="2" xfId="8" applyNumberFormat="1" applyFont="1" applyBorder="1" applyAlignment="1">
      <alignment horizontal="center" vertical="center" wrapText="1"/>
    </xf>
    <xf numFmtId="0" fontId="19" fillId="0" borderId="2" xfId="8" applyFont="1" applyBorder="1" applyAlignment="1">
      <alignment horizontal="center" vertical="center" wrapText="1"/>
    </xf>
    <xf numFmtId="0" fontId="19" fillId="0" borderId="20" xfId="8" applyFont="1" applyBorder="1" applyAlignment="1">
      <alignment horizontal="center"/>
    </xf>
    <xf numFmtId="0" fontId="19" fillId="0" borderId="39" xfId="8" applyFont="1" applyBorder="1" applyAlignment="1">
      <alignment horizontal="center"/>
    </xf>
    <xf numFmtId="0" fontId="19" fillId="0" borderId="21" xfId="8" applyFont="1" applyBorder="1" applyAlignment="1">
      <alignment horizontal="center"/>
    </xf>
    <xf numFmtId="0" fontId="19" fillId="0" borderId="4" xfId="8" applyFont="1" applyBorder="1" applyAlignment="1">
      <alignment horizontal="center"/>
    </xf>
    <xf numFmtId="0" fontId="19" fillId="0" borderId="22" xfId="8" applyFont="1" applyBorder="1" applyAlignment="1">
      <alignment horizontal="center"/>
    </xf>
    <xf numFmtId="0" fontId="19" fillId="0" borderId="44" xfId="8" applyFont="1" applyBorder="1" applyAlignment="1">
      <alignment horizontal="center"/>
    </xf>
    <xf numFmtId="0" fontId="8" fillId="0" borderId="39" xfId="8" applyFont="1" applyBorder="1" applyAlignment="1">
      <alignment horizontal="center" vertical="center" wrapText="1"/>
    </xf>
    <xf numFmtId="0" fontId="8" fillId="0" borderId="4" xfId="8" applyFont="1" applyBorder="1" applyAlignment="1">
      <alignment horizontal="center" vertical="center" wrapText="1"/>
    </xf>
    <xf numFmtId="0" fontId="8" fillId="0" borderId="44" xfId="8" applyFont="1" applyBorder="1" applyAlignment="1">
      <alignment horizontal="center" vertical="center" wrapText="1"/>
    </xf>
    <xf numFmtId="0" fontId="24" fillId="3" borderId="40" xfId="8" applyFont="1" applyFill="1" applyBorder="1" applyAlignment="1">
      <alignment horizontal="left"/>
    </xf>
    <xf numFmtId="0" fontId="24" fillId="3" borderId="29" xfId="8" applyFont="1" applyFill="1" applyBorder="1" applyAlignment="1">
      <alignment horizontal="left"/>
    </xf>
    <xf numFmtId="0" fontId="24" fillId="3" borderId="41" xfId="8" applyFont="1" applyFill="1" applyBorder="1" applyAlignment="1">
      <alignment horizontal="left"/>
    </xf>
    <xf numFmtId="0" fontId="24" fillId="3" borderId="30" xfId="8" applyFont="1" applyFill="1" applyBorder="1" applyAlignment="1">
      <alignment horizontal="left"/>
    </xf>
    <xf numFmtId="0" fontId="23" fillId="3" borderId="12" xfId="8" applyFont="1" applyFill="1" applyBorder="1" applyAlignment="1">
      <alignment horizontal="left"/>
    </xf>
    <xf numFmtId="0" fontId="23" fillId="3" borderId="14" xfId="8" applyFont="1" applyFill="1" applyBorder="1" applyAlignment="1">
      <alignment horizontal="left"/>
    </xf>
    <xf numFmtId="0" fontId="23" fillId="3" borderId="12" xfId="8" applyFont="1" applyFill="1" applyBorder="1" applyAlignment="1">
      <alignment horizontal="center"/>
    </xf>
    <xf numFmtId="0" fontId="23" fillId="3" borderId="42" xfId="8" applyFont="1" applyFill="1" applyBorder="1" applyAlignment="1">
      <alignment horizontal="center"/>
    </xf>
    <xf numFmtId="0" fontId="24" fillId="3" borderId="43" xfId="8" applyFont="1" applyFill="1" applyBorder="1" applyAlignment="1">
      <alignment horizontal="left"/>
    </xf>
    <xf numFmtId="0" fontId="23" fillId="3" borderId="30" xfId="8" applyFont="1" applyFill="1" applyBorder="1" applyAlignment="1">
      <alignment horizontal="left"/>
    </xf>
    <xf numFmtId="15" fontId="23" fillId="3" borderId="37" xfId="8" quotePrefix="1" applyNumberFormat="1" applyFont="1" applyFill="1" applyBorder="1" applyAlignment="1">
      <alignment horizontal="left"/>
    </xf>
  </cellXfs>
  <cellStyles count="34">
    <cellStyle name="Excel_BuiltIn_Percent" xfId="15" xr:uid="{00000000-0005-0000-0000-000000000000}"/>
    <cellStyle name="Millares" xfId="33" builtinId="3"/>
    <cellStyle name="Millares [0]" xfId="27" builtinId="6"/>
    <cellStyle name="Millares [0] 2" xfId="32" xr:uid="{00000000-0005-0000-0000-000002000000}"/>
    <cellStyle name="Millares 2" xfId="6" xr:uid="{00000000-0005-0000-0000-000003000000}"/>
    <cellStyle name="Millares 2 2" xfId="26" xr:uid="{00000000-0005-0000-0000-000004000000}"/>
    <cellStyle name="Millares 3" xfId="21" xr:uid="{00000000-0005-0000-0000-000005000000}"/>
    <cellStyle name="Normal" xfId="0" builtinId="0"/>
    <cellStyle name="Normal 10" xfId="8" xr:uid="{00000000-0005-0000-0000-000007000000}"/>
    <cellStyle name="Normal 11" xfId="14" xr:uid="{00000000-0005-0000-0000-000008000000}"/>
    <cellStyle name="Normal 12" xfId="19" xr:uid="{00000000-0005-0000-0000-000009000000}"/>
    <cellStyle name="Normal 12 2" xfId="23" xr:uid="{00000000-0005-0000-0000-00000A000000}"/>
    <cellStyle name="Normal 13" xfId="20" xr:uid="{00000000-0005-0000-0000-00000B000000}"/>
    <cellStyle name="Normal 14" xfId="24" xr:uid="{00000000-0005-0000-0000-00000C000000}"/>
    <cellStyle name="Normal 15" xfId="25" xr:uid="{00000000-0005-0000-0000-00000D000000}"/>
    <cellStyle name="Normal 16" xfId="28" xr:uid="{00000000-0005-0000-0000-00000E000000}"/>
    <cellStyle name="Normal 2" xfId="2" xr:uid="{00000000-0005-0000-0000-00000F000000}"/>
    <cellStyle name="Normal 2 2" xfId="16" xr:uid="{00000000-0005-0000-0000-000010000000}"/>
    <cellStyle name="Normal 2 3" xfId="22" xr:uid="{00000000-0005-0000-0000-000011000000}"/>
    <cellStyle name="Normal 2 4" xfId="29" xr:uid="{00000000-0005-0000-0000-000012000000}"/>
    <cellStyle name="Normal 3" xfId="1" xr:uid="{00000000-0005-0000-0000-000013000000}"/>
    <cellStyle name="Normal 3 2" xfId="17" xr:uid="{00000000-0005-0000-0000-000014000000}"/>
    <cellStyle name="Normal 3 3" xfId="30" xr:uid="{00000000-0005-0000-0000-000015000000}"/>
    <cellStyle name="Normal 4" xfId="4" xr:uid="{00000000-0005-0000-0000-000016000000}"/>
    <cellStyle name="Normal 4 2" xfId="18" xr:uid="{00000000-0005-0000-0000-000017000000}"/>
    <cellStyle name="Normal 5" xfId="9" xr:uid="{00000000-0005-0000-0000-000018000000}"/>
    <cellStyle name="Normal 6" xfId="10" xr:uid="{00000000-0005-0000-0000-000019000000}"/>
    <cellStyle name="Normal 7" xfId="11" xr:uid="{00000000-0005-0000-0000-00001A000000}"/>
    <cellStyle name="Normal 8" xfId="12" xr:uid="{00000000-0005-0000-0000-00001B000000}"/>
    <cellStyle name="Normal 9" xfId="13" xr:uid="{00000000-0005-0000-0000-00001C000000}"/>
    <cellStyle name="Porcentaje" xfId="5" builtinId="5"/>
    <cellStyle name="Porcentaje 2" xfId="3" xr:uid="{00000000-0005-0000-0000-00001E000000}"/>
    <cellStyle name="Porcentaje 3" xfId="7" xr:uid="{00000000-0005-0000-0000-00001F000000}"/>
    <cellStyle name="Porcentaje 4" xfId="31" xr:uid="{00000000-0005-0000-0000-000020000000}"/>
  </cellStyles>
  <dxfs count="134">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ont>
        <color theme="0"/>
      </font>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0" tint="-0.24994659260841701"/>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FF00"/>
        </patternFill>
      </fill>
    </dxf>
    <dxf>
      <fill>
        <patternFill>
          <bgColor rgb="FFFF0000"/>
        </patternFill>
      </fill>
    </dxf>
    <dxf>
      <fill>
        <patternFill>
          <bgColor theme="0" tint="-0.24994659260841701"/>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s>
  <tableStyles count="0" defaultTableStyle="TableStyleMedium9" defaultPivotStyle="PivotStyleMedium4"/>
  <colors>
    <mruColors>
      <color rgb="FF00FF00"/>
      <color rgb="FF00CC66"/>
      <color rgb="FFED720D"/>
      <color rgb="FFE67300"/>
      <color rgb="FFF67B00"/>
      <color rgb="FFFF7D00"/>
      <color rgb="FFFA7D00"/>
      <color rgb="FFFF6600"/>
      <color rgb="FFFF990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'Resúmen Desempeño de Procesos'!$C$9</c:f>
              <c:strCache>
                <c:ptCount val="1"/>
                <c:pt idx="0">
                  <c:v>Desempeño 
Promedio 
Año 2020</c:v>
                </c:pt>
              </c:strCache>
            </c:strRef>
          </c:tx>
          <c:spPr>
            <a:solidFill>
              <a:srgbClr val="00B0F0"/>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'Resúmen Desempeño de Procesos'!$B$10:$B$25</c:f>
              <c:strCache>
                <c:ptCount val="16"/>
                <c:pt idx="0">
                  <c:v>01 Direccionamiento Estratégico</c:v>
                </c:pt>
                <c:pt idx="1">
                  <c:v>02 Gestión del Conocimiento e Innovación</c:v>
                </c:pt>
                <c:pt idx="2">
                  <c:v>03 Direccionamiento TIC</c:v>
                </c:pt>
                <c:pt idx="3">
                  <c:v>04 Comunicación Estratégica</c:v>
                </c:pt>
                <c:pt idx="4">
                  <c:v>14 Servicio al Usuario</c:v>
                </c:pt>
                <c:pt idx="5">
                  <c:v>05 Promoción y Defensa de Derechos</c:v>
                </c:pt>
                <c:pt idx="6">
                  <c:v>06 Prevención y Control de la Función Pública</c:v>
                </c:pt>
                <c:pt idx="7">
                  <c:v>07 Potestad Disciplinaria</c:v>
                </c:pt>
                <c:pt idx="8">
                  <c:v>08 Gestión del Talento Humano</c:v>
                </c:pt>
                <c:pt idx="9">
                  <c:v>09 Gestión Administrativa</c:v>
                </c:pt>
                <c:pt idx="10">
                  <c:v>10 Gestión Financiera</c:v>
                </c:pt>
                <c:pt idx="11">
                  <c:v>11 Gestión Contractual</c:v>
                </c:pt>
                <c:pt idx="12">
                  <c:v>12 Gestión Documental</c:v>
                </c:pt>
                <c:pt idx="13">
                  <c:v>13 Gestión Jurídica</c:v>
                </c:pt>
                <c:pt idx="14">
                  <c:v>15 Control Disciplinario Interno</c:v>
                </c:pt>
                <c:pt idx="15">
                  <c:v>16 Evaluación y Seguimiento</c:v>
                </c:pt>
              </c:strCache>
            </c:strRef>
          </c:cat>
          <c:val>
            <c:numRef>
              <c:f>'Resúmen Desempeño de Procesos'!$C$10:$C$25</c:f>
              <c:numCache>
                <c:formatCode>0.0%</c:formatCode>
                <c:ptCount val="16"/>
                <c:pt idx="0">
                  <c:v>0.82189561403508771</c:v>
                </c:pt>
                <c:pt idx="1">
                  <c:v>1.175</c:v>
                </c:pt>
                <c:pt idx="2">
                  <c:v>0.9400152207001522</c:v>
                </c:pt>
                <c:pt idx="3">
                  <c:v>1</c:v>
                </c:pt>
                <c:pt idx="4">
                  <c:v>0.98333333333333339</c:v>
                </c:pt>
                <c:pt idx="5">
                  <c:v>0.71887971784158422</c:v>
                </c:pt>
                <c:pt idx="6">
                  <c:v>0.73097359464207301</c:v>
                </c:pt>
                <c:pt idx="7">
                  <c:v>0.36499999999999999</c:v>
                </c:pt>
                <c:pt idx="8">
                  <c:v>0.91379524635215581</c:v>
                </c:pt>
                <c:pt idx="9">
                  <c:v>1.1002990381937752</c:v>
                </c:pt>
                <c:pt idx="10">
                  <c:v>0.99</c:v>
                </c:pt>
                <c:pt idx="11">
                  <c:v>0.89368421052631586</c:v>
                </c:pt>
                <c:pt idx="12">
                  <c:v>0.86190476190476206</c:v>
                </c:pt>
                <c:pt idx="13">
                  <c:v>1</c:v>
                </c:pt>
                <c:pt idx="14">
                  <c:v>5.8695652173913045E-2</c:v>
                </c:pt>
                <c:pt idx="15">
                  <c:v>0.75</c:v>
                </c:pt>
              </c:numCache>
            </c:numRef>
          </c:val>
          <c:extLst>
            <c:ext xmlns:c16="http://schemas.microsoft.com/office/drawing/2014/chart" uri="{C3380CC4-5D6E-409C-BE32-E72D297353CC}">
              <c16:uniqueId val="{00000000-8725-43A5-98D0-ED2E6559A2B0}"/>
            </c:ext>
          </c:extLst>
        </c:ser>
        <c:dLbls>
          <c:showLegendKey val="0"/>
          <c:showVal val="0"/>
          <c:showCatName val="0"/>
          <c:showSerName val="0"/>
          <c:showPercent val="0"/>
          <c:showBubbleSize val="0"/>
        </c:dLbls>
        <c:gapWidth val="182"/>
        <c:axId val="514618896"/>
        <c:axId val="514625136"/>
      </c:barChart>
      <c:catAx>
        <c:axId val="5146188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crossAx val="514625136"/>
        <c:crosses val="autoZero"/>
        <c:auto val="1"/>
        <c:lblAlgn val="ctr"/>
        <c:lblOffset val="100"/>
        <c:noMultiLvlLbl val="0"/>
      </c:catAx>
      <c:valAx>
        <c:axId val="51462513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146188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459440</xdr:colOff>
      <xdr:row>7</xdr:row>
      <xdr:rowOff>212911</xdr:rowOff>
    </xdr:from>
    <xdr:to>
      <xdr:col>7</xdr:col>
      <xdr:colOff>156883</xdr:colOff>
      <xdr:row>27</xdr:row>
      <xdr:rowOff>481852</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18</xdr:row>
      <xdr:rowOff>0</xdr:rowOff>
    </xdr:to>
    <xdr:sp macro="" textlink="">
      <xdr:nvSpPr>
        <xdr:cNvPr id="2" name="AutoShape 23">
          <a:extLst>
            <a:ext uri="{FF2B5EF4-FFF2-40B4-BE49-F238E27FC236}">
              <a16:creationId xmlns:a16="http://schemas.microsoft.com/office/drawing/2014/main" id="{402D1D16-03AC-4EDE-AD0B-4DF293E5A0A8}"/>
            </a:ext>
          </a:extLst>
        </xdr:cNvPr>
        <xdr:cNvSpPr>
          <a:spLocks noChangeArrowheads="1"/>
        </xdr:cNvSpPr>
      </xdr:nvSpPr>
      <xdr:spPr bwMode="auto">
        <a:xfrm>
          <a:off x="200025" y="1419225"/>
          <a:ext cx="17125950" cy="146113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2</xdr:col>
      <xdr:colOff>749754</xdr:colOff>
      <xdr:row>5</xdr:row>
      <xdr:rowOff>12926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7CA27DA0-A8A4-48E5-9316-1945355DFCB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254453" y="369094"/>
          <a:ext cx="1809751" cy="624907"/>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13</xdr:row>
      <xdr:rowOff>0</xdr:rowOff>
    </xdr:to>
    <xdr:sp macro="" textlink="">
      <xdr:nvSpPr>
        <xdr:cNvPr id="2" name="AutoShape 23">
          <a:extLst>
            <a:ext uri="{FF2B5EF4-FFF2-40B4-BE49-F238E27FC236}">
              <a16:creationId xmlns:a16="http://schemas.microsoft.com/office/drawing/2014/main" id="{8C5A696A-BF36-493B-9786-8FF880524280}"/>
            </a:ext>
          </a:extLst>
        </xdr:cNvPr>
        <xdr:cNvSpPr>
          <a:spLocks noChangeArrowheads="1"/>
        </xdr:cNvSpPr>
      </xdr:nvSpPr>
      <xdr:spPr bwMode="auto">
        <a:xfrm>
          <a:off x="285750" y="1419225"/>
          <a:ext cx="18116550" cy="110871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2314575</xdr:colOff>
      <xdr:row>5</xdr:row>
      <xdr:rowOff>12926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E28CEFBC-3B85-45CE-9EDA-6316EB63A33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407194"/>
          <a:ext cx="2260147" cy="624907"/>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13</xdr:row>
      <xdr:rowOff>0</xdr:rowOff>
    </xdr:to>
    <xdr:sp macro="" textlink="">
      <xdr:nvSpPr>
        <xdr:cNvPr id="2" name="AutoShape 23">
          <a:extLst>
            <a:ext uri="{FF2B5EF4-FFF2-40B4-BE49-F238E27FC236}">
              <a16:creationId xmlns:a16="http://schemas.microsoft.com/office/drawing/2014/main" id="{4EE30E02-AD12-4946-B755-D953199A4ECE}"/>
            </a:ext>
          </a:extLst>
        </xdr:cNvPr>
        <xdr:cNvSpPr>
          <a:spLocks noChangeArrowheads="1"/>
        </xdr:cNvSpPr>
      </xdr:nvSpPr>
      <xdr:spPr bwMode="auto">
        <a:xfrm>
          <a:off x="285750" y="1419225"/>
          <a:ext cx="16630650" cy="1652587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1748118</xdr:colOff>
      <xdr:row>5</xdr:row>
      <xdr:rowOff>22412</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4B7EAA5B-5396-45E4-A38D-56E7406C4D4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5781" y="402712"/>
          <a:ext cx="1693690" cy="63943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15</xdr:row>
      <xdr:rowOff>0</xdr:rowOff>
    </xdr:to>
    <xdr:sp macro="" textlink="">
      <xdr:nvSpPr>
        <xdr:cNvPr id="2" name="AutoShape 23">
          <a:extLst>
            <a:ext uri="{FF2B5EF4-FFF2-40B4-BE49-F238E27FC236}">
              <a16:creationId xmlns:a16="http://schemas.microsoft.com/office/drawing/2014/main" id="{26918B5F-4566-4DB5-9876-99FB34BE247E}"/>
            </a:ext>
          </a:extLst>
        </xdr:cNvPr>
        <xdr:cNvSpPr>
          <a:spLocks noChangeArrowheads="1"/>
        </xdr:cNvSpPr>
      </xdr:nvSpPr>
      <xdr:spPr bwMode="auto">
        <a:xfrm>
          <a:off x="285750" y="1419225"/>
          <a:ext cx="15497175" cy="130492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238125</xdr:colOff>
      <xdr:row>1</xdr:row>
      <xdr:rowOff>169070</xdr:rowOff>
    </xdr:from>
    <xdr:to>
      <xdr:col>1</xdr:col>
      <xdr:colOff>2124075</xdr:colOff>
      <xdr:row>5</xdr:row>
      <xdr:rowOff>0</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87230925-09A4-48E2-B253-38436AD3BBD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523875" y="397670"/>
          <a:ext cx="1885950" cy="61198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17</xdr:row>
      <xdr:rowOff>0</xdr:rowOff>
    </xdr:to>
    <xdr:sp macro="" textlink="">
      <xdr:nvSpPr>
        <xdr:cNvPr id="2" name="AutoShape 23">
          <a:extLst>
            <a:ext uri="{FF2B5EF4-FFF2-40B4-BE49-F238E27FC236}">
              <a16:creationId xmlns:a16="http://schemas.microsoft.com/office/drawing/2014/main" id="{9F7CB373-92BD-4A04-A611-10FF24542B48}"/>
            </a:ext>
          </a:extLst>
        </xdr:cNvPr>
        <xdr:cNvSpPr>
          <a:spLocks noChangeArrowheads="1"/>
        </xdr:cNvSpPr>
      </xdr:nvSpPr>
      <xdr:spPr bwMode="auto">
        <a:xfrm>
          <a:off x="285750" y="1419225"/>
          <a:ext cx="19469100" cy="113157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314202</xdr:colOff>
      <xdr:row>1</xdr:row>
      <xdr:rowOff>143958</xdr:rowOff>
    </xdr:from>
    <xdr:to>
      <xdr:col>1</xdr:col>
      <xdr:colOff>2805546</xdr:colOff>
      <xdr:row>5</xdr:row>
      <xdr:rowOff>17318</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8BE3C7E6-7ECB-43F3-8FC0-29148F676AD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608611" y="369094"/>
          <a:ext cx="2491344" cy="687315"/>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15</xdr:row>
      <xdr:rowOff>0</xdr:rowOff>
    </xdr:to>
    <xdr:sp macro="" textlink="">
      <xdr:nvSpPr>
        <xdr:cNvPr id="2" name="AutoShape 23">
          <a:extLst>
            <a:ext uri="{FF2B5EF4-FFF2-40B4-BE49-F238E27FC236}">
              <a16:creationId xmlns:a16="http://schemas.microsoft.com/office/drawing/2014/main" id="{C6041A6A-8CE3-4D80-8313-595066D282C8}"/>
            </a:ext>
          </a:extLst>
        </xdr:cNvPr>
        <xdr:cNvSpPr>
          <a:spLocks noChangeArrowheads="1"/>
        </xdr:cNvSpPr>
      </xdr:nvSpPr>
      <xdr:spPr bwMode="auto">
        <a:xfrm>
          <a:off x="285750" y="1419225"/>
          <a:ext cx="16659225" cy="1664017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178595</xdr:rowOff>
    </xdr:from>
    <xdr:to>
      <xdr:col>1</xdr:col>
      <xdr:colOff>1819275</xdr:colOff>
      <xdr:row>5</xdr:row>
      <xdr:rowOff>9526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DDA6A9BC-E00A-4486-928B-DC5BEF28646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407195"/>
          <a:ext cx="1764847" cy="621506"/>
        </a:xfrm>
        <a:prstGeom prst="rect">
          <a:avLst/>
        </a:prstGeom>
        <a:noFill/>
        <a:ln>
          <a:noFill/>
        </a:ln>
      </xdr:spPr>
    </xdr:pic>
    <xdr:clientData/>
  </xdr:twoCellAnchor>
  <xdr:twoCellAnchor>
    <xdr:from>
      <xdr:col>1</xdr:col>
      <xdr:colOff>0</xdr:colOff>
      <xdr:row>7</xdr:row>
      <xdr:rowOff>0</xdr:rowOff>
    </xdr:from>
    <xdr:to>
      <xdr:col>10</xdr:col>
      <xdr:colOff>0</xdr:colOff>
      <xdr:row>15</xdr:row>
      <xdr:rowOff>0</xdr:rowOff>
    </xdr:to>
    <xdr:sp macro="" textlink="">
      <xdr:nvSpPr>
        <xdr:cNvPr id="4" name="AutoShape 23">
          <a:extLst>
            <a:ext uri="{FF2B5EF4-FFF2-40B4-BE49-F238E27FC236}">
              <a16:creationId xmlns:a16="http://schemas.microsoft.com/office/drawing/2014/main" id="{925EABD1-D34F-4934-9236-ECB6AE84D2A7}"/>
            </a:ext>
          </a:extLst>
        </xdr:cNvPr>
        <xdr:cNvSpPr>
          <a:spLocks noChangeArrowheads="1"/>
        </xdr:cNvSpPr>
      </xdr:nvSpPr>
      <xdr:spPr bwMode="auto">
        <a:xfrm>
          <a:off x="285750" y="1419225"/>
          <a:ext cx="16659225" cy="166401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16</xdr:row>
      <xdr:rowOff>0</xdr:rowOff>
    </xdr:to>
    <xdr:sp macro="" textlink="">
      <xdr:nvSpPr>
        <xdr:cNvPr id="2" name="AutoShape 23">
          <a:extLst>
            <a:ext uri="{FF2B5EF4-FFF2-40B4-BE49-F238E27FC236}">
              <a16:creationId xmlns:a16="http://schemas.microsoft.com/office/drawing/2014/main" id="{4126BA05-26C5-4DA4-8C51-9998DBA548BF}"/>
            </a:ext>
          </a:extLst>
        </xdr:cNvPr>
        <xdr:cNvSpPr>
          <a:spLocks noChangeArrowheads="1"/>
        </xdr:cNvSpPr>
      </xdr:nvSpPr>
      <xdr:spPr bwMode="auto">
        <a:xfrm>
          <a:off x="285750" y="1419225"/>
          <a:ext cx="16659225" cy="104775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54429</xdr:colOff>
      <xdr:row>1</xdr:row>
      <xdr:rowOff>178594</xdr:rowOff>
    </xdr:from>
    <xdr:to>
      <xdr:col>1</xdr:col>
      <xdr:colOff>1657351</xdr:colOff>
      <xdr:row>4</xdr:row>
      <xdr:rowOff>161925</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8AD92B0F-147F-48BB-831D-704369A0343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9" y="407194"/>
          <a:ext cx="1602922" cy="573881"/>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20</xdr:row>
      <xdr:rowOff>0</xdr:rowOff>
    </xdr:to>
    <xdr:sp macro="" textlink="">
      <xdr:nvSpPr>
        <xdr:cNvPr id="2" name="AutoShape 23">
          <a:extLst>
            <a:ext uri="{FF2B5EF4-FFF2-40B4-BE49-F238E27FC236}">
              <a16:creationId xmlns:a16="http://schemas.microsoft.com/office/drawing/2014/main" id="{F9A7ECC3-9013-48C6-A72E-2AF362AA71BD}"/>
            </a:ext>
          </a:extLst>
        </xdr:cNvPr>
        <xdr:cNvSpPr>
          <a:spLocks noChangeArrowheads="1"/>
        </xdr:cNvSpPr>
      </xdr:nvSpPr>
      <xdr:spPr bwMode="auto">
        <a:xfrm>
          <a:off x="285750" y="1419225"/>
          <a:ext cx="16659225" cy="235648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83004</xdr:colOff>
      <xdr:row>1</xdr:row>
      <xdr:rowOff>178595</xdr:rowOff>
    </xdr:from>
    <xdr:to>
      <xdr:col>1</xdr:col>
      <xdr:colOff>1781176</xdr:colOff>
      <xdr:row>5</xdr:row>
      <xdr:rowOff>1</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1BDD1A7E-0330-49FC-8639-E0BE3ED0CF4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68754" y="407195"/>
          <a:ext cx="1698172" cy="602456"/>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54428</xdr:colOff>
      <xdr:row>1</xdr:row>
      <xdr:rowOff>178594</xdr:rowOff>
    </xdr:from>
    <xdr:to>
      <xdr:col>1</xdr:col>
      <xdr:colOff>1864179</xdr:colOff>
      <xdr:row>5</xdr:row>
      <xdr:rowOff>3401</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id="{00000000-0008-0000-0F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273844"/>
          <a:ext cx="1809751" cy="624907"/>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57150</xdr:colOff>
      <xdr:row>1</xdr:row>
      <xdr:rowOff>190500</xdr:rowOff>
    </xdr:from>
    <xdr:to>
      <xdr:col>2</xdr:col>
      <xdr:colOff>914401</xdr:colOff>
      <xdr:row>5</xdr:row>
      <xdr:rowOff>15307</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id="{00000000-0008-0000-1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2900" y="285750"/>
          <a:ext cx="1809751" cy="62490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18</xdr:row>
      <xdr:rowOff>0</xdr:rowOff>
    </xdr:to>
    <xdr:sp macro="" textlink="">
      <xdr:nvSpPr>
        <xdr:cNvPr id="2" name="AutoShape 23">
          <a:extLst>
            <a:ext uri="{FF2B5EF4-FFF2-40B4-BE49-F238E27FC236}">
              <a16:creationId xmlns:a16="http://schemas.microsoft.com/office/drawing/2014/main" id="{B89A969C-E698-413B-97F9-5E55ECB24792}"/>
            </a:ext>
          </a:extLst>
        </xdr:cNvPr>
        <xdr:cNvSpPr>
          <a:spLocks noChangeArrowheads="1"/>
        </xdr:cNvSpPr>
      </xdr:nvSpPr>
      <xdr:spPr bwMode="auto">
        <a:xfrm>
          <a:off x="285750" y="1438275"/>
          <a:ext cx="17564100" cy="102870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121104</xdr:colOff>
      <xdr:row>2</xdr:row>
      <xdr:rowOff>26194</xdr:rowOff>
    </xdr:from>
    <xdr:to>
      <xdr:col>1</xdr:col>
      <xdr:colOff>1771650</xdr:colOff>
      <xdr:row>4</xdr:row>
      <xdr:rowOff>171450</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7916984B-0204-488F-9D87-2E303C7A750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406854" y="454819"/>
          <a:ext cx="1650546" cy="53578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15</xdr:row>
      <xdr:rowOff>0</xdr:rowOff>
    </xdr:to>
    <xdr:sp macro="" textlink="">
      <xdr:nvSpPr>
        <xdr:cNvPr id="2" name="AutoShape 23">
          <a:extLst>
            <a:ext uri="{FF2B5EF4-FFF2-40B4-BE49-F238E27FC236}">
              <a16:creationId xmlns:a16="http://schemas.microsoft.com/office/drawing/2014/main" id="{F82E81BD-F0F2-42F5-85BA-1970B1695A19}"/>
            </a:ext>
          </a:extLst>
        </xdr:cNvPr>
        <xdr:cNvSpPr>
          <a:spLocks noChangeArrowheads="1"/>
        </xdr:cNvSpPr>
      </xdr:nvSpPr>
      <xdr:spPr bwMode="auto">
        <a:xfrm>
          <a:off x="285750" y="1438275"/>
          <a:ext cx="19154775" cy="799147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345782</xdr:colOff>
      <xdr:row>1</xdr:row>
      <xdr:rowOff>156884</xdr:rowOff>
    </xdr:from>
    <xdr:to>
      <xdr:col>1</xdr:col>
      <xdr:colOff>3286125</xdr:colOff>
      <xdr:row>5</xdr:row>
      <xdr:rowOff>68957</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F613B054-8A00-4FF7-B093-C0F73EF34CC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631532" y="385484"/>
          <a:ext cx="2940343" cy="70264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18</xdr:row>
      <xdr:rowOff>0</xdr:rowOff>
    </xdr:to>
    <xdr:sp macro="" textlink="">
      <xdr:nvSpPr>
        <xdr:cNvPr id="2" name="AutoShape 23">
          <a:extLst>
            <a:ext uri="{FF2B5EF4-FFF2-40B4-BE49-F238E27FC236}">
              <a16:creationId xmlns:a16="http://schemas.microsoft.com/office/drawing/2014/main" id="{398E01CB-48E9-4C39-8E45-FBD656E4AE70}"/>
            </a:ext>
          </a:extLst>
        </xdr:cNvPr>
        <xdr:cNvSpPr>
          <a:spLocks noChangeArrowheads="1"/>
        </xdr:cNvSpPr>
      </xdr:nvSpPr>
      <xdr:spPr bwMode="auto">
        <a:xfrm>
          <a:off x="285750" y="1419225"/>
          <a:ext cx="16659225" cy="157734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54429</xdr:colOff>
      <xdr:row>1</xdr:row>
      <xdr:rowOff>178595</xdr:rowOff>
    </xdr:from>
    <xdr:to>
      <xdr:col>1</xdr:col>
      <xdr:colOff>1752601</xdr:colOff>
      <xdr:row>5</xdr:row>
      <xdr:rowOff>9526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7BB3C021-1E59-49C2-A017-760B2471291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9" y="407195"/>
          <a:ext cx="1698172" cy="62150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17</xdr:row>
      <xdr:rowOff>0</xdr:rowOff>
    </xdr:to>
    <xdr:sp macro="" textlink="">
      <xdr:nvSpPr>
        <xdr:cNvPr id="2071" name="Rectangle 23" hidden="1">
          <a:extLst>
            <a:ext uri="{FF2B5EF4-FFF2-40B4-BE49-F238E27FC236}">
              <a16:creationId xmlns:a16="http://schemas.microsoft.com/office/drawing/2014/main" id="{00000000-0008-0000-0E00-00001708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1</xdr:col>
      <xdr:colOff>0</xdr:colOff>
      <xdr:row>7</xdr:row>
      <xdr:rowOff>0</xdr:rowOff>
    </xdr:from>
    <xdr:to>
      <xdr:col>10</xdr:col>
      <xdr:colOff>0</xdr:colOff>
      <xdr:row>17</xdr:row>
      <xdr:rowOff>0</xdr:rowOff>
    </xdr:to>
    <xdr:sp macro="" textlink="">
      <xdr:nvSpPr>
        <xdr:cNvPr id="2" name="AutoShape 23">
          <a:extLst>
            <a:ext uri="{FF2B5EF4-FFF2-40B4-BE49-F238E27FC236}">
              <a16:creationId xmlns:a16="http://schemas.microsoft.com/office/drawing/2014/main" id="{00000000-0008-0000-0E00-000002000000}"/>
            </a:ext>
          </a:extLst>
        </xdr:cNvPr>
        <xdr:cNvSpPr>
          <a:spLocks noChangeArrowheads="1"/>
        </xdr:cNvSpPr>
      </xdr:nvSpPr>
      <xdr:spPr bwMode="auto">
        <a:xfrm>
          <a:off x="0" y="0"/>
          <a:ext cx="27327225" cy="656272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1864179</xdr:colOff>
      <xdr:row>4</xdr:row>
      <xdr:rowOff>177078</xdr:rowOff>
    </xdr:to>
    <xdr:pic>
      <xdr:nvPicPr>
        <xdr:cNvPr id="6" name="Picture 4" descr="Macintosh HD:Users:personeriabogota:Documents:Personeria:2016:Julio:Propuesta logo:Logo Nuevo Personeria cuadricula-02.png">
          <a:extLst>
            <a:ext uri="{FF2B5EF4-FFF2-40B4-BE49-F238E27FC236}">
              <a16:creationId xmlns:a16="http://schemas.microsoft.com/office/drawing/2014/main" id="{00000000-0008-0000-0E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273844"/>
          <a:ext cx="1809751" cy="624907"/>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26</xdr:row>
      <xdr:rowOff>0</xdr:rowOff>
    </xdr:to>
    <xdr:sp macro="" textlink="">
      <xdr:nvSpPr>
        <xdr:cNvPr id="2" name="AutoShape 23">
          <a:extLst>
            <a:ext uri="{FF2B5EF4-FFF2-40B4-BE49-F238E27FC236}">
              <a16:creationId xmlns:a16="http://schemas.microsoft.com/office/drawing/2014/main" id="{F318A8C8-2721-4660-923E-9E3769D78F6C}"/>
            </a:ext>
          </a:extLst>
        </xdr:cNvPr>
        <xdr:cNvSpPr>
          <a:spLocks noChangeArrowheads="1"/>
        </xdr:cNvSpPr>
      </xdr:nvSpPr>
      <xdr:spPr bwMode="auto">
        <a:xfrm>
          <a:off x="447675" y="1419225"/>
          <a:ext cx="23841075" cy="2749867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247650</xdr:colOff>
      <xdr:row>2</xdr:row>
      <xdr:rowOff>0</xdr:rowOff>
    </xdr:from>
    <xdr:to>
      <xdr:col>1</xdr:col>
      <xdr:colOff>2190750</xdr:colOff>
      <xdr:row>5</xdr:row>
      <xdr:rowOff>0</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74397904-C4DB-4AED-A6AF-F77B3E0EF0A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695325" y="428625"/>
          <a:ext cx="1943100" cy="5905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18</xdr:row>
      <xdr:rowOff>0</xdr:rowOff>
    </xdr:to>
    <xdr:sp macro="" textlink="">
      <xdr:nvSpPr>
        <xdr:cNvPr id="2" name="AutoShape 23">
          <a:extLst>
            <a:ext uri="{FF2B5EF4-FFF2-40B4-BE49-F238E27FC236}">
              <a16:creationId xmlns:a16="http://schemas.microsoft.com/office/drawing/2014/main" id="{64DBD69E-FE0B-4B3B-8522-75C35408105F}"/>
            </a:ext>
          </a:extLst>
        </xdr:cNvPr>
        <xdr:cNvSpPr>
          <a:spLocks noChangeArrowheads="1"/>
        </xdr:cNvSpPr>
      </xdr:nvSpPr>
      <xdr:spPr bwMode="auto">
        <a:xfrm>
          <a:off x="285750" y="1419225"/>
          <a:ext cx="16630650" cy="135445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1790699</xdr:colOff>
      <xdr:row>4</xdr:row>
      <xdr:rowOff>161925</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7AFDB018-AA26-4F47-85FD-10BCD74925F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369094"/>
          <a:ext cx="1736271" cy="611981"/>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16</xdr:row>
      <xdr:rowOff>0</xdr:rowOff>
    </xdr:to>
    <xdr:sp macro="" textlink="">
      <xdr:nvSpPr>
        <xdr:cNvPr id="2" name="AutoShape 23">
          <a:extLst>
            <a:ext uri="{FF2B5EF4-FFF2-40B4-BE49-F238E27FC236}">
              <a16:creationId xmlns:a16="http://schemas.microsoft.com/office/drawing/2014/main" id="{63977ADF-3AC2-4C36-9748-9A6F2901C373}"/>
            </a:ext>
          </a:extLst>
        </xdr:cNvPr>
        <xdr:cNvSpPr>
          <a:spLocks noChangeArrowheads="1"/>
        </xdr:cNvSpPr>
      </xdr:nvSpPr>
      <xdr:spPr bwMode="auto">
        <a:xfrm>
          <a:off x="285750" y="1419225"/>
          <a:ext cx="16659225" cy="104775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102053</xdr:colOff>
      <xdr:row>2</xdr:row>
      <xdr:rowOff>7144</xdr:rowOff>
    </xdr:from>
    <xdr:to>
      <xdr:col>1</xdr:col>
      <xdr:colOff>1809750</xdr:colOff>
      <xdr:row>5</xdr:row>
      <xdr:rowOff>9525</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DF8219F5-BC93-4C98-B93D-AEC1D166C4F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87803" y="435769"/>
          <a:ext cx="1707697" cy="592931"/>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25</xdr:row>
      <xdr:rowOff>0</xdr:rowOff>
    </xdr:to>
    <xdr:sp macro="" textlink="">
      <xdr:nvSpPr>
        <xdr:cNvPr id="2" name="AutoShape 23">
          <a:extLst>
            <a:ext uri="{FF2B5EF4-FFF2-40B4-BE49-F238E27FC236}">
              <a16:creationId xmlns:a16="http://schemas.microsoft.com/office/drawing/2014/main" id="{C2ACF43D-7D1A-42D3-AC6A-E19FA8D7FCA5}"/>
            </a:ext>
          </a:extLst>
        </xdr:cNvPr>
        <xdr:cNvSpPr>
          <a:spLocks noChangeArrowheads="1"/>
        </xdr:cNvSpPr>
      </xdr:nvSpPr>
      <xdr:spPr bwMode="auto">
        <a:xfrm>
          <a:off x="285750" y="1419225"/>
          <a:ext cx="17106900" cy="291560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233723</xdr:colOff>
      <xdr:row>1</xdr:row>
      <xdr:rowOff>189799</xdr:rowOff>
    </xdr:from>
    <xdr:to>
      <xdr:col>1</xdr:col>
      <xdr:colOff>2510118</xdr:colOff>
      <xdr:row>5</xdr:row>
      <xdr:rowOff>56029</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E6B61C4C-4106-47EA-8C32-B349CBFEAD2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525076" y="380299"/>
          <a:ext cx="2276395" cy="71787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morales/Downloads/Users/njarias/Documents/COMITE%20DIRECTIVO/POA_DISCIPLINARIOS_2014(1)%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morales/Downloads/Users/DANIEL/Desktop/CESAR/temporal/2.%20documentos%201%20(FORMATO%20PO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OA "/>
      <sheetName val="Hoja2"/>
    </sheetNames>
    <sheetDataSet>
      <sheetData sheetId="0">
        <row r="3">
          <cell r="B3" t="str">
            <v>1.1. Efectuar seguimiento y control efectivo a los requerimientos ciudadanos para que conduzcan a la materialización de los derechos.</v>
          </cell>
        </row>
        <row r="4">
          <cell r="B4" t="str">
            <v>1.2. Fortalecer el esquema de gestión de Requerimientos Ciudadanos con criterio de Personería 24 horas.</v>
          </cell>
        </row>
        <row r="5">
          <cell r="B5" t="str">
            <v>1.3. Radar: Leer la ciudad, las necesidades de los ciudadanos, el estado de respeto a los derechos humanos, a través de los requerimientos ciudadanos.</v>
          </cell>
        </row>
        <row r="6">
          <cell r="B6" t="str">
            <v>2.1. Generar mecanismos de priorización temática, para ejecución ágil y efectiva, y divulgación oportuna de los resultados de la revisión a la Gestión Pública.</v>
          </cell>
        </row>
        <row r="7">
          <cell r="B7" t="str">
            <v>2.2. Establecer impacto.</v>
          </cell>
        </row>
        <row r="8">
          <cell r="B8" t="str">
            <v>3.1. Consolidar el ejercicio de la acción disciplinaria, bajo criterios de celeridad, oportunidad, responsabilidad, calidad y efectividad.</v>
          </cell>
        </row>
        <row r="9">
          <cell r="B9" t="str">
            <v>4.1. Fortalecer e innovar el sistema de comunicación interna y externa.</v>
          </cell>
        </row>
        <row r="10">
          <cell r="B10" t="str">
            <v>5.1. Crear y consolidar los mecanismos de concientización en el cumplimiento de deberes, reducción de  vulnerabilidad y gestión del riesgo para prevenir la violación de derechos.</v>
          </cell>
        </row>
        <row r="11">
          <cell r="B11" t="str">
            <v>5.2. Gestionar oportunamente la materialización, visibilización y sanción, frente a la vulneración de derechos.</v>
          </cell>
        </row>
        <row r="12">
          <cell r="B12" t="str">
            <v>6.1. Actualizar los recursos físicos, tecnológicos y organizacionales en función del óptimo logro de los objetivos del PEI</v>
          </cell>
        </row>
        <row r="13">
          <cell r="B13" t="str">
            <v>6.2. Contribuir al cumplimiento de los objetivos estratégicos de la Entidad, a través del desarrollo y cualificación de los servidores públicos, el fortalecimiento de sus competencias y vocación de servicio y la aplicación de estímulos.</v>
          </cell>
        </row>
        <row r="14">
          <cell r="B14" t="str">
            <v>6.3. Consolidar el SIG y asegurar que se oriente a la excelencia de los servicios y a la satisfacción de la ciudadanía.</v>
          </cell>
        </row>
        <row r="15">
          <cell r="B15" t="str">
            <v>6.4. Fortalecer la protección jurídica de la Entidad para que se gestione de manera responsable y oportuna.</v>
          </cell>
        </row>
        <row r="16">
          <cell r="B16" t="str">
            <v>6.5. Promover criterios de unificación y de coordinación de la gestión estratégica intra e interinstitucional.</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sheetName val="Hoja1"/>
    </sheetNames>
    <sheetDataSet>
      <sheetData sheetId="0"/>
      <sheetData sheetId="1">
        <row r="3">
          <cell r="A3" t="str">
            <v>1. Prestar asistencia efectiva a los ciudadanos.</v>
          </cell>
          <cell r="B3" t="str">
            <v>1.1. Efectuar seguimiento y control efectivo a los requerimientos ciudadanos para que conduzcan a la materialización de los derechos.</v>
          </cell>
        </row>
        <row r="4">
          <cell r="A4" t="str">
            <v>2. Alertar oportunamente sobre riesgos y hechos que se consideren irregulares en la gestión pública Distrital, para que se salvaguarden el interés público y los derechos ciudadanos.</v>
          </cell>
          <cell r="B4" t="str">
            <v>1.2.  Fortalecer el esquema de gestión de los Requerimientos Ciudadanos en función de la materialización de los derechos con criterio de expansión de cobertura.</v>
          </cell>
        </row>
        <row r="5">
          <cell r="A5" t="str">
            <v>3. Investigar y juzgar oportuna y consistentemente las conductas de los servidores públicos distritales.</v>
          </cell>
          <cell r="B5" t="str">
            <v>1.3. Radar: Leer la ciudad, las necesidades de los ciudadanos, el estado de respeto a los derechos humanos, a través de los requerimientos ciudadanos.</v>
          </cell>
        </row>
        <row r="6">
          <cell r="A6" t="str">
            <v>4. Visibilizar la gestión para preservar la legitimidad institucional.</v>
          </cell>
          <cell r="B6" t="str">
            <v>2.1. Generar mecanismos de priorización temática, para ejecución ágil y efectiva, y divulgación oportuna de los resultados de la revisión a la Gestión Pública.</v>
          </cell>
        </row>
        <row r="7">
          <cell r="A7" t="str">
            <v>5. Gestionar la apropiación y cumplimiento de deberes de todos, como garantía de realización de los Derechos.</v>
          </cell>
          <cell r="B7" t="str">
            <v>2.2. Establecer impacto.</v>
          </cell>
        </row>
        <row r="8">
          <cell r="A8" t="str">
            <v>6. Modernizar y fortalecer la institución para mejorar el servicio al ciudadano.</v>
          </cell>
          <cell r="B8" t="str">
            <v>3.1. Consolidar el ejercicio de la acción disciplinaria, bajo criterios de celeridad, oportunidad, responsabilidad, calidad y efectividad.</v>
          </cell>
        </row>
        <row r="9">
          <cell r="B9" t="str">
            <v>4.1. Fortalecer e innovar el sistema de comunicación interna y externa.</v>
          </cell>
        </row>
        <row r="10">
          <cell r="B10" t="str">
            <v>5.1. Crear y consolidar los mecanismos de concientización en el cumplimiento de deberes, reducción de  vulnerabilidad y gestión del riesgo para prevenir la violación de derechos.</v>
          </cell>
        </row>
        <row r="11">
          <cell r="B11" t="str">
            <v>5.2. Gestionar oportunamente la materialización, visibilización y/o sanción, frente a la vulneración de derechos.</v>
          </cell>
        </row>
        <row r="12">
          <cell r="B12" t="str">
            <v>6.1. Actualizar los recursos físicos, tecnológicos y organizacionales en función del óptimo logro de los objetivos del PEI</v>
          </cell>
        </row>
        <row r="13">
          <cell r="B13" t="str">
            <v>6.2. Contribuir al cumplimiento de los objetivos estratégicos de la Entidad, a través del desarrollo y cualificación de los servidores públicos, el fortalecimiento de sus competencias y vocación de servicio y la aplicación de estímulos.</v>
          </cell>
        </row>
        <row r="14">
          <cell r="B14" t="str">
            <v>6.3. Consolidar el SIG y asegurar que se oriente a la excelencia de los servicios y a la satisfacción de la ciudadanía.</v>
          </cell>
        </row>
        <row r="15">
          <cell r="B15" t="str">
            <v>6.4. Fortalecer la protección jurídica de la Entidad para que se gestione de manera responsable y oportuna.</v>
          </cell>
        </row>
        <row r="16">
          <cell r="B16" t="str">
            <v>6.5. Promover criterios de unificación y de coordinación de la gestión estratégica intra e interinstitucional.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sheetPr>
  <dimension ref="A1:H25"/>
  <sheetViews>
    <sheetView workbookViewId="0">
      <selection activeCell="A4" sqref="A4"/>
    </sheetView>
  </sheetViews>
  <sheetFormatPr baseColWidth="10" defaultRowHeight="12.75"/>
  <cols>
    <col min="1" max="1" width="36.28515625" style="298" customWidth="1"/>
    <col min="2" max="2" width="11.42578125" style="298"/>
    <col min="3" max="3" width="39.85546875" style="298" customWidth="1"/>
    <col min="4" max="7" width="11.42578125" style="298"/>
    <col min="8" max="8" width="27.140625" style="305" customWidth="1"/>
    <col min="9" max="16384" width="11.42578125" style="298"/>
  </cols>
  <sheetData>
    <row r="1" spans="1:8" ht="22.5">
      <c r="A1" s="297" t="s">
        <v>579</v>
      </c>
      <c r="B1" s="297" t="s">
        <v>683</v>
      </c>
      <c r="C1" s="297" t="s">
        <v>684</v>
      </c>
      <c r="D1" s="297" t="s">
        <v>685</v>
      </c>
      <c r="E1" s="297" t="s">
        <v>686</v>
      </c>
      <c r="F1" s="297" t="s">
        <v>687</v>
      </c>
      <c r="H1" s="299" t="s">
        <v>712</v>
      </c>
    </row>
    <row r="2" spans="1:8">
      <c r="A2" s="300" t="s">
        <v>583</v>
      </c>
      <c r="B2" s="300" t="s">
        <v>688</v>
      </c>
      <c r="C2" s="301" t="s">
        <v>689</v>
      </c>
      <c r="D2" s="302" t="s">
        <v>690</v>
      </c>
      <c r="E2" s="302" t="s">
        <v>582</v>
      </c>
      <c r="F2" s="302" t="s">
        <v>691</v>
      </c>
      <c r="H2" s="303" t="s">
        <v>704</v>
      </c>
    </row>
    <row r="3" spans="1:8">
      <c r="A3" s="300" t="s">
        <v>584</v>
      </c>
      <c r="B3" s="300" t="s">
        <v>688</v>
      </c>
      <c r="C3" s="301" t="s">
        <v>693</v>
      </c>
      <c r="D3" s="302" t="s">
        <v>694</v>
      </c>
      <c r="E3" s="302" t="s">
        <v>695</v>
      </c>
      <c r="F3" s="302" t="s">
        <v>696</v>
      </c>
      <c r="H3" s="303" t="s">
        <v>713</v>
      </c>
    </row>
    <row r="4" spans="1:8" ht="15">
      <c r="A4" s="300" t="s">
        <v>585</v>
      </c>
      <c r="B4" s="300" t="s">
        <v>688</v>
      </c>
      <c r="C4" s="301" t="s">
        <v>698</v>
      </c>
      <c r="D4" s="302" t="s">
        <v>699</v>
      </c>
      <c r="E4" s="302" t="s">
        <v>700</v>
      </c>
      <c r="F4" s="304"/>
      <c r="H4" s="305" t="s">
        <v>675</v>
      </c>
    </row>
    <row r="5" spans="1:8" ht="15">
      <c r="A5" s="300" t="s">
        <v>586</v>
      </c>
      <c r="B5" s="300" t="s">
        <v>688</v>
      </c>
      <c r="C5" s="300" t="s">
        <v>701</v>
      </c>
      <c r="D5" s="304"/>
      <c r="E5" s="304"/>
      <c r="F5" s="304"/>
      <c r="H5" s="305" t="s">
        <v>714</v>
      </c>
    </row>
    <row r="6" spans="1:8" ht="15">
      <c r="A6" s="300" t="s">
        <v>590</v>
      </c>
      <c r="B6" s="300" t="s">
        <v>702</v>
      </c>
      <c r="C6" s="301" t="s">
        <v>703</v>
      </c>
      <c r="D6" s="304"/>
      <c r="E6" s="304"/>
      <c r="F6" s="304"/>
      <c r="H6" s="305" t="s">
        <v>692</v>
      </c>
    </row>
    <row r="7" spans="1:8" ht="15">
      <c r="A7" s="300" t="s">
        <v>705</v>
      </c>
      <c r="B7" s="300" t="s">
        <v>702</v>
      </c>
      <c r="C7" s="301" t="s">
        <v>706</v>
      </c>
      <c r="D7" s="304"/>
      <c r="E7" s="304"/>
      <c r="F7" s="304"/>
    </row>
    <row r="8" spans="1:8" ht="15">
      <c r="A8" s="300" t="s">
        <v>592</v>
      </c>
      <c r="B8" s="300" t="s">
        <v>702</v>
      </c>
      <c r="C8" s="301" t="s">
        <v>707</v>
      </c>
      <c r="D8" s="304"/>
      <c r="E8" s="304"/>
      <c r="F8" s="304"/>
    </row>
    <row r="9" spans="1:8" ht="15">
      <c r="A9" s="300" t="s">
        <v>594</v>
      </c>
      <c r="B9" s="300" t="s">
        <v>708</v>
      </c>
      <c r="C9" s="301" t="s">
        <v>709</v>
      </c>
      <c r="D9" s="304"/>
      <c r="E9" s="304"/>
      <c r="F9" s="304"/>
    </row>
    <row r="10" spans="1:8" ht="15">
      <c r="A10" s="300" t="s">
        <v>595</v>
      </c>
      <c r="B10" s="300" t="s">
        <v>708</v>
      </c>
      <c r="C10" s="304"/>
      <c r="D10" s="304"/>
      <c r="E10" s="304"/>
      <c r="F10" s="304"/>
    </row>
    <row r="11" spans="1:8" ht="15">
      <c r="A11" s="300" t="s">
        <v>596</v>
      </c>
      <c r="B11" s="300" t="s">
        <v>708</v>
      </c>
      <c r="C11" s="304"/>
      <c r="D11" s="304"/>
      <c r="E11" s="304"/>
      <c r="F11" s="304"/>
    </row>
    <row r="12" spans="1:8" ht="15">
      <c r="A12" s="300" t="s">
        <v>597</v>
      </c>
      <c r="B12" s="300" t="s">
        <v>708</v>
      </c>
      <c r="C12" s="301"/>
      <c r="D12" s="304"/>
      <c r="E12" s="304"/>
      <c r="F12" s="304"/>
    </row>
    <row r="13" spans="1:8" ht="15">
      <c r="A13" s="300" t="s">
        <v>598</v>
      </c>
      <c r="B13" s="300" t="s">
        <v>710</v>
      </c>
      <c r="C13" s="301"/>
      <c r="D13" s="304"/>
      <c r="E13" s="304"/>
      <c r="F13" s="304"/>
    </row>
    <row r="14" spans="1:8" ht="15">
      <c r="A14" s="300" t="s">
        <v>599</v>
      </c>
      <c r="B14" s="300" t="s">
        <v>708</v>
      </c>
      <c r="C14" s="301"/>
      <c r="D14" s="304"/>
      <c r="E14" s="304"/>
      <c r="F14" s="304"/>
    </row>
    <row r="15" spans="1:8" ht="15">
      <c r="A15" s="300" t="s">
        <v>587</v>
      </c>
      <c r="B15" s="300" t="s">
        <v>688</v>
      </c>
      <c r="C15" s="301"/>
      <c r="D15" s="304"/>
      <c r="E15" s="304"/>
      <c r="F15" s="304"/>
    </row>
    <row r="16" spans="1:8" ht="15">
      <c r="A16" s="300" t="s">
        <v>601</v>
      </c>
      <c r="B16" s="300" t="s">
        <v>710</v>
      </c>
      <c r="C16" s="301"/>
      <c r="D16" s="304"/>
      <c r="E16" s="304"/>
      <c r="F16" s="304"/>
    </row>
    <row r="17" spans="1:6" ht="15">
      <c r="A17" s="300" t="s">
        <v>602</v>
      </c>
      <c r="B17" s="300" t="s">
        <v>710</v>
      </c>
      <c r="C17" s="301"/>
      <c r="D17" s="304"/>
      <c r="E17" s="304"/>
      <c r="F17" s="304"/>
    </row>
    <row r="20" spans="1:6" ht="15">
      <c r="A20" s="306" t="s">
        <v>697</v>
      </c>
      <c r="B20" s="304"/>
      <c r="C20" s="304"/>
      <c r="D20" s="304"/>
      <c r="E20" s="304"/>
      <c r="F20" s="304"/>
    </row>
    <row r="21" spans="1:6" ht="15">
      <c r="A21" s="300" t="s">
        <v>588</v>
      </c>
      <c r="B21" s="304"/>
      <c r="C21" s="304"/>
      <c r="D21" s="304"/>
      <c r="E21" s="304"/>
      <c r="F21" s="304"/>
    </row>
    <row r="22" spans="1:6" ht="15">
      <c r="A22" s="304"/>
      <c r="B22" s="304"/>
      <c r="C22" s="304"/>
      <c r="D22" s="304"/>
      <c r="E22" s="304"/>
      <c r="F22" s="304"/>
    </row>
    <row r="23" spans="1:6" ht="15">
      <c r="A23" s="304"/>
      <c r="B23" s="304"/>
      <c r="C23" s="304"/>
      <c r="D23" s="304"/>
      <c r="E23" s="304"/>
      <c r="F23" s="304"/>
    </row>
    <row r="24" spans="1:6">
      <c r="A24" s="307"/>
      <c r="B24" s="307"/>
      <c r="C24" s="307"/>
      <c r="D24" s="308"/>
      <c r="E24" s="308"/>
      <c r="F24" s="308"/>
    </row>
    <row r="25" spans="1:6">
      <c r="A25" s="307"/>
      <c r="B25" s="307"/>
      <c r="C25" s="307"/>
      <c r="D25" s="308"/>
      <c r="E25" s="308"/>
      <c r="F25" s="308"/>
    </row>
  </sheetData>
  <sheetProtection algorithmName="SHA-512" hashValue="YbtBuMk6InJpUaPvEoxiHm3oVpa0BEj4uIWhisNmQf/O7mMP9edhseOTqogsLbILgDI31k5CCMqg+i4Aw4Kgng==" saltValue="eCGRCrZHKsgCuPSwRfO57g==" spinCount="100000" sheet="1" objects="1" scenarios="1" selectLockedCell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FF00"/>
  </sheetPr>
  <dimension ref="B1:AT47"/>
  <sheetViews>
    <sheetView showGridLines="0" topLeftCell="A7" zoomScale="55" zoomScaleNormal="55" workbookViewId="0">
      <selection activeCell="T13" sqref="T13"/>
    </sheetView>
  </sheetViews>
  <sheetFormatPr baseColWidth="10" defaultColWidth="17.28515625" defaultRowHeight="15" customHeight="1"/>
  <cols>
    <col min="1" max="1" width="6.7109375" style="4" customWidth="1"/>
    <col min="2" max="3" width="35.7109375" style="8" customWidth="1"/>
    <col min="4" max="4" width="20.7109375" style="13" customWidth="1"/>
    <col min="5" max="5" width="25.7109375" style="8" customWidth="1"/>
    <col min="6" max="6" width="56.5703125" style="8" customWidth="1"/>
    <col min="7" max="7" width="31.28515625" style="8" customWidth="1"/>
    <col min="8" max="8" width="35.7109375" style="8" customWidth="1"/>
    <col min="9" max="9" width="65.42578125" style="8" customWidth="1"/>
    <col min="10" max="10" width="50.7109375" style="10" customWidth="1"/>
    <col min="11" max="11" width="18" style="4" customWidth="1"/>
    <col min="12" max="12" width="17.42578125" style="4" customWidth="1"/>
    <col min="13" max="16" width="17.42578125" style="4" bestFit="1" customWidth="1"/>
    <col min="17" max="17" width="19" style="4" bestFit="1" customWidth="1"/>
    <col min="18" max="19" width="17.42578125" style="4" bestFit="1" customWidth="1"/>
    <col min="20" max="20" width="17.28515625" style="4"/>
    <col min="21" max="21" width="17.42578125" style="4" bestFit="1" customWidth="1"/>
    <col min="22" max="22" width="17.42578125" style="4" customWidth="1"/>
    <col min="23" max="23" width="17.42578125" style="4" bestFit="1" customWidth="1"/>
    <col min="24" max="24" width="17.28515625" style="4"/>
    <col min="25" max="25" width="19" style="4" bestFit="1" customWidth="1"/>
    <col min="26" max="26" width="17.42578125" style="4" bestFit="1" customWidth="1"/>
    <col min="27" max="27" width="18.5703125" style="4" customWidth="1"/>
    <col min="28" max="28" width="17.28515625" style="4" customWidth="1"/>
    <col min="29" max="31" width="17.42578125" style="4" customWidth="1"/>
    <col min="32" max="32" width="17.28515625" style="4" customWidth="1"/>
    <col min="33" max="33" width="19" style="4" customWidth="1"/>
    <col min="34" max="42" width="17.42578125" style="4" customWidth="1"/>
    <col min="43" max="43" width="24.28515625" style="4" customWidth="1"/>
    <col min="44" max="44" width="22.140625" style="4" customWidth="1"/>
    <col min="45" max="45" width="24.28515625" style="4" customWidth="1"/>
    <col min="46" max="16384" width="17.28515625" style="4"/>
  </cols>
  <sheetData>
    <row r="1" spans="2:46" ht="18" thickBot="1"/>
    <row r="2" spans="2:46" ht="15.75">
      <c r="B2" s="698"/>
      <c r="C2" s="701" t="s">
        <v>59</v>
      </c>
      <c r="D2" s="702"/>
      <c r="E2" s="702"/>
      <c r="F2" s="702"/>
      <c r="G2" s="702"/>
      <c r="H2" s="702"/>
      <c r="I2" s="702"/>
      <c r="J2" s="702"/>
      <c r="K2" s="702"/>
      <c r="L2" s="702"/>
      <c r="M2" s="702"/>
      <c r="N2" s="702"/>
      <c r="O2" s="702"/>
      <c r="P2" s="702"/>
      <c r="Q2" s="702"/>
      <c r="R2" s="702"/>
      <c r="S2" s="702"/>
      <c r="T2" s="702"/>
      <c r="U2" s="702"/>
      <c r="V2" s="702"/>
      <c r="W2" s="702"/>
      <c r="X2" s="702"/>
      <c r="Y2" s="702"/>
      <c r="Z2" s="702"/>
      <c r="AA2" s="702"/>
      <c r="AB2" s="702"/>
      <c r="AC2" s="702"/>
      <c r="AD2" s="702"/>
      <c r="AE2" s="702"/>
      <c r="AF2" s="702"/>
      <c r="AG2" s="702"/>
      <c r="AH2" s="702"/>
      <c r="AI2" s="702"/>
      <c r="AJ2" s="702"/>
      <c r="AK2" s="702"/>
      <c r="AL2" s="702"/>
      <c r="AM2" s="702"/>
      <c r="AN2" s="702"/>
      <c r="AO2" s="702"/>
      <c r="AP2" s="702"/>
      <c r="AQ2" s="703"/>
      <c r="AR2" s="710" t="s">
        <v>39</v>
      </c>
      <c r="AS2" s="711"/>
    </row>
    <row r="3" spans="2:46" ht="15.75">
      <c r="B3" s="699"/>
      <c r="C3" s="734"/>
      <c r="D3" s="705"/>
      <c r="E3" s="705"/>
      <c r="F3" s="705"/>
      <c r="G3" s="705"/>
      <c r="H3" s="705"/>
      <c r="I3" s="705"/>
      <c r="J3" s="705"/>
      <c r="K3" s="705"/>
      <c r="L3" s="705"/>
      <c r="M3" s="705"/>
      <c r="N3" s="705"/>
      <c r="O3" s="705"/>
      <c r="P3" s="705"/>
      <c r="Q3" s="705"/>
      <c r="R3" s="705"/>
      <c r="S3" s="705"/>
      <c r="T3" s="705"/>
      <c r="U3" s="705"/>
      <c r="V3" s="705"/>
      <c r="W3" s="705"/>
      <c r="X3" s="705"/>
      <c r="Y3" s="705"/>
      <c r="Z3" s="705"/>
      <c r="AA3" s="705"/>
      <c r="AB3" s="705"/>
      <c r="AC3" s="705"/>
      <c r="AD3" s="705"/>
      <c r="AE3" s="705"/>
      <c r="AF3" s="705"/>
      <c r="AG3" s="705"/>
      <c r="AH3" s="705"/>
      <c r="AI3" s="705"/>
      <c r="AJ3" s="705"/>
      <c r="AK3" s="705"/>
      <c r="AL3" s="705"/>
      <c r="AM3" s="705"/>
      <c r="AN3" s="705"/>
      <c r="AO3" s="705"/>
      <c r="AP3" s="705"/>
      <c r="AQ3" s="706"/>
      <c r="AR3" s="22" t="s">
        <v>36</v>
      </c>
      <c r="AS3" s="23" t="s">
        <v>37</v>
      </c>
    </row>
    <row r="4" spans="2:46">
      <c r="B4" s="699"/>
      <c r="C4" s="734"/>
      <c r="D4" s="705"/>
      <c r="E4" s="705"/>
      <c r="F4" s="705"/>
      <c r="G4" s="705"/>
      <c r="H4" s="705"/>
      <c r="I4" s="705"/>
      <c r="J4" s="705"/>
      <c r="K4" s="705"/>
      <c r="L4" s="705"/>
      <c r="M4" s="705"/>
      <c r="N4" s="705"/>
      <c r="O4" s="705"/>
      <c r="P4" s="705"/>
      <c r="Q4" s="705"/>
      <c r="R4" s="705"/>
      <c r="S4" s="705"/>
      <c r="T4" s="705"/>
      <c r="U4" s="705"/>
      <c r="V4" s="705"/>
      <c r="W4" s="705"/>
      <c r="X4" s="705"/>
      <c r="Y4" s="705"/>
      <c r="Z4" s="705"/>
      <c r="AA4" s="705"/>
      <c r="AB4" s="705"/>
      <c r="AC4" s="705"/>
      <c r="AD4" s="705"/>
      <c r="AE4" s="705"/>
      <c r="AF4" s="705"/>
      <c r="AG4" s="705"/>
      <c r="AH4" s="705"/>
      <c r="AI4" s="705"/>
      <c r="AJ4" s="705"/>
      <c r="AK4" s="705"/>
      <c r="AL4" s="705"/>
      <c r="AM4" s="705"/>
      <c r="AN4" s="705"/>
      <c r="AO4" s="705"/>
      <c r="AP4" s="705"/>
      <c r="AQ4" s="706"/>
      <c r="AR4" s="24">
        <v>3</v>
      </c>
      <c r="AS4" s="25" t="s">
        <v>102</v>
      </c>
    </row>
    <row r="5" spans="2:46" ht="15.75">
      <c r="B5" s="699"/>
      <c r="C5" s="734"/>
      <c r="D5" s="705"/>
      <c r="E5" s="705"/>
      <c r="F5" s="705"/>
      <c r="G5" s="705"/>
      <c r="H5" s="705"/>
      <c r="I5" s="705"/>
      <c r="J5" s="705"/>
      <c r="K5" s="705"/>
      <c r="L5" s="705"/>
      <c r="M5" s="705"/>
      <c r="N5" s="705"/>
      <c r="O5" s="705"/>
      <c r="P5" s="705"/>
      <c r="Q5" s="705"/>
      <c r="R5" s="705"/>
      <c r="S5" s="705"/>
      <c r="T5" s="705"/>
      <c r="U5" s="705"/>
      <c r="V5" s="705"/>
      <c r="W5" s="705"/>
      <c r="X5" s="705"/>
      <c r="Y5" s="705"/>
      <c r="Z5" s="705"/>
      <c r="AA5" s="705"/>
      <c r="AB5" s="705"/>
      <c r="AC5" s="705"/>
      <c r="AD5" s="705"/>
      <c r="AE5" s="705"/>
      <c r="AF5" s="705"/>
      <c r="AG5" s="705"/>
      <c r="AH5" s="705"/>
      <c r="AI5" s="705"/>
      <c r="AJ5" s="705"/>
      <c r="AK5" s="705"/>
      <c r="AL5" s="705"/>
      <c r="AM5" s="705"/>
      <c r="AN5" s="705"/>
      <c r="AO5" s="705"/>
      <c r="AP5" s="705"/>
      <c r="AQ5" s="706"/>
      <c r="AR5" s="732" t="s">
        <v>38</v>
      </c>
      <c r="AS5" s="733"/>
    </row>
    <row r="6" spans="2:46" ht="15.75" thickBot="1">
      <c r="B6" s="700"/>
      <c r="C6" s="707"/>
      <c r="D6" s="708"/>
      <c r="E6" s="708"/>
      <c r="F6" s="708"/>
      <c r="G6" s="708"/>
      <c r="H6" s="708"/>
      <c r="I6" s="708"/>
      <c r="J6" s="708"/>
      <c r="K6" s="708"/>
      <c r="L6" s="708"/>
      <c r="M6" s="708"/>
      <c r="N6" s="708"/>
      <c r="O6" s="708"/>
      <c r="P6" s="708"/>
      <c r="Q6" s="708"/>
      <c r="R6" s="708"/>
      <c r="S6" s="708"/>
      <c r="T6" s="708"/>
      <c r="U6" s="708"/>
      <c r="V6" s="708"/>
      <c r="W6" s="708"/>
      <c r="X6" s="708"/>
      <c r="Y6" s="708"/>
      <c r="Z6" s="708"/>
      <c r="AA6" s="708"/>
      <c r="AB6" s="708"/>
      <c r="AC6" s="708"/>
      <c r="AD6" s="708"/>
      <c r="AE6" s="708"/>
      <c r="AF6" s="708"/>
      <c r="AG6" s="708"/>
      <c r="AH6" s="708"/>
      <c r="AI6" s="708"/>
      <c r="AJ6" s="708"/>
      <c r="AK6" s="708"/>
      <c r="AL6" s="708"/>
      <c r="AM6" s="708"/>
      <c r="AN6" s="708"/>
      <c r="AO6" s="708"/>
      <c r="AP6" s="708"/>
      <c r="AQ6" s="709"/>
      <c r="AR6" s="714" t="s">
        <v>100</v>
      </c>
      <c r="AS6" s="715"/>
    </row>
    <row r="7" spans="2:46" ht="17.25">
      <c r="B7" s="5"/>
      <c r="C7" s="5"/>
      <c r="D7" s="11"/>
      <c r="E7" s="5"/>
      <c r="F7" s="5"/>
      <c r="G7" s="5"/>
      <c r="H7" s="5"/>
      <c r="I7" s="5"/>
      <c r="J7" s="9"/>
      <c r="AR7" s="738"/>
      <c r="AS7" s="739"/>
    </row>
    <row r="8" spans="2:46" ht="13.5">
      <c r="B8" s="17"/>
      <c r="C8" s="18"/>
      <c r="D8" s="18"/>
      <c r="E8" s="18"/>
      <c r="F8" s="18"/>
      <c r="G8" s="18"/>
      <c r="H8" s="18"/>
      <c r="I8" s="18"/>
      <c r="J8" s="62"/>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695"/>
      <c r="AR8" s="696"/>
      <c r="AS8" s="697"/>
    </row>
    <row r="9" spans="2:46" ht="15.75">
      <c r="B9" s="724" t="s">
        <v>35</v>
      </c>
      <c r="C9" s="724" t="s">
        <v>34</v>
      </c>
      <c r="D9" s="724" t="s">
        <v>0</v>
      </c>
      <c r="E9" s="724" t="s">
        <v>127</v>
      </c>
      <c r="F9" s="724" t="s">
        <v>128</v>
      </c>
      <c r="G9" s="742" t="s">
        <v>129</v>
      </c>
      <c r="H9" s="724" t="s">
        <v>25</v>
      </c>
      <c r="I9" s="724" t="s">
        <v>1</v>
      </c>
      <c r="J9" s="743" t="s">
        <v>2</v>
      </c>
      <c r="K9" s="628" t="s">
        <v>5</v>
      </c>
      <c r="L9" s="628"/>
      <c r="M9" s="628"/>
      <c r="N9" s="628"/>
      <c r="O9" s="628"/>
      <c r="P9" s="628"/>
      <c r="Q9" s="628"/>
      <c r="R9" s="628"/>
      <c r="S9" s="628"/>
      <c r="T9" s="628"/>
      <c r="U9" s="628"/>
      <c r="V9" s="628"/>
      <c r="W9" s="628"/>
      <c r="X9" s="628"/>
      <c r="Y9" s="628"/>
      <c r="Z9" s="628"/>
      <c r="AA9" s="628"/>
      <c r="AB9" s="628"/>
      <c r="AC9" s="628"/>
      <c r="AD9" s="628"/>
      <c r="AE9" s="628"/>
      <c r="AF9" s="628"/>
      <c r="AG9" s="628"/>
      <c r="AH9" s="628"/>
      <c r="AI9" s="628"/>
      <c r="AJ9" s="628"/>
      <c r="AK9" s="628"/>
      <c r="AL9" s="628"/>
      <c r="AM9" s="628"/>
      <c r="AN9" s="628"/>
      <c r="AO9" s="628"/>
      <c r="AP9" s="628"/>
      <c r="AQ9" s="744" t="s">
        <v>6</v>
      </c>
      <c r="AR9" s="745" t="s">
        <v>7</v>
      </c>
      <c r="AS9" s="745" t="s">
        <v>24</v>
      </c>
    </row>
    <row r="10" spans="2:46" ht="15.75">
      <c r="B10" s="724"/>
      <c r="C10" s="724"/>
      <c r="D10" s="724"/>
      <c r="E10" s="724"/>
      <c r="F10" s="724"/>
      <c r="G10" s="724"/>
      <c r="H10" s="724"/>
      <c r="I10" s="724"/>
      <c r="J10" s="743"/>
      <c r="K10" s="727" t="s">
        <v>26</v>
      </c>
      <c r="L10" s="727"/>
      <c r="M10" s="727"/>
      <c r="N10" s="727"/>
      <c r="O10" s="727"/>
      <c r="P10" s="727"/>
      <c r="Q10" s="727"/>
      <c r="R10" s="727"/>
      <c r="S10" s="727" t="s">
        <v>27</v>
      </c>
      <c r="T10" s="727"/>
      <c r="U10" s="727"/>
      <c r="V10" s="727"/>
      <c r="W10" s="727"/>
      <c r="X10" s="727"/>
      <c r="Y10" s="727"/>
      <c r="Z10" s="727"/>
      <c r="AA10" s="727" t="s">
        <v>28</v>
      </c>
      <c r="AB10" s="727"/>
      <c r="AC10" s="727"/>
      <c r="AD10" s="727"/>
      <c r="AE10" s="727"/>
      <c r="AF10" s="727"/>
      <c r="AG10" s="727"/>
      <c r="AH10" s="727"/>
      <c r="AI10" s="727" t="s">
        <v>29</v>
      </c>
      <c r="AJ10" s="727"/>
      <c r="AK10" s="727"/>
      <c r="AL10" s="727"/>
      <c r="AM10" s="727"/>
      <c r="AN10" s="727"/>
      <c r="AO10" s="727"/>
      <c r="AP10" s="727"/>
      <c r="AQ10" s="744"/>
      <c r="AR10" s="745"/>
      <c r="AS10" s="745"/>
    </row>
    <row r="11" spans="2:46" ht="15.75">
      <c r="B11" s="724"/>
      <c r="C11" s="724"/>
      <c r="D11" s="724"/>
      <c r="E11" s="724"/>
      <c r="F11" s="724"/>
      <c r="G11" s="724"/>
      <c r="H11" s="724"/>
      <c r="I11" s="724"/>
      <c r="J11" s="743"/>
      <c r="K11" s="727" t="s">
        <v>8</v>
      </c>
      <c r="L11" s="727"/>
      <c r="M11" s="727" t="s">
        <v>9</v>
      </c>
      <c r="N11" s="727"/>
      <c r="O11" s="740" t="s">
        <v>10</v>
      </c>
      <c r="P11" s="741"/>
      <c r="Q11" s="728" t="s">
        <v>11</v>
      </c>
      <c r="R11" s="729"/>
      <c r="S11" s="727" t="s">
        <v>33</v>
      </c>
      <c r="T11" s="727"/>
      <c r="U11" s="727" t="s">
        <v>12</v>
      </c>
      <c r="V11" s="727"/>
      <c r="W11" s="727" t="s">
        <v>13</v>
      </c>
      <c r="X11" s="727"/>
      <c r="Y11" s="728" t="s">
        <v>11</v>
      </c>
      <c r="Z11" s="729"/>
      <c r="AA11" s="727" t="s">
        <v>14</v>
      </c>
      <c r="AB11" s="727"/>
      <c r="AC11" s="727" t="s">
        <v>15</v>
      </c>
      <c r="AD11" s="727"/>
      <c r="AE11" s="727" t="s">
        <v>16</v>
      </c>
      <c r="AF11" s="727"/>
      <c r="AG11" s="728" t="s">
        <v>11</v>
      </c>
      <c r="AH11" s="729"/>
      <c r="AI11" s="727" t="s">
        <v>17</v>
      </c>
      <c r="AJ11" s="727"/>
      <c r="AK11" s="727" t="s">
        <v>18</v>
      </c>
      <c r="AL11" s="727"/>
      <c r="AM11" s="727" t="s">
        <v>19</v>
      </c>
      <c r="AN11" s="727"/>
      <c r="AO11" s="728" t="s">
        <v>11</v>
      </c>
      <c r="AP11" s="729"/>
      <c r="AQ11" s="744"/>
      <c r="AR11" s="745"/>
      <c r="AS11" s="745"/>
    </row>
    <row r="12" spans="2:46" ht="15.75">
      <c r="B12" s="627"/>
      <c r="C12" s="627"/>
      <c r="D12" s="627"/>
      <c r="E12" s="627"/>
      <c r="F12" s="627"/>
      <c r="G12" s="627"/>
      <c r="H12" s="627"/>
      <c r="I12" s="627"/>
      <c r="J12" s="743"/>
      <c r="K12" s="14" t="s">
        <v>20</v>
      </c>
      <c r="L12" s="15" t="s">
        <v>21</v>
      </c>
      <c r="M12" s="14" t="s">
        <v>20</v>
      </c>
      <c r="N12" s="15" t="s">
        <v>21</v>
      </c>
      <c r="O12" s="14" t="s">
        <v>20</v>
      </c>
      <c r="P12" s="15" t="s">
        <v>21</v>
      </c>
      <c r="Q12" s="63" t="s">
        <v>20</v>
      </c>
      <c r="R12" s="64" t="s">
        <v>21</v>
      </c>
      <c r="S12" s="14" t="s">
        <v>20</v>
      </c>
      <c r="T12" s="15" t="s">
        <v>21</v>
      </c>
      <c r="U12" s="14" t="s">
        <v>20</v>
      </c>
      <c r="V12" s="15" t="s">
        <v>21</v>
      </c>
      <c r="W12" s="14" t="s">
        <v>20</v>
      </c>
      <c r="X12" s="15" t="s">
        <v>21</v>
      </c>
      <c r="Y12" s="63" t="s">
        <v>20</v>
      </c>
      <c r="Z12" s="64" t="s">
        <v>21</v>
      </c>
      <c r="AA12" s="14" t="s">
        <v>20</v>
      </c>
      <c r="AB12" s="15" t="s">
        <v>21</v>
      </c>
      <c r="AC12" s="14" t="s">
        <v>20</v>
      </c>
      <c r="AD12" s="15" t="s">
        <v>21</v>
      </c>
      <c r="AE12" s="14" t="s">
        <v>20</v>
      </c>
      <c r="AF12" s="15" t="s">
        <v>21</v>
      </c>
      <c r="AG12" s="63" t="s">
        <v>20</v>
      </c>
      <c r="AH12" s="64" t="s">
        <v>21</v>
      </c>
      <c r="AI12" s="14" t="s">
        <v>20</v>
      </c>
      <c r="AJ12" s="15" t="s">
        <v>21</v>
      </c>
      <c r="AK12" s="14" t="s">
        <v>20</v>
      </c>
      <c r="AL12" s="15" t="s">
        <v>21</v>
      </c>
      <c r="AM12" s="14" t="s">
        <v>20</v>
      </c>
      <c r="AN12" s="15" t="s">
        <v>21</v>
      </c>
      <c r="AO12" s="63" t="s">
        <v>20</v>
      </c>
      <c r="AP12" s="64" t="s">
        <v>21</v>
      </c>
      <c r="AQ12" s="744"/>
      <c r="AR12" s="745"/>
      <c r="AS12" s="745"/>
    </row>
    <row r="13" spans="2:46" ht="165" customHeight="1">
      <c r="B13" s="746" t="s">
        <v>288</v>
      </c>
      <c r="C13" s="752" t="s">
        <v>418</v>
      </c>
      <c r="D13" s="516">
        <v>106</v>
      </c>
      <c r="E13" s="517" t="s">
        <v>186</v>
      </c>
      <c r="F13" s="517" t="s">
        <v>130</v>
      </c>
      <c r="G13" s="518">
        <v>123</v>
      </c>
      <c r="H13" s="517" t="s">
        <v>802</v>
      </c>
      <c r="I13" s="192" t="s">
        <v>131</v>
      </c>
      <c r="J13" s="519" t="s">
        <v>533</v>
      </c>
      <c r="K13" s="202">
        <v>1</v>
      </c>
      <c r="L13" s="202">
        <v>1</v>
      </c>
      <c r="M13" s="202">
        <v>1</v>
      </c>
      <c r="N13" s="202">
        <v>4</v>
      </c>
      <c r="O13" s="202">
        <v>10</v>
      </c>
      <c r="P13" s="202">
        <v>6</v>
      </c>
      <c r="Q13" s="65">
        <f>K13+M13+O13</f>
        <v>12</v>
      </c>
      <c r="R13" s="65">
        <f>L13+N13+P13</f>
        <v>11</v>
      </c>
      <c r="S13" s="541">
        <v>16</v>
      </c>
      <c r="T13" s="541">
        <v>9</v>
      </c>
      <c r="U13" s="541">
        <v>16</v>
      </c>
      <c r="V13" s="541">
        <v>19</v>
      </c>
      <c r="W13" s="541">
        <v>9</v>
      </c>
      <c r="X13" s="541">
        <v>16</v>
      </c>
      <c r="Y13" s="65">
        <f>S13+U13+W13</f>
        <v>41</v>
      </c>
      <c r="Z13" s="65">
        <f>T13+V13+X13</f>
        <v>44</v>
      </c>
      <c r="AA13" s="541">
        <v>12</v>
      </c>
      <c r="AB13" s="541">
        <v>10</v>
      </c>
      <c r="AC13" s="541">
        <v>12</v>
      </c>
      <c r="AD13" s="541">
        <v>13</v>
      </c>
      <c r="AE13" s="541">
        <v>9</v>
      </c>
      <c r="AF13" s="541">
        <v>14</v>
      </c>
      <c r="AG13" s="65">
        <f>AA13+AC13+AE13</f>
        <v>33</v>
      </c>
      <c r="AH13" s="65">
        <f>AB13+AD13+AF13</f>
        <v>37</v>
      </c>
      <c r="AI13" s="541">
        <v>15</v>
      </c>
      <c r="AJ13" s="541"/>
      <c r="AK13" s="541">
        <v>4</v>
      </c>
      <c r="AL13" s="541"/>
      <c r="AM13" s="541">
        <v>1</v>
      </c>
      <c r="AN13" s="541"/>
      <c r="AO13" s="65">
        <f>AI13+AK13+AM13</f>
        <v>20</v>
      </c>
      <c r="AP13" s="65">
        <f>AJ13+AL13+AN13</f>
        <v>0</v>
      </c>
      <c r="AQ13" s="21">
        <f>Q13+Y13+AG13+AO13</f>
        <v>106</v>
      </c>
      <c r="AR13" s="69">
        <f>R13+Z13+AH13+AP13</f>
        <v>92</v>
      </c>
      <c r="AS13" s="289">
        <f t="shared" ref="AS13:AS20" si="0">IF(AND(AR13&gt;0,AQ13&gt;0),AR13/AQ13,0)</f>
        <v>0.86792452830188682</v>
      </c>
    </row>
    <row r="14" spans="2:46" ht="165" customHeight="1">
      <c r="B14" s="747"/>
      <c r="C14" s="753"/>
      <c r="D14" s="520">
        <v>384354</v>
      </c>
      <c r="E14" s="521" t="s">
        <v>192</v>
      </c>
      <c r="F14" s="518" t="s">
        <v>152</v>
      </c>
      <c r="G14" s="522">
        <v>145655</v>
      </c>
      <c r="H14" s="521" t="s">
        <v>803</v>
      </c>
      <c r="I14" s="192" t="s">
        <v>153</v>
      </c>
      <c r="J14" s="519" t="s">
        <v>533</v>
      </c>
      <c r="K14" s="203">
        <v>0</v>
      </c>
      <c r="L14" s="203">
        <v>3340</v>
      </c>
      <c r="M14" s="203">
        <v>0</v>
      </c>
      <c r="N14" s="203">
        <v>10007</v>
      </c>
      <c r="O14" s="203">
        <v>10264</v>
      </c>
      <c r="P14" s="203">
        <v>10021</v>
      </c>
      <c r="Q14" s="67">
        <f>K14+M14+O14</f>
        <v>10264</v>
      </c>
      <c r="R14" s="67">
        <f>L14+N14+P14</f>
        <v>23368</v>
      </c>
      <c r="S14" s="515">
        <v>20603</v>
      </c>
      <c r="T14" s="515">
        <v>59409</v>
      </c>
      <c r="U14" s="515">
        <v>20603</v>
      </c>
      <c r="V14" s="515">
        <v>83502</v>
      </c>
      <c r="W14" s="515">
        <v>20603</v>
      </c>
      <c r="X14" s="515">
        <v>65886</v>
      </c>
      <c r="Y14" s="67">
        <f>S14+U14+W14</f>
        <v>61809</v>
      </c>
      <c r="Z14" s="67">
        <f>T14+V14+X14</f>
        <v>208797</v>
      </c>
      <c r="AA14" s="515">
        <v>67675</v>
      </c>
      <c r="AB14" s="515">
        <v>44777</v>
      </c>
      <c r="AC14" s="515">
        <v>57614</v>
      </c>
      <c r="AD14" s="515">
        <v>65493</v>
      </c>
      <c r="AE14" s="515">
        <v>57932</v>
      </c>
      <c r="AF14" s="515">
        <v>33367</v>
      </c>
      <c r="AG14" s="67">
        <f>AA14+AC14+AE14</f>
        <v>183221</v>
      </c>
      <c r="AH14" s="67">
        <f>AB14+AD14+AF14</f>
        <v>143637</v>
      </c>
      <c r="AI14" s="515">
        <v>57868</v>
      </c>
      <c r="AJ14" s="515"/>
      <c r="AK14" s="515">
        <v>57867</v>
      </c>
      <c r="AL14" s="515"/>
      <c r="AM14" s="515">
        <v>13325</v>
      </c>
      <c r="AN14" s="515"/>
      <c r="AO14" s="67">
        <f>AI14+AK14+AM14</f>
        <v>129060</v>
      </c>
      <c r="AP14" s="67">
        <f>AJ14+AL14+AN14</f>
        <v>0</v>
      </c>
      <c r="AQ14" s="19">
        <f>Q14+Y14+AG14+AO14</f>
        <v>384354</v>
      </c>
      <c r="AR14" s="70">
        <f>R14+Z14+AH14+AP14</f>
        <v>375802</v>
      </c>
      <c r="AS14" s="289">
        <f t="shared" si="0"/>
        <v>0.97774967868163198</v>
      </c>
    </row>
    <row r="15" spans="2:46" ht="116.25" customHeight="1">
      <c r="B15" s="748"/>
      <c r="C15" s="751" t="s">
        <v>419</v>
      </c>
      <c r="D15" s="516">
        <v>112505</v>
      </c>
      <c r="E15" s="517" t="s">
        <v>187</v>
      </c>
      <c r="F15" s="517" t="s">
        <v>132</v>
      </c>
      <c r="G15" s="523">
        <v>72574</v>
      </c>
      <c r="H15" s="517" t="s">
        <v>804</v>
      </c>
      <c r="I15" s="192" t="s">
        <v>133</v>
      </c>
      <c r="J15" s="524" t="s">
        <v>537</v>
      </c>
      <c r="K15" s="202">
        <v>9950</v>
      </c>
      <c r="L15" s="476">
        <v>13652</v>
      </c>
      <c r="M15" s="202">
        <v>11450</v>
      </c>
      <c r="N15" s="202">
        <v>14363</v>
      </c>
      <c r="O15" s="202">
        <v>11950</v>
      </c>
      <c r="P15" s="202">
        <v>6492</v>
      </c>
      <c r="Q15" s="65">
        <f t="shared" ref="Q15:R30" si="1">K15+M15+O15</f>
        <v>33350</v>
      </c>
      <c r="R15" s="65">
        <f t="shared" si="1"/>
        <v>34507</v>
      </c>
      <c r="S15" s="541">
        <v>7875</v>
      </c>
      <c r="T15" s="541">
        <v>9600</v>
      </c>
      <c r="U15" s="541">
        <v>8365</v>
      </c>
      <c r="V15" s="541">
        <v>10509</v>
      </c>
      <c r="W15" s="541">
        <v>8120</v>
      </c>
      <c r="X15" s="541">
        <v>11581</v>
      </c>
      <c r="Y15" s="65">
        <f t="shared" ref="Y15:Z30" si="2">S15+U15+W15</f>
        <v>24360</v>
      </c>
      <c r="Z15" s="65">
        <f t="shared" si="2"/>
        <v>31690</v>
      </c>
      <c r="AA15" s="541">
        <v>8355</v>
      </c>
      <c r="AB15" s="541">
        <v>11239</v>
      </c>
      <c r="AC15" s="541">
        <v>8305</v>
      </c>
      <c r="AD15" s="541">
        <v>8519</v>
      </c>
      <c r="AE15" s="541">
        <v>8305</v>
      </c>
      <c r="AF15" s="541">
        <v>11116</v>
      </c>
      <c r="AG15" s="65">
        <f t="shared" ref="AG15:AH30" si="3">AA15+AC15+AE15</f>
        <v>24965</v>
      </c>
      <c r="AH15" s="65">
        <f t="shared" si="3"/>
        <v>30874</v>
      </c>
      <c r="AI15" s="541">
        <v>10316</v>
      </c>
      <c r="AJ15" s="541"/>
      <c r="AK15" s="541">
        <v>9967</v>
      </c>
      <c r="AL15" s="541"/>
      <c r="AM15" s="541">
        <v>9547</v>
      </c>
      <c r="AN15" s="541"/>
      <c r="AO15" s="65">
        <f t="shared" ref="AO15:AP26" si="4">AI15+AK15+AM15</f>
        <v>29830</v>
      </c>
      <c r="AP15" s="65">
        <f t="shared" si="4"/>
        <v>0</v>
      </c>
      <c r="AQ15" s="21">
        <f t="shared" ref="AQ15:AR26" si="5">Q15+Y15+AG15+AO15</f>
        <v>112505</v>
      </c>
      <c r="AR15" s="69">
        <f t="shared" si="5"/>
        <v>97071</v>
      </c>
      <c r="AS15" s="289">
        <f t="shared" si="0"/>
        <v>0.86281498600062223</v>
      </c>
      <c r="AT15" s="66"/>
    </row>
    <row r="16" spans="2:46" ht="101.25" customHeight="1">
      <c r="B16" s="747"/>
      <c r="C16" s="608"/>
      <c r="D16" s="516">
        <v>240</v>
      </c>
      <c r="E16" s="517" t="s">
        <v>187</v>
      </c>
      <c r="F16" s="517" t="s">
        <v>132</v>
      </c>
      <c r="G16" s="523">
        <v>363</v>
      </c>
      <c r="H16" s="517" t="s">
        <v>805</v>
      </c>
      <c r="I16" s="192" t="s">
        <v>133</v>
      </c>
      <c r="J16" s="525" t="s">
        <v>536</v>
      </c>
      <c r="K16" s="130">
        <v>25</v>
      </c>
      <c r="L16" s="130">
        <v>31</v>
      </c>
      <c r="M16" s="130">
        <v>25</v>
      </c>
      <c r="N16" s="130">
        <v>37</v>
      </c>
      <c r="O16" s="130">
        <v>40</v>
      </c>
      <c r="P16" s="130">
        <v>20</v>
      </c>
      <c r="Q16" s="67">
        <f t="shared" si="1"/>
        <v>90</v>
      </c>
      <c r="R16" s="67">
        <f t="shared" si="1"/>
        <v>88</v>
      </c>
      <c r="S16" s="167">
        <v>1</v>
      </c>
      <c r="T16" s="167">
        <v>3</v>
      </c>
      <c r="U16" s="167">
        <v>3</v>
      </c>
      <c r="V16" s="167">
        <v>40</v>
      </c>
      <c r="W16" s="167">
        <v>25</v>
      </c>
      <c r="X16" s="167">
        <v>26</v>
      </c>
      <c r="Y16" s="67">
        <f t="shared" si="2"/>
        <v>29</v>
      </c>
      <c r="Z16" s="67">
        <f t="shared" si="2"/>
        <v>69</v>
      </c>
      <c r="AA16" s="167">
        <v>18</v>
      </c>
      <c r="AB16" s="167">
        <v>18</v>
      </c>
      <c r="AC16" s="167">
        <v>22</v>
      </c>
      <c r="AD16" s="167">
        <v>22</v>
      </c>
      <c r="AE16" s="167">
        <v>20</v>
      </c>
      <c r="AF16" s="167">
        <v>41</v>
      </c>
      <c r="AG16" s="67">
        <f t="shared" si="3"/>
        <v>60</v>
      </c>
      <c r="AH16" s="67">
        <f t="shared" si="3"/>
        <v>81</v>
      </c>
      <c r="AI16" s="167">
        <v>21</v>
      </c>
      <c r="AJ16" s="167"/>
      <c r="AK16" s="167">
        <v>20</v>
      </c>
      <c r="AL16" s="167"/>
      <c r="AM16" s="167">
        <v>20</v>
      </c>
      <c r="AN16" s="167"/>
      <c r="AO16" s="65">
        <f>AI16+AK16+AM16</f>
        <v>61</v>
      </c>
      <c r="AP16" s="65">
        <f>AJ16+AL16+AN16</f>
        <v>0</v>
      </c>
      <c r="AQ16" s="21">
        <f>Q16+Y16+AG16+AO16</f>
        <v>240</v>
      </c>
      <c r="AR16" s="69">
        <f>R16+Z16+AH16+AP16</f>
        <v>238</v>
      </c>
      <c r="AS16" s="289">
        <f t="shared" si="0"/>
        <v>0.9916666666666667</v>
      </c>
      <c r="AT16" s="66"/>
    </row>
    <row r="17" spans="2:46" ht="135">
      <c r="B17" s="748"/>
      <c r="C17" s="608"/>
      <c r="D17" s="516">
        <v>4256</v>
      </c>
      <c r="E17" s="517" t="s">
        <v>188</v>
      </c>
      <c r="F17" s="517" t="s">
        <v>134</v>
      </c>
      <c r="G17" s="523">
        <v>13535</v>
      </c>
      <c r="H17" s="517" t="s">
        <v>806</v>
      </c>
      <c r="I17" s="192" t="s">
        <v>135</v>
      </c>
      <c r="J17" s="524" t="s">
        <v>538</v>
      </c>
      <c r="K17" s="203">
        <v>660</v>
      </c>
      <c r="L17" s="203">
        <v>482</v>
      </c>
      <c r="M17" s="203">
        <v>860</v>
      </c>
      <c r="N17" s="203">
        <v>839</v>
      </c>
      <c r="O17" s="203">
        <v>860</v>
      </c>
      <c r="P17" s="203">
        <v>594</v>
      </c>
      <c r="Q17" s="65">
        <f t="shared" si="1"/>
        <v>2380</v>
      </c>
      <c r="R17" s="65">
        <f t="shared" si="1"/>
        <v>1915</v>
      </c>
      <c r="S17" s="515">
        <v>532</v>
      </c>
      <c r="T17" s="515">
        <v>199</v>
      </c>
      <c r="U17" s="515">
        <v>672</v>
      </c>
      <c r="V17" s="515">
        <v>128</v>
      </c>
      <c r="W17" s="515">
        <v>672</v>
      </c>
      <c r="X17" s="515">
        <v>150</v>
      </c>
      <c r="Y17" s="65">
        <f t="shared" si="2"/>
        <v>1876</v>
      </c>
      <c r="Z17" s="65">
        <f t="shared" si="2"/>
        <v>477</v>
      </c>
      <c r="AA17" s="515">
        <v>0</v>
      </c>
      <c r="AB17" s="515">
        <v>308</v>
      </c>
      <c r="AC17" s="515">
        <v>0</v>
      </c>
      <c r="AD17" s="515">
        <v>271</v>
      </c>
      <c r="AE17" s="515">
        <v>0</v>
      </c>
      <c r="AF17" s="515">
        <v>376</v>
      </c>
      <c r="AG17" s="65">
        <f t="shared" si="3"/>
        <v>0</v>
      </c>
      <c r="AH17" s="65">
        <f t="shared" si="3"/>
        <v>955</v>
      </c>
      <c r="AI17" s="515">
        <v>0</v>
      </c>
      <c r="AJ17" s="515"/>
      <c r="AK17" s="515">
        <v>0</v>
      </c>
      <c r="AL17" s="515"/>
      <c r="AM17" s="515">
        <v>0</v>
      </c>
      <c r="AN17" s="515"/>
      <c r="AO17" s="65">
        <f t="shared" si="4"/>
        <v>0</v>
      </c>
      <c r="AP17" s="65">
        <f t="shared" si="4"/>
        <v>0</v>
      </c>
      <c r="AQ17" s="19">
        <f t="shared" si="5"/>
        <v>4256</v>
      </c>
      <c r="AR17" s="70">
        <f t="shared" si="5"/>
        <v>3347</v>
      </c>
      <c r="AS17" s="289">
        <f t="shared" si="0"/>
        <v>0.78641917293233088</v>
      </c>
    </row>
    <row r="18" spans="2:46" ht="120">
      <c r="B18" s="748"/>
      <c r="C18" s="608"/>
      <c r="D18" s="516">
        <v>84525</v>
      </c>
      <c r="E18" s="517" t="s">
        <v>155</v>
      </c>
      <c r="F18" s="517" t="s">
        <v>136</v>
      </c>
      <c r="G18" s="523">
        <v>123426</v>
      </c>
      <c r="H18" s="517" t="s">
        <v>807</v>
      </c>
      <c r="I18" s="192" t="s">
        <v>137</v>
      </c>
      <c r="J18" s="519" t="s">
        <v>785</v>
      </c>
      <c r="K18" s="203">
        <v>7054</v>
      </c>
      <c r="L18" s="203">
        <v>7534</v>
      </c>
      <c r="M18" s="203">
        <v>9905</v>
      </c>
      <c r="N18" s="203">
        <v>10151</v>
      </c>
      <c r="O18" s="203">
        <v>10370</v>
      </c>
      <c r="P18" s="203">
        <v>7607</v>
      </c>
      <c r="Q18" s="65">
        <f t="shared" si="1"/>
        <v>27329</v>
      </c>
      <c r="R18" s="65">
        <f t="shared" si="1"/>
        <v>25292</v>
      </c>
      <c r="S18" s="515">
        <v>7190</v>
      </c>
      <c r="T18" s="515">
        <v>4960</v>
      </c>
      <c r="U18" s="515">
        <v>8115</v>
      </c>
      <c r="V18" s="515">
        <v>6670</v>
      </c>
      <c r="W18" s="515">
        <v>8185</v>
      </c>
      <c r="X18" s="515">
        <v>6988</v>
      </c>
      <c r="Y18" s="65">
        <f t="shared" si="2"/>
        <v>23490</v>
      </c>
      <c r="Z18" s="65">
        <f t="shared" si="2"/>
        <v>18618</v>
      </c>
      <c r="AA18" s="515">
        <v>6229</v>
      </c>
      <c r="AB18" s="515">
        <v>7866</v>
      </c>
      <c r="AC18" s="515">
        <v>6264</v>
      </c>
      <c r="AD18" s="515">
        <v>6400</v>
      </c>
      <c r="AE18" s="515">
        <v>5922</v>
      </c>
      <c r="AF18" s="515">
        <v>7729</v>
      </c>
      <c r="AG18" s="65">
        <f t="shared" si="3"/>
        <v>18415</v>
      </c>
      <c r="AH18" s="65">
        <f t="shared" si="3"/>
        <v>21995</v>
      </c>
      <c r="AI18" s="515">
        <v>5332</v>
      </c>
      <c r="AJ18" s="515"/>
      <c r="AK18" s="515">
        <v>5332</v>
      </c>
      <c r="AL18" s="515"/>
      <c r="AM18" s="515">
        <v>4627</v>
      </c>
      <c r="AN18" s="515"/>
      <c r="AO18" s="65">
        <f t="shared" si="4"/>
        <v>15291</v>
      </c>
      <c r="AP18" s="65">
        <f t="shared" si="4"/>
        <v>0</v>
      </c>
      <c r="AQ18" s="19">
        <f t="shared" si="5"/>
        <v>84525</v>
      </c>
      <c r="AR18" s="70">
        <f t="shared" si="5"/>
        <v>65905</v>
      </c>
      <c r="AS18" s="289">
        <f t="shared" si="0"/>
        <v>0.77971014492753621</v>
      </c>
      <c r="AT18" s="66"/>
    </row>
    <row r="19" spans="2:46" ht="120">
      <c r="B19" s="748"/>
      <c r="C19" s="608"/>
      <c r="D19" s="516">
        <v>21500</v>
      </c>
      <c r="E19" s="192" t="s">
        <v>155</v>
      </c>
      <c r="F19" s="192" t="s">
        <v>136</v>
      </c>
      <c r="G19" s="526">
        <v>34000</v>
      </c>
      <c r="H19" s="527" t="s">
        <v>788</v>
      </c>
      <c r="I19" s="192" t="s">
        <v>137</v>
      </c>
      <c r="J19" s="528" t="s">
        <v>535</v>
      </c>
      <c r="K19" s="130">
        <v>2500</v>
      </c>
      <c r="L19" s="130">
        <v>2055</v>
      </c>
      <c r="M19" s="130">
        <v>3000</v>
      </c>
      <c r="N19" s="130">
        <v>2930</v>
      </c>
      <c r="O19" s="130">
        <v>3000</v>
      </c>
      <c r="P19" s="130">
        <v>2362</v>
      </c>
      <c r="Q19" s="65">
        <f>K19+M19+O19</f>
        <v>8500</v>
      </c>
      <c r="R19" s="65">
        <f>L19+N19+P19</f>
        <v>7347</v>
      </c>
      <c r="S19" s="167">
        <v>1400</v>
      </c>
      <c r="T19" s="263">
        <v>1384</v>
      </c>
      <c r="U19" s="263">
        <v>1500</v>
      </c>
      <c r="V19" s="263">
        <v>1534</v>
      </c>
      <c r="W19" s="263">
        <f>+U19</f>
        <v>1500</v>
      </c>
      <c r="X19" s="263">
        <v>1378</v>
      </c>
      <c r="Y19" s="65">
        <f>S19+U19+W19</f>
        <v>4400</v>
      </c>
      <c r="Z19" s="65">
        <f>T19+V19+X19</f>
        <v>4296</v>
      </c>
      <c r="AA19" s="167">
        <v>1500</v>
      </c>
      <c r="AB19" s="167">
        <v>2142</v>
      </c>
      <c r="AC19" s="167">
        <v>1500</v>
      </c>
      <c r="AD19" s="167">
        <v>1858</v>
      </c>
      <c r="AE19" s="167">
        <v>1500</v>
      </c>
      <c r="AF19" s="167">
        <v>1875</v>
      </c>
      <c r="AG19" s="65">
        <f>AA19+AC19+AE19</f>
        <v>4500</v>
      </c>
      <c r="AH19" s="65">
        <f>AB19+AD19+AF19</f>
        <v>5875</v>
      </c>
      <c r="AI19" s="167">
        <v>1500</v>
      </c>
      <c r="AJ19" s="167"/>
      <c r="AK19" s="167">
        <v>1500</v>
      </c>
      <c r="AL19" s="167"/>
      <c r="AM19" s="167">
        <v>1100</v>
      </c>
      <c r="AN19" s="167"/>
      <c r="AO19" s="65">
        <f>AI19+AK19+AM19</f>
        <v>4100</v>
      </c>
      <c r="AP19" s="65">
        <f>AJ19+AL19+AN19</f>
        <v>0</v>
      </c>
      <c r="AQ19" s="19">
        <f>Q19+Y19+AG19+AO19</f>
        <v>21500</v>
      </c>
      <c r="AR19" s="70">
        <f>R19+Z19+AH19+AP19</f>
        <v>17518</v>
      </c>
      <c r="AS19" s="289">
        <f t="shared" si="0"/>
        <v>0.81479069767441858</v>
      </c>
      <c r="AT19" s="66"/>
    </row>
    <row r="20" spans="2:46" ht="120">
      <c r="B20" s="747"/>
      <c r="C20" s="608"/>
      <c r="D20" s="516">
        <v>16000</v>
      </c>
      <c r="E20" s="517" t="s">
        <v>155</v>
      </c>
      <c r="F20" s="517" t="s">
        <v>136</v>
      </c>
      <c r="G20" s="518">
        <v>20500</v>
      </c>
      <c r="H20" s="517" t="s">
        <v>808</v>
      </c>
      <c r="I20" s="192" t="s">
        <v>137</v>
      </c>
      <c r="J20" s="528" t="s">
        <v>534</v>
      </c>
      <c r="K20" s="130">
        <v>1500</v>
      </c>
      <c r="L20" s="130">
        <v>828</v>
      </c>
      <c r="M20" s="130">
        <v>1500</v>
      </c>
      <c r="N20" s="130">
        <v>1566</v>
      </c>
      <c r="O20" s="130">
        <v>1700</v>
      </c>
      <c r="P20" s="130">
        <v>1273</v>
      </c>
      <c r="Q20" s="65">
        <f>K20+M20+O20</f>
        <v>4700</v>
      </c>
      <c r="R20" s="65">
        <f>L20+N20+P20</f>
        <v>3667</v>
      </c>
      <c r="S20" s="167">
        <v>700</v>
      </c>
      <c r="T20" s="167">
        <v>1529</v>
      </c>
      <c r="U20" s="167">
        <v>770</v>
      </c>
      <c r="V20" s="167">
        <v>1548</v>
      </c>
      <c r="W20" s="167">
        <v>780</v>
      </c>
      <c r="X20" s="167">
        <v>1456</v>
      </c>
      <c r="Y20" s="65">
        <f>S20+U20+W20</f>
        <v>2250</v>
      </c>
      <c r="Z20" s="65">
        <f>T20+V20+X20</f>
        <v>4533</v>
      </c>
      <c r="AA20" s="167">
        <v>1800</v>
      </c>
      <c r="AB20" s="167">
        <v>1813</v>
      </c>
      <c r="AC20" s="167">
        <v>2000</v>
      </c>
      <c r="AD20" s="167">
        <v>2127</v>
      </c>
      <c r="AE20" s="167">
        <v>1500</v>
      </c>
      <c r="AF20" s="167">
        <v>1967</v>
      </c>
      <c r="AG20" s="65">
        <f>AA20+AC20+AE20</f>
        <v>5300</v>
      </c>
      <c r="AH20" s="65">
        <f>AB20+AD20+AF20</f>
        <v>5907</v>
      </c>
      <c r="AI20" s="167">
        <v>1500</v>
      </c>
      <c r="AJ20" s="167"/>
      <c r="AK20" s="167">
        <v>1500</v>
      </c>
      <c r="AL20" s="167"/>
      <c r="AM20" s="167">
        <v>750</v>
      </c>
      <c r="AN20" s="167"/>
      <c r="AO20" s="65">
        <f>AI20+AK20+AM20</f>
        <v>3750</v>
      </c>
      <c r="AP20" s="65">
        <f>AJ20+AL20+AN20</f>
        <v>0</v>
      </c>
      <c r="AQ20" s="19">
        <f>Q20+Y20+AG20+AO20</f>
        <v>16000</v>
      </c>
      <c r="AR20" s="70">
        <f>R20+Z20+AH20+AP20</f>
        <v>14107</v>
      </c>
      <c r="AS20" s="289">
        <f t="shared" si="0"/>
        <v>0.88168749999999996</v>
      </c>
      <c r="AT20" s="66"/>
    </row>
    <row r="21" spans="2:46" ht="195">
      <c r="B21" s="747"/>
      <c r="C21" s="608"/>
      <c r="D21" s="529" t="s">
        <v>147</v>
      </c>
      <c r="E21" s="196" t="s">
        <v>191</v>
      </c>
      <c r="F21" s="197" t="s">
        <v>148</v>
      </c>
      <c r="G21" s="198" t="s">
        <v>149</v>
      </c>
      <c r="H21" s="530" t="s">
        <v>150</v>
      </c>
      <c r="I21" s="192" t="s">
        <v>151</v>
      </c>
      <c r="J21" s="525" t="s">
        <v>539</v>
      </c>
      <c r="K21" s="362">
        <v>0.80000000000000016</v>
      </c>
      <c r="L21" s="358">
        <v>0.86399999999999999</v>
      </c>
      <c r="M21" s="362">
        <v>0.80000000000000016</v>
      </c>
      <c r="N21" s="358">
        <v>0.80500000000000005</v>
      </c>
      <c r="O21" s="362">
        <v>0.80000000000000016</v>
      </c>
      <c r="P21" s="358">
        <v>0.88200000000000001</v>
      </c>
      <c r="Q21" s="289">
        <f>AVERAGE(K21,M21,O21)</f>
        <v>0.80000000000000016</v>
      </c>
      <c r="R21" s="287">
        <f>IFERROR(IF(OR(AQ21="",AQ21=0),0,ROUNDDOWN(AVERAGE(L21,N21,P21),3)),0)</f>
        <v>0.85</v>
      </c>
      <c r="S21" s="378">
        <v>0.80000000000000016</v>
      </c>
      <c r="T21" s="351">
        <v>0.84699999999999998</v>
      </c>
      <c r="U21" s="378">
        <v>0.80000000000000016</v>
      </c>
      <c r="V21" s="351">
        <v>0.8</v>
      </c>
      <c r="W21" s="378">
        <v>0.80000000000000016</v>
      </c>
      <c r="X21" s="351">
        <v>0.85699999999999998</v>
      </c>
      <c r="Y21" s="289">
        <f>AVERAGE(S21,U21,W21)</f>
        <v>0.80000000000000016</v>
      </c>
      <c r="Z21" s="289">
        <f>IFERROR(AVERAGE(T21,V21,X21),0)</f>
        <v>0.83466666666666667</v>
      </c>
      <c r="AA21" s="378">
        <v>0.80000000000000016</v>
      </c>
      <c r="AB21" s="351">
        <f>108/129</f>
        <v>0.83720930232558144</v>
      </c>
      <c r="AC21" s="378">
        <v>0.80000000000000016</v>
      </c>
      <c r="AD21" s="351">
        <f>88/101</f>
        <v>0.87128712871287128</v>
      </c>
      <c r="AE21" s="378">
        <v>0.80000000000000016</v>
      </c>
      <c r="AF21" s="351">
        <f>70/85</f>
        <v>0.82352941176470584</v>
      </c>
      <c r="AG21" s="289">
        <f>AVERAGE(AA21,AC21,AE21)</f>
        <v>0.80000000000000016</v>
      </c>
      <c r="AH21" s="289">
        <f>IFERROR(AVERAGE(AB21,AD21,AF21),0)</f>
        <v>0.84400861426771956</v>
      </c>
      <c r="AI21" s="378">
        <v>0.80000000000000016</v>
      </c>
      <c r="AJ21" s="351"/>
      <c r="AK21" s="378">
        <v>0.80000000000000016</v>
      </c>
      <c r="AL21" s="351"/>
      <c r="AM21" s="378">
        <v>0.80000000000000016</v>
      </c>
      <c r="AN21" s="351"/>
      <c r="AO21" s="289">
        <f>AVERAGE(AI21,AK21,AM21)</f>
        <v>0.80000000000000016</v>
      </c>
      <c r="AP21" s="289">
        <f>IFERROR(AVERAGE(AJ21,AL21,AN21),0)</f>
        <v>0</v>
      </c>
      <c r="AQ21" s="289">
        <f>AVERAGE(Q21,Y21,AG21,AO21)</f>
        <v>0.80000000000000016</v>
      </c>
      <c r="AR21" s="289">
        <f>IFERROR(IF(OR(AQ21="",AQ21=0),0,ROUNDDOWN(AVERAGE(L21,N21,P21,T21,V21,X21,AB21,AD21,AF21,AJ21,AL21,AN21),3)),0)</f>
        <v>0.84299999999999997</v>
      </c>
      <c r="AS21" s="289">
        <f t="shared" ref="AS21:AS33" si="6">IF(AND(AR21&gt;0,AQ21&gt;0),AR21/AQ21,0)</f>
        <v>1.0537499999999997</v>
      </c>
      <c r="AT21" s="66"/>
    </row>
    <row r="22" spans="2:46" ht="90">
      <c r="B22" s="748"/>
      <c r="C22" s="189" t="s">
        <v>420</v>
      </c>
      <c r="D22" s="516">
        <v>7460</v>
      </c>
      <c r="E22" s="517" t="s">
        <v>189</v>
      </c>
      <c r="F22" s="517" t="s">
        <v>138</v>
      </c>
      <c r="G22" s="518">
        <v>17000</v>
      </c>
      <c r="H22" s="517" t="s">
        <v>809</v>
      </c>
      <c r="I22" s="192" t="s">
        <v>139</v>
      </c>
      <c r="J22" s="525" t="s">
        <v>140</v>
      </c>
      <c r="K22" s="203">
        <v>1300</v>
      </c>
      <c r="L22" s="203">
        <v>1357</v>
      </c>
      <c r="M22" s="203">
        <v>1500</v>
      </c>
      <c r="N22" s="203">
        <v>1282</v>
      </c>
      <c r="O22" s="203">
        <v>1300</v>
      </c>
      <c r="P22" s="203">
        <v>225</v>
      </c>
      <c r="Q22" s="67">
        <f t="shared" si="1"/>
        <v>4100</v>
      </c>
      <c r="R22" s="67">
        <f t="shared" si="1"/>
        <v>2864</v>
      </c>
      <c r="S22" s="515">
        <v>1120</v>
      </c>
      <c r="T22" s="515">
        <v>8</v>
      </c>
      <c r="U22" s="515">
        <v>1120</v>
      </c>
      <c r="V22" s="515">
        <v>14</v>
      </c>
      <c r="W22" s="515">
        <v>1120</v>
      </c>
      <c r="X22" s="515">
        <v>111</v>
      </c>
      <c r="Y22" s="67">
        <f t="shared" si="2"/>
        <v>3360</v>
      </c>
      <c r="Z22" s="67">
        <f t="shared" si="2"/>
        <v>133</v>
      </c>
      <c r="AA22" s="515">
        <v>0</v>
      </c>
      <c r="AB22" s="515">
        <v>99</v>
      </c>
      <c r="AC22" s="515">
        <v>0</v>
      </c>
      <c r="AD22" s="515">
        <v>131</v>
      </c>
      <c r="AE22" s="515">
        <v>0</v>
      </c>
      <c r="AF22" s="515">
        <v>412</v>
      </c>
      <c r="AG22" s="67">
        <f t="shared" si="3"/>
        <v>0</v>
      </c>
      <c r="AH22" s="67">
        <f t="shared" si="3"/>
        <v>642</v>
      </c>
      <c r="AI22" s="515">
        <v>0</v>
      </c>
      <c r="AJ22" s="515"/>
      <c r="AK22" s="515">
        <v>0</v>
      </c>
      <c r="AL22" s="515"/>
      <c r="AM22" s="515">
        <v>0</v>
      </c>
      <c r="AN22" s="515"/>
      <c r="AO22" s="67">
        <f t="shared" si="4"/>
        <v>0</v>
      </c>
      <c r="AP22" s="67">
        <f t="shared" si="4"/>
        <v>0</v>
      </c>
      <c r="AQ22" s="19">
        <f t="shared" si="5"/>
        <v>7460</v>
      </c>
      <c r="AR22" s="70">
        <f t="shared" si="5"/>
        <v>3639</v>
      </c>
      <c r="AS22" s="289">
        <f t="shared" si="6"/>
        <v>0.4878016085790885</v>
      </c>
    </row>
    <row r="23" spans="2:46" ht="105">
      <c r="B23" s="748"/>
      <c r="C23" s="195" t="s">
        <v>474</v>
      </c>
      <c r="D23" s="516">
        <v>1</v>
      </c>
      <c r="E23" s="192" t="s">
        <v>475</v>
      </c>
      <c r="F23" s="192" t="s">
        <v>476</v>
      </c>
      <c r="G23" s="191">
        <v>1</v>
      </c>
      <c r="H23" s="517" t="s">
        <v>477</v>
      </c>
      <c r="I23" s="192" t="s">
        <v>141</v>
      </c>
      <c r="J23" s="524" t="s">
        <v>538</v>
      </c>
      <c r="K23" s="203">
        <v>0</v>
      </c>
      <c r="L23" s="203">
        <v>0</v>
      </c>
      <c r="M23" s="203">
        <v>0</v>
      </c>
      <c r="N23" s="203">
        <v>0</v>
      </c>
      <c r="O23" s="203">
        <v>0</v>
      </c>
      <c r="P23" s="203">
        <v>0</v>
      </c>
      <c r="Q23" s="67">
        <f t="shared" si="1"/>
        <v>0</v>
      </c>
      <c r="R23" s="67">
        <f t="shared" si="1"/>
        <v>0</v>
      </c>
      <c r="S23" s="515">
        <v>0</v>
      </c>
      <c r="T23" s="515">
        <v>0</v>
      </c>
      <c r="U23" s="515">
        <v>0</v>
      </c>
      <c r="V23" s="515">
        <v>0</v>
      </c>
      <c r="W23" s="515">
        <v>0</v>
      </c>
      <c r="X23" s="515">
        <v>0</v>
      </c>
      <c r="Y23" s="67">
        <f t="shared" si="2"/>
        <v>0</v>
      </c>
      <c r="Z23" s="67">
        <f t="shared" si="2"/>
        <v>0</v>
      </c>
      <c r="AA23" s="515">
        <v>0</v>
      </c>
      <c r="AB23" s="515">
        <v>0</v>
      </c>
      <c r="AC23" s="515">
        <v>0</v>
      </c>
      <c r="AD23" s="515">
        <v>0</v>
      </c>
      <c r="AE23" s="515">
        <v>0</v>
      </c>
      <c r="AF23" s="515">
        <v>0</v>
      </c>
      <c r="AG23" s="67">
        <f t="shared" si="3"/>
        <v>0</v>
      </c>
      <c r="AH23" s="67">
        <f t="shared" si="3"/>
        <v>0</v>
      </c>
      <c r="AI23" s="515">
        <v>1</v>
      </c>
      <c r="AJ23" s="515"/>
      <c r="AK23" s="515">
        <v>0</v>
      </c>
      <c r="AL23" s="515"/>
      <c r="AM23" s="515">
        <v>0</v>
      </c>
      <c r="AN23" s="515"/>
      <c r="AO23" s="67">
        <f t="shared" si="4"/>
        <v>1</v>
      </c>
      <c r="AP23" s="67">
        <f t="shared" si="4"/>
        <v>0</v>
      </c>
      <c r="AQ23" s="19">
        <f t="shared" si="5"/>
        <v>1</v>
      </c>
      <c r="AR23" s="70">
        <f t="shared" si="5"/>
        <v>0</v>
      </c>
      <c r="AS23" s="289">
        <f t="shared" si="6"/>
        <v>0</v>
      </c>
    </row>
    <row r="24" spans="2:46" ht="113.25" customHeight="1">
      <c r="B24" s="748"/>
      <c r="C24" s="195" t="s">
        <v>421</v>
      </c>
      <c r="D24" s="520">
        <v>1</v>
      </c>
      <c r="E24" s="196" t="s">
        <v>190</v>
      </c>
      <c r="F24" s="196" t="s">
        <v>142</v>
      </c>
      <c r="G24" s="197">
        <v>1</v>
      </c>
      <c r="H24" s="530" t="s">
        <v>143</v>
      </c>
      <c r="I24" s="192" t="s">
        <v>144</v>
      </c>
      <c r="J24" s="531" t="s">
        <v>786</v>
      </c>
      <c r="K24" s="203">
        <v>0</v>
      </c>
      <c r="L24" s="203">
        <v>0</v>
      </c>
      <c r="M24" s="203">
        <v>0</v>
      </c>
      <c r="N24" s="203">
        <v>0</v>
      </c>
      <c r="O24" s="203">
        <v>0</v>
      </c>
      <c r="P24" s="203">
        <v>0</v>
      </c>
      <c r="Q24" s="67">
        <f t="shared" si="1"/>
        <v>0</v>
      </c>
      <c r="R24" s="67">
        <f t="shared" si="1"/>
        <v>0</v>
      </c>
      <c r="S24" s="515">
        <v>0</v>
      </c>
      <c r="T24" s="515">
        <v>0</v>
      </c>
      <c r="U24" s="515">
        <v>0</v>
      </c>
      <c r="V24" s="515">
        <v>0</v>
      </c>
      <c r="W24" s="515">
        <v>0</v>
      </c>
      <c r="X24" s="515">
        <v>0</v>
      </c>
      <c r="Y24" s="67">
        <f t="shared" si="2"/>
        <v>0</v>
      </c>
      <c r="Z24" s="67">
        <f t="shared" si="2"/>
        <v>0</v>
      </c>
      <c r="AA24" s="515">
        <v>0</v>
      </c>
      <c r="AB24" s="515">
        <v>0</v>
      </c>
      <c r="AC24" s="515">
        <v>0</v>
      </c>
      <c r="AD24" s="515">
        <v>0</v>
      </c>
      <c r="AE24" s="515">
        <v>0</v>
      </c>
      <c r="AF24" s="515">
        <v>0</v>
      </c>
      <c r="AG24" s="67">
        <f t="shared" si="3"/>
        <v>0</v>
      </c>
      <c r="AH24" s="67">
        <f t="shared" si="3"/>
        <v>0</v>
      </c>
      <c r="AI24" s="515">
        <v>0</v>
      </c>
      <c r="AJ24" s="515"/>
      <c r="AK24" s="515">
        <v>1</v>
      </c>
      <c r="AL24" s="515"/>
      <c r="AM24" s="515">
        <v>0</v>
      </c>
      <c r="AN24" s="515"/>
      <c r="AO24" s="67">
        <f t="shared" si="4"/>
        <v>1</v>
      </c>
      <c r="AP24" s="67">
        <f t="shared" si="4"/>
        <v>0</v>
      </c>
      <c r="AQ24" s="19">
        <f t="shared" si="5"/>
        <v>1</v>
      </c>
      <c r="AR24" s="70">
        <f t="shared" si="5"/>
        <v>0</v>
      </c>
      <c r="AS24" s="289">
        <f t="shared" si="6"/>
        <v>0</v>
      </c>
    </row>
    <row r="25" spans="2:46" ht="120">
      <c r="B25" s="748"/>
      <c r="C25" s="195" t="s">
        <v>478</v>
      </c>
      <c r="D25" s="516">
        <v>5</v>
      </c>
      <c r="E25" s="192" t="s">
        <v>479</v>
      </c>
      <c r="F25" s="192" t="s">
        <v>145</v>
      </c>
      <c r="G25" s="191">
        <v>5</v>
      </c>
      <c r="H25" s="517" t="s">
        <v>789</v>
      </c>
      <c r="I25" s="192" t="s">
        <v>480</v>
      </c>
      <c r="J25" s="525" t="s">
        <v>146</v>
      </c>
      <c r="K25" s="203">
        <v>0</v>
      </c>
      <c r="L25" s="203">
        <v>0</v>
      </c>
      <c r="M25" s="203">
        <v>0</v>
      </c>
      <c r="N25" s="203">
        <v>0</v>
      </c>
      <c r="O25" s="203">
        <v>1</v>
      </c>
      <c r="P25" s="203">
        <v>0</v>
      </c>
      <c r="Q25" s="67">
        <f t="shared" si="1"/>
        <v>1</v>
      </c>
      <c r="R25" s="67">
        <f t="shared" si="1"/>
        <v>0</v>
      </c>
      <c r="S25" s="515">
        <v>0</v>
      </c>
      <c r="T25" s="515">
        <v>0</v>
      </c>
      <c r="U25" s="515">
        <v>0</v>
      </c>
      <c r="V25" s="515">
        <v>0</v>
      </c>
      <c r="W25" s="515">
        <v>0</v>
      </c>
      <c r="X25" s="515">
        <v>0</v>
      </c>
      <c r="Y25" s="67">
        <f t="shared" si="2"/>
        <v>0</v>
      </c>
      <c r="Z25" s="67">
        <f t="shared" si="2"/>
        <v>0</v>
      </c>
      <c r="AA25" s="515">
        <v>0</v>
      </c>
      <c r="AB25" s="515">
        <v>0</v>
      </c>
      <c r="AC25" s="515">
        <v>2</v>
      </c>
      <c r="AD25" s="515">
        <v>0</v>
      </c>
      <c r="AE25" s="515">
        <v>1</v>
      </c>
      <c r="AF25" s="515">
        <v>0</v>
      </c>
      <c r="AG25" s="67">
        <f t="shared" si="3"/>
        <v>3</v>
      </c>
      <c r="AH25" s="67">
        <f t="shared" si="3"/>
        <v>0</v>
      </c>
      <c r="AI25" s="515">
        <v>1</v>
      </c>
      <c r="AJ25" s="515"/>
      <c r="AK25" s="515">
        <v>0</v>
      </c>
      <c r="AL25" s="515"/>
      <c r="AM25" s="515">
        <v>0</v>
      </c>
      <c r="AN25" s="515"/>
      <c r="AO25" s="67">
        <f t="shared" si="4"/>
        <v>1</v>
      </c>
      <c r="AP25" s="67">
        <f t="shared" si="4"/>
        <v>0</v>
      </c>
      <c r="AQ25" s="19">
        <f t="shared" si="5"/>
        <v>5</v>
      </c>
      <c r="AR25" s="70">
        <f t="shared" si="5"/>
        <v>0</v>
      </c>
      <c r="AS25" s="289">
        <f t="shared" si="6"/>
        <v>0</v>
      </c>
    </row>
    <row r="26" spans="2:46" ht="225">
      <c r="B26" s="748"/>
      <c r="C26" s="199" t="s">
        <v>466</v>
      </c>
      <c r="D26" s="465">
        <v>20</v>
      </c>
      <c r="E26" s="192" t="s">
        <v>193</v>
      </c>
      <c r="F26" s="190" t="s">
        <v>154</v>
      </c>
      <c r="G26" s="191">
        <v>34</v>
      </c>
      <c r="H26" s="467" t="s">
        <v>532</v>
      </c>
      <c r="I26" s="190" t="s">
        <v>481</v>
      </c>
      <c r="J26" s="363" t="s">
        <v>533</v>
      </c>
      <c r="K26" s="203">
        <v>0</v>
      </c>
      <c r="L26" s="203">
        <v>0</v>
      </c>
      <c r="M26" s="203">
        <v>0</v>
      </c>
      <c r="N26" s="203">
        <v>0</v>
      </c>
      <c r="O26" s="203">
        <v>0</v>
      </c>
      <c r="P26" s="203">
        <v>0</v>
      </c>
      <c r="Q26" s="67">
        <f t="shared" si="1"/>
        <v>0</v>
      </c>
      <c r="R26" s="67">
        <f t="shared" si="1"/>
        <v>0</v>
      </c>
      <c r="S26" s="515">
        <v>6</v>
      </c>
      <c r="T26" s="515">
        <v>3</v>
      </c>
      <c r="U26" s="515">
        <v>5</v>
      </c>
      <c r="V26" s="515">
        <v>0</v>
      </c>
      <c r="W26" s="515">
        <v>4</v>
      </c>
      <c r="X26" s="515">
        <v>7</v>
      </c>
      <c r="Y26" s="67">
        <f t="shared" si="2"/>
        <v>15</v>
      </c>
      <c r="Z26" s="67">
        <f t="shared" si="2"/>
        <v>10</v>
      </c>
      <c r="AA26" s="515">
        <v>2</v>
      </c>
      <c r="AB26" s="515">
        <v>3</v>
      </c>
      <c r="AC26" s="515">
        <v>2</v>
      </c>
      <c r="AD26" s="515">
        <v>3</v>
      </c>
      <c r="AE26" s="515">
        <v>0</v>
      </c>
      <c r="AF26" s="515">
        <v>1</v>
      </c>
      <c r="AG26" s="67">
        <f t="shared" si="3"/>
        <v>4</v>
      </c>
      <c r="AH26" s="67">
        <f t="shared" si="3"/>
        <v>7</v>
      </c>
      <c r="AI26" s="515">
        <v>1</v>
      </c>
      <c r="AJ26" s="515"/>
      <c r="AK26" s="515">
        <v>0</v>
      </c>
      <c r="AL26" s="515"/>
      <c r="AM26" s="515">
        <v>0</v>
      </c>
      <c r="AN26" s="515"/>
      <c r="AO26" s="67">
        <f t="shared" si="4"/>
        <v>1</v>
      </c>
      <c r="AP26" s="67">
        <f t="shared" si="4"/>
        <v>0</v>
      </c>
      <c r="AQ26" s="19">
        <f t="shared" ref="AQ26:AQ33" si="7">+Q26+Y26+AG26+AO26</f>
        <v>20</v>
      </c>
      <c r="AR26" s="70">
        <f t="shared" si="5"/>
        <v>17</v>
      </c>
      <c r="AS26" s="289">
        <f t="shared" si="6"/>
        <v>0.85</v>
      </c>
    </row>
    <row r="27" spans="2:46" ht="112.5" customHeight="1">
      <c r="B27" s="748"/>
      <c r="C27" s="195" t="s">
        <v>467</v>
      </c>
      <c r="D27" s="532">
        <v>20000</v>
      </c>
      <c r="E27" s="533" t="s">
        <v>156</v>
      </c>
      <c r="F27" s="534" t="s">
        <v>157</v>
      </c>
      <c r="G27" s="526">
        <v>18000</v>
      </c>
      <c r="H27" s="528" t="s">
        <v>158</v>
      </c>
      <c r="I27" s="535" t="s">
        <v>159</v>
      </c>
      <c r="J27" s="525" t="s">
        <v>535</v>
      </c>
      <c r="K27" s="130">
        <v>0</v>
      </c>
      <c r="L27" s="130">
        <v>825</v>
      </c>
      <c r="M27" s="130">
        <v>2000</v>
      </c>
      <c r="N27" s="130">
        <v>2089</v>
      </c>
      <c r="O27" s="130">
        <v>2000</v>
      </c>
      <c r="P27" s="130">
        <v>1335</v>
      </c>
      <c r="Q27" s="65">
        <f t="shared" si="1"/>
        <v>4000</v>
      </c>
      <c r="R27" s="65">
        <f t="shared" si="1"/>
        <v>4249</v>
      </c>
      <c r="S27" s="167">
        <v>2000</v>
      </c>
      <c r="T27" s="167">
        <v>507</v>
      </c>
      <c r="U27" s="167">
        <v>2000</v>
      </c>
      <c r="V27" s="167">
        <v>792</v>
      </c>
      <c r="W27" s="167">
        <v>2000</v>
      </c>
      <c r="X27" s="167">
        <v>1310</v>
      </c>
      <c r="Y27" s="65">
        <f t="shared" si="2"/>
        <v>6000</v>
      </c>
      <c r="Z27" s="65">
        <f t="shared" si="2"/>
        <v>2609</v>
      </c>
      <c r="AA27" s="167">
        <v>2000</v>
      </c>
      <c r="AB27" s="167">
        <v>1351</v>
      </c>
      <c r="AC27" s="167">
        <v>2000</v>
      </c>
      <c r="AD27" s="167">
        <v>2409</v>
      </c>
      <c r="AE27" s="167">
        <v>2000</v>
      </c>
      <c r="AF27" s="167">
        <v>1636</v>
      </c>
      <c r="AG27" s="65">
        <f t="shared" si="3"/>
        <v>6000</v>
      </c>
      <c r="AH27" s="65">
        <f t="shared" si="3"/>
        <v>5396</v>
      </c>
      <c r="AI27" s="167">
        <v>2000</v>
      </c>
      <c r="AJ27" s="167"/>
      <c r="AK27" s="167">
        <v>2000</v>
      </c>
      <c r="AL27" s="167"/>
      <c r="AM27" s="167">
        <v>0</v>
      </c>
      <c r="AN27" s="167"/>
      <c r="AO27" s="67">
        <f t="shared" ref="AO27:AP33" si="8">AI27+AK27+AM27</f>
        <v>4000</v>
      </c>
      <c r="AP27" s="67">
        <f t="shared" si="8"/>
        <v>0</v>
      </c>
      <c r="AQ27" s="19">
        <f t="shared" si="7"/>
        <v>20000</v>
      </c>
      <c r="AR27" s="70">
        <f t="shared" ref="AR27:AR33" si="9">R27+Z27+AH27+AP27</f>
        <v>12254</v>
      </c>
      <c r="AS27" s="289">
        <f t="shared" si="6"/>
        <v>0.61270000000000002</v>
      </c>
    </row>
    <row r="28" spans="2:46" ht="105" customHeight="1">
      <c r="B28" s="748"/>
      <c r="C28" s="195" t="s">
        <v>468</v>
      </c>
      <c r="D28" s="532">
        <v>5500</v>
      </c>
      <c r="E28" s="533" t="s">
        <v>160</v>
      </c>
      <c r="F28" s="534" t="s">
        <v>161</v>
      </c>
      <c r="G28" s="526">
        <v>5000</v>
      </c>
      <c r="H28" s="528" t="s">
        <v>162</v>
      </c>
      <c r="I28" s="535" t="s">
        <v>163</v>
      </c>
      <c r="J28" s="525" t="s">
        <v>535</v>
      </c>
      <c r="K28" s="130">
        <v>0</v>
      </c>
      <c r="L28" s="130">
        <v>202</v>
      </c>
      <c r="M28" s="130">
        <v>550</v>
      </c>
      <c r="N28" s="130">
        <v>636</v>
      </c>
      <c r="O28" s="130">
        <v>550</v>
      </c>
      <c r="P28" s="130">
        <v>367</v>
      </c>
      <c r="Q28" s="65">
        <f t="shared" si="1"/>
        <v>1100</v>
      </c>
      <c r="R28" s="65">
        <f t="shared" si="1"/>
        <v>1205</v>
      </c>
      <c r="S28" s="167">
        <v>550</v>
      </c>
      <c r="T28" s="167">
        <v>1</v>
      </c>
      <c r="U28" s="167">
        <v>550</v>
      </c>
      <c r="V28" s="167">
        <v>252</v>
      </c>
      <c r="W28" s="167">
        <v>550</v>
      </c>
      <c r="X28" s="167">
        <v>413</v>
      </c>
      <c r="Y28" s="65">
        <f t="shared" si="2"/>
        <v>1650</v>
      </c>
      <c r="Z28" s="65">
        <f t="shared" si="2"/>
        <v>666</v>
      </c>
      <c r="AA28" s="167">
        <v>550</v>
      </c>
      <c r="AB28" s="167">
        <v>555</v>
      </c>
      <c r="AC28" s="167">
        <v>550</v>
      </c>
      <c r="AD28" s="167">
        <v>734</v>
      </c>
      <c r="AE28" s="167">
        <v>550</v>
      </c>
      <c r="AF28" s="167">
        <v>838</v>
      </c>
      <c r="AG28" s="65">
        <f t="shared" si="3"/>
        <v>1650</v>
      </c>
      <c r="AH28" s="65">
        <f t="shared" si="3"/>
        <v>2127</v>
      </c>
      <c r="AI28" s="167">
        <v>550</v>
      </c>
      <c r="AJ28" s="167"/>
      <c r="AK28" s="167">
        <v>550</v>
      </c>
      <c r="AL28" s="167"/>
      <c r="AM28" s="167">
        <v>0</v>
      </c>
      <c r="AN28" s="167"/>
      <c r="AO28" s="67">
        <f t="shared" si="8"/>
        <v>1100</v>
      </c>
      <c r="AP28" s="67">
        <f t="shared" si="8"/>
        <v>0</v>
      </c>
      <c r="AQ28" s="19">
        <f t="shared" si="7"/>
        <v>5500</v>
      </c>
      <c r="AR28" s="70">
        <f t="shared" si="9"/>
        <v>3998</v>
      </c>
      <c r="AS28" s="289">
        <f t="shared" si="6"/>
        <v>0.72690909090909095</v>
      </c>
    </row>
    <row r="29" spans="2:46" ht="69.75" customHeight="1">
      <c r="B29" s="748"/>
      <c r="C29" s="195" t="s">
        <v>469</v>
      </c>
      <c r="D29" s="536">
        <v>8000</v>
      </c>
      <c r="E29" s="537" t="s">
        <v>771</v>
      </c>
      <c r="F29" s="537" t="s">
        <v>164</v>
      </c>
      <c r="G29" s="538">
        <v>6000</v>
      </c>
      <c r="H29" s="527" t="s">
        <v>810</v>
      </c>
      <c r="I29" s="535" t="s">
        <v>165</v>
      </c>
      <c r="J29" s="525" t="s">
        <v>535</v>
      </c>
      <c r="K29" s="130">
        <v>0</v>
      </c>
      <c r="L29" s="130">
        <v>0</v>
      </c>
      <c r="M29" s="130">
        <v>800</v>
      </c>
      <c r="N29" s="130">
        <v>1196</v>
      </c>
      <c r="O29" s="130">
        <v>800</v>
      </c>
      <c r="P29" s="130">
        <v>311</v>
      </c>
      <c r="Q29" s="67">
        <f t="shared" si="1"/>
        <v>1600</v>
      </c>
      <c r="R29" s="67">
        <f t="shared" si="1"/>
        <v>1507</v>
      </c>
      <c r="S29" s="167">
        <v>250</v>
      </c>
      <c r="T29" s="167">
        <v>124</v>
      </c>
      <c r="U29" s="167">
        <v>450</v>
      </c>
      <c r="V29" s="167">
        <v>1728</v>
      </c>
      <c r="W29" s="167">
        <f>+U29</f>
        <v>450</v>
      </c>
      <c r="X29" s="167">
        <v>981</v>
      </c>
      <c r="Y29" s="67">
        <f t="shared" si="2"/>
        <v>1150</v>
      </c>
      <c r="Z29" s="67">
        <f t="shared" si="2"/>
        <v>2833</v>
      </c>
      <c r="AA29" s="167">
        <v>50</v>
      </c>
      <c r="AB29" s="167">
        <v>69</v>
      </c>
      <c r="AC29" s="167">
        <v>3000</v>
      </c>
      <c r="AD29" s="167">
        <v>3282</v>
      </c>
      <c r="AE29" s="167">
        <v>800</v>
      </c>
      <c r="AF29" s="167">
        <v>1983</v>
      </c>
      <c r="AG29" s="67">
        <f t="shared" si="3"/>
        <v>3850</v>
      </c>
      <c r="AH29" s="67">
        <f t="shared" si="3"/>
        <v>5334</v>
      </c>
      <c r="AI29" s="167">
        <v>800</v>
      </c>
      <c r="AJ29" s="167"/>
      <c r="AK29" s="167">
        <v>600</v>
      </c>
      <c r="AL29" s="167"/>
      <c r="AM29" s="167">
        <v>0</v>
      </c>
      <c r="AN29" s="167"/>
      <c r="AO29" s="67">
        <f t="shared" si="8"/>
        <v>1400</v>
      </c>
      <c r="AP29" s="67">
        <f t="shared" si="8"/>
        <v>0</v>
      </c>
      <c r="AQ29" s="19">
        <f t="shared" si="7"/>
        <v>8000</v>
      </c>
      <c r="AR29" s="70">
        <f t="shared" si="9"/>
        <v>9674</v>
      </c>
      <c r="AS29" s="289">
        <f t="shared" si="6"/>
        <v>1.2092499999999999</v>
      </c>
    </row>
    <row r="30" spans="2:46" ht="76.5" customHeight="1">
      <c r="B30" s="748"/>
      <c r="C30" s="195" t="s">
        <v>470</v>
      </c>
      <c r="D30" s="532">
        <v>40</v>
      </c>
      <c r="E30" s="533" t="s">
        <v>166</v>
      </c>
      <c r="F30" s="534" t="s">
        <v>167</v>
      </c>
      <c r="G30" s="526" t="s">
        <v>168</v>
      </c>
      <c r="H30" s="527" t="s">
        <v>482</v>
      </c>
      <c r="I30" s="535" t="s">
        <v>169</v>
      </c>
      <c r="J30" s="525" t="s">
        <v>535</v>
      </c>
      <c r="K30" s="130">
        <v>0</v>
      </c>
      <c r="L30" s="130">
        <v>0</v>
      </c>
      <c r="M30" s="130">
        <v>0</v>
      </c>
      <c r="N30" s="130">
        <v>4</v>
      </c>
      <c r="O30" s="130">
        <v>0</v>
      </c>
      <c r="P30" s="130">
        <v>0</v>
      </c>
      <c r="Q30" s="67">
        <f t="shared" si="1"/>
        <v>0</v>
      </c>
      <c r="R30" s="67">
        <f t="shared" si="1"/>
        <v>4</v>
      </c>
      <c r="S30" s="167">
        <v>20</v>
      </c>
      <c r="T30" s="167">
        <v>10</v>
      </c>
      <c r="U30" s="167">
        <v>0</v>
      </c>
      <c r="V30" s="167">
        <v>3</v>
      </c>
      <c r="W30" s="167">
        <v>0</v>
      </c>
      <c r="X30" s="167">
        <v>11</v>
      </c>
      <c r="Y30" s="67">
        <f t="shared" si="2"/>
        <v>20</v>
      </c>
      <c r="Z30" s="67">
        <f t="shared" si="2"/>
        <v>24</v>
      </c>
      <c r="AA30" s="167">
        <v>0</v>
      </c>
      <c r="AB30" s="167">
        <v>7</v>
      </c>
      <c r="AC30" s="167">
        <v>20</v>
      </c>
      <c r="AD30" s="167">
        <v>1</v>
      </c>
      <c r="AE30" s="167">
        <v>0</v>
      </c>
      <c r="AF30" s="167">
        <v>8</v>
      </c>
      <c r="AG30" s="67">
        <f t="shared" si="3"/>
        <v>20</v>
      </c>
      <c r="AH30" s="67">
        <f t="shared" si="3"/>
        <v>16</v>
      </c>
      <c r="AI30" s="167">
        <v>0</v>
      </c>
      <c r="AJ30" s="167"/>
      <c r="AK30" s="167">
        <v>0</v>
      </c>
      <c r="AL30" s="167"/>
      <c r="AM30" s="167">
        <v>0</v>
      </c>
      <c r="AN30" s="167"/>
      <c r="AO30" s="67">
        <f t="shared" si="8"/>
        <v>0</v>
      </c>
      <c r="AP30" s="67">
        <f t="shared" si="8"/>
        <v>0</v>
      </c>
      <c r="AQ30" s="19">
        <f t="shared" si="7"/>
        <v>40</v>
      </c>
      <c r="AR30" s="70">
        <f t="shared" si="9"/>
        <v>44</v>
      </c>
      <c r="AS30" s="289">
        <f t="shared" si="6"/>
        <v>1.1000000000000001</v>
      </c>
    </row>
    <row r="31" spans="2:46" ht="111.75" customHeight="1">
      <c r="B31" s="748"/>
      <c r="C31" s="195" t="s">
        <v>471</v>
      </c>
      <c r="D31" s="536">
        <v>2000</v>
      </c>
      <c r="E31" s="494" t="s">
        <v>170</v>
      </c>
      <c r="F31" s="537" t="s">
        <v>164</v>
      </c>
      <c r="G31" s="538" t="s">
        <v>168</v>
      </c>
      <c r="H31" s="527" t="s">
        <v>811</v>
      </c>
      <c r="I31" s="535" t="s">
        <v>171</v>
      </c>
      <c r="J31" s="525" t="s">
        <v>535</v>
      </c>
      <c r="K31" s="130">
        <v>0</v>
      </c>
      <c r="L31" s="130">
        <v>0</v>
      </c>
      <c r="M31" s="130">
        <v>200</v>
      </c>
      <c r="N31" s="130">
        <v>57</v>
      </c>
      <c r="O31" s="130">
        <v>200</v>
      </c>
      <c r="P31" s="130">
        <v>95</v>
      </c>
      <c r="Q31" s="67">
        <f t="shared" ref="Q31:R33" si="10">K31+M31+O31</f>
        <v>400</v>
      </c>
      <c r="R31" s="67">
        <f t="shared" si="10"/>
        <v>152</v>
      </c>
      <c r="S31" s="167">
        <v>0</v>
      </c>
      <c r="T31" s="167">
        <v>97</v>
      </c>
      <c r="U31" s="167">
        <v>100</v>
      </c>
      <c r="V31" s="167">
        <v>108</v>
      </c>
      <c r="W31" s="167">
        <v>100</v>
      </c>
      <c r="X31" s="167">
        <v>417</v>
      </c>
      <c r="Y31" s="67">
        <f t="shared" ref="Y31:Z33" si="11">S31+U31+W31</f>
        <v>200</v>
      </c>
      <c r="Z31" s="67">
        <f t="shared" si="11"/>
        <v>622</v>
      </c>
      <c r="AA31" s="167">
        <v>150</v>
      </c>
      <c r="AB31" s="167">
        <v>153</v>
      </c>
      <c r="AC31" s="167">
        <v>600</v>
      </c>
      <c r="AD31" s="167">
        <v>722</v>
      </c>
      <c r="AE31" s="167">
        <v>200</v>
      </c>
      <c r="AF31" s="167">
        <v>244</v>
      </c>
      <c r="AG31" s="67">
        <f t="shared" ref="AG31:AH33" si="12">AA31+AC31+AE31</f>
        <v>950</v>
      </c>
      <c r="AH31" s="67">
        <f t="shared" si="12"/>
        <v>1119</v>
      </c>
      <c r="AI31" s="167">
        <v>200</v>
      </c>
      <c r="AJ31" s="167"/>
      <c r="AK31" s="167">
        <v>250</v>
      </c>
      <c r="AL31" s="167"/>
      <c r="AM31" s="167">
        <v>0</v>
      </c>
      <c r="AN31" s="167"/>
      <c r="AO31" s="67">
        <f t="shared" si="8"/>
        <v>450</v>
      </c>
      <c r="AP31" s="67">
        <f t="shared" si="8"/>
        <v>0</v>
      </c>
      <c r="AQ31" s="19">
        <f t="shared" si="7"/>
        <v>2000</v>
      </c>
      <c r="AR31" s="70">
        <f t="shared" si="9"/>
        <v>1893</v>
      </c>
      <c r="AS31" s="289">
        <f t="shared" si="6"/>
        <v>0.94650000000000001</v>
      </c>
    </row>
    <row r="32" spans="2:46" ht="81.75" customHeight="1">
      <c r="B32" s="748"/>
      <c r="C32" s="195" t="s">
        <v>472</v>
      </c>
      <c r="D32" s="539">
        <v>1000</v>
      </c>
      <c r="E32" s="540" t="s">
        <v>172</v>
      </c>
      <c r="F32" s="533" t="s">
        <v>173</v>
      </c>
      <c r="G32" s="526">
        <v>622</v>
      </c>
      <c r="H32" s="527" t="s">
        <v>557</v>
      </c>
      <c r="I32" s="535" t="s">
        <v>483</v>
      </c>
      <c r="J32" s="525" t="s">
        <v>535</v>
      </c>
      <c r="K32" s="130">
        <v>0</v>
      </c>
      <c r="L32" s="130">
        <v>61</v>
      </c>
      <c r="M32" s="130">
        <v>100</v>
      </c>
      <c r="N32" s="130">
        <v>91</v>
      </c>
      <c r="O32" s="130">
        <v>100</v>
      </c>
      <c r="P32" s="130">
        <v>94</v>
      </c>
      <c r="Q32" s="67">
        <f t="shared" si="10"/>
        <v>200</v>
      </c>
      <c r="R32" s="67">
        <f t="shared" si="10"/>
        <v>246</v>
      </c>
      <c r="S32" s="167">
        <v>100</v>
      </c>
      <c r="T32" s="167">
        <v>23</v>
      </c>
      <c r="U32" s="167">
        <v>100</v>
      </c>
      <c r="V32" s="167">
        <v>35</v>
      </c>
      <c r="W32" s="167">
        <v>100</v>
      </c>
      <c r="X32" s="167">
        <v>36</v>
      </c>
      <c r="Y32" s="67">
        <f t="shared" si="11"/>
        <v>300</v>
      </c>
      <c r="Z32" s="67">
        <f t="shared" si="11"/>
        <v>94</v>
      </c>
      <c r="AA32" s="167">
        <v>100</v>
      </c>
      <c r="AB32" s="167">
        <v>34</v>
      </c>
      <c r="AC32" s="167">
        <v>100</v>
      </c>
      <c r="AD32" s="167">
        <v>39</v>
      </c>
      <c r="AE32" s="167">
        <v>100</v>
      </c>
      <c r="AF32" s="167">
        <v>59</v>
      </c>
      <c r="AG32" s="67">
        <f t="shared" si="12"/>
        <v>300</v>
      </c>
      <c r="AH32" s="67">
        <f t="shared" si="12"/>
        <v>132</v>
      </c>
      <c r="AI32" s="167">
        <v>100</v>
      </c>
      <c r="AJ32" s="167"/>
      <c r="AK32" s="167">
        <v>100</v>
      </c>
      <c r="AL32" s="167"/>
      <c r="AM32" s="167">
        <v>0</v>
      </c>
      <c r="AN32" s="167"/>
      <c r="AO32" s="67">
        <f t="shared" si="8"/>
        <v>200</v>
      </c>
      <c r="AP32" s="67">
        <f t="shared" si="8"/>
        <v>0</v>
      </c>
      <c r="AQ32" s="19">
        <f t="shared" si="7"/>
        <v>1000</v>
      </c>
      <c r="AR32" s="70">
        <f t="shared" si="9"/>
        <v>472</v>
      </c>
      <c r="AS32" s="289">
        <f t="shared" si="6"/>
        <v>0.47199999999999998</v>
      </c>
    </row>
    <row r="33" spans="2:45" ht="126.75" customHeight="1">
      <c r="B33" s="748"/>
      <c r="C33" s="195" t="s">
        <v>473</v>
      </c>
      <c r="D33" s="539">
        <v>5000</v>
      </c>
      <c r="E33" s="540" t="s">
        <v>779</v>
      </c>
      <c r="F33" s="533" t="s">
        <v>174</v>
      </c>
      <c r="G33" s="526">
        <v>8800</v>
      </c>
      <c r="H33" s="527" t="s">
        <v>558</v>
      </c>
      <c r="I33" s="535" t="s">
        <v>484</v>
      </c>
      <c r="J33" s="525" t="s">
        <v>535</v>
      </c>
      <c r="K33" s="130">
        <v>0</v>
      </c>
      <c r="L33" s="130">
        <v>108</v>
      </c>
      <c r="M33" s="130">
        <v>900</v>
      </c>
      <c r="N33" s="130">
        <v>351</v>
      </c>
      <c r="O33" s="130">
        <v>900</v>
      </c>
      <c r="P33" s="130">
        <v>231</v>
      </c>
      <c r="Q33" s="67">
        <f t="shared" si="10"/>
        <v>1800</v>
      </c>
      <c r="R33" s="67">
        <f t="shared" si="10"/>
        <v>690</v>
      </c>
      <c r="S33" s="167">
        <v>500</v>
      </c>
      <c r="T33" s="167">
        <v>290</v>
      </c>
      <c r="U33" s="167">
        <v>400</v>
      </c>
      <c r="V33" s="167">
        <v>170</v>
      </c>
      <c r="W33" s="167">
        <v>400</v>
      </c>
      <c r="X33" s="167">
        <v>517</v>
      </c>
      <c r="Y33" s="67">
        <f t="shared" si="11"/>
        <v>1300</v>
      </c>
      <c r="Z33" s="67">
        <f t="shared" si="11"/>
        <v>977</v>
      </c>
      <c r="AA33" s="167">
        <v>400</v>
      </c>
      <c r="AB33" s="167">
        <v>523</v>
      </c>
      <c r="AC33" s="167">
        <v>400</v>
      </c>
      <c r="AD33" s="167">
        <v>454</v>
      </c>
      <c r="AE33" s="167">
        <v>400</v>
      </c>
      <c r="AF33" s="167">
        <v>730</v>
      </c>
      <c r="AG33" s="67">
        <f t="shared" si="12"/>
        <v>1200</v>
      </c>
      <c r="AH33" s="67">
        <f t="shared" si="12"/>
        <v>1707</v>
      </c>
      <c r="AI33" s="167">
        <v>400</v>
      </c>
      <c r="AJ33" s="167"/>
      <c r="AK33" s="167">
        <v>300</v>
      </c>
      <c r="AL33" s="167"/>
      <c r="AM33" s="167">
        <v>0</v>
      </c>
      <c r="AN33" s="167"/>
      <c r="AO33" s="67">
        <f t="shared" si="8"/>
        <v>700</v>
      </c>
      <c r="AP33" s="67">
        <f t="shared" si="8"/>
        <v>0</v>
      </c>
      <c r="AQ33" s="19">
        <f t="shared" si="7"/>
        <v>5000</v>
      </c>
      <c r="AR33" s="70">
        <f t="shared" si="9"/>
        <v>3374</v>
      </c>
      <c r="AS33" s="289">
        <f t="shared" si="6"/>
        <v>0.67479999999999996</v>
      </c>
    </row>
    <row r="34" spans="2:45" ht="23.25">
      <c r="B34" s="719" t="s">
        <v>23</v>
      </c>
      <c r="C34" s="720"/>
      <c r="D34" s="720"/>
      <c r="E34" s="720"/>
      <c r="F34" s="720"/>
      <c r="G34" s="720"/>
      <c r="H34" s="720"/>
      <c r="I34" s="720"/>
      <c r="J34" s="720"/>
      <c r="K34" s="720"/>
      <c r="L34" s="720"/>
      <c r="M34" s="720"/>
      <c r="N34" s="720"/>
      <c r="O34" s="720"/>
      <c r="P34" s="720"/>
      <c r="Q34" s="720"/>
      <c r="R34" s="720"/>
      <c r="S34" s="720"/>
      <c r="T34" s="720"/>
      <c r="U34" s="720"/>
      <c r="V34" s="720"/>
      <c r="W34" s="720"/>
      <c r="X34" s="720"/>
      <c r="Y34" s="720"/>
      <c r="Z34" s="720"/>
      <c r="AA34" s="720"/>
      <c r="AB34" s="720"/>
      <c r="AC34" s="720"/>
      <c r="AD34" s="720"/>
      <c r="AE34" s="720"/>
      <c r="AF34" s="720"/>
      <c r="AG34" s="720"/>
      <c r="AH34" s="720"/>
      <c r="AI34" s="720"/>
      <c r="AJ34" s="720"/>
      <c r="AK34" s="720"/>
      <c r="AL34" s="720"/>
      <c r="AM34" s="720"/>
      <c r="AN34" s="720"/>
      <c r="AO34" s="720"/>
      <c r="AP34" s="720"/>
      <c r="AQ34" s="720"/>
      <c r="AR34" s="721"/>
      <c r="AS34" s="360">
        <f>AVERAGE(AS13:AS33)</f>
        <v>0.71887971784158422</v>
      </c>
    </row>
    <row r="35" spans="2:45" ht="17.25">
      <c r="B35" s="6"/>
      <c r="C35" s="6"/>
      <c r="D35" s="12"/>
      <c r="E35" s="6"/>
      <c r="F35" s="6"/>
      <c r="G35" s="6"/>
      <c r="H35" s="6"/>
      <c r="I35" s="6"/>
      <c r="J35" s="7"/>
    </row>
    <row r="36" spans="2:45" ht="15.75">
      <c r="B36" s="58" t="s">
        <v>4</v>
      </c>
      <c r="C36" s="750"/>
      <c r="D36" s="736"/>
      <c r="E36" s="736"/>
      <c r="F36" s="736"/>
      <c r="G36" s="736"/>
      <c r="H36" s="736"/>
      <c r="I36" s="736"/>
      <c r="J36" s="737"/>
    </row>
    <row r="37" spans="2:45" ht="17.25">
      <c r="B37" s="6"/>
      <c r="C37" s="676"/>
      <c r="D37" s="676"/>
      <c r="E37" s="676"/>
      <c r="F37" s="676"/>
      <c r="G37" s="676"/>
      <c r="H37" s="676"/>
      <c r="I37" s="676"/>
      <c r="J37" s="676"/>
    </row>
    <row r="38" spans="2:45" ht="84.75" customHeight="1">
      <c r="B38" s="59" t="s">
        <v>111</v>
      </c>
      <c r="C38" s="683" t="s">
        <v>898</v>
      </c>
      <c r="D38" s="684"/>
      <c r="E38" s="6"/>
      <c r="F38" s="6"/>
      <c r="G38" s="57" t="s">
        <v>22</v>
      </c>
      <c r="H38" s="730" t="s">
        <v>552</v>
      </c>
      <c r="I38" s="731"/>
      <c r="J38" s="731"/>
    </row>
    <row r="39" spans="2:45" ht="17.25">
      <c r="B39" s="6"/>
      <c r="C39" s="6"/>
      <c r="D39" s="12"/>
      <c r="E39" s="6"/>
      <c r="F39" s="6"/>
      <c r="G39" s="6"/>
      <c r="H39" s="749"/>
      <c r="I39" s="749"/>
      <c r="J39" s="749"/>
      <c r="AS39" s="68"/>
    </row>
    <row r="40" spans="2:45" ht="17.25">
      <c r="B40" s="6"/>
      <c r="C40" s="6"/>
      <c r="D40" s="12"/>
      <c r="E40" s="6"/>
      <c r="F40" s="6"/>
      <c r="G40" s="6"/>
      <c r="H40" s="6"/>
      <c r="I40" s="6"/>
      <c r="J40" s="7"/>
    </row>
    <row r="41" spans="2:45" ht="17.25">
      <c r="B41" s="6"/>
      <c r="C41" s="6"/>
      <c r="D41" s="12"/>
      <c r="E41" s="6"/>
      <c r="F41" s="6"/>
      <c r="G41" s="6"/>
      <c r="H41" s="6"/>
      <c r="I41" s="6"/>
      <c r="J41" s="7"/>
    </row>
    <row r="42" spans="2:45" ht="17.25">
      <c r="B42" s="6"/>
      <c r="C42" s="6"/>
      <c r="D42" s="12"/>
      <c r="E42" s="6"/>
      <c r="F42" s="6"/>
      <c r="G42" s="6"/>
      <c r="H42" s="6"/>
      <c r="I42" s="6"/>
      <c r="J42" s="7"/>
    </row>
    <row r="43" spans="2:45" ht="17.25">
      <c r="B43" s="6"/>
      <c r="C43" s="6"/>
      <c r="D43" s="12"/>
      <c r="E43" s="687"/>
      <c r="F43" s="687"/>
      <c r="G43" s="687"/>
      <c r="H43" s="687"/>
      <c r="I43" s="60"/>
      <c r="J43" s="6"/>
    </row>
    <row r="44" spans="2:45" ht="17.25">
      <c r="B44" s="6"/>
      <c r="C44" s="6"/>
      <c r="D44" s="12"/>
      <c r="E44" s="6"/>
      <c r="F44" s="6"/>
      <c r="G44" s="6"/>
      <c r="H44" s="6"/>
      <c r="I44" s="6"/>
      <c r="J44" s="6"/>
    </row>
    <row r="45" spans="2:45" ht="17.25">
      <c r="B45" s="6"/>
      <c r="C45" s="6"/>
      <c r="D45" s="12"/>
      <c r="E45" s="687"/>
      <c r="F45" s="687"/>
      <c r="G45" s="687"/>
      <c r="H45" s="687"/>
      <c r="I45" s="60"/>
      <c r="J45" s="6"/>
    </row>
    <row r="46" spans="2:45" ht="17.25">
      <c r="B46" s="6"/>
      <c r="C46" s="6"/>
      <c r="D46" s="12"/>
      <c r="E46" s="6"/>
      <c r="F46" s="6"/>
      <c r="G46" s="6"/>
      <c r="H46" s="6"/>
      <c r="I46" s="6"/>
      <c r="J46" s="6"/>
    </row>
    <row r="47" spans="2:45" ht="17.25">
      <c r="B47" s="6"/>
      <c r="C47" s="6"/>
      <c r="D47" s="12"/>
      <c r="E47" s="687"/>
      <c r="F47" s="687"/>
      <c r="G47" s="687"/>
      <c r="H47" s="687"/>
      <c r="I47" s="60"/>
      <c r="J47" s="6"/>
    </row>
  </sheetData>
  <sheetProtection algorithmName="SHA-512" hashValue="Zgk6R20rZhMzhKdDZnmQkdj6cC44C3LYQdH/VGPqPydWzQvjImS8XTpMaeE2OC6CBogsYDfwCka77If3uQOTeQ==" saltValue="nJ2p8NSyEIR599syDkijzw==" spinCount="100000" sheet="1" objects="1" scenarios="1"/>
  <mergeCells count="52">
    <mergeCell ref="AG11:AH11"/>
    <mergeCell ref="AI11:AJ11"/>
    <mergeCell ref="E47:H47"/>
    <mergeCell ref="B13:B33"/>
    <mergeCell ref="C37:J37"/>
    <mergeCell ref="C38:D38"/>
    <mergeCell ref="H38:J38"/>
    <mergeCell ref="H39:J39"/>
    <mergeCell ref="E43:H43"/>
    <mergeCell ref="E45:H45"/>
    <mergeCell ref="B34:AR34"/>
    <mergeCell ref="C36:J36"/>
    <mergeCell ref="C15:C21"/>
    <mergeCell ref="C13:C14"/>
    <mergeCell ref="AA10:AH10"/>
    <mergeCell ref="AI10:AP10"/>
    <mergeCell ref="K11:L11"/>
    <mergeCell ref="M11:N11"/>
    <mergeCell ref="AM11:AN11"/>
    <mergeCell ref="AO11:AP11"/>
    <mergeCell ref="AK11:AL11"/>
    <mergeCell ref="O11:P11"/>
    <mergeCell ref="Q11:R11"/>
    <mergeCell ref="S11:T11"/>
    <mergeCell ref="U11:V11"/>
    <mergeCell ref="W11:X11"/>
    <mergeCell ref="Y11:Z11"/>
    <mergeCell ref="AA11:AB11"/>
    <mergeCell ref="AC11:AD11"/>
    <mergeCell ref="AE11:AF11"/>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R7:AS7"/>
    <mergeCell ref="B2:B6"/>
    <mergeCell ref="C2:AQ6"/>
    <mergeCell ref="AR2:AS2"/>
    <mergeCell ref="AR5:AS5"/>
    <mergeCell ref="AR6:AS6"/>
  </mergeCells>
  <dataValidations count="1">
    <dataValidation type="list" allowBlank="1" showInputMessage="1" showErrorMessage="1" promptTitle="Objetivo Estratégico" sqref="B13:B14" xr:uid="{00000000-0002-0000-0800-000000000000}">
      <formula1>OBJE</formula1>
    </dataValidation>
  </dataValidations>
  <pageMargins left="0.7" right="0.7" top="0.75" bottom="0.75" header="0.3" footer="0.3"/>
  <pageSetup orientation="portrait" horizontalDpi="4294967295" verticalDpi="4294967295"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FF00"/>
  </sheetPr>
  <dimension ref="B1:AS31"/>
  <sheetViews>
    <sheetView showGridLines="0" zoomScale="70" zoomScaleNormal="70" workbookViewId="0">
      <selection activeCell="C24" sqref="C24"/>
    </sheetView>
  </sheetViews>
  <sheetFormatPr baseColWidth="10" defaultColWidth="17.28515625" defaultRowHeight="15" customHeight="1"/>
  <cols>
    <col min="1" max="1" width="4.28515625" style="4" customWidth="1"/>
    <col min="2" max="3" width="28.42578125" style="8" customWidth="1"/>
    <col min="4" max="4" width="21.42578125" style="13" customWidth="1"/>
    <col min="5" max="5" width="24.5703125" style="8" customWidth="1"/>
    <col min="6" max="6" width="24.28515625" style="8" customWidth="1"/>
    <col min="7" max="7" width="21.42578125" style="8" customWidth="1"/>
    <col min="8" max="8" width="28.42578125" style="8" customWidth="1"/>
    <col min="9" max="9" width="50" style="8" customWidth="1"/>
    <col min="10" max="10" width="28.42578125" style="10" customWidth="1"/>
    <col min="11" max="42" width="14.28515625" style="4" customWidth="1"/>
    <col min="43" max="43" width="22.140625" style="4" customWidth="1"/>
    <col min="44" max="44" width="16.5703125" style="4" customWidth="1"/>
    <col min="45" max="45" width="20.7109375" style="4" customWidth="1"/>
    <col min="46" max="16384" width="17.28515625" style="4"/>
  </cols>
  <sheetData>
    <row r="1" spans="2:45" ht="15" customHeight="1" thickBot="1"/>
    <row r="2" spans="2:45" ht="16.5" customHeight="1">
      <c r="B2" s="698"/>
      <c r="C2" s="701" t="s">
        <v>59</v>
      </c>
      <c r="D2" s="702"/>
      <c r="E2" s="702"/>
      <c r="F2" s="702"/>
      <c r="G2" s="702"/>
      <c r="H2" s="702"/>
      <c r="I2" s="702"/>
      <c r="J2" s="702"/>
      <c r="K2" s="702"/>
      <c r="L2" s="702"/>
      <c r="M2" s="702"/>
      <c r="N2" s="702"/>
      <c r="O2" s="702"/>
      <c r="P2" s="702"/>
      <c r="Q2" s="702"/>
      <c r="R2" s="702"/>
      <c r="S2" s="702"/>
      <c r="T2" s="702"/>
      <c r="U2" s="702"/>
      <c r="V2" s="702"/>
      <c r="W2" s="702"/>
      <c r="X2" s="702"/>
      <c r="Y2" s="702"/>
      <c r="Z2" s="702"/>
      <c r="AA2" s="702"/>
      <c r="AB2" s="702"/>
      <c r="AC2" s="702"/>
      <c r="AD2" s="702"/>
      <c r="AE2" s="702"/>
      <c r="AF2" s="702"/>
      <c r="AG2" s="702"/>
      <c r="AH2" s="702"/>
      <c r="AI2" s="702"/>
      <c r="AJ2" s="702"/>
      <c r="AK2" s="702"/>
      <c r="AL2" s="702"/>
      <c r="AM2" s="702"/>
      <c r="AN2" s="702"/>
      <c r="AO2" s="702"/>
      <c r="AP2" s="702"/>
      <c r="AQ2" s="703"/>
      <c r="AR2" s="710" t="s">
        <v>39</v>
      </c>
      <c r="AS2" s="711"/>
    </row>
    <row r="3" spans="2:45" ht="16.5" customHeight="1">
      <c r="B3" s="699"/>
      <c r="C3" s="734"/>
      <c r="D3" s="705"/>
      <c r="E3" s="705"/>
      <c r="F3" s="705"/>
      <c r="G3" s="705"/>
      <c r="H3" s="705"/>
      <c r="I3" s="705"/>
      <c r="J3" s="705"/>
      <c r="K3" s="705"/>
      <c r="L3" s="705"/>
      <c r="M3" s="705"/>
      <c r="N3" s="705"/>
      <c r="O3" s="705"/>
      <c r="P3" s="705"/>
      <c r="Q3" s="705"/>
      <c r="R3" s="705"/>
      <c r="S3" s="705"/>
      <c r="T3" s="705"/>
      <c r="U3" s="705"/>
      <c r="V3" s="705"/>
      <c r="W3" s="705"/>
      <c r="X3" s="705"/>
      <c r="Y3" s="705"/>
      <c r="Z3" s="705"/>
      <c r="AA3" s="705"/>
      <c r="AB3" s="705"/>
      <c r="AC3" s="705"/>
      <c r="AD3" s="705"/>
      <c r="AE3" s="705"/>
      <c r="AF3" s="705"/>
      <c r="AG3" s="705"/>
      <c r="AH3" s="705"/>
      <c r="AI3" s="705"/>
      <c r="AJ3" s="705"/>
      <c r="AK3" s="705"/>
      <c r="AL3" s="705"/>
      <c r="AM3" s="705"/>
      <c r="AN3" s="705"/>
      <c r="AO3" s="705"/>
      <c r="AP3" s="705"/>
      <c r="AQ3" s="706"/>
      <c r="AR3" s="22" t="s">
        <v>36</v>
      </c>
      <c r="AS3" s="23" t="s">
        <v>37</v>
      </c>
    </row>
    <row r="4" spans="2:45" ht="16.5" customHeight="1">
      <c r="B4" s="699"/>
      <c r="C4" s="734"/>
      <c r="D4" s="705"/>
      <c r="E4" s="705"/>
      <c r="F4" s="705"/>
      <c r="G4" s="705"/>
      <c r="H4" s="705"/>
      <c r="I4" s="705"/>
      <c r="J4" s="705"/>
      <c r="K4" s="705"/>
      <c r="L4" s="705"/>
      <c r="M4" s="705"/>
      <c r="N4" s="705"/>
      <c r="O4" s="705"/>
      <c r="P4" s="705"/>
      <c r="Q4" s="705"/>
      <c r="R4" s="705"/>
      <c r="S4" s="705"/>
      <c r="T4" s="705"/>
      <c r="U4" s="705"/>
      <c r="V4" s="705"/>
      <c r="W4" s="705"/>
      <c r="X4" s="705"/>
      <c r="Y4" s="705"/>
      <c r="Z4" s="705"/>
      <c r="AA4" s="705"/>
      <c r="AB4" s="705"/>
      <c r="AC4" s="705"/>
      <c r="AD4" s="705"/>
      <c r="AE4" s="705"/>
      <c r="AF4" s="705"/>
      <c r="AG4" s="705"/>
      <c r="AH4" s="705"/>
      <c r="AI4" s="705"/>
      <c r="AJ4" s="705"/>
      <c r="AK4" s="705"/>
      <c r="AL4" s="705"/>
      <c r="AM4" s="705"/>
      <c r="AN4" s="705"/>
      <c r="AO4" s="705"/>
      <c r="AP4" s="705"/>
      <c r="AQ4" s="706"/>
      <c r="AR4" s="24">
        <v>3</v>
      </c>
      <c r="AS4" s="25" t="s">
        <v>102</v>
      </c>
    </row>
    <row r="5" spans="2:45" ht="16.5" customHeight="1">
      <c r="B5" s="699"/>
      <c r="C5" s="734"/>
      <c r="D5" s="705"/>
      <c r="E5" s="705"/>
      <c r="F5" s="705"/>
      <c r="G5" s="705"/>
      <c r="H5" s="705"/>
      <c r="I5" s="705"/>
      <c r="J5" s="705"/>
      <c r="K5" s="705"/>
      <c r="L5" s="705"/>
      <c r="M5" s="705"/>
      <c r="N5" s="705"/>
      <c r="O5" s="705"/>
      <c r="P5" s="705"/>
      <c r="Q5" s="705"/>
      <c r="R5" s="705"/>
      <c r="S5" s="705"/>
      <c r="T5" s="705"/>
      <c r="U5" s="705"/>
      <c r="V5" s="705"/>
      <c r="W5" s="705"/>
      <c r="X5" s="705"/>
      <c r="Y5" s="705"/>
      <c r="Z5" s="705"/>
      <c r="AA5" s="705"/>
      <c r="AB5" s="705"/>
      <c r="AC5" s="705"/>
      <c r="AD5" s="705"/>
      <c r="AE5" s="705"/>
      <c r="AF5" s="705"/>
      <c r="AG5" s="705"/>
      <c r="AH5" s="705"/>
      <c r="AI5" s="705"/>
      <c r="AJ5" s="705"/>
      <c r="AK5" s="705"/>
      <c r="AL5" s="705"/>
      <c r="AM5" s="705"/>
      <c r="AN5" s="705"/>
      <c r="AO5" s="705"/>
      <c r="AP5" s="705"/>
      <c r="AQ5" s="706"/>
      <c r="AR5" s="732" t="s">
        <v>38</v>
      </c>
      <c r="AS5" s="733"/>
    </row>
    <row r="6" spans="2:45" ht="16.5" customHeight="1" thickBot="1">
      <c r="B6" s="700"/>
      <c r="C6" s="707"/>
      <c r="D6" s="708"/>
      <c r="E6" s="708"/>
      <c r="F6" s="708"/>
      <c r="G6" s="708"/>
      <c r="H6" s="708"/>
      <c r="I6" s="708"/>
      <c r="J6" s="708"/>
      <c r="K6" s="708"/>
      <c r="L6" s="708"/>
      <c r="M6" s="708"/>
      <c r="N6" s="708"/>
      <c r="O6" s="708"/>
      <c r="P6" s="708"/>
      <c r="Q6" s="708"/>
      <c r="R6" s="708"/>
      <c r="S6" s="708"/>
      <c r="T6" s="708"/>
      <c r="U6" s="708"/>
      <c r="V6" s="708"/>
      <c r="W6" s="708"/>
      <c r="X6" s="708"/>
      <c r="Y6" s="708"/>
      <c r="Z6" s="708"/>
      <c r="AA6" s="708"/>
      <c r="AB6" s="708"/>
      <c r="AC6" s="708"/>
      <c r="AD6" s="708"/>
      <c r="AE6" s="708"/>
      <c r="AF6" s="708"/>
      <c r="AG6" s="708"/>
      <c r="AH6" s="708"/>
      <c r="AI6" s="708"/>
      <c r="AJ6" s="708"/>
      <c r="AK6" s="708"/>
      <c r="AL6" s="708"/>
      <c r="AM6" s="708"/>
      <c r="AN6" s="708"/>
      <c r="AO6" s="708"/>
      <c r="AP6" s="708"/>
      <c r="AQ6" s="709"/>
      <c r="AR6" s="714" t="s">
        <v>100</v>
      </c>
      <c r="AS6" s="715"/>
    </row>
    <row r="7" spans="2:45" ht="14.25" customHeight="1">
      <c r="B7" s="5"/>
      <c r="C7" s="5"/>
      <c r="D7" s="11"/>
      <c r="E7" s="5"/>
      <c r="F7" s="5"/>
      <c r="G7" s="5"/>
      <c r="H7" s="5"/>
      <c r="I7" s="5"/>
      <c r="J7" s="9"/>
      <c r="AR7" s="738"/>
      <c r="AS7" s="739"/>
    </row>
    <row r="8" spans="2:45" ht="15" customHeight="1">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695"/>
      <c r="AR8" s="696"/>
      <c r="AS8" s="697"/>
    </row>
    <row r="9" spans="2:45" ht="13.5" customHeight="1">
      <c r="B9" s="724" t="s">
        <v>35</v>
      </c>
      <c r="C9" s="725" t="s">
        <v>34</v>
      </c>
      <c r="D9" s="725" t="s">
        <v>63</v>
      </c>
      <c r="E9" s="725" t="s">
        <v>66</v>
      </c>
      <c r="F9" s="725" t="s">
        <v>67</v>
      </c>
      <c r="G9" s="725" t="s">
        <v>31</v>
      </c>
      <c r="H9" s="725" t="s">
        <v>25</v>
      </c>
      <c r="I9" s="725" t="s">
        <v>95</v>
      </c>
      <c r="J9" s="725" t="s">
        <v>2</v>
      </c>
      <c r="K9" s="628" t="s">
        <v>5</v>
      </c>
      <c r="L9" s="628"/>
      <c r="M9" s="628"/>
      <c r="N9" s="628"/>
      <c r="O9" s="628"/>
      <c r="P9" s="628"/>
      <c r="Q9" s="628"/>
      <c r="R9" s="628"/>
      <c r="S9" s="628"/>
      <c r="T9" s="628"/>
      <c r="U9" s="628"/>
      <c r="V9" s="628"/>
      <c r="W9" s="628"/>
      <c r="X9" s="628"/>
      <c r="Y9" s="628"/>
      <c r="Z9" s="628"/>
      <c r="AA9" s="628"/>
      <c r="AB9" s="628"/>
      <c r="AC9" s="628"/>
      <c r="AD9" s="628"/>
      <c r="AE9" s="628"/>
      <c r="AF9" s="628"/>
      <c r="AG9" s="628"/>
      <c r="AH9" s="628"/>
      <c r="AI9" s="628"/>
      <c r="AJ9" s="628"/>
      <c r="AK9" s="628"/>
      <c r="AL9" s="628"/>
      <c r="AM9" s="628"/>
      <c r="AN9" s="628"/>
      <c r="AO9" s="628"/>
      <c r="AP9" s="628"/>
      <c r="AQ9" s="722" t="s">
        <v>6</v>
      </c>
      <c r="AR9" s="723" t="s">
        <v>7</v>
      </c>
      <c r="AS9" s="723" t="s">
        <v>24</v>
      </c>
    </row>
    <row r="10" spans="2:45" ht="13.5" customHeight="1">
      <c r="B10" s="724"/>
      <c r="C10" s="725"/>
      <c r="D10" s="725"/>
      <c r="E10" s="725"/>
      <c r="F10" s="725"/>
      <c r="G10" s="725"/>
      <c r="H10" s="725"/>
      <c r="I10" s="725"/>
      <c r="J10" s="725"/>
      <c r="K10" s="727" t="s">
        <v>26</v>
      </c>
      <c r="L10" s="727"/>
      <c r="M10" s="727"/>
      <c r="N10" s="727"/>
      <c r="O10" s="727"/>
      <c r="P10" s="727"/>
      <c r="Q10" s="727"/>
      <c r="R10" s="727"/>
      <c r="S10" s="727" t="s">
        <v>27</v>
      </c>
      <c r="T10" s="727"/>
      <c r="U10" s="727"/>
      <c r="V10" s="727"/>
      <c r="W10" s="727"/>
      <c r="X10" s="727"/>
      <c r="Y10" s="727"/>
      <c r="Z10" s="727"/>
      <c r="AA10" s="727" t="s">
        <v>28</v>
      </c>
      <c r="AB10" s="727"/>
      <c r="AC10" s="727"/>
      <c r="AD10" s="727"/>
      <c r="AE10" s="727"/>
      <c r="AF10" s="727"/>
      <c r="AG10" s="727"/>
      <c r="AH10" s="727"/>
      <c r="AI10" s="727" t="s">
        <v>29</v>
      </c>
      <c r="AJ10" s="727"/>
      <c r="AK10" s="727"/>
      <c r="AL10" s="727"/>
      <c r="AM10" s="727"/>
      <c r="AN10" s="727"/>
      <c r="AO10" s="727"/>
      <c r="AP10" s="727"/>
      <c r="AQ10" s="722"/>
      <c r="AR10" s="723"/>
      <c r="AS10" s="723"/>
    </row>
    <row r="11" spans="2:45" ht="17.25" customHeight="1">
      <c r="B11" s="724"/>
      <c r="C11" s="725"/>
      <c r="D11" s="725"/>
      <c r="E11" s="725"/>
      <c r="F11" s="725"/>
      <c r="G11" s="725"/>
      <c r="H11" s="725"/>
      <c r="I11" s="725"/>
      <c r="J11" s="725"/>
      <c r="K11" s="727" t="s">
        <v>8</v>
      </c>
      <c r="L11" s="727"/>
      <c r="M11" s="727" t="s">
        <v>9</v>
      </c>
      <c r="N11" s="727"/>
      <c r="O11" s="740" t="s">
        <v>10</v>
      </c>
      <c r="P11" s="741"/>
      <c r="Q11" s="728" t="s">
        <v>11</v>
      </c>
      <c r="R11" s="729"/>
      <c r="S11" s="727" t="s">
        <v>33</v>
      </c>
      <c r="T11" s="727"/>
      <c r="U11" s="727" t="s">
        <v>12</v>
      </c>
      <c r="V11" s="727"/>
      <c r="W11" s="727" t="s">
        <v>13</v>
      </c>
      <c r="X11" s="727"/>
      <c r="Y11" s="728" t="s">
        <v>11</v>
      </c>
      <c r="Z11" s="729"/>
      <c r="AA11" s="727" t="s">
        <v>14</v>
      </c>
      <c r="AB11" s="727"/>
      <c r="AC11" s="727" t="s">
        <v>15</v>
      </c>
      <c r="AD11" s="727"/>
      <c r="AE11" s="727" t="s">
        <v>16</v>
      </c>
      <c r="AF11" s="727"/>
      <c r="AG11" s="728" t="s">
        <v>11</v>
      </c>
      <c r="AH11" s="729"/>
      <c r="AI11" s="727" t="s">
        <v>17</v>
      </c>
      <c r="AJ11" s="727"/>
      <c r="AK11" s="727" t="s">
        <v>18</v>
      </c>
      <c r="AL11" s="727"/>
      <c r="AM11" s="727" t="s">
        <v>19</v>
      </c>
      <c r="AN11" s="727"/>
      <c r="AO11" s="728" t="s">
        <v>11</v>
      </c>
      <c r="AP11" s="729"/>
      <c r="AQ11" s="722"/>
      <c r="AR11" s="723"/>
      <c r="AS11" s="723"/>
    </row>
    <row r="12" spans="2:45" ht="15.75" customHeight="1">
      <c r="B12" s="627"/>
      <c r="C12" s="726"/>
      <c r="D12" s="726"/>
      <c r="E12" s="726"/>
      <c r="F12" s="726"/>
      <c r="G12" s="726"/>
      <c r="H12" s="726"/>
      <c r="I12" s="726"/>
      <c r="J12" s="726"/>
      <c r="K12" s="26" t="s">
        <v>20</v>
      </c>
      <c r="L12" s="27" t="s">
        <v>21</v>
      </c>
      <c r="M12" s="26" t="s">
        <v>20</v>
      </c>
      <c r="N12" s="27" t="s">
        <v>21</v>
      </c>
      <c r="O12" s="26" t="s">
        <v>20</v>
      </c>
      <c r="P12" s="27" t="s">
        <v>21</v>
      </c>
      <c r="Q12" s="28" t="s">
        <v>20</v>
      </c>
      <c r="R12" s="29" t="s">
        <v>21</v>
      </c>
      <c r="S12" s="26" t="s">
        <v>20</v>
      </c>
      <c r="T12" s="27" t="s">
        <v>21</v>
      </c>
      <c r="U12" s="26" t="s">
        <v>20</v>
      </c>
      <c r="V12" s="27" t="s">
        <v>21</v>
      </c>
      <c r="W12" s="26" t="s">
        <v>20</v>
      </c>
      <c r="X12" s="27" t="s">
        <v>21</v>
      </c>
      <c r="Y12" s="28" t="s">
        <v>20</v>
      </c>
      <c r="Z12" s="29" t="s">
        <v>21</v>
      </c>
      <c r="AA12" s="26" t="s">
        <v>20</v>
      </c>
      <c r="AB12" s="27" t="s">
        <v>21</v>
      </c>
      <c r="AC12" s="26" t="s">
        <v>20</v>
      </c>
      <c r="AD12" s="27" t="s">
        <v>21</v>
      </c>
      <c r="AE12" s="26" t="s">
        <v>20</v>
      </c>
      <c r="AF12" s="27" t="s">
        <v>21</v>
      </c>
      <c r="AG12" s="28" t="s">
        <v>20</v>
      </c>
      <c r="AH12" s="29" t="s">
        <v>21</v>
      </c>
      <c r="AI12" s="26" t="s">
        <v>20</v>
      </c>
      <c r="AJ12" s="27" t="s">
        <v>21</v>
      </c>
      <c r="AK12" s="26" t="s">
        <v>20</v>
      </c>
      <c r="AL12" s="27" t="s">
        <v>21</v>
      </c>
      <c r="AM12" s="26" t="s">
        <v>20</v>
      </c>
      <c r="AN12" s="27" t="s">
        <v>21</v>
      </c>
      <c r="AO12" s="28" t="s">
        <v>20</v>
      </c>
      <c r="AP12" s="29" t="s">
        <v>21</v>
      </c>
      <c r="AQ12" s="722"/>
      <c r="AR12" s="723"/>
      <c r="AS12" s="723"/>
    </row>
    <row r="13" spans="2:45" ht="150" customHeight="1">
      <c r="B13" s="716" t="s">
        <v>288</v>
      </c>
      <c r="C13" s="207" t="s">
        <v>422</v>
      </c>
      <c r="D13" s="470">
        <v>11</v>
      </c>
      <c r="E13" s="470" t="s">
        <v>194</v>
      </c>
      <c r="F13" s="470" t="s">
        <v>195</v>
      </c>
      <c r="G13" s="493">
        <v>25</v>
      </c>
      <c r="H13" s="468" t="s">
        <v>812</v>
      </c>
      <c r="I13" s="210" t="s">
        <v>486</v>
      </c>
      <c r="J13" s="129" t="s">
        <v>534</v>
      </c>
      <c r="K13" s="130">
        <v>0</v>
      </c>
      <c r="L13" s="130">
        <v>1</v>
      </c>
      <c r="M13" s="130">
        <v>0</v>
      </c>
      <c r="N13" s="130">
        <v>4</v>
      </c>
      <c r="O13" s="130">
        <v>2</v>
      </c>
      <c r="P13" s="130">
        <v>0</v>
      </c>
      <c r="Q13" s="65">
        <f t="shared" ref="Q13:R15" si="0">K13+M13+O13</f>
        <v>2</v>
      </c>
      <c r="R13" s="65">
        <f t="shared" si="0"/>
        <v>5</v>
      </c>
      <c r="S13" s="167">
        <v>3</v>
      </c>
      <c r="T13" s="167">
        <v>0</v>
      </c>
      <c r="U13" s="167">
        <v>0</v>
      </c>
      <c r="V13" s="167">
        <v>0</v>
      </c>
      <c r="W13" s="167">
        <v>0</v>
      </c>
      <c r="X13" s="167">
        <v>0</v>
      </c>
      <c r="Y13" s="65">
        <f t="shared" ref="Y13:Z15" si="1">S13+U13+W13</f>
        <v>3</v>
      </c>
      <c r="Z13" s="65">
        <f t="shared" si="1"/>
        <v>0</v>
      </c>
      <c r="AA13" s="167">
        <v>0</v>
      </c>
      <c r="AB13" s="167">
        <v>0</v>
      </c>
      <c r="AC13" s="167">
        <v>1</v>
      </c>
      <c r="AD13" s="167">
        <v>1</v>
      </c>
      <c r="AE13" s="167">
        <v>2</v>
      </c>
      <c r="AF13" s="167">
        <v>2</v>
      </c>
      <c r="AG13" s="65">
        <f t="shared" ref="AG13:AH15" si="2">AA13+AC13+AE13</f>
        <v>3</v>
      </c>
      <c r="AH13" s="65">
        <f t="shared" si="2"/>
        <v>3</v>
      </c>
      <c r="AI13" s="167">
        <v>2</v>
      </c>
      <c r="AJ13" s="167"/>
      <c r="AK13" s="167">
        <v>1</v>
      </c>
      <c r="AL13" s="167"/>
      <c r="AM13" s="167">
        <v>0</v>
      </c>
      <c r="AN13" s="167"/>
      <c r="AO13" s="65">
        <f t="shared" ref="AO13:AP15" si="3">AI13+AK13+AM13</f>
        <v>3</v>
      </c>
      <c r="AP13" s="65">
        <f t="shared" si="3"/>
        <v>0</v>
      </c>
      <c r="AQ13" s="21">
        <f t="shared" ref="AQ13:AR15" si="4">Q13+Y13+AG13+AO13</f>
        <v>11</v>
      </c>
      <c r="AR13" s="69">
        <f t="shared" si="4"/>
        <v>8</v>
      </c>
      <c r="AS13" s="289">
        <f t="shared" ref="AS13:AS18" si="5">IF(AND(AR13&gt;0,AQ13&gt;0),AR13/AQ13,0)</f>
        <v>0.72727272727272729</v>
      </c>
    </row>
    <row r="14" spans="2:45" ht="150" customHeight="1">
      <c r="B14" s="717"/>
      <c r="C14" s="207" t="s">
        <v>423</v>
      </c>
      <c r="D14" s="470">
        <v>96</v>
      </c>
      <c r="E14" s="208" t="s">
        <v>559</v>
      </c>
      <c r="F14" s="208" t="s">
        <v>196</v>
      </c>
      <c r="G14" s="209">
        <v>115</v>
      </c>
      <c r="H14" s="468" t="s">
        <v>790</v>
      </c>
      <c r="I14" s="210" t="s">
        <v>197</v>
      </c>
      <c r="J14" s="129" t="s">
        <v>534</v>
      </c>
      <c r="K14" s="130">
        <v>0</v>
      </c>
      <c r="L14" s="130">
        <v>0</v>
      </c>
      <c r="M14" s="130">
        <v>1</v>
      </c>
      <c r="N14" s="130">
        <v>1</v>
      </c>
      <c r="O14" s="130">
        <v>4</v>
      </c>
      <c r="P14" s="130">
        <v>2</v>
      </c>
      <c r="Q14" s="65">
        <f t="shared" si="0"/>
        <v>5</v>
      </c>
      <c r="R14" s="65">
        <f t="shared" si="0"/>
        <v>3</v>
      </c>
      <c r="S14" s="167">
        <v>2</v>
      </c>
      <c r="T14" s="167">
        <v>4</v>
      </c>
      <c r="U14" s="167">
        <v>6</v>
      </c>
      <c r="V14" s="167">
        <v>4</v>
      </c>
      <c r="W14" s="167">
        <v>14</v>
      </c>
      <c r="X14" s="167">
        <v>11</v>
      </c>
      <c r="Y14" s="65">
        <f t="shared" si="1"/>
        <v>22</v>
      </c>
      <c r="Z14" s="65">
        <f t="shared" si="1"/>
        <v>19</v>
      </c>
      <c r="AA14" s="167">
        <v>16</v>
      </c>
      <c r="AB14" s="167">
        <v>14</v>
      </c>
      <c r="AC14" s="167">
        <v>14</v>
      </c>
      <c r="AD14" s="167">
        <v>21</v>
      </c>
      <c r="AE14" s="167">
        <v>15</v>
      </c>
      <c r="AF14" s="167">
        <v>10</v>
      </c>
      <c r="AG14" s="65">
        <f t="shared" si="2"/>
        <v>45</v>
      </c>
      <c r="AH14" s="65">
        <f t="shared" si="2"/>
        <v>45</v>
      </c>
      <c r="AI14" s="167">
        <v>14</v>
      </c>
      <c r="AJ14" s="167"/>
      <c r="AK14" s="167">
        <v>9</v>
      </c>
      <c r="AL14" s="167"/>
      <c r="AM14" s="167">
        <v>1</v>
      </c>
      <c r="AN14" s="167"/>
      <c r="AO14" s="65">
        <f t="shared" si="3"/>
        <v>24</v>
      </c>
      <c r="AP14" s="65">
        <f t="shared" si="3"/>
        <v>0</v>
      </c>
      <c r="AQ14" s="21">
        <f t="shared" si="4"/>
        <v>96</v>
      </c>
      <c r="AR14" s="69">
        <f t="shared" si="4"/>
        <v>67</v>
      </c>
      <c r="AS14" s="289">
        <f t="shared" si="5"/>
        <v>0.69791666666666663</v>
      </c>
    </row>
    <row r="15" spans="2:45" ht="150" customHeight="1">
      <c r="B15" s="717"/>
      <c r="C15" s="207" t="s">
        <v>424</v>
      </c>
      <c r="D15" s="469">
        <v>46</v>
      </c>
      <c r="E15" s="208" t="s">
        <v>198</v>
      </c>
      <c r="F15" s="208" t="s">
        <v>176</v>
      </c>
      <c r="G15" s="209">
        <v>45</v>
      </c>
      <c r="H15" s="468" t="s">
        <v>791</v>
      </c>
      <c r="I15" s="210" t="s">
        <v>197</v>
      </c>
      <c r="J15" s="129" t="s">
        <v>534</v>
      </c>
      <c r="K15" s="130">
        <v>0</v>
      </c>
      <c r="L15" s="130">
        <v>0</v>
      </c>
      <c r="M15" s="130">
        <v>0</v>
      </c>
      <c r="N15" s="130">
        <v>0</v>
      </c>
      <c r="O15" s="130">
        <v>3</v>
      </c>
      <c r="P15" s="130">
        <v>1</v>
      </c>
      <c r="Q15" s="65">
        <f t="shared" si="0"/>
        <v>3</v>
      </c>
      <c r="R15" s="65">
        <f t="shared" si="0"/>
        <v>1</v>
      </c>
      <c r="S15" s="167">
        <v>1</v>
      </c>
      <c r="T15" s="167">
        <v>1</v>
      </c>
      <c r="U15" s="167">
        <v>4</v>
      </c>
      <c r="V15" s="167">
        <v>4</v>
      </c>
      <c r="W15" s="167">
        <v>16</v>
      </c>
      <c r="X15" s="167">
        <v>11</v>
      </c>
      <c r="Y15" s="65">
        <f t="shared" si="1"/>
        <v>21</v>
      </c>
      <c r="Z15" s="65">
        <f t="shared" si="1"/>
        <v>16</v>
      </c>
      <c r="AA15" s="167">
        <v>5</v>
      </c>
      <c r="AB15" s="167">
        <v>9</v>
      </c>
      <c r="AC15" s="167">
        <v>3</v>
      </c>
      <c r="AD15" s="167">
        <v>4</v>
      </c>
      <c r="AE15" s="167">
        <v>1</v>
      </c>
      <c r="AF15" s="167">
        <v>2</v>
      </c>
      <c r="AG15" s="65">
        <f t="shared" si="2"/>
        <v>9</v>
      </c>
      <c r="AH15" s="65">
        <f t="shared" si="2"/>
        <v>15</v>
      </c>
      <c r="AI15" s="167">
        <v>4</v>
      </c>
      <c r="AJ15" s="167"/>
      <c r="AK15" s="167">
        <v>6</v>
      </c>
      <c r="AL15" s="167"/>
      <c r="AM15" s="167">
        <v>3</v>
      </c>
      <c r="AN15" s="167"/>
      <c r="AO15" s="65">
        <f t="shared" si="3"/>
        <v>13</v>
      </c>
      <c r="AP15" s="65">
        <f t="shared" si="3"/>
        <v>0</v>
      </c>
      <c r="AQ15" s="21">
        <f t="shared" si="4"/>
        <v>46</v>
      </c>
      <c r="AR15" s="69">
        <f t="shared" si="4"/>
        <v>32</v>
      </c>
      <c r="AS15" s="289">
        <f t="shared" si="5"/>
        <v>0.69565217391304346</v>
      </c>
    </row>
    <row r="16" spans="2:45" ht="150" customHeight="1">
      <c r="B16" s="717"/>
      <c r="C16" s="199" t="s">
        <v>520</v>
      </c>
      <c r="D16" s="471">
        <v>60</v>
      </c>
      <c r="E16" s="71" t="s">
        <v>175</v>
      </c>
      <c r="F16" s="71" t="s">
        <v>176</v>
      </c>
      <c r="G16" s="194">
        <v>40</v>
      </c>
      <c r="H16" s="468" t="s">
        <v>177</v>
      </c>
      <c r="I16" s="185" t="s">
        <v>485</v>
      </c>
      <c r="J16" s="187" t="s">
        <v>535</v>
      </c>
      <c r="K16" s="130">
        <v>0</v>
      </c>
      <c r="L16" s="130">
        <v>0</v>
      </c>
      <c r="M16" s="130">
        <v>0</v>
      </c>
      <c r="N16" s="130">
        <v>0</v>
      </c>
      <c r="O16" s="130">
        <v>0</v>
      </c>
      <c r="P16" s="130">
        <v>0</v>
      </c>
      <c r="Q16" s="67">
        <f>K16+M16+O16</f>
        <v>0</v>
      </c>
      <c r="R16" s="67">
        <f>L16+N16+P16</f>
        <v>0</v>
      </c>
      <c r="S16" s="167">
        <v>20</v>
      </c>
      <c r="T16" s="167">
        <v>7</v>
      </c>
      <c r="U16" s="167">
        <v>0</v>
      </c>
      <c r="V16" s="167">
        <v>5</v>
      </c>
      <c r="W16" s="167">
        <v>0</v>
      </c>
      <c r="X16" s="167">
        <v>1</v>
      </c>
      <c r="Y16" s="67">
        <f>S16+U16+W16</f>
        <v>20</v>
      </c>
      <c r="Z16" s="67">
        <f>T16+V16+X16</f>
        <v>13</v>
      </c>
      <c r="AA16" s="167">
        <v>20</v>
      </c>
      <c r="AB16" s="167">
        <v>18</v>
      </c>
      <c r="AC16" s="167">
        <v>0</v>
      </c>
      <c r="AD16" s="167">
        <v>4</v>
      </c>
      <c r="AE16" s="167">
        <v>0</v>
      </c>
      <c r="AF16" s="167">
        <v>1</v>
      </c>
      <c r="AG16" s="67">
        <f>AA16+AC16+AE16</f>
        <v>20</v>
      </c>
      <c r="AH16" s="67">
        <f>AB16+AD16+AF16</f>
        <v>23</v>
      </c>
      <c r="AI16" s="167">
        <v>20</v>
      </c>
      <c r="AJ16" s="167"/>
      <c r="AK16" s="167">
        <v>0</v>
      </c>
      <c r="AL16" s="167"/>
      <c r="AM16" s="167">
        <v>0</v>
      </c>
      <c r="AN16" s="167"/>
      <c r="AO16" s="67">
        <f t="shared" ref="AO16:AP18" si="6">AI16+AK16+AM16</f>
        <v>20</v>
      </c>
      <c r="AP16" s="67">
        <f t="shared" si="6"/>
        <v>0</v>
      </c>
      <c r="AQ16" s="19">
        <f>+Q16+Y16+AG16+AO16</f>
        <v>60</v>
      </c>
      <c r="AR16" s="70">
        <f>R16+Z16+AH16+AP16</f>
        <v>36</v>
      </c>
      <c r="AS16" s="289">
        <f t="shared" si="5"/>
        <v>0.6</v>
      </c>
    </row>
    <row r="17" spans="2:45" ht="150" customHeight="1">
      <c r="B17" s="717"/>
      <c r="C17" s="199" t="s">
        <v>521</v>
      </c>
      <c r="D17" s="472">
        <v>1</v>
      </c>
      <c r="E17" s="200" t="s">
        <v>178</v>
      </c>
      <c r="F17" s="193" t="s">
        <v>179</v>
      </c>
      <c r="G17" s="194">
        <v>115</v>
      </c>
      <c r="H17" s="474" t="s">
        <v>180</v>
      </c>
      <c r="I17" s="185" t="s">
        <v>181</v>
      </c>
      <c r="J17" s="187" t="s">
        <v>535</v>
      </c>
      <c r="K17" s="354">
        <v>1</v>
      </c>
      <c r="L17" s="358">
        <v>1</v>
      </c>
      <c r="M17" s="354">
        <v>1</v>
      </c>
      <c r="N17" s="358">
        <v>1</v>
      </c>
      <c r="O17" s="354">
        <v>1</v>
      </c>
      <c r="P17" s="358">
        <v>1</v>
      </c>
      <c r="Q17" s="355">
        <f>(K17+M17+O17)/3</f>
        <v>1</v>
      </c>
      <c r="R17" s="287">
        <f>IFERROR(IF(OR($AQ$17="",$AQ$17=0),0,ROUNDDOWN(AVERAGE(L17,N17,P17),3)),0)</f>
        <v>1</v>
      </c>
      <c r="S17" s="351">
        <v>1</v>
      </c>
      <c r="T17" s="351">
        <v>1</v>
      </c>
      <c r="U17" s="351">
        <v>1</v>
      </c>
      <c r="V17" s="351">
        <v>1</v>
      </c>
      <c r="W17" s="351">
        <v>1</v>
      </c>
      <c r="X17" s="351">
        <v>1</v>
      </c>
      <c r="Y17" s="289">
        <v>1</v>
      </c>
      <c r="Z17" s="287">
        <f>IFERROR(IF(OR($AQ$17="",$AQ$17=0),0,ROUNDDOWN(AVERAGE(T17,V17,X17),3)),0)</f>
        <v>1</v>
      </c>
      <c r="AA17" s="351">
        <v>1</v>
      </c>
      <c r="AB17" s="351">
        <v>1</v>
      </c>
      <c r="AC17" s="351">
        <v>1</v>
      </c>
      <c r="AD17" s="351">
        <v>1</v>
      </c>
      <c r="AE17" s="351">
        <v>1</v>
      </c>
      <c r="AF17" s="351">
        <v>1</v>
      </c>
      <c r="AG17" s="289">
        <v>1</v>
      </c>
      <c r="AH17" s="287">
        <f>IFERROR(IF(OR($AQ$17="",$AQ$17=0),0,ROUNDDOWN(AVERAGE(AB17,AD17,AF17),3)),0)</f>
        <v>1</v>
      </c>
      <c r="AI17" s="351">
        <v>1</v>
      </c>
      <c r="AJ17" s="351"/>
      <c r="AK17" s="351">
        <v>1</v>
      </c>
      <c r="AL17" s="351"/>
      <c r="AM17" s="351">
        <v>1</v>
      </c>
      <c r="AN17" s="351"/>
      <c r="AO17" s="355">
        <f>(AI17+AK17+AM17)/3</f>
        <v>1</v>
      </c>
      <c r="AP17" s="364">
        <v>0</v>
      </c>
      <c r="AQ17" s="355">
        <f>(Q17+Y17+AG17+AO17)/4</f>
        <v>1</v>
      </c>
      <c r="AR17" s="179">
        <f>IFERROR(IF(OR(AQ17="",AQ17=0),0,ROUNDDOWN(AVERAGE(L17,N17,P17,T17,V17,X17,AB17,AD17,AF17,AJ17,AL17,AN17),3)),0)</f>
        <v>1</v>
      </c>
      <c r="AS17" s="289">
        <f t="shared" si="5"/>
        <v>1</v>
      </c>
    </row>
    <row r="18" spans="2:45" ht="150" customHeight="1">
      <c r="B18" s="717"/>
      <c r="C18" s="199" t="s">
        <v>522</v>
      </c>
      <c r="D18" s="473">
        <v>800</v>
      </c>
      <c r="E18" s="193" t="s">
        <v>182</v>
      </c>
      <c r="F18" s="193" t="s">
        <v>183</v>
      </c>
      <c r="G18" s="194">
        <v>800</v>
      </c>
      <c r="H18" s="468" t="s">
        <v>184</v>
      </c>
      <c r="I18" s="185" t="s">
        <v>185</v>
      </c>
      <c r="J18" s="187" t="s">
        <v>535</v>
      </c>
      <c r="K18" s="130">
        <v>20</v>
      </c>
      <c r="L18" s="130">
        <v>16</v>
      </c>
      <c r="M18" s="130">
        <v>75</v>
      </c>
      <c r="N18" s="130">
        <v>43</v>
      </c>
      <c r="O18" s="130">
        <v>75</v>
      </c>
      <c r="P18" s="130">
        <v>44</v>
      </c>
      <c r="Q18" s="67">
        <f>K18+M18+O18</f>
        <v>170</v>
      </c>
      <c r="R18" s="67">
        <f>L18+N18+P18</f>
        <v>103</v>
      </c>
      <c r="S18" s="167">
        <v>75</v>
      </c>
      <c r="T18" s="167">
        <v>75</v>
      </c>
      <c r="U18" s="167">
        <v>75</v>
      </c>
      <c r="V18" s="167">
        <v>66</v>
      </c>
      <c r="W18" s="167">
        <v>75</v>
      </c>
      <c r="X18" s="167">
        <v>91</v>
      </c>
      <c r="Y18" s="67">
        <f>S18+U18+W18</f>
        <v>225</v>
      </c>
      <c r="Z18" s="67">
        <f>T18+V18+X18</f>
        <v>232</v>
      </c>
      <c r="AA18" s="167">
        <v>75</v>
      </c>
      <c r="AB18" s="167">
        <v>70</v>
      </c>
      <c r="AC18" s="167">
        <v>75</v>
      </c>
      <c r="AD18" s="167">
        <v>64</v>
      </c>
      <c r="AE18" s="167">
        <v>75</v>
      </c>
      <c r="AF18" s="167">
        <v>63</v>
      </c>
      <c r="AG18" s="67">
        <f>AA18+AC18+AE18</f>
        <v>225</v>
      </c>
      <c r="AH18" s="67">
        <f>AB18+AD18+AF18</f>
        <v>197</v>
      </c>
      <c r="AI18" s="167">
        <v>75</v>
      </c>
      <c r="AJ18" s="167"/>
      <c r="AK18" s="167">
        <v>75</v>
      </c>
      <c r="AL18" s="167"/>
      <c r="AM18" s="167">
        <v>30</v>
      </c>
      <c r="AN18" s="167"/>
      <c r="AO18" s="67">
        <f t="shared" si="6"/>
        <v>180</v>
      </c>
      <c r="AP18" s="67">
        <f t="shared" si="6"/>
        <v>0</v>
      </c>
      <c r="AQ18" s="19">
        <f>+Q18+Y18+AG18+AO18</f>
        <v>800</v>
      </c>
      <c r="AR18" s="70">
        <f>R18+Z18+AH18+AP18</f>
        <v>532</v>
      </c>
      <c r="AS18" s="289">
        <f t="shared" si="5"/>
        <v>0.66500000000000004</v>
      </c>
    </row>
    <row r="19" spans="2:45" ht="23.25">
      <c r="B19" s="719" t="s">
        <v>23</v>
      </c>
      <c r="C19" s="720"/>
      <c r="D19" s="720"/>
      <c r="E19" s="720"/>
      <c r="F19" s="720"/>
      <c r="G19" s="720"/>
      <c r="H19" s="720"/>
      <c r="I19" s="720"/>
      <c r="J19" s="720"/>
      <c r="K19" s="720"/>
      <c r="L19" s="720"/>
      <c r="M19" s="720"/>
      <c r="N19" s="720"/>
      <c r="O19" s="720"/>
      <c r="P19" s="720"/>
      <c r="Q19" s="720"/>
      <c r="R19" s="720"/>
      <c r="S19" s="720"/>
      <c r="T19" s="720"/>
      <c r="U19" s="720"/>
      <c r="V19" s="720"/>
      <c r="W19" s="720"/>
      <c r="X19" s="720"/>
      <c r="Y19" s="720"/>
      <c r="Z19" s="720"/>
      <c r="AA19" s="720"/>
      <c r="AB19" s="720"/>
      <c r="AC19" s="720"/>
      <c r="AD19" s="720"/>
      <c r="AE19" s="720"/>
      <c r="AF19" s="720"/>
      <c r="AG19" s="720"/>
      <c r="AH19" s="720"/>
      <c r="AI19" s="720"/>
      <c r="AJ19" s="720"/>
      <c r="AK19" s="720"/>
      <c r="AL19" s="720"/>
      <c r="AM19" s="720"/>
      <c r="AN19" s="720"/>
      <c r="AO19" s="720"/>
      <c r="AP19" s="720"/>
      <c r="AQ19" s="720"/>
      <c r="AR19" s="721"/>
      <c r="AS19" s="360">
        <f>AVERAGE(AS13:AS18)</f>
        <v>0.73097359464207301</v>
      </c>
    </row>
    <row r="20" spans="2:45" ht="17.25">
      <c r="B20" s="6"/>
      <c r="C20" s="6"/>
      <c r="D20" s="12"/>
      <c r="E20" s="6"/>
      <c r="F20" s="6"/>
      <c r="G20" s="6"/>
      <c r="H20" s="6"/>
      <c r="I20" s="6"/>
      <c r="J20" s="7"/>
    </row>
    <row r="21" spans="2:45" ht="30.75" customHeight="1">
      <c r="B21" s="58" t="s">
        <v>4</v>
      </c>
      <c r="C21" s="750" t="s">
        <v>200</v>
      </c>
      <c r="D21" s="736"/>
      <c r="E21" s="736"/>
      <c r="F21" s="736"/>
      <c r="G21" s="736"/>
      <c r="H21" s="736"/>
      <c r="I21" s="736"/>
      <c r="J21" s="737"/>
    </row>
    <row r="22" spans="2:45" ht="17.25">
      <c r="B22" s="6"/>
      <c r="C22" s="676"/>
      <c r="D22" s="676"/>
      <c r="E22" s="676"/>
      <c r="F22" s="676"/>
      <c r="G22" s="676"/>
      <c r="H22" s="676"/>
      <c r="I22" s="676"/>
      <c r="J22" s="676"/>
    </row>
    <row r="23" spans="2:45" ht="75" customHeight="1">
      <c r="B23" s="59" t="s">
        <v>32</v>
      </c>
      <c r="C23" s="683" t="s">
        <v>898</v>
      </c>
      <c r="D23" s="684"/>
      <c r="E23" s="6"/>
      <c r="F23" s="6"/>
      <c r="G23" s="57" t="s">
        <v>22</v>
      </c>
      <c r="H23" s="730" t="s">
        <v>553</v>
      </c>
      <c r="I23" s="754"/>
      <c r="J23" s="754"/>
    </row>
    <row r="24" spans="2:45" ht="13.5" customHeight="1">
      <c r="B24" s="6"/>
      <c r="C24" s="6"/>
      <c r="D24" s="12"/>
      <c r="E24" s="6"/>
      <c r="F24" s="6"/>
      <c r="G24" s="6"/>
      <c r="H24" s="6"/>
      <c r="I24" s="6"/>
      <c r="J24" s="7"/>
    </row>
    <row r="25" spans="2:45" ht="15" customHeight="1">
      <c r="B25" s="6"/>
      <c r="C25" s="6"/>
      <c r="D25" s="12"/>
      <c r="E25" s="6"/>
      <c r="F25" s="6"/>
      <c r="G25" s="6"/>
      <c r="H25" s="6"/>
      <c r="I25" s="6"/>
      <c r="J25" s="7"/>
    </row>
    <row r="26" spans="2:45" ht="17.25">
      <c r="B26" s="6"/>
      <c r="C26" s="6"/>
      <c r="D26" s="12"/>
      <c r="E26" s="6"/>
      <c r="F26" s="6"/>
      <c r="G26" s="6"/>
      <c r="H26" s="6"/>
      <c r="I26" s="6"/>
      <c r="J26" s="7"/>
    </row>
    <row r="27" spans="2:45" ht="15" customHeight="1">
      <c r="B27" s="6"/>
      <c r="C27" s="6"/>
      <c r="D27" s="12"/>
      <c r="E27" s="687"/>
      <c r="F27" s="687"/>
      <c r="G27" s="687"/>
      <c r="H27" s="687"/>
      <c r="I27" s="61"/>
      <c r="J27" s="6"/>
    </row>
    <row r="28" spans="2:45" ht="15" customHeight="1">
      <c r="B28" s="6"/>
      <c r="C28" s="6"/>
      <c r="D28" s="12"/>
      <c r="E28" s="6"/>
      <c r="F28" s="6"/>
      <c r="G28" s="7"/>
      <c r="H28" s="6"/>
      <c r="I28" s="6"/>
      <c r="J28" s="6"/>
    </row>
    <row r="29" spans="2:45" ht="15" customHeight="1">
      <c r="B29" s="6"/>
      <c r="C29" s="6"/>
      <c r="D29" s="12"/>
      <c r="E29" s="687"/>
      <c r="F29" s="687"/>
      <c r="G29" s="687"/>
      <c r="H29" s="687"/>
      <c r="I29" s="61"/>
      <c r="J29" s="6"/>
    </row>
    <row r="30" spans="2:45" ht="15" customHeight="1">
      <c r="B30" s="6"/>
      <c r="C30" s="6"/>
      <c r="D30" s="12"/>
      <c r="E30" s="6"/>
      <c r="F30" s="6"/>
      <c r="G30" s="7"/>
      <c r="H30" s="6"/>
      <c r="I30" s="6"/>
      <c r="J30" s="6"/>
    </row>
    <row r="31" spans="2:45" ht="15" customHeight="1">
      <c r="B31" s="6"/>
      <c r="C31" s="6"/>
      <c r="D31" s="12"/>
      <c r="E31" s="687"/>
      <c r="F31" s="687"/>
      <c r="G31" s="687"/>
      <c r="H31" s="687"/>
      <c r="I31" s="61"/>
      <c r="J31" s="6"/>
    </row>
  </sheetData>
  <sheetProtection algorithmName="SHA-512" hashValue="EBosms0HwAHalSCWG5K36Rc3BJsqcPBagA6jXAtfCNCh9v/P+2TsJnThaeWA5IZMLT+RJhwjvDriDKV25pmiyA==" saltValue="Hs9RBEVYlXnY75JC9tTY5A==" spinCount="100000" sheet="1" objects="1" scenarios="1"/>
  <mergeCells count="49">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S10:Z10"/>
    <mergeCell ref="AA10:AH10"/>
    <mergeCell ref="AI10:AP10"/>
    <mergeCell ref="K11:L11"/>
    <mergeCell ref="M11:N11"/>
    <mergeCell ref="AM11:AN11"/>
    <mergeCell ref="AO11:AP11"/>
    <mergeCell ref="B19:AR19"/>
    <mergeCell ref="C21:J21"/>
    <mergeCell ref="C22:J22"/>
    <mergeCell ref="AA11:AB11"/>
    <mergeCell ref="AC11:AD11"/>
    <mergeCell ref="AE11:AF11"/>
    <mergeCell ref="AG11:AH11"/>
    <mergeCell ref="AI11:AJ11"/>
    <mergeCell ref="AK11:AL11"/>
    <mergeCell ref="O11:P11"/>
    <mergeCell ref="Q11:R11"/>
    <mergeCell ref="S11:T11"/>
    <mergeCell ref="U11:V11"/>
    <mergeCell ref="W11:X11"/>
    <mergeCell ref="B13:B18"/>
    <mergeCell ref="C23:D23"/>
    <mergeCell ref="H23:J23"/>
    <mergeCell ref="E27:H27"/>
    <mergeCell ref="E29:H29"/>
    <mergeCell ref="E31:H3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FF00"/>
  </sheetPr>
  <dimension ref="B1:AS29"/>
  <sheetViews>
    <sheetView showGridLines="0" zoomScale="55" zoomScaleNormal="55" workbookViewId="0">
      <selection activeCell="C22" sqref="C22"/>
    </sheetView>
  </sheetViews>
  <sheetFormatPr baseColWidth="10" defaultColWidth="17.28515625" defaultRowHeight="15" customHeight="1"/>
  <cols>
    <col min="1" max="1" width="4.28515625" style="4" customWidth="1"/>
    <col min="2" max="2" width="28.42578125" style="8" customWidth="1"/>
    <col min="3" max="3" width="28.5703125" style="8" customWidth="1"/>
    <col min="4" max="4" width="21.42578125" style="13" customWidth="1"/>
    <col min="5" max="5" width="21.42578125" style="8" customWidth="1"/>
    <col min="6" max="6" width="23.28515625" style="8" customWidth="1"/>
    <col min="7" max="7" width="27.140625" style="8" customWidth="1"/>
    <col min="8" max="8" width="28.5703125" style="8" customWidth="1"/>
    <col min="9" max="9" width="50" style="8" customWidth="1"/>
    <col min="10" max="10" width="32.42578125" style="10" customWidth="1"/>
    <col min="11" max="42" width="14.28515625" style="4" customWidth="1"/>
    <col min="43" max="45" width="20" style="4" customWidth="1"/>
    <col min="46" max="16384" width="17.28515625" style="4"/>
  </cols>
  <sheetData>
    <row r="1" spans="2:45" ht="18" thickBot="1"/>
    <row r="2" spans="2:45" ht="15.75">
      <c r="B2" s="698"/>
      <c r="C2" s="701" t="s">
        <v>59</v>
      </c>
      <c r="D2" s="702"/>
      <c r="E2" s="702"/>
      <c r="F2" s="702"/>
      <c r="G2" s="702"/>
      <c r="H2" s="702"/>
      <c r="I2" s="702"/>
      <c r="J2" s="702"/>
      <c r="K2" s="702"/>
      <c r="L2" s="702"/>
      <c r="M2" s="702"/>
      <c r="N2" s="702"/>
      <c r="O2" s="702"/>
      <c r="P2" s="702"/>
      <c r="Q2" s="702"/>
      <c r="R2" s="702"/>
      <c r="S2" s="702"/>
      <c r="T2" s="702"/>
      <c r="U2" s="702"/>
      <c r="V2" s="702"/>
      <c r="W2" s="702"/>
      <c r="X2" s="702"/>
      <c r="Y2" s="702"/>
      <c r="Z2" s="702"/>
      <c r="AA2" s="702"/>
      <c r="AB2" s="702"/>
      <c r="AC2" s="702"/>
      <c r="AD2" s="702"/>
      <c r="AE2" s="702"/>
      <c r="AF2" s="702"/>
      <c r="AG2" s="702"/>
      <c r="AH2" s="702"/>
      <c r="AI2" s="702"/>
      <c r="AJ2" s="702"/>
      <c r="AK2" s="702"/>
      <c r="AL2" s="702"/>
      <c r="AM2" s="702"/>
      <c r="AN2" s="702"/>
      <c r="AO2" s="702"/>
      <c r="AP2" s="702"/>
      <c r="AQ2" s="703"/>
      <c r="AR2" s="710" t="s">
        <v>39</v>
      </c>
      <c r="AS2" s="711"/>
    </row>
    <row r="3" spans="2:45" ht="15.75">
      <c r="B3" s="699"/>
      <c r="C3" s="734"/>
      <c r="D3" s="705"/>
      <c r="E3" s="705"/>
      <c r="F3" s="705"/>
      <c r="G3" s="705"/>
      <c r="H3" s="705"/>
      <c r="I3" s="705"/>
      <c r="J3" s="705"/>
      <c r="K3" s="705"/>
      <c r="L3" s="705"/>
      <c r="M3" s="705"/>
      <c r="N3" s="705"/>
      <c r="O3" s="705"/>
      <c r="P3" s="705"/>
      <c r="Q3" s="705"/>
      <c r="R3" s="705"/>
      <c r="S3" s="705"/>
      <c r="T3" s="705"/>
      <c r="U3" s="705"/>
      <c r="V3" s="705"/>
      <c r="W3" s="705"/>
      <c r="X3" s="705"/>
      <c r="Y3" s="705"/>
      <c r="Z3" s="705"/>
      <c r="AA3" s="705"/>
      <c r="AB3" s="705"/>
      <c r="AC3" s="705"/>
      <c r="AD3" s="705"/>
      <c r="AE3" s="705"/>
      <c r="AF3" s="705"/>
      <c r="AG3" s="705"/>
      <c r="AH3" s="705"/>
      <c r="AI3" s="705"/>
      <c r="AJ3" s="705"/>
      <c r="AK3" s="705"/>
      <c r="AL3" s="705"/>
      <c r="AM3" s="705"/>
      <c r="AN3" s="705"/>
      <c r="AO3" s="705"/>
      <c r="AP3" s="705"/>
      <c r="AQ3" s="706"/>
      <c r="AR3" s="22" t="s">
        <v>36</v>
      </c>
      <c r="AS3" s="23" t="s">
        <v>37</v>
      </c>
    </row>
    <row r="4" spans="2:45">
      <c r="B4" s="699"/>
      <c r="C4" s="734"/>
      <c r="D4" s="705"/>
      <c r="E4" s="705"/>
      <c r="F4" s="705"/>
      <c r="G4" s="705"/>
      <c r="H4" s="705"/>
      <c r="I4" s="705"/>
      <c r="J4" s="705"/>
      <c r="K4" s="705"/>
      <c r="L4" s="705"/>
      <c r="M4" s="705"/>
      <c r="N4" s="705"/>
      <c r="O4" s="705"/>
      <c r="P4" s="705"/>
      <c r="Q4" s="705"/>
      <c r="R4" s="705"/>
      <c r="S4" s="705"/>
      <c r="T4" s="705"/>
      <c r="U4" s="705"/>
      <c r="V4" s="705"/>
      <c r="W4" s="705"/>
      <c r="X4" s="705"/>
      <c r="Y4" s="705"/>
      <c r="Z4" s="705"/>
      <c r="AA4" s="705"/>
      <c r="AB4" s="705"/>
      <c r="AC4" s="705"/>
      <c r="AD4" s="705"/>
      <c r="AE4" s="705"/>
      <c r="AF4" s="705"/>
      <c r="AG4" s="705"/>
      <c r="AH4" s="705"/>
      <c r="AI4" s="705"/>
      <c r="AJ4" s="705"/>
      <c r="AK4" s="705"/>
      <c r="AL4" s="705"/>
      <c r="AM4" s="705"/>
      <c r="AN4" s="705"/>
      <c r="AO4" s="705"/>
      <c r="AP4" s="705"/>
      <c r="AQ4" s="706"/>
      <c r="AR4" s="24">
        <v>3</v>
      </c>
      <c r="AS4" s="25" t="s">
        <v>102</v>
      </c>
    </row>
    <row r="5" spans="2:45" ht="15.75">
      <c r="B5" s="699"/>
      <c r="C5" s="734"/>
      <c r="D5" s="705"/>
      <c r="E5" s="705"/>
      <c r="F5" s="705"/>
      <c r="G5" s="705"/>
      <c r="H5" s="705"/>
      <c r="I5" s="705"/>
      <c r="J5" s="705"/>
      <c r="K5" s="705"/>
      <c r="L5" s="705"/>
      <c r="M5" s="705"/>
      <c r="N5" s="705"/>
      <c r="O5" s="705"/>
      <c r="P5" s="705"/>
      <c r="Q5" s="705"/>
      <c r="R5" s="705"/>
      <c r="S5" s="705"/>
      <c r="T5" s="705"/>
      <c r="U5" s="705"/>
      <c r="V5" s="705"/>
      <c r="W5" s="705"/>
      <c r="X5" s="705"/>
      <c r="Y5" s="705"/>
      <c r="Z5" s="705"/>
      <c r="AA5" s="705"/>
      <c r="AB5" s="705"/>
      <c r="AC5" s="705"/>
      <c r="AD5" s="705"/>
      <c r="AE5" s="705"/>
      <c r="AF5" s="705"/>
      <c r="AG5" s="705"/>
      <c r="AH5" s="705"/>
      <c r="AI5" s="705"/>
      <c r="AJ5" s="705"/>
      <c r="AK5" s="705"/>
      <c r="AL5" s="705"/>
      <c r="AM5" s="705"/>
      <c r="AN5" s="705"/>
      <c r="AO5" s="705"/>
      <c r="AP5" s="705"/>
      <c r="AQ5" s="706"/>
      <c r="AR5" s="732" t="s">
        <v>38</v>
      </c>
      <c r="AS5" s="733"/>
    </row>
    <row r="6" spans="2:45" ht="15.75" thickBot="1">
      <c r="B6" s="700"/>
      <c r="C6" s="707"/>
      <c r="D6" s="708"/>
      <c r="E6" s="708"/>
      <c r="F6" s="708"/>
      <c r="G6" s="708"/>
      <c r="H6" s="708"/>
      <c r="I6" s="708"/>
      <c r="J6" s="708"/>
      <c r="K6" s="708"/>
      <c r="L6" s="708"/>
      <c r="M6" s="708"/>
      <c r="N6" s="708"/>
      <c r="O6" s="708"/>
      <c r="P6" s="708"/>
      <c r="Q6" s="708"/>
      <c r="R6" s="708"/>
      <c r="S6" s="708"/>
      <c r="T6" s="708"/>
      <c r="U6" s="708"/>
      <c r="V6" s="708"/>
      <c r="W6" s="708"/>
      <c r="X6" s="708"/>
      <c r="Y6" s="708"/>
      <c r="Z6" s="708"/>
      <c r="AA6" s="708"/>
      <c r="AB6" s="708"/>
      <c r="AC6" s="708"/>
      <c r="AD6" s="708"/>
      <c r="AE6" s="708"/>
      <c r="AF6" s="708"/>
      <c r="AG6" s="708"/>
      <c r="AH6" s="708"/>
      <c r="AI6" s="708"/>
      <c r="AJ6" s="708"/>
      <c r="AK6" s="708"/>
      <c r="AL6" s="708"/>
      <c r="AM6" s="708"/>
      <c r="AN6" s="708"/>
      <c r="AO6" s="708"/>
      <c r="AP6" s="708"/>
      <c r="AQ6" s="709"/>
      <c r="AR6" s="714" t="s">
        <v>100</v>
      </c>
      <c r="AS6" s="715"/>
    </row>
    <row r="7" spans="2:45" ht="17.25">
      <c r="B7" s="5"/>
      <c r="C7" s="5"/>
      <c r="D7" s="11"/>
      <c r="E7" s="5"/>
      <c r="F7" s="5"/>
      <c r="G7" s="5"/>
      <c r="H7" s="5"/>
      <c r="I7" s="5"/>
      <c r="J7" s="9"/>
      <c r="AR7" s="738"/>
      <c r="AS7" s="739"/>
    </row>
    <row r="8" spans="2:45" ht="13.5">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695"/>
      <c r="AR8" s="696"/>
      <c r="AS8" s="697"/>
    </row>
    <row r="9" spans="2:45" ht="15.75">
      <c r="B9" s="724" t="s">
        <v>35</v>
      </c>
      <c r="C9" s="725" t="s">
        <v>34</v>
      </c>
      <c r="D9" s="725" t="s">
        <v>63</v>
      </c>
      <c r="E9" s="725" t="s">
        <v>66</v>
      </c>
      <c r="F9" s="725" t="s">
        <v>67</v>
      </c>
      <c r="G9" s="725" t="s">
        <v>31</v>
      </c>
      <c r="H9" s="725" t="s">
        <v>25</v>
      </c>
      <c r="I9" s="725" t="s">
        <v>95</v>
      </c>
      <c r="J9" s="725" t="s">
        <v>2</v>
      </c>
      <c r="K9" s="628" t="s">
        <v>5</v>
      </c>
      <c r="L9" s="628"/>
      <c r="M9" s="628"/>
      <c r="N9" s="628"/>
      <c r="O9" s="628"/>
      <c r="P9" s="628"/>
      <c r="Q9" s="628"/>
      <c r="R9" s="628"/>
      <c r="S9" s="628"/>
      <c r="T9" s="628"/>
      <c r="U9" s="628"/>
      <c r="V9" s="628"/>
      <c r="W9" s="628"/>
      <c r="X9" s="628"/>
      <c r="Y9" s="628"/>
      <c r="Z9" s="628"/>
      <c r="AA9" s="628"/>
      <c r="AB9" s="628"/>
      <c r="AC9" s="628"/>
      <c r="AD9" s="628"/>
      <c r="AE9" s="628"/>
      <c r="AF9" s="628"/>
      <c r="AG9" s="628"/>
      <c r="AH9" s="628"/>
      <c r="AI9" s="628"/>
      <c r="AJ9" s="628"/>
      <c r="AK9" s="628"/>
      <c r="AL9" s="628"/>
      <c r="AM9" s="628"/>
      <c r="AN9" s="628"/>
      <c r="AO9" s="628"/>
      <c r="AP9" s="628"/>
      <c r="AQ9" s="722" t="s">
        <v>6</v>
      </c>
      <c r="AR9" s="723" t="s">
        <v>7</v>
      </c>
      <c r="AS9" s="723" t="s">
        <v>24</v>
      </c>
    </row>
    <row r="10" spans="2:45" ht="15.75">
      <c r="B10" s="724"/>
      <c r="C10" s="725"/>
      <c r="D10" s="725"/>
      <c r="E10" s="725"/>
      <c r="F10" s="725"/>
      <c r="G10" s="725"/>
      <c r="H10" s="725"/>
      <c r="I10" s="725"/>
      <c r="J10" s="725"/>
      <c r="K10" s="727" t="s">
        <v>26</v>
      </c>
      <c r="L10" s="727"/>
      <c r="M10" s="727"/>
      <c r="N10" s="727"/>
      <c r="O10" s="727"/>
      <c r="P10" s="727"/>
      <c r="Q10" s="727"/>
      <c r="R10" s="727"/>
      <c r="S10" s="727" t="s">
        <v>27</v>
      </c>
      <c r="T10" s="727"/>
      <c r="U10" s="727"/>
      <c r="V10" s="727"/>
      <c r="W10" s="727"/>
      <c r="X10" s="727"/>
      <c r="Y10" s="727"/>
      <c r="Z10" s="727"/>
      <c r="AA10" s="727" t="s">
        <v>28</v>
      </c>
      <c r="AB10" s="727"/>
      <c r="AC10" s="727"/>
      <c r="AD10" s="727"/>
      <c r="AE10" s="727"/>
      <c r="AF10" s="727"/>
      <c r="AG10" s="727"/>
      <c r="AH10" s="727"/>
      <c r="AI10" s="727" t="s">
        <v>29</v>
      </c>
      <c r="AJ10" s="727"/>
      <c r="AK10" s="727"/>
      <c r="AL10" s="727"/>
      <c r="AM10" s="727"/>
      <c r="AN10" s="727"/>
      <c r="AO10" s="727"/>
      <c r="AP10" s="727"/>
      <c r="AQ10" s="722"/>
      <c r="AR10" s="723"/>
      <c r="AS10" s="723"/>
    </row>
    <row r="11" spans="2:45" ht="15.75" customHeight="1">
      <c r="B11" s="724"/>
      <c r="C11" s="725"/>
      <c r="D11" s="725"/>
      <c r="E11" s="725"/>
      <c r="F11" s="725"/>
      <c r="G11" s="725"/>
      <c r="H11" s="725"/>
      <c r="I11" s="725"/>
      <c r="J11" s="725"/>
      <c r="K11" s="727" t="s">
        <v>8</v>
      </c>
      <c r="L11" s="727"/>
      <c r="M11" s="727" t="s">
        <v>9</v>
      </c>
      <c r="N11" s="727"/>
      <c r="O11" s="740" t="s">
        <v>10</v>
      </c>
      <c r="P11" s="741"/>
      <c r="Q11" s="728" t="s">
        <v>11</v>
      </c>
      <c r="R11" s="729"/>
      <c r="S11" s="727" t="s">
        <v>33</v>
      </c>
      <c r="T11" s="727"/>
      <c r="U11" s="727" t="s">
        <v>12</v>
      </c>
      <c r="V11" s="727"/>
      <c r="W11" s="727" t="s">
        <v>13</v>
      </c>
      <c r="X11" s="727"/>
      <c r="Y11" s="728" t="s">
        <v>11</v>
      </c>
      <c r="Z11" s="729"/>
      <c r="AA11" s="727" t="s">
        <v>14</v>
      </c>
      <c r="AB11" s="727"/>
      <c r="AC11" s="727" t="s">
        <v>15</v>
      </c>
      <c r="AD11" s="727"/>
      <c r="AE11" s="727" t="s">
        <v>16</v>
      </c>
      <c r="AF11" s="727"/>
      <c r="AG11" s="728" t="s">
        <v>11</v>
      </c>
      <c r="AH11" s="729"/>
      <c r="AI11" s="727" t="s">
        <v>17</v>
      </c>
      <c r="AJ11" s="727"/>
      <c r="AK11" s="727" t="s">
        <v>18</v>
      </c>
      <c r="AL11" s="727"/>
      <c r="AM11" s="727" t="s">
        <v>19</v>
      </c>
      <c r="AN11" s="727"/>
      <c r="AO11" s="728" t="s">
        <v>11</v>
      </c>
      <c r="AP11" s="729"/>
      <c r="AQ11" s="722"/>
      <c r="AR11" s="723"/>
      <c r="AS11" s="723"/>
    </row>
    <row r="12" spans="2:45" ht="13.5">
      <c r="B12" s="627"/>
      <c r="C12" s="726"/>
      <c r="D12" s="726"/>
      <c r="E12" s="726"/>
      <c r="F12" s="726"/>
      <c r="G12" s="726"/>
      <c r="H12" s="726"/>
      <c r="I12" s="726"/>
      <c r="J12" s="726"/>
      <c r="K12" s="26" t="s">
        <v>20</v>
      </c>
      <c r="L12" s="27" t="s">
        <v>21</v>
      </c>
      <c r="M12" s="26" t="s">
        <v>20</v>
      </c>
      <c r="N12" s="27" t="s">
        <v>21</v>
      </c>
      <c r="O12" s="26" t="s">
        <v>20</v>
      </c>
      <c r="P12" s="27" t="s">
        <v>21</v>
      </c>
      <c r="Q12" s="28" t="s">
        <v>20</v>
      </c>
      <c r="R12" s="29" t="s">
        <v>21</v>
      </c>
      <c r="S12" s="26" t="s">
        <v>20</v>
      </c>
      <c r="T12" s="27" t="s">
        <v>21</v>
      </c>
      <c r="U12" s="26" t="s">
        <v>20</v>
      </c>
      <c r="V12" s="27" t="s">
        <v>21</v>
      </c>
      <c r="W12" s="26" t="s">
        <v>20</v>
      </c>
      <c r="X12" s="27" t="s">
        <v>21</v>
      </c>
      <c r="Y12" s="28" t="s">
        <v>20</v>
      </c>
      <c r="Z12" s="29" t="s">
        <v>21</v>
      </c>
      <c r="AA12" s="26" t="s">
        <v>20</v>
      </c>
      <c r="AB12" s="27" t="s">
        <v>21</v>
      </c>
      <c r="AC12" s="26" t="s">
        <v>20</v>
      </c>
      <c r="AD12" s="27" t="s">
        <v>21</v>
      </c>
      <c r="AE12" s="26" t="s">
        <v>20</v>
      </c>
      <c r="AF12" s="27" t="s">
        <v>21</v>
      </c>
      <c r="AG12" s="28" t="s">
        <v>20</v>
      </c>
      <c r="AH12" s="29" t="s">
        <v>21</v>
      </c>
      <c r="AI12" s="26" t="s">
        <v>20</v>
      </c>
      <c r="AJ12" s="27" t="s">
        <v>21</v>
      </c>
      <c r="AK12" s="26" t="s">
        <v>20</v>
      </c>
      <c r="AL12" s="27" t="s">
        <v>21</v>
      </c>
      <c r="AM12" s="26" t="s">
        <v>20</v>
      </c>
      <c r="AN12" s="27" t="s">
        <v>21</v>
      </c>
      <c r="AO12" s="28" t="s">
        <v>20</v>
      </c>
      <c r="AP12" s="29" t="s">
        <v>21</v>
      </c>
      <c r="AQ12" s="722"/>
      <c r="AR12" s="723"/>
      <c r="AS12" s="723"/>
    </row>
    <row r="13" spans="2:45" ht="135" customHeight="1">
      <c r="B13" s="756" t="s">
        <v>217</v>
      </c>
      <c r="C13" s="607" t="s">
        <v>425</v>
      </c>
      <c r="D13" s="466">
        <v>20</v>
      </c>
      <c r="E13" s="212" t="s">
        <v>201</v>
      </c>
      <c r="F13" s="213" t="s">
        <v>202</v>
      </c>
      <c r="G13" s="214">
        <v>48</v>
      </c>
      <c r="H13" s="213" t="s">
        <v>203</v>
      </c>
      <c r="I13" s="215" t="s">
        <v>204</v>
      </c>
      <c r="J13" s="216" t="s">
        <v>542</v>
      </c>
      <c r="K13" s="130">
        <v>0</v>
      </c>
      <c r="L13" s="130">
        <v>0</v>
      </c>
      <c r="M13" s="130">
        <v>0</v>
      </c>
      <c r="N13" s="130">
        <v>2</v>
      </c>
      <c r="O13" s="130">
        <v>0</v>
      </c>
      <c r="P13" s="130">
        <v>1</v>
      </c>
      <c r="Q13" s="65">
        <f>K13+M13+O13</f>
        <v>0</v>
      </c>
      <c r="R13" s="65">
        <f>L13+N13+P13</f>
        <v>3</v>
      </c>
      <c r="S13" s="167">
        <v>0</v>
      </c>
      <c r="T13" s="167">
        <v>0</v>
      </c>
      <c r="U13" s="167">
        <v>0</v>
      </c>
      <c r="V13" s="167">
        <v>0</v>
      </c>
      <c r="W13" s="167">
        <v>0</v>
      </c>
      <c r="X13" s="167">
        <v>0</v>
      </c>
      <c r="Y13" s="65">
        <f>S13+U13+W13</f>
        <v>0</v>
      </c>
      <c r="Z13" s="65">
        <f>T13+V13+X13</f>
        <v>0</v>
      </c>
      <c r="AA13" s="167">
        <v>0</v>
      </c>
      <c r="AB13" s="167">
        <v>0</v>
      </c>
      <c r="AC13" s="167">
        <v>0</v>
      </c>
      <c r="AD13" s="167">
        <v>0</v>
      </c>
      <c r="AE13" s="167">
        <v>0</v>
      </c>
      <c r="AF13" s="167">
        <v>1</v>
      </c>
      <c r="AG13" s="65">
        <f>AA13+AC13+AE13</f>
        <v>0</v>
      </c>
      <c r="AH13" s="65">
        <f>AB13+AD13+AF13</f>
        <v>1</v>
      </c>
      <c r="AI13" s="167">
        <v>5</v>
      </c>
      <c r="AJ13" s="167"/>
      <c r="AK13" s="167">
        <v>8</v>
      </c>
      <c r="AL13" s="167"/>
      <c r="AM13" s="167">
        <v>7</v>
      </c>
      <c r="AN13" s="167"/>
      <c r="AO13" s="65">
        <f>AI13+AK13+AM13</f>
        <v>20</v>
      </c>
      <c r="AP13" s="65">
        <f>AJ13+AL13+AN13</f>
        <v>0</v>
      </c>
      <c r="AQ13" s="21">
        <f>Q13+Y13+AG13+AO13</f>
        <v>20</v>
      </c>
      <c r="AR13" s="69">
        <f>R13+Z13+AH13+AP13</f>
        <v>4</v>
      </c>
      <c r="AS13" s="289">
        <f>IF(AND(AR13&gt;0,AQ13&gt;0),AR13/AQ13,0)</f>
        <v>0.2</v>
      </c>
    </row>
    <row r="14" spans="2:45" ht="105">
      <c r="B14" s="757"/>
      <c r="C14" s="755"/>
      <c r="D14" s="466">
        <v>10</v>
      </c>
      <c r="E14" s="267" t="s">
        <v>205</v>
      </c>
      <c r="F14" s="268" t="s">
        <v>206</v>
      </c>
      <c r="G14" s="214">
        <v>31</v>
      </c>
      <c r="H14" s="213" t="s">
        <v>207</v>
      </c>
      <c r="I14" s="215" t="s">
        <v>208</v>
      </c>
      <c r="J14" s="216" t="s">
        <v>542</v>
      </c>
      <c r="K14" s="130">
        <v>0</v>
      </c>
      <c r="L14" s="130">
        <v>0</v>
      </c>
      <c r="M14" s="130">
        <v>0</v>
      </c>
      <c r="N14" s="130">
        <v>0</v>
      </c>
      <c r="O14" s="130">
        <v>0</v>
      </c>
      <c r="P14" s="130">
        <v>0</v>
      </c>
      <c r="Q14" s="65">
        <f t="shared" ref="Q14:R16" si="0">K14+M14+O14</f>
        <v>0</v>
      </c>
      <c r="R14" s="65">
        <f t="shared" si="0"/>
        <v>0</v>
      </c>
      <c r="S14" s="167">
        <v>0</v>
      </c>
      <c r="T14" s="167">
        <v>0</v>
      </c>
      <c r="U14" s="167">
        <v>0</v>
      </c>
      <c r="V14" s="167">
        <v>0</v>
      </c>
      <c r="W14" s="167">
        <v>0</v>
      </c>
      <c r="X14" s="167">
        <v>0</v>
      </c>
      <c r="Y14" s="65">
        <f t="shared" ref="Y14:Z16" si="1">S14+U14+W14</f>
        <v>0</v>
      </c>
      <c r="Z14" s="65">
        <f t="shared" si="1"/>
        <v>0</v>
      </c>
      <c r="AA14" s="167">
        <v>0</v>
      </c>
      <c r="AB14" s="167">
        <v>0</v>
      </c>
      <c r="AC14" s="167">
        <v>0</v>
      </c>
      <c r="AD14" s="167">
        <v>0</v>
      </c>
      <c r="AE14" s="167">
        <v>0</v>
      </c>
      <c r="AF14" s="167">
        <v>0</v>
      </c>
      <c r="AG14" s="65">
        <f t="shared" ref="AG14:AH16" si="2">AA14+AC14+AE14</f>
        <v>0</v>
      </c>
      <c r="AH14" s="65">
        <f t="shared" si="2"/>
        <v>0</v>
      </c>
      <c r="AI14" s="167">
        <v>0</v>
      </c>
      <c r="AJ14" s="167"/>
      <c r="AK14" s="167">
        <v>0</v>
      </c>
      <c r="AL14" s="167"/>
      <c r="AM14" s="167">
        <v>10</v>
      </c>
      <c r="AN14" s="167"/>
      <c r="AO14" s="65">
        <f t="shared" ref="AO14:AP16" si="3">AI14+AK14+AM14</f>
        <v>10</v>
      </c>
      <c r="AP14" s="65">
        <f t="shared" si="3"/>
        <v>0</v>
      </c>
      <c r="AQ14" s="21">
        <f t="shared" ref="AQ14:AR16" si="4">Q14+Y14+AG14+AO14</f>
        <v>10</v>
      </c>
      <c r="AR14" s="69">
        <f t="shared" si="4"/>
        <v>0</v>
      </c>
      <c r="AS14" s="289">
        <f>IF(AND(AR14&gt;0,AQ14&gt;0),AR14/AQ14,0)</f>
        <v>0</v>
      </c>
    </row>
    <row r="15" spans="2:45" ht="105">
      <c r="B15" s="757"/>
      <c r="C15" s="201" t="s">
        <v>426</v>
      </c>
      <c r="D15" s="466">
        <v>50</v>
      </c>
      <c r="E15" s="212" t="s">
        <v>209</v>
      </c>
      <c r="F15" s="213" t="s">
        <v>565</v>
      </c>
      <c r="G15" s="214">
        <v>70</v>
      </c>
      <c r="H15" s="213" t="s">
        <v>211</v>
      </c>
      <c r="I15" s="215" t="s">
        <v>212</v>
      </c>
      <c r="J15" s="216" t="s">
        <v>542</v>
      </c>
      <c r="K15" s="130">
        <v>2</v>
      </c>
      <c r="L15" s="130">
        <v>12</v>
      </c>
      <c r="M15" s="130">
        <v>3</v>
      </c>
      <c r="N15" s="130">
        <v>9</v>
      </c>
      <c r="O15" s="130">
        <v>3</v>
      </c>
      <c r="P15" s="130">
        <v>6</v>
      </c>
      <c r="Q15" s="65">
        <f t="shared" si="0"/>
        <v>8</v>
      </c>
      <c r="R15" s="65">
        <f t="shared" si="0"/>
        <v>27</v>
      </c>
      <c r="S15" s="167">
        <v>0</v>
      </c>
      <c r="T15" s="167">
        <v>0</v>
      </c>
      <c r="U15" s="167">
        <v>0</v>
      </c>
      <c r="V15" s="167">
        <v>0</v>
      </c>
      <c r="W15" s="167">
        <v>0</v>
      </c>
      <c r="X15" s="167">
        <v>0</v>
      </c>
      <c r="Y15" s="65">
        <f t="shared" si="1"/>
        <v>0</v>
      </c>
      <c r="Z15" s="65">
        <f t="shared" si="1"/>
        <v>0</v>
      </c>
      <c r="AA15" s="167">
        <v>0</v>
      </c>
      <c r="AB15" s="167">
        <v>0</v>
      </c>
      <c r="AC15" s="167">
        <v>0</v>
      </c>
      <c r="AD15" s="167">
        <v>0</v>
      </c>
      <c r="AE15" s="167">
        <v>0</v>
      </c>
      <c r="AF15" s="167">
        <v>5</v>
      </c>
      <c r="AG15" s="65">
        <f t="shared" si="2"/>
        <v>0</v>
      </c>
      <c r="AH15" s="65">
        <f t="shared" si="2"/>
        <v>5</v>
      </c>
      <c r="AI15" s="167">
        <v>8</v>
      </c>
      <c r="AJ15" s="167"/>
      <c r="AK15" s="167">
        <v>15</v>
      </c>
      <c r="AL15" s="167"/>
      <c r="AM15" s="167">
        <v>19</v>
      </c>
      <c r="AN15" s="167"/>
      <c r="AO15" s="65">
        <f t="shared" si="3"/>
        <v>42</v>
      </c>
      <c r="AP15" s="65">
        <f t="shared" si="3"/>
        <v>0</v>
      </c>
      <c r="AQ15" s="21">
        <f t="shared" si="4"/>
        <v>50</v>
      </c>
      <c r="AR15" s="69">
        <f t="shared" si="4"/>
        <v>32</v>
      </c>
      <c r="AS15" s="289">
        <f>IF(AND(AR15&gt;0,AQ15&gt;0),AR15/AQ15,0)</f>
        <v>0.64</v>
      </c>
    </row>
    <row r="16" spans="2:45" ht="128.25">
      <c r="B16" s="758"/>
      <c r="C16" s="201" t="s">
        <v>427</v>
      </c>
      <c r="D16" s="466">
        <v>900</v>
      </c>
      <c r="E16" s="212" t="s">
        <v>213</v>
      </c>
      <c r="F16" s="213" t="s">
        <v>214</v>
      </c>
      <c r="G16" s="214">
        <v>1800</v>
      </c>
      <c r="H16" s="213" t="s">
        <v>215</v>
      </c>
      <c r="I16" s="215" t="s">
        <v>216</v>
      </c>
      <c r="J16" s="216" t="s">
        <v>542</v>
      </c>
      <c r="K16" s="130">
        <v>62</v>
      </c>
      <c r="L16" s="130">
        <v>184</v>
      </c>
      <c r="M16" s="130">
        <v>87</v>
      </c>
      <c r="N16" s="130">
        <v>98</v>
      </c>
      <c r="O16" s="130">
        <v>95</v>
      </c>
      <c r="P16" s="130">
        <v>46</v>
      </c>
      <c r="Q16" s="67">
        <f t="shared" si="0"/>
        <v>244</v>
      </c>
      <c r="R16" s="67">
        <f t="shared" si="0"/>
        <v>328</v>
      </c>
      <c r="S16" s="167">
        <v>0</v>
      </c>
      <c r="T16" s="167">
        <v>0</v>
      </c>
      <c r="U16" s="167">
        <v>0</v>
      </c>
      <c r="V16" s="167">
        <v>0</v>
      </c>
      <c r="W16" s="167">
        <v>0</v>
      </c>
      <c r="X16" s="167">
        <v>0</v>
      </c>
      <c r="Y16" s="67">
        <f t="shared" si="1"/>
        <v>0</v>
      </c>
      <c r="Z16" s="67">
        <f t="shared" si="1"/>
        <v>0</v>
      </c>
      <c r="AA16" s="167">
        <v>0</v>
      </c>
      <c r="AB16" s="167">
        <v>0</v>
      </c>
      <c r="AC16" s="167">
        <v>0</v>
      </c>
      <c r="AD16" s="167">
        <v>0</v>
      </c>
      <c r="AE16" s="167">
        <v>0</v>
      </c>
      <c r="AF16" s="167">
        <v>230</v>
      </c>
      <c r="AG16" s="67">
        <f t="shared" si="2"/>
        <v>0</v>
      </c>
      <c r="AH16" s="67">
        <f t="shared" si="2"/>
        <v>230</v>
      </c>
      <c r="AI16" s="167">
        <v>189</v>
      </c>
      <c r="AJ16" s="167"/>
      <c r="AK16" s="167">
        <v>234</v>
      </c>
      <c r="AL16" s="167"/>
      <c r="AM16" s="167">
        <v>233</v>
      </c>
      <c r="AN16" s="167"/>
      <c r="AO16" s="67">
        <f t="shared" si="3"/>
        <v>656</v>
      </c>
      <c r="AP16" s="67">
        <f t="shared" si="3"/>
        <v>0</v>
      </c>
      <c r="AQ16" s="19">
        <f t="shared" si="4"/>
        <v>900</v>
      </c>
      <c r="AR16" s="70">
        <f t="shared" si="4"/>
        <v>558</v>
      </c>
      <c r="AS16" s="289">
        <f>IF(AND(AR16&gt;0,AQ16&gt;0),AR16/AQ16,0)</f>
        <v>0.62</v>
      </c>
    </row>
    <row r="17" spans="2:45" ht="23.25">
      <c r="B17" s="719" t="s">
        <v>23</v>
      </c>
      <c r="C17" s="720"/>
      <c r="D17" s="720"/>
      <c r="E17" s="720"/>
      <c r="F17" s="720"/>
      <c r="G17" s="720"/>
      <c r="H17" s="720"/>
      <c r="I17" s="720"/>
      <c r="J17" s="720"/>
      <c r="K17" s="720"/>
      <c r="L17" s="720"/>
      <c r="M17" s="720"/>
      <c r="N17" s="720"/>
      <c r="O17" s="720"/>
      <c r="P17" s="720"/>
      <c r="Q17" s="720"/>
      <c r="R17" s="720"/>
      <c r="S17" s="720"/>
      <c r="T17" s="720"/>
      <c r="U17" s="720"/>
      <c r="V17" s="720"/>
      <c r="W17" s="720"/>
      <c r="X17" s="720"/>
      <c r="Y17" s="720"/>
      <c r="Z17" s="720"/>
      <c r="AA17" s="720"/>
      <c r="AB17" s="720"/>
      <c r="AC17" s="720"/>
      <c r="AD17" s="720"/>
      <c r="AE17" s="720"/>
      <c r="AF17" s="720"/>
      <c r="AG17" s="720"/>
      <c r="AH17" s="720"/>
      <c r="AI17" s="720"/>
      <c r="AJ17" s="720"/>
      <c r="AK17" s="720"/>
      <c r="AL17" s="720"/>
      <c r="AM17" s="720"/>
      <c r="AN17" s="720"/>
      <c r="AO17" s="720"/>
      <c r="AP17" s="720"/>
      <c r="AQ17" s="720"/>
      <c r="AR17" s="721"/>
      <c r="AS17" s="360">
        <f>AVERAGE(AS13:AS16)</f>
        <v>0.36499999999999999</v>
      </c>
    </row>
    <row r="18" spans="2:45" ht="17.25">
      <c r="B18" s="6"/>
      <c r="C18" s="6"/>
      <c r="D18" s="12"/>
      <c r="E18" s="6"/>
      <c r="F18" s="6"/>
      <c r="G18" s="6"/>
      <c r="H18" s="6"/>
      <c r="I18" s="6"/>
      <c r="J18" s="7"/>
    </row>
    <row r="19" spans="2:45" ht="15.75">
      <c r="B19" s="58" t="s">
        <v>4</v>
      </c>
      <c r="C19" s="750"/>
      <c r="D19" s="736"/>
      <c r="E19" s="736"/>
      <c r="F19" s="736"/>
      <c r="G19" s="736"/>
      <c r="H19" s="736"/>
      <c r="I19" s="736"/>
      <c r="J19" s="737"/>
    </row>
    <row r="20" spans="2:45" ht="17.25">
      <c r="B20" s="6"/>
      <c r="C20" s="676"/>
      <c r="D20" s="676"/>
      <c r="E20" s="676"/>
      <c r="F20" s="676"/>
      <c r="G20" s="676"/>
      <c r="H20" s="676"/>
      <c r="I20" s="676"/>
      <c r="J20" s="676"/>
    </row>
    <row r="21" spans="2:45" ht="72" customHeight="1">
      <c r="B21" s="59" t="s">
        <v>32</v>
      </c>
      <c r="C21" s="683" t="s">
        <v>899</v>
      </c>
      <c r="D21" s="684"/>
      <c r="E21" s="6"/>
      <c r="F21" s="6"/>
      <c r="G21" s="57" t="s">
        <v>22</v>
      </c>
      <c r="H21" s="730" t="s">
        <v>554</v>
      </c>
      <c r="I21" s="731"/>
      <c r="J21" s="731"/>
    </row>
    <row r="22" spans="2:45" ht="17.25">
      <c r="B22" s="6"/>
      <c r="C22" s="6"/>
      <c r="D22" s="12"/>
      <c r="E22" s="6"/>
      <c r="F22" s="6"/>
      <c r="G22" s="6"/>
      <c r="H22" s="6"/>
      <c r="I22" s="6"/>
      <c r="J22" s="7"/>
    </row>
    <row r="23" spans="2:45" ht="17.25">
      <c r="B23" s="6"/>
      <c r="C23" s="6"/>
      <c r="D23" s="12"/>
      <c r="E23" s="6"/>
      <c r="F23" s="6"/>
      <c r="G23" s="6"/>
      <c r="H23" s="6"/>
      <c r="I23" s="6"/>
      <c r="J23" s="7"/>
    </row>
    <row r="24" spans="2:45" ht="17.25">
      <c r="B24" s="6"/>
      <c r="C24" s="6"/>
      <c r="D24" s="12"/>
      <c r="E24" s="6"/>
      <c r="F24" s="6"/>
      <c r="G24" s="6"/>
      <c r="H24" s="6"/>
      <c r="I24" s="6"/>
      <c r="J24" s="7"/>
    </row>
    <row r="25" spans="2:45" ht="17.25">
      <c r="B25" s="6"/>
      <c r="C25" s="6"/>
      <c r="D25" s="12"/>
      <c r="E25" s="687"/>
      <c r="F25" s="687"/>
      <c r="G25" s="687"/>
      <c r="H25" s="687"/>
      <c r="I25" s="72"/>
      <c r="J25" s="6"/>
    </row>
    <row r="26" spans="2:45" ht="17.25">
      <c r="B26" s="6"/>
      <c r="C26" s="6"/>
      <c r="D26" s="12"/>
      <c r="E26" s="6"/>
      <c r="F26" s="6"/>
      <c r="G26" s="7"/>
      <c r="H26" s="6"/>
      <c r="I26" s="6"/>
      <c r="J26" s="6"/>
    </row>
    <row r="27" spans="2:45" ht="17.25">
      <c r="B27" s="6"/>
      <c r="C27" s="6"/>
      <c r="D27" s="12"/>
      <c r="E27" s="687"/>
      <c r="F27" s="687"/>
      <c r="G27" s="687"/>
      <c r="H27" s="687"/>
      <c r="I27" s="72"/>
      <c r="J27" s="6"/>
    </row>
    <row r="28" spans="2:45" ht="17.25">
      <c r="B28" s="6"/>
      <c r="C28" s="6"/>
      <c r="D28" s="12"/>
      <c r="E28" s="6"/>
      <c r="F28" s="6"/>
      <c r="G28" s="7"/>
      <c r="H28" s="6"/>
      <c r="I28" s="6"/>
      <c r="J28" s="6"/>
    </row>
    <row r="29" spans="2:45" ht="17.25">
      <c r="B29" s="6"/>
      <c r="C29" s="6"/>
      <c r="D29" s="12"/>
      <c r="E29" s="687"/>
      <c r="F29" s="687"/>
      <c r="G29" s="687"/>
      <c r="H29" s="687"/>
      <c r="I29" s="72"/>
      <c r="J29" s="6"/>
    </row>
  </sheetData>
  <sheetProtection algorithmName="SHA-512" hashValue="Pt0BWreW8srNetoj37JK4fQMgZQgkpCbda1JLjchM/amTfK+a8z7J4AHn6Mt+XTOvxb2MGGvSl6ns7IC0aS0eQ==" saltValue="wZRSQrttJdbCth0ctyshNg==" spinCount="100000" sheet="1" objects="1" scenarios="1"/>
  <mergeCells count="50">
    <mergeCell ref="B17:AR17"/>
    <mergeCell ref="C19:J19"/>
    <mergeCell ref="B13:B16"/>
    <mergeCell ref="AA11:AB11"/>
    <mergeCell ref="AC11:AD11"/>
    <mergeCell ref="AE11:AF11"/>
    <mergeCell ref="AG11:AH11"/>
    <mergeCell ref="AI11:AJ11"/>
    <mergeCell ref="AK11:AL11"/>
    <mergeCell ref="O11:P11"/>
    <mergeCell ref="Q11:R11"/>
    <mergeCell ref="S11:T11"/>
    <mergeCell ref="K9:AP9"/>
    <mergeCell ref="AQ9:AQ12"/>
    <mergeCell ref="E29:H29"/>
    <mergeCell ref="AM11:AN11"/>
    <mergeCell ref="AO11:AP11"/>
    <mergeCell ref="C20:J20"/>
    <mergeCell ref="C21:D21"/>
    <mergeCell ref="H21:J21"/>
    <mergeCell ref="E25:H25"/>
    <mergeCell ref="E27:H27"/>
    <mergeCell ref="K11:L11"/>
    <mergeCell ref="M11:N11"/>
    <mergeCell ref="U11:V11"/>
    <mergeCell ref="W11:X11"/>
    <mergeCell ref="Y11:Z11"/>
    <mergeCell ref="C13:C14"/>
    <mergeCell ref="AQ8:AS8"/>
    <mergeCell ref="B9:B12"/>
    <mergeCell ref="C9:C12"/>
    <mergeCell ref="D9:D12"/>
    <mergeCell ref="E9:E12"/>
    <mergeCell ref="F9:F12"/>
    <mergeCell ref="G9:G12"/>
    <mergeCell ref="H9:H12"/>
    <mergeCell ref="I9:I12"/>
    <mergeCell ref="J9:J12"/>
    <mergeCell ref="AR9:AR12"/>
    <mergeCell ref="AS9:AS12"/>
    <mergeCell ref="K10:R10"/>
    <mergeCell ref="S10:Z10"/>
    <mergeCell ref="AA10:AH10"/>
    <mergeCell ref="AI10:AP10"/>
    <mergeCell ref="AR7:AS7"/>
    <mergeCell ref="B2:B6"/>
    <mergeCell ref="C2:AQ6"/>
    <mergeCell ref="AR2:AS2"/>
    <mergeCell ref="AR5:AS5"/>
    <mergeCell ref="AR6:AS6"/>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FF00"/>
  </sheetPr>
  <dimension ref="B1:AS36"/>
  <sheetViews>
    <sheetView showGridLines="0" zoomScale="60" zoomScaleNormal="60" workbookViewId="0">
      <selection activeCell="F37" sqref="F37"/>
    </sheetView>
  </sheetViews>
  <sheetFormatPr baseColWidth="10" defaultColWidth="17.28515625" defaultRowHeight="15" customHeight="1"/>
  <cols>
    <col min="1" max="1" width="4.28515625" style="78" customWidth="1"/>
    <col min="2" max="2" width="41.7109375" style="75" bestFit="1" customWidth="1"/>
    <col min="3" max="3" width="28.5703125" style="75" customWidth="1"/>
    <col min="4" max="4" width="23.28515625" style="76" customWidth="1"/>
    <col min="5" max="5" width="25" style="75" customWidth="1"/>
    <col min="6" max="6" width="33.28515625" style="75" bestFit="1" customWidth="1"/>
    <col min="7" max="7" width="24" style="75" customWidth="1"/>
    <col min="8" max="8" width="42.85546875" style="75" customWidth="1"/>
    <col min="9" max="9" width="108.140625" style="75" customWidth="1"/>
    <col min="10" max="10" width="27.28515625" style="77" customWidth="1"/>
    <col min="11" max="11" width="14.28515625" style="78" customWidth="1"/>
    <col min="12" max="12" width="16.140625" style="78" customWidth="1"/>
    <col min="13" max="15" width="14.28515625" style="78" customWidth="1"/>
    <col min="16" max="16" width="15.5703125" style="78" customWidth="1"/>
    <col min="17" max="42" width="14.28515625" style="78" customWidth="1"/>
    <col min="43" max="43" width="17.42578125" style="78" customWidth="1"/>
    <col min="44" max="44" width="19.7109375" style="78" customWidth="1"/>
    <col min="45" max="45" width="20.42578125" style="78" customWidth="1"/>
    <col min="46" max="16384" width="17.28515625" style="78"/>
  </cols>
  <sheetData>
    <row r="1" spans="2:45" ht="15" customHeight="1" thickBot="1"/>
    <row r="2" spans="2:45" ht="16.5" customHeight="1">
      <c r="B2" s="698"/>
      <c r="C2" s="761" t="s">
        <v>59</v>
      </c>
      <c r="D2" s="762"/>
      <c r="E2" s="762"/>
      <c r="F2" s="762"/>
      <c r="G2" s="762"/>
      <c r="H2" s="762"/>
      <c r="I2" s="762"/>
      <c r="J2" s="762"/>
      <c r="K2" s="762"/>
      <c r="L2" s="762"/>
      <c r="M2" s="762"/>
      <c r="N2" s="762"/>
      <c r="O2" s="762"/>
      <c r="P2" s="762"/>
      <c r="Q2" s="762"/>
      <c r="R2" s="762"/>
      <c r="S2" s="762"/>
      <c r="T2" s="762"/>
      <c r="U2" s="762"/>
      <c r="V2" s="762"/>
      <c r="W2" s="762"/>
      <c r="X2" s="762"/>
      <c r="Y2" s="762"/>
      <c r="Z2" s="762"/>
      <c r="AA2" s="762"/>
      <c r="AB2" s="762"/>
      <c r="AC2" s="762"/>
      <c r="AD2" s="762"/>
      <c r="AE2" s="762"/>
      <c r="AF2" s="762"/>
      <c r="AG2" s="762"/>
      <c r="AH2" s="762"/>
      <c r="AI2" s="762"/>
      <c r="AJ2" s="762"/>
      <c r="AK2" s="762"/>
      <c r="AL2" s="762"/>
      <c r="AM2" s="762"/>
      <c r="AN2" s="762"/>
      <c r="AO2" s="762"/>
      <c r="AP2" s="762"/>
      <c r="AQ2" s="763"/>
      <c r="AR2" s="770" t="s">
        <v>219</v>
      </c>
      <c r="AS2" s="771"/>
    </row>
    <row r="3" spans="2:45" ht="16.5" customHeight="1">
      <c r="B3" s="699"/>
      <c r="C3" s="764"/>
      <c r="D3" s="765"/>
      <c r="E3" s="765"/>
      <c r="F3" s="765"/>
      <c r="G3" s="765"/>
      <c r="H3" s="765"/>
      <c r="I3" s="765"/>
      <c r="J3" s="765"/>
      <c r="K3" s="765"/>
      <c r="L3" s="765"/>
      <c r="M3" s="765"/>
      <c r="N3" s="765"/>
      <c r="O3" s="765"/>
      <c r="P3" s="765"/>
      <c r="Q3" s="765"/>
      <c r="R3" s="765"/>
      <c r="S3" s="765"/>
      <c r="T3" s="765"/>
      <c r="U3" s="765"/>
      <c r="V3" s="765"/>
      <c r="W3" s="765"/>
      <c r="X3" s="765"/>
      <c r="Y3" s="765"/>
      <c r="Z3" s="765"/>
      <c r="AA3" s="765"/>
      <c r="AB3" s="765"/>
      <c r="AC3" s="765"/>
      <c r="AD3" s="765"/>
      <c r="AE3" s="765"/>
      <c r="AF3" s="765"/>
      <c r="AG3" s="765"/>
      <c r="AH3" s="765"/>
      <c r="AI3" s="765"/>
      <c r="AJ3" s="765"/>
      <c r="AK3" s="765"/>
      <c r="AL3" s="765"/>
      <c r="AM3" s="765"/>
      <c r="AN3" s="765"/>
      <c r="AO3" s="765"/>
      <c r="AP3" s="765"/>
      <c r="AQ3" s="766"/>
      <c r="AR3" s="79" t="s">
        <v>36</v>
      </c>
      <c r="AS3" s="80" t="s">
        <v>37</v>
      </c>
    </row>
    <row r="4" spans="2:45" ht="16.5" customHeight="1">
      <c r="B4" s="699"/>
      <c r="C4" s="764"/>
      <c r="D4" s="765"/>
      <c r="E4" s="765"/>
      <c r="F4" s="765"/>
      <c r="G4" s="765"/>
      <c r="H4" s="765"/>
      <c r="I4" s="765"/>
      <c r="J4" s="765"/>
      <c r="K4" s="765"/>
      <c r="L4" s="765"/>
      <c r="M4" s="765"/>
      <c r="N4" s="765"/>
      <c r="O4" s="765"/>
      <c r="P4" s="765"/>
      <c r="Q4" s="765"/>
      <c r="R4" s="765"/>
      <c r="S4" s="765"/>
      <c r="T4" s="765"/>
      <c r="U4" s="765"/>
      <c r="V4" s="765"/>
      <c r="W4" s="765"/>
      <c r="X4" s="765"/>
      <c r="Y4" s="765"/>
      <c r="Z4" s="765"/>
      <c r="AA4" s="765"/>
      <c r="AB4" s="765"/>
      <c r="AC4" s="765"/>
      <c r="AD4" s="765"/>
      <c r="AE4" s="765"/>
      <c r="AF4" s="765"/>
      <c r="AG4" s="765"/>
      <c r="AH4" s="765"/>
      <c r="AI4" s="765"/>
      <c r="AJ4" s="765"/>
      <c r="AK4" s="765"/>
      <c r="AL4" s="765"/>
      <c r="AM4" s="765"/>
      <c r="AN4" s="765"/>
      <c r="AO4" s="765"/>
      <c r="AP4" s="765"/>
      <c r="AQ4" s="766"/>
      <c r="AR4" s="81">
        <v>3</v>
      </c>
      <c r="AS4" s="82" t="s">
        <v>102</v>
      </c>
    </row>
    <row r="5" spans="2:45" ht="16.5" customHeight="1">
      <c r="B5" s="699"/>
      <c r="C5" s="764"/>
      <c r="D5" s="765"/>
      <c r="E5" s="765"/>
      <c r="F5" s="765"/>
      <c r="G5" s="765"/>
      <c r="H5" s="765"/>
      <c r="I5" s="765"/>
      <c r="J5" s="765"/>
      <c r="K5" s="765"/>
      <c r="L5" s="765"/>
      <c r="M5" s="765"/>
      <c r="N5" s="765"/>
      <c r="O5" s="765"/>
      <c r="P5" s="765"/>
      <c r="Q5" s="765"/>
      <c r="R5" s="765"/>
      <c r="S5" s="765"/>
      <c r="T5" s="765"/>
      <c r="U5" s="765"/>
      <c r="V5" s="765"/>
      <c r="W5" s="765"/>
      <c r="X5" s="765"/>
      <c r="Y5" s="765"/>
      <c r="Z5" s="765"/>
      <c r="AA5" s="765"/>
      <c r="AB5" s="765"/>
      <c r="AC5" s="765"/>
      <c r="AD5" s="765"/>
      <c r="AE5" s="765"/>
      <c r="AF5" s="765"/>
      <c r="AG5" s="765"/>
      <c r="AH5" s="765"/>
      <c r="AI5" s="765"/>
      <c r="AJ5" s="765"/>
      <c r="AK5" s="765"/>
      <c r="AL5" s="765"/>
      <c r="AM5" s="765"/>
      <c r="AN5" s="765"/>
      <c r="AO5" s="765"/>
      <c r="AP5" s="765"/>
      <c r="AQ5" s="766"/>
      <c r="AR5" s="772" t="s">
        <v>38</v>
      </c>
      <c r="AS5" s="773"/>
    </row>
    <row r="6" spans="2:45" ht="16.5" customHeight="1" thickBot="1">
      <c r="B6" s="700"/>
      <c r="C6" s="767"/>
      <c r="D6" s="768"/>
      <c r="E6" s="768"/>
      <c r="F6" s="768"/>
      <c r="G6" s="768"/>
      <c r="H6" s="768"/>
      <c r="I6" s="768"/>
      <c r="J6" s="768"/>
      <c r="K6" s="768"/>
      <c r="L6" s="768"/>
      <c r="M6" s="768"/>
      <c r="N6" s="768"/>
      <c r="O6" s="768"/>
      <c r="P6" s="768"/>
      <c r="Q6" s="768"/>
      <c r="R6" s="768"/>
      <c r="S6" s="768"/>
      <c r="T6" s="768"/>
      <c r="U6" s="768"/>
      <c r="V6" s="768"/>
      <c r="W6" s="768"/>
      <c r="X6" s="768"/>
      <c r="Y6" s="768"/>
      <c r="Z6" s="768"/>
      <c r="AA6" s="768"/>
      <c r="AB6" s="768"/>
      <c r="AC6" s="768"/>
      <c r="AD6" s="768"/>
      <c r="AE6" s="768"/>
      <c r="AF6" s="768"/>
      <c r="AG6" s="768"/>
      <c r="AH6" s="768"/>
      <c r="AI6" s="768"/>
      <c r="AJ6" s="768"/>
      <c r="AK6" s="768"/>
      <c r="AL6" s="768"/>
      <c r="AM6" s="768"/>
      <c r="AN6" s="768"/>
      <c r="AO6" s="768"/>
      <c r="AP6" s="768"/>
      <c r="AQ6" s="769"/>
      <c r="AR6" s="774" t="s">
        <v>100</v>
      </c>
      <c r="AS6" s="775"/>
    </row>
    <row r="7" spans="2:45" ht="14.25" customHeight="1">
      <c r="B7" s="83"/>
      <c r="C7" s="83"/>
      <c r="D7" s="84"/>
      <c r="E7" s="83"/>
      <c r="F7" s="83"/>
      <c r="G7" s="83"/>
      <c r="H7" s="83"/>
      <c r="I7" s="83"/>
      <c r="J7" s="85"/>
      <c r="AR7" s="759"/>
      <c r="AS7" s="760"/>
    </row>
    <row r="8" spans="2:45" ht="15" customHeight="1">
      <c r="B8" s="17"/>
      <c r="C8" s="18"/>
      <c r="D8" s="18"/>
      <c r="E8" s="318"/>
      <c r="F8" s="18"/>
      <c r="G8" s="18"/>
      <c r="H8" s="18"/>
      <c r="I8" s="18"/>
      <c r="J8" s="3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695"/>
      <c r="AR8" s="696"/>
      <c r="AS8" s="697"/>
    </row>
    <row r="9" spans="2:45" ht="13.5" customHeight="1">
      <c r="B9" s="724" t="s">
        <v>35</v>
      </c>
      <c r="C9" s="725" t="s">
        <v>34</v>
      </c>
      <c r="D9" s="725" t="s">
        <v>63</v>
      </c>
      <c r="E9" s="725" t="s">
        <v>66</v>
      </c>
      <c r="F9" s="725" t="s">
        <v>67</v>
      </c>
      <c r="G9" s="725" t="s">
        <v>31</v>
      </c>
      <c r="H9" s="725" t="s">
        <v>25</v>
      </c>
      <c r="I9" s="725" t="s">
        <v>95</v>
      </c>
      <c r="J9" s="725" t="s">
        <v>2</v>
      </c>
      <c r="K9" s="628" t="s">
        <v>5</v>
      </c>
      <c r="L9" s="628"/>
      <c r="M9" s="628"/>
      <c r="N9" s="628"/>
      <c r="O9" s="628"/>
      <c r="P9" s="628"/>
      <c r="Q9" s="628"/>
      <c r="R9" s="628"/>
      <c r="S9" s="628"/>
      <c r="T9" s="628"/>
      <c r="U9" s="628"/>
      <c r="V9" s="628"/>
      <c r="W9" s="628"/>
      <c r="X9" s="628"/>
      <c r="Y9" s="628"/>
      <c r="Z9" s="628"/>
      <c r="AA9" s="628"/>
      <c r="AB9" s="628"/>
      <c r="AC9" s="628"/>
      <c r="AD9" s="628"/>
      <c r="AE9" s="628"/>
      <c r="AF9" s="628"/>
      <c r="AG9" s="628"/>
      <c r="AH9" s="628"/>
      <c r="AI9" s="628"/>
      <c r="AJ9" s="628"/>
      <c r="AK9" s="628"/>
      <c r="AL9" s="628"/>
      <c r="AM9" s="628"/>
      <c r="AN9" s="628"/>
      <c r="AO9" s="628"/>
      <c r="AP9" s="628"/>
      <c r="AQ9" s="722" t="s">
        <v>6</v>
      </c>
      <c r="AR9" s="723" t="s">
        <v>7</v>
      </c>
      <c r="AS9" s="723" t="s">
        <v>24</v>
      </c>
    </row>
    <row r="10" spans="2:45" ht="13.5" customHeight="1">
      <c r="B10" s="724"/>
      <c r="C10" s="725"/>
      <c r="D10" s="725"/>
      <c r="E10" s="725"/>
      <c r="F10" s="725"/>
      <c r="G10" s="725"/>
      <c r="H10" s="725"/>
      <c r="I10" s="725"/>
      <c r="J10" s="725"/>
      <c r="K10" s="727" t="s">
        <v>26</v>
      </c>
      <c r="L10" s="727"/>
      <c r="M10" s="727"/>
      <c r="N10" s="727"/>
      <c r="O10" s="727"/>
      <c r="P10" s="727"/>
      <c r="Q10" s="727"/>
      <c r="R10" s="727"/>
      <c r="S10" s="727" t="s">
        <v>27</v>
      </c>
      <c r="T10" s="727"/>
      <c r="U10" s="727"/>
      <c r="V10" s="727"/>
      <c r="W10" s="727"/>
      <c r="X10" s="727"/>
      <c r="Y10" s="727"/>
      <c r="Z10" s="727"/>
      <c r="AA10" s="727" t="s">
        <v>28</v>
      </c>
      <c r="AB10" s="727"/>
      <c r="AC10" s="727"/>
      <c r="AD10" s="727"/>
      <c r="AE10" s="727"/>
      <c r="AF10" s="727"/>
      <c r="AG10" s="727"/>
      <c r="AH10" s="727"/>
      <c r="AI10" s="727" t="s">
        <v>29</v>
      </c>
      <c r="AJ10" s="727"/>
      <c r="AK10" s="727"/>
      <c r="AL10" s="727"/>
      <c r="AM10" s="727"/>
      <c r="AN10" s="727"/>
      <c r="AO10" s="727"/>
      <c r="AP10" s="727"/>
      <c r="AQ10" s="722"/>
      <c r="AR10" s="723"/>
      <c r="AS10" s="723"/>
    </row>
    <row r="11" spans="2:45" ht="17.25" customHeight="1">
      <c r="B11" s="724"/>
      <c r="C11" s="725"/>
      <c r="D11" s="725"/>
      <c r="E11" s="725"/>
      <c r="F11" s="725"/>
      <c r="G11" s="725"/>
      <c r="H11" s="725"/>
      <c r="I11" s="725"/>
      <c r="J11" s="725"/>
      <c r="K11" s="727" t="s">
        <v>8</v>
      </c>
      <c r="L11" s="727"/>
      <c r="M11" s="727" t="s">
        <v>9</v>
      </c>
      <c r="N11" s="727"/>
      <c r="O11" s="740" t="s">
        <v>10</v>
      </c>
      <c r="P11" s="741"/>
      <c r="Q11" s="728" t="s">
        <v>11</v>
      </c>
      <c r="R11" s="729"/>
      <c r="S11" s="727" t="s">
        <v>33</v>
      </c>
      <c r="T11" s="727"/>
      <c r="U11" s="727" t="s">
        <v>12</v>
      </c>
      <c r="V11" s="727"/>
      <c r="W11" s="727" t="s">
        <v>13</v>
      </c>
      <c r="X11" s="727"/>
      <c r="Y11" s="728" t="s">
        <v>11</v>
      </c>
      <c r="Z11" s="729"/>
      <c r="AA11" s="727" t="s">
        <v>14</v>
      </c>
      <c r="AB11" s="727"/>
      <c r="AC11" s="727" t="s">
        <v>15</v>
      </c>
      <c r="AD11" s="727"/>
      <c r="AE11" s="727" t="s">
        <v>16</v>
      </c>
      <c r="AF11" s="727"/>
      <c r="AG11" s="728" t="s">
        <v>11</v>
      </c>
      <c r="AH11" s="729"/>
      <c r="AI11" s="727" t="s">
        <v>17</v>
      </c>
      <c r="AJ11" s="727"/>
      <c r="AK11" s="727" t="s">
        <v>18</v>
      </c>
      <c r="AL11" s="727"/>
      <c r="AM11" s="727" t="s">
        <v>19</v>
      </c>
      <c r="AN11" s="727"/>
      <c r="AO11" s="728" t="s">
        <v>11</v>
      </c>
      <c r="AP11" s="729"/>
      <c r="AQ11" s="722"/>
      <c r="AR11" s="723"/>
      <c r="AS11" s="723"/>
    </row>
    <row r="12" spans="2:45" ht="15.75" customHeight="1" thickBot="1">
      <c r="B12" s="627"/>
      <c r="C12" s="726"/>
      <c r="D12" s="726"/>
      <c r="E12" s="726"/>
      <c r="F12" s="726"/>
      <c r="G12" s="726"/>
      <c r="H12" s="726"/>
      <c r="I12" s="726"/>
      <c r="J12" s="726"/>
      <c r="K12" s="26" t="s">
        <v>20</v>
      </c>
      <c r="L12" s="27" t="s">
        <v>21</v>
      </c>
      <c r="M12" s="26" t="s">
        <v>20</v>
      </c>
      <c r="N12" s="27" t="s">
        <v>21</v>
      </c>
      <c r="O12" s="26" t="s">
        <v>20</v>
      </c>
      <c r="P12" s="27" t="s">
        <v>21</v>
      </c>
      <c r="Q12" s="28" t="s">
        <v>20</v>
      </c>
      <c r="R12" s="29" t="s">
        <v>21</v>
      </c>
      <c r="S12" s="26" t="s">
        <v>20</v>
      </c>
      <c r="T12" s="27" t="s">
        <v>21</v>
      </c>
      <c r="U12" s="26" t="s">
        <v>20</v>
      </c>
      <c r="V12" s="27" t="s">
        <v>21</v>
      </c>
      <c r="W12" s="26" t="s">
        <v>20</v>
      </c>
      <c r="X12" s="27" t="s">
        <v>21</v>
      </c>
      <c r="Y12" s="28" t="s">
        <v>20</v>
      </c>
      <c r="Z12" s="29" t="s">
        <v>21</v>
      </c>
      <c r="AA12" s="26" t="s">
        <v>20</v>
      </c>
      <c r="AB12" s="27" t="s">
        <v>21</v>
      </c>
      <c r="AC12" s="26" t="s">
        <v>20</v>
      </c>
      <c r="AD12" s="27" t="s">
        <v>21</v>
      </c>
      <c r="AE12" s="26" t="s">
        <v>20</v>
      </c>
      <c r="AF12" s="27" t="s">
        <v>21</v>
      </c>
      <c r="AG12" s="28" t="s">
        <v>20</v>
      </c>
      <c r="AH12" s="29" t="s">
        <v>21</v>
      </c>
      <c r="AI12" s="26" t="s">
        <v>20</v>
      </c>
      <c r="AJ12" s="27" t="s">
        <v>21</v>
      </c>
      <c r="AK12" s="26" t="s">
        <v>20</v>
      </c>
      <c r="AL12" s="27" t="s">
        <v>21</v>
      </c>
      <c r="AM12" s="26" t="s">
        <v>20</v>
      </c>
      <c r="AN12" s="27" t="s">
        <v>21</v>
      </c>
      <c r="AO12" s="28" t="s">
        <v>20</v>
      </c>
      <c r="AP12" s="29" t="s">
        <v>21</v>
      </c>
      <c r="AQ12" s="722"/>
      <c r="AR12" s="723"/>
      <c r="AS12" s="723"/>
    </row>
    <row r="13" spans="2:45" ht="270.75">
      <c r="B13" s="781" t="s">
        <v>220</v>
      </c>
      <c r="C13" s="217" t="s">
        <v>455</v>
      </c>
      <c r="D13" s="218">
        <v>1</v>
      </c>
      <c r="E13" s="219" t="s">
        <v>221</v>
      </c>
      <c r="F13" s="219" t="s">
        <v>492</v>
      </c>
      <c r="G13" s="220">
        <v>1</v>
      </c>
      <c r="H13" s="221" t="s">
        <v>222</v>
      </c>
      <c r="I13" s="222" t="s">
        <v>493</v>
      </c>
      <c r="J13" s="221" t="s">
        <v>223</v>
      </c>
      <c r="K13" s="223">
        <v>1</v>
      </c>
      <c r="L13" s="223">
        <v>1</v>
      </c>
      <c r="M13" s="223">
        <v>1</v>
      </c>
      <c r="N13" s="223">
        <v>1</v>
      </c>
      <c r="O13" s="223">
        <v>1</v>
      </c>
      <c r="P13" s="223">
        <v>1</v>
      </c>
      <c r="Q13" s="230">
        <f>(K13+M13+O13)/3</f>
        <v>1</v>
      </c>
      <c r="R13" s="287">
        <f>IFERROR(IF(OR($AQ$13="",$AQ$13=0),0,ROUNDDOWN(AVERAGE(L13,N13,P13),3)),0)</f>
        <v>1</v>
      </c>
      <c r="S13" s="223">
        <v>1</v>
      </c>
      <c r="T13" s="223">
        <v>1</v>
      </c>
      <c r="U13" s="223">
        <v>1</v>
      </c>
      <c r="V13" s="223">
        <v>1</v>
      </c>
      <c r="W13" s="223">
        <v>1</v>
      </c>
      <c r="X13" s="223">
        <v>1</v>
      </c>
      <c r="Y13" s="230">
        <f t="shared" ref="Y13:Y18" si="0">(S13+U13+W13)/3</f>
        <v>1</v>
      </c>
      <c r="Z13" s="287">
        <f t="shared" ref="Z13:Z18" si="1">IFERROR(IF(OR($AQ13="",$AQ13=0),0,ROUNDDOWN(AVERAGE(T13,V13,X13),3)),0)</f>
        <v>1</v>
      </c>
      <c r="AA13" s="223">
        <v>1</v>
      </c>
      <c r="AB13" s="223">
        <v>1</v>
      </c>
      <c r="AC13" s="223">
        <v>1</v>
      </c>
      <c r="AD13" s="223">
        <v>1</v>
      </c>
      <c r="AE13" s="223">
        <v>1</v>
      </c>
      <c r="AF13" s="223">
        <v>1</v>
      </c>
      <c r="AG13" s="230">
        <f t="shared" ref="AG13:AG18" si="2">(AA13+AC13+AE13)/3</f>
        <v>1</v>
      </c>
      <c r="AH13" s="287">
        <f t="shared" ref="AH13:AH18" si="3">IFERROR(IF(OR($AQ13="",$AQ13=0),0,ROUNDDOWN(AVERAGE(AB13,AD13,AF13),3)),0)</f>
        <v>1</v>
      </c>
      <c r="AI13" s="223">
        <v>1</v>
      </c>
      <c r="AJ13" s="131"/>
      <c r="AK13" s="223">
        <v>1</v>
      </c>
      <c r="AL13" s="131"/>
      <c r="AM13" s="223">
        <v>1</v>
      </c>
      <c r="AN13" s="131"/>
      <c r="AO13" s="230">
        <f t="shared" ref="AO13:AO18" si="4">(AI13+AK13+AM13)/3</f>
        <v>1</v>
      </c>
      <c r="AP13" s="287">
        <f t="shared" ref="AP13:AP18" si="5">IFERROR(IF(OR($AQ13="",$AQ13=0),0,ROUNDDOWN(AVERAGE(AJ13,AL13,AN13),3)),0)</f>
        <v>0</v>
      </c>
      <c r="AQ13" s="230">
        <f t="shared" ref="AQ13:AQ18" si="6">(Q13+Y13+AG13+AO13)/4</f>
        <v>1</v>
      </c>
      <c r="AR13" s="179">
        <f t="shared" ref="AR13:AR18" si="7">IFERROR(IF(OR(AQ13="",AQ13=0),0,ROUNDDOWN(AVERAGE(L13,N13,P13,T13,V13,X13,AB13,AD13,AF13,AJ13,AL13,AN13),3)),0)</f>
        <v>1</v>
      </c>
      <c r="AS13" s="290">
        <f t="shared" ref="AS13:AS25" si="8">IF(AND(AR13&gt;0,AQ13&gt;0),AR13/AQ13,0)</f>
        <v>1</v>
      </c>
    </row>
    <row r="14" spans="2:45" ht="156.75">
      <c r="B14" s="782"/>
      <c r="C14" s="217" t="s">
        <v>524</v>
      </c>
      <c r="D14" s="218">
        <v>0.9</v>
      </c>
      <c r="E14" s="224" t="s">
        <v>224</v>
      </c>
      <c r="F14" s="225" t="s">
        <v>225</v>
      </c>
      <c r="G14" s="226">
        <v>0.9</v>
      </c>
      <c r="H14" s="206" t="s">
        <v>226</v>
      </c>
      <c r="I14" s="227" t="s">
        <v>227</v>
      </c>
      <c r="J14" s="206" t="s">
        <v>228</v>
      </c>
      <c r="K14" s="223">
        <v>0.9</v>
      </c>
      <c r="L14" s="223">
        <v>0.75</v>
      </c>
      <c r="M14" s="223">
        <v>0.9</v>
      </c>
      <c r="N14" s="223">
        <v>0.92</v>
      </c>
      <c r="O14" s="223">
        <v>0.9</v>
      </c>
      <c r="P14" s="369">
        <v>0.57099999999999995</v>
      </c>
      <c r="Q14" s="230">
        <f t="shared" ref="Q14:Q17" si="9">(K14+M14+O14)/3</f>
        <v>0.9</v>
      </c>
      <c r="R14" s="287">
        <f t="shared" ref="R14:R18" si="10">IFERROR(IF(OR(AQ14="",AQ14=0),0,ROUNDDOWN(AVERAGE(L14,N14,P14),3)),0)</f>
        <v>0.747</v>
      </c>
      <c r="S14" s="223">
        <v>0.9</v>
      </c>
      <c r="T14" s="542">
        <v>1</v>
      </c>
      <c r="U14" s="223">
        <v>0.9</v>
      </c>
      <c r="V14" s="542">
        <v>1</v>
      </c>
      <c r="W14" s="223">
        <v>0.9</v>
      </c>
      <c r="X14" s="359">
        <v>0.83299999999999996</v>
      </c>
      <c r="Y14" s="230">
        <f t="shared" si="0"/>
        <v>0.9</v>
      </c>
      <c r="Z14" s="287">
        <f t="shared" si="1"/>
        <v>0.94399999999999995</v>
      </c>
      <c r="AA14" s="223">
        <v>0.9</v>
      </c>
      <c r="AB14" s="223">
        <v>1</v>
      </c>
      <c r="AC14" s="223">
        <v>0.9</v>
      </c>
      <c r="AD14" s="223">
        <v>1</v>
      </c>
      <c r="AE14" s="223">
        <v>0.9</v>
      </c>
      <c r="AF14" s="223">
        <v>0.9</v>
      </c>
      <c r="AG14" s="230">
        <f t="shared" si="2"/>
        <v>0.9</v>
      </c>
      <c r="AH14" s="287">
        <f t="shared" si="3"/>
        <v>0.96599999999999997</v>
      </c>
      <c r="AI14" s="223">
        <v>0.9</v>
      </c>
      <c r="AJ14" s="131"/>
      <c r="AK14" s="223">
        <v>0.9</v>
      </c>
      <c r="AL14" s="131"/>
      <c r="AM14" s="223">
        <v>0.9</v>
      </c>
      <c r="AN14" s="131"/>
      <c r="AO14" s="230">
        <f t="shared" si="4"/>
        <v>0.9</v>
      </c>
      <c r="AP14" s="287">
        <f t="shared" si="5"/>
        <v>0</v>
      </c>
      <c r="AQ14" s="230">
        <f t="shared" si="6"/>
        <v>0.9</v>
      </c>
      <c r="AR14" s="179">
        <f>IFERROR(IF(OR(AQ14="",AQ14=0),0,ROUNDDOWN(AVERAGE(L14,N14,P14,T14,V14,X14,AB14,AD14,AF14,AJ14,AL14,AN14),3)),0)</f>
        <v>0.88600000000000001</v>
      </c>
      <c r="AS14" s="290">
        <f t="shared" si="8"/>
        <v>0.98444444444444446</v>
      </c>
    </row>
    <row r="15" spans="2:45" ht="162" customHeight="1">
      <c r="B15" s="782"/>
      <c r="C15" s="778" t="s">
        <v>456</v>
      </c>
      <c r="D15" s="218">
        <v>0.82</v>
      </c>
      <c r="E15" s="224" t="s">
        <v>229</v>
      </c>
      <c r="F15" s="225" t="s">
        <v>230</v>
      </c>
      <c r="G15" s="226">
        <v>1</v>
      </c>
      <c r="H15" s="206" t="s">
        <v>231</v>
      </c>
      <c r="I15" s="227" t="s">
        <v>232</v>
      </c>
      <c r="J15" s="206" t="s">
        <v>228</v>
      </c>
      <c r="K15" s="223">
        <v>1</v>
      </c>
      <c r="L15" s="223">
        <v>1</v>
      </c>
      <c r="M15" s="223">
        <v>1</v>
      </c>
      <c r="N15" s="223">
        <v>1</v>
      </c>
      <c r="O15" s="223">
        <v>1</v>
      </c>
      <c r="P15" s="369">
        <v>0.40100000000000002</v>
      </c>
      <c r="Q15" s="230">
        <f t="shared" si="9"/>
        <v>1</v>
      </c>
      <c r="R15" s="287">
        <f t="shared" si="10"/>
        <v>0.8</v>
      </c>
      <c r="S15" s="223">
        <v>1</v>
      </c>
      <c r="T15" s="542">
        <v>1</v>
      </c>
      <c r="U15" s="223">
        <v>1</v>
      </c>
      <c r="V15" s="542">
        <v>1</v>
      </c>
      <c r="W15" s="223">
        <v>1</v>
      </c>
      <c r="X15" s="359">
        <v>0.79500000000000004</v>
      </c>
      <c r="Y15" s="230">
        <f t="shared" si="0"/>
        <v>1</v>
      </c>
      <c r="Z15" s="287">
        <f t="shared" si="1"/>
        <v>0.93100000000000005</v>
      </c>
      <c r="AA15" s="223">
        <v>0.8</v>
      </c>
      <c r="AB15" s="223">
        <v>0.9</v>
      </c>
      <c r="AC15" s="223">
        <v>0.26</v>
      </c>
      <c r="AD15" s="223">
        <v>0.3</v>
      </c>
      <c r="AE15" s="223">
        <v>0.7</v>
      </c>
      <c r="AF15" s="365">
        <v>0.61813186813186816</v>
      </c>
      <c r="AG15" s="230">
        <f t="shared" si="2"/>
        <v>0.58666666666666667</v>
      </c>
      <c r="AH15" s="287">
        <f t="shared" si="3"/>
        <v>0.60599999999999998</v>
      </c>
      <c r="AI15" s="223">
        <v>0.7</v>
      </c>
      <c r="AJ15" s="131"/>
      <c r="AK15" s="223">
        <v>0.7</v>
      </c>
      <c r="AL15" s="131"/>
      <c r="AM15" s="223">
        <v>0.7</v>
      </c>
      <c r="AN15" s="131"/>
      <c r="AO15" s="230">
        <f t="shared" si="4"/>
        <v>0.69999999999999984</v>
      </c>
      <c r="AP15" s="287">
        <f t="shared" si="5"/>
        <v>0</v>
      </c>
      <c r="AQ15" s="230">
        <f t="shared" si="6"/>
        <v>0.82166666666666666</v>
      </c>
      <c r="AR15" s="179">
        <f>IFERROR(IF(OR(AQ15="",AQ15=0),0,ROUNDDOWN(AVERAGE(L15,N15,P15,T15,V15,X15,AB15,AD15,AF15,AJ15,AL15,AN15),3)),0)</f>
        <v>0.77900000000000003</v>
      </c>
      <c r="AS15" s="290">
        <f t="shared" si="8"/>
        <v>0.94807302231237323</v>
      </c>
    </row>
    <row r="16" spans="2:45" ht="150.75" thickBot="1">
      <c r="B16" s="782"/>
      <c r="C16" s="779"/>
      <c r="D16" s="218">
        <v>1</v>
      </c>
      <c r="E16" s="224" t="s">
        <v>233</v>
      </c>
      <c r="F16" s="225" t="s">
        <v>234</v>
      </c>
      <c r="G16" s="226">
        <v>1</v>
      </c>
      <c r="H16" s="206" t="s">
        <v>231</v>
      </c>
      <c r="I16" s="227" t="s">
        <v>232</v>
      </c>
      <c r="J16" s="206" t="s">
        <v>228</v>
      </c>
      <c r="K16" s="365">
        <v>1</v>
      </c>
      <c r="L16" s="365">
        <v>1</v>
      </c>
      <c r="M16" s="365">
        <v>1</v>
      </c>
      <c r="N16" s="365">
        <v>1</v>
      </c>
      <c r="O16" s="365">
        <v>1</v>
      </c>
      <c r="P16" s="365">
        <v>1</v>
      </c>
      <c r="Q16" s="366">
        <f t="shared" si="9"/>
        <v>1</v>
      </c>
      <c r="R16" s="287">
        <f t="shared" si="10"/>
        <v>1</v>
      </c>
      <c r="S16" s="365">
        <v>1</v>
      </c>
      <c r="T16" s="365">
        <v>1</v>
      </c>
      <c r="U16" s="365">
        <v>1</v>
      </c>
      <c r="V16" s="365">
        <v>1</v>
      </c>
      <c r="W16" s="365">
        <v>1</v>
      </c>
      <c r="X16" s="365">
        <v>1</v>
      </c>
      <c r="Y16" s="366">
        <f t="shared" si="0"/>
        <v>1</v>
      </c>
      <c r="Z16" s="287">
        <f t="shared" si="1"/>
        <v>1</v>
      </c>
      <c r="AA16" s="365">
        <v>1</v>
      </c>
      <c r="AB16" s="365">
        <v>1</v>
      </c>
      <c r="AC16" s="365">
        <v>1</v>
      </c>
      <c r="AD16" s="365">
        <v>1</v>
      </c>
      <c r="AE16" s="365">
        <v>1</v>
      </c>
      <c r="AF16" s="365">
        <v>1</v>
      </c>
      <c r="AG16" s="366">
        <f t="shared" si="2"/>
        <v>1</v>
      </c>
      <c r="AH16" s="287">
        <f t="shared" si="3"/>
        <v>1</v>
      </c>
      <c r="AI16" s="365">
        <v>1</v>
      </c>
      <c r="AJ16" s="365"/>
      <c r="AK16" s="365">
        <v>1</v>
      </c>
      <c r="AL16" s="365"/>
      <c r="AM16" s="365">
        <v>1</v>
      </c>
      <c r="AN16" s="365"/>
      <c r="AO16" s="366">
        <f t="shared" si="4"/>
        <v>1</v>
      </c>
      <c r="AP16" s="287">
        <f t="shared" si="5"/>
        <v>0</v>
      </c>
      <c r="AQ16" s="366">
        <f t="shared" si="6"/>
        <v>1</v>
      </c>
      <c r="AR16" s="179">
        <f t="shared" si="7"/>
        <v>1</v>
      </c>
      <c r="AS16" s="290">
        <f t="shared" si="8"/>
        <v>1</v>
      </c>
    </row>
    <row r="17" spans="2:45" ht="159" customHeight="1" thickTop="1">
      <c r="B17" s="782"/>
      <c r="C17" s="776" t="s">
        <v>523</v>
      </c>
      <c r="D17" s="218">
        <v>0.85</v>
      </c>
      <c r="E17" s="224" t="s">
        <v>457</v>
      </c>
      <c r="F17" s="225" t="s">
        <v>235</v>
      </c>
      <c r="G17" s="226">
        <v>1</v>
      </c>
      <c r="H17" s="206" t="s">
        <v>236</v>
      </c>
      <c r="I17" s="227" t="s">
        <v>237</v>
      </c>
      <c r="J17" s="206" t="s">
        <v>228</v>
      </c>
      <c r="K17" s="365">
        <v>1</v>
      </c>
      <c r="L17" s="365">
        <v>0.96899999999999997</v>
      </c>
      <c r="M17" s="365">
        <v>1</v>
      </c>
      <c r="N17" s="365">
        <v>0.98299999999999998</v>
      </c>
      <c r="O17" s="365">
        <v>1</v>
      </c>
      <c r="P17" s="365">
        <v>1</v>
      </c>
      <c r="Q17" s="366">
        <f t="shared" si="9"/>
        <v>1</v>
      </c>
      <c r="R17" s="287">
        <f t="shared" si="10"/>
        <v>0.98399999999999999</v>
      </c>
      <c r="S17" s="365">
        <v>1</v>
      </c>
      <c r="T17" s="365">
        <v>0.91</v>
      </c>
      <c r="U17" s="365">
        <v>1</v>
      </c>
      <c r="V17" s="365">
        <v>0.879</v>
      </c>
      <c r="W17" s="365">
        <v>1</v>
      </c>
      <c r="X17" s="365">
        <v>0.64900000000000002</v>
      </c>
      <c r="Y17" s="366">
        <f t="shared" si="0"/>
        <v>1</v>
      </c>
      <c r="Z17" s="287">
        <f t="shared" si="1"/>
        <v>0.81200000000000006</v>
      </c>
      <c r="AA17" s="365">
        <v>0.7</v>
      </c>
      <c r="AB17" s="365">
        <v>0.94407894736842102</v>
      </c>
      <c r="AC17" s="365">
        <v>0.7</v>
      </c>
      <c r="AD17" s="365">
        <v>0.9874476987447699</v>
      </c>
      <c r="AE17" s="365">
        <v>0.7</v>
      </c>
      <c r="AF17" s="365">
        <v>0.95154185022026427</v>
      </c>
      <c r="AG17" s="366">
        <f t="shared" si="2"/>
        <v>0.69999999999999984</v>
      </c>
      <c r="AH17" s="287">
        <f t="shared" si="3"/>
        <v>0.96099999999999997</v>
      </c>
      <c r="AI17" s="365">
        <v>0.7</v>
      </c>
      <c r="AJ17" s="365"/>
      <c r="AK17" s="365">
        <v>0.7</v>
      </c>
      <c r="AL17" s="365"/>
      <c r="AM17" s="365">
        <v>0.7</v>
      </c>
      <c r="AN17" s="365"/>
      <c r="AO17" s="366">
        <f t="shared" si="4"/>
        <v>0.69999999999999984</v>
      </c>
      <c r="AP17" s="287">
        <f t="shared" si="5"/>
        <v>0</v>
      </c>
      <c r="AQ17" s="366">
        <f t="shared" si="6"/>
        <v>0.84999999999999987</v>
      </c>
      <c r="AR17" s="179">
        <f t="shared" si="7"/>
        <v>0.91900000000000004</v>
      </c>
      <c r="AS17" s="290">
        <f t="shared" si="8"/>
        <v>1.0811764705882354</v>
      </c>
    </row>
    <row r="18" spans="2:45" ht="163.5" customHeight="1">
      <c r="B18" s="782"/>
      <c r="C18" s="777"/>
      <c r="D18" s="475">
        <v>0.77500000000000013</v>
      </c>
      <c r="E18" s="224" t="s">
        <v>458</v>
      </c>
      <c r="F18" s="225" t="s">
        <v>238</v>
      </c>
      <c r="G18" s="226">
        <v>0.7</v>
      </c>
      <c r="H18" s="206" t="s">
        <v>236</v>
      </c>
      <c r="I18" s="227" t="s">
        <v>237</v>
      </c>
      <c r="J18" s="206" t="s">
        <v>228</v>
      </c>
      <c r="K18" s="365">
        <v>0.7</v>
      </c>
      <c r="L18" s="365">
        <v>0.84199999999999997</v>
      </c>
      <c r="M18" s="365">
        <v>0.7</v>
      </c>
      <c r="N18" s="365">
        <v>0.94799999999999995</v>
      </c>
      <c r="O18" s="365">
        <v>0.7</v>
      </c>
      <c r="P18" s="365">
        <v>0.98299999999999998</v>
      </c>
      <c r="Q18" s="366">
        <f>(K18+M18+O18)/3</f>
        <v>0.69999999999999984</v>
      </c>
      <c r="R18" s="287">
        <f t="shared" si="10"/>
        <v>0.92400000000000004</v>
      </c>
      <c r="S18" s="365">
        <v>0.8</v>
      </c>
      <c r="T18" s="365">
        <v>0.91</v>
      </c>
      <c r="U18" s="365">
        <v>0.8</v>
      </c>
      <c r="V18" s="365">
        <v>0.84399999999999997</v>
      </c>
      <c r="W18" s="365">
        <v>0.8</v>
      </c>
      <c r="X18" s="365">
        <v>0.64900000000000002</v>
      </c>
      <c r="Y18" s="366">
        <f t="shared" si="0"/>
        <v>0.80000000000000016</v>
      </c>
      <c r="Z18" s="287">
        <f t="shared" si="1"/>
        <v>0.80100000000000005</v>
      </c>
      <c r="AA18" s="365">
        <v>0.8</v>
      </c>
      <c r="AB18" s="365">
        <v>0.94407894736842102</v>
      </c>
      <c r="AC18" s="365">
        <v>0.8</v>
      </c>
      <c r="AD18" s="365">
        <v>0.9874476987447699</v>
      </c>
      <c r="AE18" s="365">
        <v>0.8</v>
      </c>
      <c r="AF18" s="365">
        <v>0.95154185022026427</v>
      </c>
      <c r="AG18" s="366">
        <f t="shared" si="2"/>
        <v>0.80000000000000016</v>
      </c>
      <c r="AH18" s="287">
        <f t="shared" si="3"/>
        <v>0.96099999999999997</v>
      </c>
      <c r="AI18" s="365">
        <v>0.8</v>
      </c>
      <c r="AJ18" s="365"/>
      <c r="AK18" s="365">
        <v>0.8</v>
      </c>
      <c r="AL18" s="365"/>
      <c r="AM18" s="365">
        <v>0.8</v>
      </c>
      <c r="AN18" s="365"/>
      <c r="AO18" s="366">
        <f t="shared" si="4"/>
        <v>0.80000000000000016</v>
      </c>
      <c r="AP18" s="287">
        <f t="shared" si="5"/>
        <v>0</v>
      </c>
      <c r="AQ18" s="366">
        <f t="shared" si="6"/>
        <v>0.77500000000000013</v>
      </c>
      <c r="AR18" s="179">
        <f t="shared" si="7"/>
        <v>0.89500000000000002</v>
      </c>
      <c r="AS18" s="290">
        <f t="shared" si="8"/>
        <v>1.1548387096774191</v>
      </c>
    </row>
    <row r="19" spans="2:45" ht="150" customHeight="1">
      <c r="B19" s="782"/>
      <c r="C19" s="217" t="s">
        <v>459</v>
      </c>
      <c r="D19" s="218">
        <v>1</v>
      </c>
      <c r="E19" s="224" t="s">
        <v>239</v>
      </c>
      <c r="F19" s="228" t="s">
        <v>240</v>
      </c>
      <c r="G19" s="226">
        <v>1</v>
      </c>
      <c r="H19" s="206" t="s">
        <v>241</v>
      </c>
      <c r="I19" s="227" t="s">
        <v>242</v>
      </c>
      <c r="J19" s="206" t="s">
        <v>243</v>
      </c>
      <c r="K19" s="359">
        <v>0</v>
      </c>
      <c r="L19" s="365">
        <v>0.3</v>
      </c>
      <c r="M19" s="359">
        <v>0</v>
      </c>
      <c r="N19" s="365">
        <v>0.05</v>
      </c>
      <c r="O19" s="359">
        <v>0</v>
      </c>
      <c r="P19" s="365">
        <v>7.0000000000000007E-2</v>
      </c>
      <c r="Q19" s="366">
        <f t="shared" ref="Q19:R22" si="11">(K19+M19+O19)</f>
        <v>0</v>
      </c>
      <c r="R19" s="366">
        <f t="shared" si="11"/>
        <v>0.42</v>
      </c>
      <c r="S19" s="365">
        <v>0.4</v>
      </c>
      <c r="T19" s="365">
        <v>0.11</v>
      </c>
      <c r="U19" s="359">
        <v>0</v>
      </c>
      <c r="V19" s="365">
        <v>0.03</v>
      </c>
      <c r="W19" s="359">
        <v>0</v>
      </c>
      <c r="X19" s="365">
        <v>0.06</v>
      </c>
      <c r="Y19" s="366">
        <f t="shared" ref="Y19:Z22" si="12">(S19+U19+W19)</f>
        <v>0.4</v>
      </c>
      <c r="Z19" s="366">
        <f t="shared" si="12"/>
        <v>0.2</v>
      </c>
      <c r="AA19" s="359">
        <v>0.22500000000000001</v>
      </c>
      <c r="AB19" s="365">
        <v>5.0000000000000001E-3</v>
      </c>
      <c r="AC19" s="359">
        <v>5.0000000000000001E-3</v>
      </c>
      <c r="AD19" s="365">
        <v>5.0000000000000001E-3</v>
      </c>
      <c r="AE19" s="365">
        <v>7.0000000000000007E-2</v>
      </c>
      <c r="AF19" s="365">
        <v>0.14000000000000001</v>
      </c>
      <c r="AG19" s="366">
        <f t="shared" ref="AG19:AH22" si="13">(AA19+AC19+AE19)</f>
        <v>0.30000000000000004</v>
      </c>
      <c r="AH19" s="366">
        <f t="shared" si="13"/>
        <v>0.15000000000000002</v>
      </c>
      <c r="AI19" s="359">
        <v>0.05</v>
      </c>
      <c r="AJ19" s="365"/>
      <c r="AK19" s="359">
        <v>0.05</v>
      </c>
      <c r="AL19" s="365"/>
      <c r="AM19" s="365">
        <v>0.2</v>
      </c>
      <c r="AN19" s="365"/>
      <c r="AO19" s="366">
        <f t="shared" ref="AO19:AP22" si="14">(AI19+AK19+AM19)</f>
        <v>0.30000000000000004</v>
      </c>
      <c r="AP19" s="366">
        <f t="shared" si="14"/>
        <v>0</v>
      </c>
      <c r="AQ19" s="366">
        <f>(Q19+Y19+AG19+AO19)</f>
        <v>1</v>
      </c>
      <c r="AR19" s="230">
        <f>(R19+Z19+AH19+AP19)</f>
        <v>0.77</v>
      </c>
      <c r="AS19" s="290">
        <f t="shared" si="8"/>
        <v>0.77</v>
      </c>
    </row>
    <row r="20" spans="2:45" ht="180">
      <c r="B20" s="782"/>
      <c r="C20" s="217" t="s">
        <v>460</v>
      </c>
      <c r="D20" s="218">
        <v>1</v>
      </c>
      <c r="E20" s="224" t="s">
        <v>244</v>
      </c>
      <c r="F20" s="228" t="s">
        <v>245</v>
      </c>
      <c r="G20" s="226">
        <v>1</v>
      </c>
      <c r="H20" s="206" t="s">
        <v>246</v>
      </c>
      <c r="I20" s="227" t="s">
        <v>247</v>
      </c>
      <c r="J20" s="206" t="s">
        <v>243</v>
      </c>
      <c r="K20" s="359">
        <v>0</v>
      </c>
      <c r="L20" s="365">
        <v>0.33</v>
      </c>
      <c r="M20" s="359">
        <v>0</v>
      </c>
      <c r="N20" s="365">
        <v>0.03</v>
      </c>
      <c r="O20" s="359">
        <v>0</v>
      </c>
      <c r="P20" s="365">
        <v>0.12</v>
      </c>
      <c r="Q20" s="366">
        <f t="shared" si="11"/>
        <v>0</v>
      </c>
      <c r="R20" s="366">
        <f t="shared" si="11"/>
        <v>0.48</v>
      </c>
      <c r="S20" s="365">
        <v>0.4</v>
      </c>
      <c r="T20" s="365">
        <v>0.05</v>
      </c>
      <c r="U20" s="359">
        <v>0</v>
      </c>
      <c r="V20" s="365">
        <v>0.02</v>
      </c>
      <c r="W20" s="359">
        <v>0</v>
      </c>
      <c r="X20" s="365">
        <v>0.02</v>
      </c>
      <c r="Y20" s="366">
        <f t="shared" si="12"/>
        <v>0.4</v>
      </c>
      <c r="Z20" s="366">
        <f t="shared" si="12"/>
        <v>9.0000000000000011E-2</v>
      </c>
      <c r="AA20" s="495">
        <v>0.19500000000000001</v>
      </c>
      <c r="AB20" s="365">
        <v>0.1</v>
      </c>
      <c r="AC20" s="495">
        <v>2.5000000000000001E-2</v>
      </c>
      <c r="AD20" s="365">
        <v>0.02</v>
      </c>
      <c r="AE20" s="496">
        <v>0.05</v>
      </c>
      <c r="AF20" s="365">
        <v>0.04</v>
      </c>
      <c r="AG20" s="366">
        <f t="shared" si="13"/>
        <v>0.27</v>
      </c>
      <c r="AH20" s="366">
        <f t="shared" si="13"/>
        <v>0.16</v>
      </c>
      <c r="AI20" s="359">
        <v>0.05</v>
      </c>
      <c r="AJ20" s="365"/>
      <c r="AK20" s="359">
        <v>0.04</v>
      </c>
      <c r="AL20" s="365"/>
      <c r="AM20" s="365">
        <v>0.24</v>
      </c>
      <c r="AN20" s="365"/>
      <c r="AO20" s="366">
        <f t="shared" si="14"/>
        <v>0.32999999999999996</v>
      </c>
      <c r="AP20" s="366">
        <f t="shared" si="14"/>
        <v>0</v>
      </c>
      <c r="AQ20" s="366">
        <f>(Q20+Y20+AG20+AO20)</f>
        <v>1</v>
      </c>
      <c r="AR20" s="230">
        <f>(R20+Z20+AH20+AP20)</f>
        <v>0.73</v>
      </c>
      <c r="AS20" s="290">
        <f t="shared" si="8"/>
        <v>0.73</v>
      </c>
    </row>
    <row r="21" spans="2:45" ht="180">
      <c r="B21" s="782"/>
      <c r="C21" s="217" t="s">
        <v>461</v>
      </c>
      <c r="D21" s="218">
        <v>1</v>
      </c>
      <c r="E21" s="224" t="s">
        <v>248</v>
      </c>
      <c r="F21" s="228" t="s">
        <v>249</v>
      </c>
      <c r="G21" s="226">
        <v>1</v>
      </c>
      <c r="H21" s="206" t="s">
        <v>246</v>
      </c>
      <c r="I21" s="227" t="s">
        <v>250</v>
      </c>
      <c r="J21" s="206" t="s">
        <v>243</v>
      </c>
      <c r="K21" s="359">
        <v>0</v>
      </c>
      <c r="L21" s="365">
        <v>0.32</v>
      </c>
      <c r="M21" s="359">
        <v>0</v>
      </c>
      <c r="N21" s="365">
        <v>0.09</v>
      </c>
      <c r="O21" s="359">
        <v>0</v>
      </c>
      <c r="P21" s="365">
        <v>7.0000000000000007E-2</v>
      </c>
      <c r="Q21" s="366">
        <f t="shared" si="11"/>
        <v>0</v>
      </c>
      <c r="R21" s="366">
        <f t="shared" si="11"/>
        <v>0.48000000000000004</v>
      </c>
      <c r="S21" s="365">
        <v>0.4</v>
      </c>
      <c r="T21" s="365">
        <v>0.01</v>
      </c>
      <c r="U21" s="359">
        <v>0</v>
      </c>
      <c r="V21" s="365">
        <v>0.06</v>
      </c>
      <c r="W21" s="359">
        <v>0</v>
      </c>
      <c r="X21" s="365">
        <v>7.0000000000000007E-2</v>
      </c>
      <c r="Y21" s="366">
        <f t="shared" si="12"/>
        <v>0.4</v>
      </c>
      <c r="Z21" s="366">
        <f t="shared" si="12"/>
        <v>0.14000000000000001</v>
      </c>
      <c r="AA21" s="495">
        <v>0.23</v>
      </c>
      <c r="AB21" s="365">
        <v>0.05</v>
      </c>
      <c r="AC21" s="495">
        <v>0.01</v>
      </c>
      <c r="AD21" s="365">
        <v>0.03</v>
      </c>
      <c r="AE21" s="496">
        <v>0</v>
      </c>
      <c r="AF21" s="365">
        <v>0</v>
      </c>
      <c r="AG21" s="366">
        <f t="shared" si="13"/>
        <v>0.24000000000000002</v>
      </c>
      <c r="AH21" s="366">
        <f t="shared" si="13"/>
        <v>0.08</v>
      </c>
      <c r="AI21" s="359">
        <v>0.04</v>
      </c>
      <c r="AJ21" s="365"/>
      <c r="AK21" s="359">
        <v>0.08</v>
      </c>
      <c r="AL21" s="365"/>
      <c r="AM21" s="365">
        <v>0.24</v>
      </c>
      <c r="AN21" s="365"/>
      <c r="AO21" s="366">
        <f t="shared" si="14"/>
        <v>0.36</v>
      </c>
      <c r="AP21" s="366">
        <f t="shared" si="14"/>
        <v>0</v>
      </c>
      <c r="AQ21" s="366">
        <f>Q21+Y21+AG21+AO21</f>
        <v>1</v>
      </c>
      <c r="AR21" s="230">
        <f>R21+Z21+AH21+AP21</f>
        <v>0.70000000000000007</v>
      </c>
      <c r="AS21" s="290">
        <f t="shared" si="8"/>
        <v>0.70000000000000007</v>
      </c>
    </row>
    <row r="22" spans="2:45" ht="198.75" customHeight="1">
      <c r="B22" s="782"/>
      <c r="C22" s="217" t="s">
        <v>462</v>
      </c>
      <c r="D22" s="218">
        <v>1</v>
      </c>
      <c r="E22" s="224" t="s">
        <v>251</v>
      </c>
      <c r="F22" s="228" t="s">
        <v>252</v>
      </c>
      <c r="G22" s="226">
        <v>1</v>
      </c>
      <c r="H22" s="206" t="s">
        <v>253</v>
      </c>
      <c r="I22" s="227" t="s">
        <v>254</v>
      </c>
      <c r="J22" s="206" t="s">
        <v>243</v>
      </c>
      <c r="K22" s="359">
        <v>0</v>
      </c>
      <c r="L22" s="365">
        <v>0.43</v>
      </c>
      <c r="M22" s="359">
        <v>0</v>
      </c>
      <c r="N22" s="365">
        <v>0.04</v>
      </c>
      <c r="O22" s="359">
        <v>0</v>
      </c>
      <c r="P22" s="365">
        <v>0.05</v>
      </c>
      <c r="Q22" s="366">
        <f t="shared" si="11"/>
        <v>0</v>
      </c>
      <c r="R22" s="366">
        <f t="shared" si="11"/>
        <v>0.52</v>
      </c>
      <c r="S22" s="365">
        <v>0.4</v>
      </c>
      <c r="T22" s="365">
        <v>0.01</v>
      </c>
      <c r="U22" s="359">
        <v>0</v>
      </c>
      <c r="V22" s="365">
        <v>0.01</v>
      </c>
      <c r="W22" s="359">
        <v>0</v>
      </c>
      <c r="X22" s="365">
        <v>0.05</v>
      </c>
      <c r="Y22" s="366">
        <f t="shared" si="12"/>
        <v>0.4</v>
      </c>
      <c r="Z22" s="366">
        <f t="shared" si="12"/>
        <v>7.0000000000000007E-2</v>
      </c>
      <c r="AA22" s="495">
        <v>0.215</v>
      </c>
      <c r="AB22" s="365">
        <v>0.02</v>
      </c>
      <c r="AC22" s="495">
        <v>1.4999999999999999E-2</v>
      </c>
      <c r="AD22" s="365">
        <v>0.01</v>
      </c>
      <c r="AE22" s="496">
        <v>0.05</v>
      </c>
      <c r="AF22" s="365">
        <v>0.05</v>
      </c>
      <c r="AG22" s="366">
        <f t="shared" si="13"/>
        <v>0.27999999999999997</v>
      </c>
      <c r="AH22" s="366">
        <f t="shared" si="13"/>
        <v>0.08</v>
      </c>
      <c r="AI22" s="359">
        <v>2.5000000000000001E-2</v>
      </c>
      <c r="AJ22" s="365"/>
      <c r="AK22" s="359">
        <v>2.5000000000000001E-2</v>
      </c>
      <c r="AL22" s="365"/>
      <c r="AM22" s="365">
        <v>0.27</v>
      </c>
      <c r="AN22" s="365"/>
      <c r="AO22" s="366">
        <f t="shared" si="14"/>
        <v>0.32</v>
      </c>
      <c r="AP22" s="366">
        <f t="shared" si="14"/>
        <v>0</v>
      </c>
      <c r="AQ22" s="366">
        <f>(Q22+Y22+AG22+AO22)</f>
        <v>1</v>
      </c>
      <c r="AR22" s="230">
        <f>(R22+Z22+AH22+AP22)</f>
        <v>0.67</v>
      </c>
      <c r="AS22" s="290">
        <f t="shared" si="8"/>
        <v>0.67</v>
      </c>
    </row>
    <row r="23" spans="2:45" ht="316.5" customHeight="1">
      <c r="B23" s="782"/>
      <c r="C23" s="217" t="s">
        <v>463</v>
      </c>
      <c r="D23" s="228">
        <v>32</v>
      </c>
      <c r="E23" s="224" t="s">
        <v>255</v>
      </c>
      <c r="F23" s="225" t="s">
        <v>256</v>
      </c>
      <c r="G23" s="228">
        <v>62</v>
      </c>
      <c r="H23" s="206" t="s">
        <v>551</v>
      </c>
      <c r="I23" s="227" t="s">
        <v>257</v>
      </c>
      <c r="J23" s="206" t="s">
        <v>223</v>
      </c>
      <c r="K23" s="131">
        <v>0</v>
      </c>
      <c r="L23" s="131">
        <v>0</v>
      </c>
      <c r="M23" s="131">
        <v>0</v>
      </c>
      <c r="N23" s="131">
        <v>12</v>
      </c>
      <c r="O23" s="131">
        <v>19</v>
      </c>
      <c r="P23" s="131">
        <v>0</v>
      </c>
      <c r="Q23" s="231">
        <f>K23+M23+O23</f>
        <v>19</v>
      </c>
      <c r="R23" s="232">
        <f>L23+N23+P23</f>
        <v>12</v>
      </c>
      <c r="S23" s="131">
        <v>0</v>
      </c>
      <c r="T23" s="131">
        <v>0</v>
      </c>
      <c r="U23" s="131">
        <v>0</v>
      </c>
      <c r="V23" s="131">
        <v>0</v>
      </c>
      <c r="W23" s="131">
        <v>0</v>
      </c>
      <c r="X23" s="131">
        <v>0</v>
      </c>
      <c r="Y23" s="231">
        <f>S23+U23+W23</f>
        <v>0</v>
      </c>
      <c r="Z23" s="232">
        <f>T23+V23+X23</f>
        <v>0</v>
      </c>
      <c r="AA23" s="131">
        <v>0</v>
      </c>
      <c r="AB23" s="131">
        <v>16</v>
      </c>
      <c r="AC23" s="131">
        <v>0</v>
      </c>
      <c r="AD23" s="131">
        <v>0</v>
      </c>
      <c r="AE23" s="131">
        <v>10</v>
      </c>
      <c r="AF23" s="131">
        <v>1</v>
      </c>
      <c r="AG23" s="231">
        <f>AA23+AC23+AE23</f>
        <v>10</v>
      </c>
      <c r="AH23" s="232">
        <f>AB23+AD23+AF23</f>
        <v>17</v>
      </c>
      <c r="AI23" s="131">
        <v>0</v>
      </c>
      <c r="AJ23" s="131"/>
      <c r="AK23" s="131">
        <v>0</v>
      </c>
      <c r="AL23" s="131"/>
      <c r="AM23" s="131">
        <v>3</v>
      </c>
      <c r="AN23" s="131"/>
      <c r="AO23" s="231">
        <f>AI23+AK23+AM23</f>
        <v>3</v>
      </c>
      <c r="AP23" s="232">
        <f>AJ23+AL23+AN23</f>
        <v>0</v>
      </c>
      <c r="AQ23" s="233">
        <f>Q23+Y23+AG23+AO23</f>
        <v>32</v>
      </c>
      <c r="AR23" s="234">
        <f>R23+Z23+AH23+AP23</f>
        <v>29</v>
      </c>
      <c r="AS23" s="290">
        <f t="shared" si="8"/>
        <v>0.90625</v>
      </c>
    </row>
    <row r="24" spans="2:45" ht="354.75" customHeight="1">
      <c r="B24" s="782"/>
      <c r="C24" s="217" t="s">
        <v>464</v>
      </c>
      <c r="D24" s="218">
        <v>0.9</v>
      </c>
      <c r="E24" s="224" t="s">
        <v>258</v>
      </c>
      <c r="F24" s="229" t="s">
        <v>259</v>
      </c>
      <c r="G24" s="218">
        <v>0.9</v>
      </c>
      <c r="H24" s="206" t="s">
        <v>260</v>
      </c>
      <c r="I24" s="227" t="s">
        <v>261</v>
      </c>
      <c r="J24" s="206" t="s">
        <v>228</v>
      </c>
      <c r="K24" s="365">
        <v>0.9</v>
      </c>
      <c r="L24" s="365">
        <v>1.0589999999999999</v>
      </c>
      <c r="M24" s="365">
        <v>0.9</v>
      </c>
      <c r="N24" s="365">
        <v>0.95499999999999996</v>
      </c>
      <c r="O24" s="365">
        <v>0.9</v>
      </c>
      <c r="P24" s="365">
        <v>1.0349999999999999</v>
      </c>
      <c r="Q24" s="366">
        <f>(K24+M24+O24)/3</f>
        <v>0.9</v>
      </c>
      <c r="R24" s="287">
        <f>IFERROR(IF(OR(AQ24="",AQ24=0),0,ROUNDDOWN(AVERAGE(L24,N24,P24),3)),0)</f>
        <v>1.016</v>
      </c>
      <c r="S24" s="365">
        <v>0.9</v>
      </c>
      <c r="T24" s="365">
        <v>0.99299999999999999</v>
      </c>
      <c r="U24" s="365">
        <v>0.9</v>
      </c>
      <c r="V24" s="365">
        <v>1</v>
      </c>
      <c r="W24" s="365">
        <v>0.9</v>
      </c>
      <c r="X24" s="365">
        <v>0.98899999999999999</v>
      </c>
      <c r="Y24" s="366">
        <f>(S24+U24+W24)/3</f>
        <v>0.9</v>
      </c>
      <c r="Z24" s="287">
        <f>IFERROR(IF(OR($AQ24="",$AQ24=0),0,ROUNDDOWN(AVERAGE(T24,V24,X24),3)),0)</f>
        <v>0.99399999999999999</v>
      </c>
      <c r="AA24" s="365">
        <v>0.9</v>
      </c>
      <c r="AB24" s="365">
        <v>0.90204081632653066</v>
      </c>
      <c r="AC24" s="365">
        <v>0.9</v>
      </c>
      <c r="AD24" s="365">
        <v>0.94599999999999995</v>
      </c>
      <c r="AE24" s="365">
        <v>0.9</v>
      </c>
      <c r="AF24" s="365">
        <v>0.92028985507246375</v>
      </c>
      <c r="AG24" s="366">
        <f>(AA24+AC24+AE24)/3</f>
        <v>0.9</v>
      </c>
      <c r="AH24" s="287">
        <f>IFERROR(IF(OR($AQ24="",$AQ24=0),0,ROUNDDOWN(AVERAGE(AB24,AD24,AF24),3)),0)</f>
        <v>0.92200000000000004</v>
      </c>
      <c r="AI24" s="365">
        <v>0.9</v>
      </c>
      <c r="AJ24" s="365"/>
      <c r="AK24" s="365">
        <v>0.9</v>
      </c>
      <c r="AL24" s="365"/>
      <c r="AM24" s="365">
        <v>0.9</v>
      </c>
      <c r="AN24" s="365"/>
      <c r="AO24" s="366">
        <f>(AI24+AK24+AM24)/3</f>
        <v>0.9</v>
      </c>
      <c r="AP24" s="287">
        <f>IFERROR(IF(OR($AQ24="",$AQ24=0),0,ROUNDDOWN(AVERAGE(AJ24,AL24,AN24),3)),0)</f>
        <v>0</v>
      </c>
      <c r="AQ24" s="366">
        <f>(Q24+Y24+AG24+AO24)/4</f>
        <v>0.9</v>
      </c>
      <c r="AR24" s="179">
        <f>IFERROR(IF(OR(AQ24="",AQ24=0),0,ROUNDDOWN(AVERAGE(L24,N24,P24,T24,V24,X24,AB24,AD24,AF24,AJ24,AL24,AN24),3)),0)</f>
        <v>0.97699999999999998</v>
      </c>
      <c r="AS24" s="290">
        <f t="shared" si="8"/>
        <v>1.0855555555555556</v>
      </c>
    </row>
    <row r="25" spans="2:45" ht="198">
      <c r="B25" s="783"/>
      <c r="C25" s="217" t="s">
        <v>465</v>
      </c>
      <c r="D25" s="218">
        <v>1</v>
      </c>
      <c r="E25" s="224" t="s">
        <v>262</v>
      </c>
      <c r="F25" s="225" t="s">
        <v>263</v>
      </c>
      <c r="G25" s="226">
        <v>1</v>
      </c>
      <c r="H25" s="206" t="s">
        <v>264</v>
      </c>
      <c r="I25" s="227" t="s">
        <v>265</v>
      </c>
      <c r="J25" s="206" t="s">
        <v>228</v>
      </c>
      <c r="K25" s="367">
        <v>1</v>
      </c>
      <c r="L25" s="367">
        <v>0.79800000000000004</v>
      </c>
      <c r="M25" s="367">
        <v>1</v>
      </c>
      <c r="N25" s="367">
        <v>0.79800000000000004</v>
      </c>
      <c r="O25" s="367">
        <v>1</v>
      </c>
      <c r="P25" s="367">
        <v>0.79800000000000004</v>
      </c>
      <c r="Q25" s="368">
        <f>(K25+M25+O25)/3</f>
        <v>1</v>
      </c>
      <c r="R25" s="291">
        <f>IFERROR(IF(OR(AQ25="",AQ25=0),0,ROUNDDOWN(AVERAGE(L25,N25,P25),3)),0)</f>
        <v>0.79800000000000004</v>
      </c>
      <c r="S25" s="367">
        <v>1</v>
      </c>
      <c r="T25" s="367">
        <v>0.79800000000000004</v>
      </c>
      <c r="U25" s="367">
        <v>1</v>
      </c>
      <c r="V25" s="367">
        <v>0.79800000000000004</v>
      </c>
      <c r="W25" s="367">
        <v>1</v>
      </c>
      <c r="X25" s="367">
        <v>0.79800000000000004</v>
      </c>
      <c r="Y25" s="368">
        <f>(S25+U25+W25)/3</f>
        <v>1</v>
      </c>
      <c r="Z25" s="287">
        <f>IFERROR(IF(OR($AQ25="",$AQ25=0),0,ROUNDDOWN(AVERAGE(T25,V25,X25),3)),0)</f>
        <v>0.79800000000000004</v>
      </c>
      <c r="AA25" s="367">
        <v>1</v>
      </c>
      <c r="AB25" s="367">
        <v>0.95348837209302328</v>
      </c>
      <c r="AC25" s="367">
        <v>1</v>
      </c>
      <c r="AD25" s="367">
        <v>0.95348837209302328</v>
      </c>
      <c r="AE25" s="367">
        <v>1</v>
      </c>
      <c r="AF25" s="367">
        <v>0.95348837209302328</v>
      </c>
      <c r="AG25" s="368">
        <f>(AA25+AC25+AE25)/3</f>
        <v>1</v>
      </c>
      <c r="AH25" s="287">
        <f>IFERROR(IF(OR($AQ25="",$AQ25=0),0,ROUNDDOWN(AVERAGE(AB25,AD25,AF25),3)),0)</f>
        <v>0.95299999999999996</v>
      </c>
      <c r="AI25" s="367">
        <v>1</v>
      </c>
      <c r="AJ25" s="367"/>
      <c r="AK25" s="367">
        <v>1</v>
      </c>
      <c r="AL25" s="367"/>
      <c r="AM25" s="367">
        <v>1</v>
      </c>
      <c r="AN25" s="367"/>
      <c r="AO25" s="368">
        <f>(AI25+AK25+AM25)/3</f>
        <v>1</v>
      </c>
      <c r="AP25" s="287">
        <f>IFERROR(IF(OR($AQ25="",$AQ25=0),0,ROUNDDOWN(AVERAGE(AJ25,AL25,AN25),3)),0)</f>
        <v>0</v>
      </c>
      <c r="AQ25" s="368">
        <f>(Q25+Y25+AG25+AO25)/4</f>
        <v>1</v>
      </c>
      <c r="AR25" s="292">
        <f>IFERROR(IF(OR(AQ25="",AQ25=0),0,ROUNDDOWN(AVERAGE(L25,N25,P25,T25,V25,X25,AB25,AD25,AF25,AJ25,AL25,AN25),3)),0)</f>
        <v>0.84899999999999998</v>
      </c>
      <c r="AS25" s="293">
        <f t="shared" si="8"/>
        <v>0.84899999999999998</v>
      </c>
    </row>
    <row r="26" spans="2:45" s="4" customFormat="1" ht="23.25">
      <c r="B26" s="719" t="s">
        <v>23</v>
      </c>
      <c r="C26" s="720"/>
      <c r="D26" s="720"/>
      <c r="E26" s="720"/>
      <c r="F26" s="720"/>
      <c r="G26" s="720"/>
      <c r="H26" s="720"/>
      <c r="I26" s="720"/>
      <c r="J26" s="720"/>
      <c r="K26" s="720"/>
      <c r="L26" s="720"/>
      <c r="M26" s="720"/>
      <c r="N26" s="720"/>
      <c r="O26" s="720"/>
      <c r="P26" s="720"/>
      <c r="Q26" s="720"/>
      <c r="R26" s="720"/>
      <c r="S26" s="720"/>
      <c r="T26" s="720"/>
      <c r="U26" s="720"/>
      <c r="V26" s="720"/>
      <c r="W26" s="720"/>
      <c r="X26" s="720"/>
      <c r="Y26" s="720"/>
      <c r="Z26" s="720"/>
      <c r="AA26" s="720"/>
      <c r="AB26" s="720"/>
      <c r="AC26" s="720"/>
      <c r="AD26" s="720"/>
      <c r="AE26" s="720"/>
      <c r="AF26" s="720"/>
      <c r="AG26" s="720"/>
      <c r="AH26" s="720"/>
      <c r="AI26" s="720"/>
      <c r="AJ26" s="720"/>
      <c r="AK26" s="720"/>
      <c r="AL26" s="720"/>
      <c r="AM26" s="720"/>
      <c r="AN26" s="720"/>
      <c r="AO26" s="720"/>
      <c r="AP26" s="720"/>
      <c r="AQ26" s="720"/>
      <c r="AR26" s="721"/>
      <c r="AS26" s="360">
        <f>AVERAGE(AS13:AS25)</f>
        <v>0.91379524635215581</v>
      </c>
    </row>
    <row r="27" spans="2:45" ht="17.25">
      <c r="B27" s="86"/>
      <c r="C27" s="784"/>
      <c r="D27" s="784"/>
      <c r="E27" s="784"/>
      <c r="F27" s="784"/>
      <c r="G27" s="784"/>
      <c r="H27" s="784"/>
      <c r="I27" s="784"/>
      <c r="J27" s="784"/>
    </row>
    <row r="28" spans="2:45" ht="45" customHeight="1">
      <c r="B28" s="89" t="s">
        <v>32</v>
      </c>
      <c r="C28" s="785" t="s">
        <v>899</v>
      </c>
      <c r="D28" s="786"/>
      <c r="E28" s="86"/>
      <c r="F28" s="86"/>
      <c r="G28" s="90" t="s">
        <v>22</v>
      </c>
      <c r="H28" s="787" t="s">
        <v>266</v>
      </c>
      <c r="I28" s="788"/>
      <c r="J28" s="788"/>
    </row>
    <row r="29" spans="2:45" ht="13.5" customHeight="1">
      <c r="B29" s="86"/>
      <c r="C29" s="86"/>
      <c r="D29" s="87"/>
      <c r="E29" s="86"/>
      <c r="F29" s="86"/>
      <c r="G29" s="86"/>
      <c r="H29" s="86"/>
      <c r="I29" s="86"/>
      <c r="J29" s="88"/>
    </row>
    <row r="30" spans="2:45" ht="15" customHeight="1">
      <c r="B30" s="86"/>
      <c r="C30" s="86"/>
      <c r="D30" s="87"/>
      <c r="E30" s="86"/>
      <c r="F30" s="86"/>
      <c r="G30" s="86"/>
      <c r="H30" s="86"/>
      <c r="I30" s="86"/>
      <c r="J30" s="88"/>
    </row>
    <row r="31" spans="2:45" ht="17.25">
      <c r="B31" s="86"/>
      <c r="C31" s="86"/>
      <c r="D31" s="87"/>
      <c r="E31" s="86"/>
      <c r="F31" s="86"/>
      <c r="G31" s="86"/>
      <c r="H31" s="86"/>
      <c r="I31" s="86"/>
      <c r="J31" s="88"/>
    </row>
    <row r="32" spans="2:45" ht="15" customHeight="1">
      <c r="B32" s="86"/>
      <c r="C32" s="86"/>
      <c r="D32" s="87"/>
      <c r="E32" s="780"/>
      <c r="F32" s="780"/>
      <c r="G32" s="780"/>
      <c r="H32" s="780"/>
      <c r="I32" s="91"/>
      <c r="J32" s="86"/>
    </row>
    <row r="33" spans="2:10" ht="15" customHeight="1">
      <c r="B33" s="86"/>
      <c r="C33" s="86"/>
      <c r="D33" s="87"/>
      <c r="E33" s="86"/>
      <c r="F33" s="86"/>
      <c r="G33" s="88"/>
      <c r="H33" s="86"/>
      <c r="I33" s="86"/>
      <c r="J33" s="86"/>
    </row>
    <row r="34" spans="2:10" ht="15" customHeight="1">
      <c r="B34" s="86"/>
      <c r="C34" s="86"/>
      <c r="D34" s="87"/>
      <c r="E34" s="780"/>
      <c r="F34" s="780"/>
      <c r="G34" s="780"/>
      <c r="H34" s="780"/>
      <c r="I34" s="91"/>
      <c r="J34" s="86"/>
    </row>
    <row r="35" spans="2:10" ht="15" customHeight="1">
      <c r="B35" s="86"/>
      <c r="C35" s="86"/>
      <c r="D35" s="87"/>
      <c r="E35" s="86"/>
      <c r="F35" s="86"/>
      <c r="G35" s="88"/>
      <c r="H35" s="86"/>
      <c r="I35" s="86"/>
      <c r="J35" s="86"/>
    </row>
    <row r="36" spans="2:10" ht="15" customHeight="1">
      <c r="B36" s="86"/>
      <c r="C36" s="86"/>
      <c r="D36" s="87"/>
      <c r="E36" s="780"/>
      <c r="F36" s="780"/>
      <c r="G36" s="780"/>
      <c r="H36" s="780"/>
      <c r="I36" s="91"/>
      <c r="J36" s="86"/>
    </row>
  </sheetData>
  <sheetProtection algorithmName="SHA-512" hashValue="HWTUhIaaheobwx4JwT2yXVOtNDeBxm629CDxYyUm6pKV7I88+nwJlpq57eblIZetYeiEdlR/NQwqSvPlmjj4qA==" saltValue="P/s72Ak7VLFSPzqSq9ZPUw==" spinCount="100000" sheet="1" objects="1" scenarios="1"/>
  <mergeCells count="50">
    <mergeCell ref="E32:H32"/>
    <mergeCell ref="E34:H34"/>
    <mergeCell ref="E36:H36"/>
    <mergeCell ref="B13:B25"/>
    <mergeCell ref="C27:J27"/>
    <mergeCell ref="C28:D28"/>
    <mergeCell ref="H28:J28"/>
    <mergeCell ref="O11:P11"/>
    <mergeCell ref="Q11:R11"/>
    <mergeCell ref="S11:T11"/>
    <mergeCell ref="U11:V11"/>
    <mergeCell ref="W11:X11"/>
    <mergeCell ref="I9:I12"/>
    <mergeCell ref="J9:J12"/>
    <mergeCell ref="C17:C18"/>
    <mergeCell ref="C15:C16"/>
    <mergeCell ref="B26:AR26"/>
    <mergeCell ref="K9:AP9"/>
    <mergeCell ref="AQ9:AQ12"/>
    <mergeCell ref="AR9:AR12"/>
    <mergeCell ref="AM11:AN11"/>
    <mergeCell ref="Y11:Z11"/>
    <mergeCell ref="AC11:AD11"/>
    <mergeCell ref="AE11:AF11"/>
    <mergeCell ref="AG11:AH11"/>
    <mergeCell ref="AI11:AJ11"/>
    <mergeCell ref="AK11:AL11"/>
    <mergeCell ref="AA11:AB11"/>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AS9:AS12"/>
    <mergeCell ref="K10:R10"/>
    <mergeCell ref="S10:Z10"/>
    <mergeCell ref="AA10:AH10"/>
    <mergeCell ref="AI10:AP10"/>
    <mergeCell ref="K11:L11"/>
    <mergeCell ref="M11:N11"/>
    <mergeCell ref="AO11:AP11"/>
  </mergeCells>
  <pageMargins left="0.7" right="0.7" top="0.75" bottom="0.75" header="0.3" footer="0.3"/>
  <pageSetup orientation="portrait"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FF00"/>
  </sheetPr>
  <dimension ref="A1:AS31"/>
  <sheetViews>
    <sheetView showGridLines="0" zoomScale="55" zoomScaleNormal="55" workbookViewId="0">
      <selection activeCell="C24" sqref="C24"/>
    </sheetView>
  </sheetViews>
  <sheetFormatPr baseColWidth="10" defaultColWidth="17.28515625" defaultRowHeight="15" customHeight="1"/>
  <cols>
    <col min="1" max="1" width="3" style="4" customWidth="1"/>
    <col min="2" max="2" width="28.42578125" style="8" customWidth="1"/>
    <col min="3" max="3" width="28.5703125" style="8" customWidth="1"/>
    <col min="4" max="5" width="21.42578125" style="13" customWidth="1"/>
    <col min="6" max="7" width="21.42578125" style="8" customWidth="1"/>
    <col min="8" max="8" width="28.5703125" style="8" customWidth="1"/>
    <col min="9" max="9" width="52.28515625" style="8" customWidth="1"/>
    <col min="10" max="10" width="33.28515625" style="93" customWidth="1"/>
    <col min="11" max="42" width="14.28515625" style="4" customWidth="1"/>
    <col min="43" max="45" width="19.7109375" style="4" customWidth="1"/>
    <col min="46" max="16384" width="17.28515625" style="4"/>
  </cols>
  <sheetData>
    <row r="1" spans="1:45" ht="18" thickBot="1"/>
    <row r="2" spans="1:45" ht="15.75">
      <c r="B2" s="698"/>
      <c r="C2" s="701" t="s">
        <v>59</v>
      </c>
      <c r="D2" s="702"/>
      <c r="E2" s="702"/>
      <c r="F2" s="702"/>
      <c r="G2" s="702"/>
      <c r="H2" s="702"/>
      <c r="I2" s="702"/>
      <c r="J2" s="702"/>
      <c r="K2" s="702"/>
      <c r="L2" s="702"/>
      <c r="M2" s="702"/>
      <c r="N2" s="702"/>
      <c r="O2" s="702"/>
      <c r="P2" s="702"/>
      <c r="Q2" s="702"/>
      <c r="R2" s="702"/>
      <c r="S2" s="702"/>
      <c r="T2" s="702"/>
      <c r="U2" s="702"/>
      <c r="V2" s="702"/>
      <c r="W2" s="702"/>
      <c r="X2" s="702"/>
      <c r="Y2" s="702"/>
      <c r="Z2" s="702"/>
      <c r="AA2" s="702"/>
      <c r="AB2" s="702"/>
      <c r="AC2" s="702"/>
      <c r="AD2" s="702"/>
      <c r="AE2" s="702"/>
      <c r="AF2" s="702"/>
      <c r="AG2" s="702"/>
      <c r="AH2" s="702"/>
      <c r="AI2" s="702"/>
      <c r="AJ2" s="702"/>
      <c r="AK2" s="702"/>
      <c r="AL2" s="702"/>
      <c r="AM2" s="702"/>
      <c r="AN2" s="702"/>
      <c r="AO2" s="702"/>
      <c r="AP2" s="702"/>
      <c r="AQ2" s="703"/>
      <c r="AR2" s="710" t="s">
        <v>39</v>
      </c>
      <c r="AS2" s="711"/>
    </row>
    <row r="3" spans="1:45" ht="15.75">
      <c r="B3" s="699"/>
      <c r="C3" s="734"/>
      <c r="D3" s="705"/>
      <c r="E3" s="705"/>
      <c r="F3" s="705"/>
      <c r="G3" s="705"/>
      <c r="H3" s="705"/>
      <c r="I3" s="705"/>
      <c r="J3" s="705"/>
      <c r="K3" s="705"/>
      <c r="L3" s="705"/>
      <c r="M3" s="705"/>
      <c r="N3" s="705"/>
      <c r="O3" s="705"/>
      <c r="P3" s="705"/>
      <c r="Q3" s="705"/>
      <c r="R3" s="705"/>
      <c r="S3" s="705"/>
      <c r="T3" s="705"/>
      <c r="U3" s="705"/>
      <c r="V3" s="705"/>
      <c r="W3" s="705"/>
      <c r="X3" s="705"/>
      <c r="Y3" s="705"/>
      <c r="Z3" s="705"/>
      <c r="AA3" s="705"/>
      <c r="AB3" s="705"/>
      <c r="AC3" s="705"/>
      <c r="AD3" s="705"/>
      <c r="AE3" s="705"/>
      <c r="AF3" s="705"/>
      <c r="AG3" s="705"/>
      <c r="AH3" s="705"/>
      <c r="AI3" s="705"/>
      <c r="AJ3" s="705"/>
      <c r="AK3" s="705"/>
      <c r="AL3" s="705"/>
      <c r="AM3" s="705"/>
      <c r="AN3" s="705"/>
      <c r="AO3" s="705"/>
      <c r="AP3" s="705"/>
      <c r="AQ3" s="706"/>
      <c r="AR3" s="22" t="s">
        <v>36</v>
      </c>
      <c r="AS3" s="23" t="s">
        <v>37</v>
      </c>
    </row>
    <row r="4" spans="1:45">
      <c r="B4" s="699"/>
      <c r="C4" s="734"/>
      <c r="D4" s="705"/>
      <c r="E4" s="705"/>
      <c r="F4" s="705"/>
      <c r="G4" s="705"/>
      <c r="H4" s="705"/>
      <c r="I4" s="705"/>
      <c r="J4" s="705"/>
      <c r="K4" s="705"/>
      <c r="L4" s="705"/>
      <c r="M4" s="705"/>
      <c r="N4" s="705"/>
      <c r="O4" s="705"/>
      <c r="P4" s="705"/>
      <c r="Q4" s="705"/>
      <c r="R4" s="705"/>
      <c r="S4" s="705"/>
      <c r="T4" s="705"/>
      <c r="U4" s="705"/>
      <c r="V4" s="705"/>
      <c r="W4" s="705"/>
      <c r="X4" s="705"/>
      <c r="Y4" s="705"/>
      <c r="Z4" s="705"/>
      <c r="AA4" s="705"/>
      <c r="AB4" s="705"/>
      <c r="AC4" s="705"/>
      <c r="AD4" s="705"/>
      <c r="AE4" s="705"/>
      <c r="AF4" s="705"/>
      <c r="AG4" s="705"/>
      <c r="AH4" s="705"/>
      <c r="AI4" s="705"/>
      <c r="AJ4" s="705"/>
      <c r="AK4" s="705"/>
      <c r="AL4" s="705"/>
      <c r="AM4" s="705"/>
      <c r="AN4" s="705"/>
      <c r="AO4" s="705"/>
      <c r="AP4" s="705"/>
      <c r="AQ4" s="706"/>
      <c r="AR4" s="24">
        <v>3</v>
      </c>
      <c r="AS4" s="25" t="s">
        <v>102</v>
      </c>
    </row>
    <row r="5" spans="1:45" ht="15.75">
      <c r="B5" s="699"/>
      <c r="C5" s="734"/>
      <c r="D5" s="705"/>
      <c r="E5" s="705"/>
      <c r="F5" s="705"/>
      <c r="G5" s="705"/>
      <c r="H5" s="705"/>
      <c r="I5" s="705"/>
      <c r="J5" s="705"/>
      <c r="K5" s="705"/>
      <c r="L5" s="705"/>
      <c r="M5" s="705"/>
      <c r="N5" s="705"/>
      <c r="O5" s="705"/>
      <c r="P5" s="705"/>
      <c r="Q5" s="705"/>
      <c r="R5" s="705"/>
      <c r="S5" s="705"/>
      <c r="T5" s="705"/>
      <c r="U5" s="705"/>
      <c r="V5" s="705"/>
      <c r="W5" s="705"/>
      <c r="X5" s="705"/>
      <c r="Y5" s="705"/>
      <c r="Z5" s="705"/>
      <c r="AA5" s="705"/>
      <c r="AB5" s="705"/>
      <c r="AC5" s="705"/>
      <c r="AD5" s="705"/>
      <c r="AE5" s="705"/>
      <c r="AF5" s="705"/>
      <c r="AG5" s="705"/>
      <c r="AH5" s="705"/>
      <c r="AI5" s="705"/>
      <c r="AJ5" s="705"/>
      <c r="AK5" s="705"/>
      <c r="AL5" s="705"/>
      <c r="AM5" s="705"/>
      <c r="AN5" s="705"/>
      <c r="AO5" s="705"/>
      <c r="AP5" s="705"/>
      <c r="AQ5" s="706"/>
      <c r="AR5" s="732" t="s">
        <v>38</v>
      </c>
      <c r="AS5" s="733"/>
    </row>
    <row r="6" spans="1:45" ht="15.75" thickBot="1">
      <c r="B6" s="700"/>
      <c r="C6" s="707"/>
      <c r="D6" s="708"/>
      <c r="E6" s="708"/>
      <c r="F6" s="708"/>
      <c r="G6" s="708"/>
      <c r="H6" s="708"/>
      <c r="I6" s="708"/>
      <c r="J6" s="708"/>
      <c r="K6" s="708"/>
      <c r="L6" s="708"/>
      <c r="M6" s="708"/>
      <c r="N6" s="708"/>
      <c r="O6" s="708"/>
      <c r="P6" s="708"/>
      <c r="Q6" s="708"/>
      <c r="R6" s="708"/>
      <c r="S6" s="708"/>
      <c r="T6" s="708"/>
      <c r="U6" s="708"/>
      <c r="V6" s="708"/>
      <c r="W6" s="708"/>
      <c r="X6" s="708"/>
      <c r="Y6" s="708"/>
      <c r="Z6" s="708"/>
      <c r="AA6" s="708"/>
      <c r="AB6" s="708"/>
      <c r="AC6" s="708"/>
      <c r="AD6" s="708"/>
      <c r="AE6" s="708"/>
      <c r="AF6" s="708"/>
      <c r="AG6" s="708"/>
      <c r="AH6" s="708"/>
      <c r="AI6" s="708"/>
      <c r="AJ6" s="708"/>
      <c r="AK6" s="708"/>
      <c r="AL6" s="708"/>
      <c r="AM6" s="708"/>
      <c r="AN6" s="708"/>
      <c r="AO6" s="708"/>
      <c r="AP6" s="708"/>
      <c r="AQ6" s="709"/>
      <c r="AR6" s="714" t="s">
        <v>100</v>
      </c>
      <c r="AS6" s="715"/>
    </row>
    <row r="7" spans="1:45" ht="17.25">
      <c r="B7" s="5"/>
      <c r="C7" s="5"/>
      <c r="D7" s="11"/>
      <c r="E7" s="11"/>
      <c r="F7" s="5"/>
      <c r="G7" s="5"/>
      <c r="H7" s="5"/>
      <c r="I7" s="5"/>
      <c r="J7" s="94"/>
      <c r="AR7" s="738"/>
      <c r="AS7" s="739"/>
    </row>
    <row r="8" spans="1:45" ht="13.5">
      <c r="B8" s="17"/>
      <c r="C8" s="18"/>
      <c r="D8" s="18"/>
      <c r="E8" s="74"/>
      <c r="F8" s="18"/>
      <c r="G8" s="18"/>
      <c r="H8" s="18"/>
      <c r="I8" s="18"/>
      <c r="J8" s="74"/>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695"/>
      <c r="AR8" s="696"/>
      <c r="AS8" s="697"/>
    </row>
    <row r="9" spans="1:45" ht="15.75">
      <c r="B9" s="724" t="s">
        <v>35</v>
      </c>
      <c r="C9" s="725" t="s">
        <v>34</v>
      </c>
      <c r="D9" s="725" t="s">
        <v>63</v>
      </c>
      <c r="E9" s="725" t="s">
        <v>66</v>
      </c>
      <c r="F9" s="725" t="s">
        <v>67</v>
      </c>
      <c r="G9" s="725" t="s">
        <v>31</v>
      </c>
      <c r="H9" s="725" t="s">
        <v>25</v>
      </c>
      <c r="I9" s="725" t="s">
        <v>95</v>
      </c>
      <c r="J9" s="725" t="s">
        <v>2</v>
      </c>
      <c r="K9" s="628" t="s">
        <v>5</v>
      </c>
      <c r="L9" s="628"/>
      <c r="M9" s="628"/>
      <c r="N9" s="628"/>
      <c r="O9" s="628"/>
      <c r="P9" s="628"/>
      <c r="Q9" s="628"/>
      <c r="R9" s="628"/>
      <c r="S9" s="628"/>
      <c r="T9" s="628"/>
      <c r="U9" s="628"/>
      <c r="V9" s="628"/>
      <c r="W9" s="628"/>
      <c r="X9" s="628"/>
      <c r="Y9" s="628"/>
      <c r="Z9" s="628"/>
      <c r="AA9" s="628"/>
      <c r="AB9" s="628"/>
      <c r="AC9" s="628"/>
      <c r="AD9" s="628"/>
      <c r="AE9" s="628"/>
      <c r="AF9" s="628"/>
      <c r="AG9" s="628"/>
      <c r="AH9" s="628"/>
      <c r="AI9" s="628"/>
      <c r="AJ9" s="628"/>
      <c r="AK9" s="628"/>
      <c r="AL9" s="628"/>
      <c r="AM9" s="628"/>
      <c r="AN9" s="628"/>
      <c r="AO9" s="628"/>
      <c r="AP9" s="628"/>
      <c r="AQ9" s="722" t="s">
        <v>6</v>
      </c>
      <c r="AR9" s="723" t="s">
        <v>7</v>
      </c>
      <c r="AS9" s="723" t="s">
        <v>24</v>
      </c>
    </row>
    <row r="10" spans="1:45" ht="15.75">
      <c r="B10" s="724"/>
      <c r="C10" s="725"/>
      <c r="D10" s="725"/>
      <c r="E10" s="725"/>
      <c r="F10" s="725"/>
      <c r="G10" s="725"/>
      <c r="H10" s="725"/>
      <c r="I10" s="725"/>
      <c r="J10" s="725"/>
      <c r="K10" s="727" t="s">
        <v>26</v>
      </c>
      <c r="L10" s="727"/>
      <c r="M10" s="727"/>
      <c r="N10" s="727"/>
      <c r="O10" s="727"/>
      <c r="P10" s="727"/>
      <c r="Q10" s="727"/>
      <c r="R10" s="727"/>
      <c r="S10" s="727" t="s">
        <v>27</v>
      </c>
      <c r="T10" s="727"/>
      <c r="U10" s="727"/>
      <c r="V10" s="727"/>
      <c r="W10" s="727"/>
      <c r="X10" s="727"/>
      <c r="Y10" s="727"/>
      <c r="Z10" s="727"/>
      <c r="AA10" s="727" t="s">
        <v>28</v>
      </c>
      <c r="AB10" s="727"/>
      <c r="AC10" s="727"/>
      <c r="AD10" s="727"/>
      <c r="AE10" s="727"/>
      <c r="AF10" s="727"/>
      <c r="AG10" s="727"/>
      <c r="AH10" s="727"/>
      <c r="AI10" s="727" t="s">
        <v>29</v>
      </c>
      <c r="AJ10" s="727"/>
      <c r="AK10" s="727"/>
      <c r="AL10" s="727"/>
      <c r="AM10" s="727"/>
      <c r="AN10" s="727"/>
      <c r="AO10" s="727"/>
      <c r="AP10" s="727"/>
      <c r="AQ10" s="722"/>
      <c r="AR10" s="723"/>
      <c r="AS10" s="723"/>
    </row>
    <row r="11" spans="1:45" ht="15.75" customHeight="1">
      <c r="B11" s="724"/>
      <c r="C11" s="725"/>
      <c r="D11" s="725"/>
      <c r="E11" s="725"/>
      <c r="F11" s="725"/>
      <c r="G11" s="725"/>
      <c r="H11" s="725"/>
      <c r="I11" s="725"/>
      <c r="J11" s="725"/>
      <c r="K11" s="727" t="s">
        <v>8</v>
      </c>
      <c r="L11" s="727"/>
      <c r="M11" s="727" t="s">
        <v>9</v>
      </c>
      <c r="N11" s="727"/>
      <c r="O11" s="740" t="s">
        <v>10</v>
      </c>
      <c r="P11" s="741"/>
      <c r="Q11" s="728" t="s">
        <v>11</v>
      </c>
      <c r="R11" s="729"/>
      <c r="S11" s="727" t="s">
        <v>33</v>
      </c>
      <c r="T11" s="727"/>
      <c r="U11" s="727" t="s">
        <v>12</v>
      </c>
      <c r="V11" s="727"/>
      <c r="W11" s="727" t="s">
        <v>13</v>
      </c>
      <c r="X11" s="727"/>
      <c r="Y11" s="728" t="s">
        <v>11</v>
      </c>
      <c r="Z11" s="729"/>
      <c r="AA11" s="727" t="s">
        <v>14</v>
      </c>
      <c r="AB11" s="727"/>
      <c r="AC11" s="727" t="s">
        <v>15</v>
      </c>
      <c r="AD11" s="727"/>
      <c r="AE11" s="727" t="s">
        <v>16</v>
      </c>
      <c r="AF11" s="727"/>
      <c r="AG11" s="728" t="s">
        <v>11</v>
      </c>
      <c r="AH11" s="729"/>
      <c r="AI11" s="727" t="s">
        <v>17</v>
      </c>
      <c r="AJ11" s="727"/>
      <c r="AK11" s="727" t="s">
        <v>18</v>
      </c>
      <c r="AL11" s="727"/>
      <c r="AM11" s="727" t="s">
        <v>19</v>
      </c>
      <c r="AN11" s="727"/>
      <c r="AO11" s="728" t="s">
        <v>11</v>
      </c>
      <c r="AP11" s="729"/>
      <c r="AQ11" s="722"/>
      <c r="AR11" s="723"/>
      <c r="AS11" s="723"/>
    </row>
    <row r="12" spans="1:45" ht="13.5">
      <c r="B12" s="627"/>
      <c r="C12" s="726"/>
      <c r="D12" s="726"/>
      <c r="E12" s="726"/>
      <c r="F12" s="726"/>
      <c r="G12" s="726"/>
      <c r="H12" s="726"/>
      <c r="I12" s="726"/>
      <c r="J12" s="726"/>
      <c r="K12" s="26" t="s">
        <v>20</v>
      </c>
      <c r="L12" s="27" t="s">
        <v>21</v>
      </c>
      <c r="M12" s="26" t="s">
        <v>20</v>
      </c>
      <c r="N12" s="27" t="s">
        <v>21</v>
      </c>
      <c r="O12" s="26" t="s">
        <v>20</v>
      </c>
      <c r="P12" s="27" t="s">
        <v>21</v>
      </c>
      <c r="Q12" s="28" t="s">
        <v>20</v>
      </c>
      <c r="R12" s="29" t="s">
        <v>21</v>
      </c>
      <c r="S12" s="26" t="s">
        <v>20</v>
      </c>
      <c r="T12" s="27" t="s">
        <v>21</v>
      </c>
      <c r="U12" s="26" t="s">
        <v>20</v>
      </c>
      <c r="V12" s="27" t="s">
        <v>21</v>
      </c>
      <c r="W12" s="26" t="s">
        <v>20</v>
      </c>
      <c r="X12" s="27" t="s">
        <v>21</v>
      </c>
      <c r="Y12" s="28" t="s">
        <v>20</v>
      </c>
      <c r="Z12" s="29" t="s">
        <v>21</v>
      </c>
      <c r="AA12" s="26" t="s">
        <v>20</v>
      </c>
      <c r="AB12" s="27" t="s">
        <v>21</v>
      </c>
      <c r="AC12" s="26" t="s">
        <v>20</v>
      </c>
      <c r="AD12" s="27" t="s">
        <v>21</v>
      </c>
      <c r="AE12" s="26" t="s">
        <v>20</v>
      </c>
      <c r="AF12" s="27" t="s">
        <v>21</v>
      </c>
      <c r="AG12" s="28" t="s">
        <v>20</v>
      </c>
      <c r="AH12" s="29" t="s">
        <v>21</v>
      </c>
      <c r="AI12" s="26" t="s">
        <v>20</v>
      </c>
      <c r="AJ12" s="27" t="s">
        <v>21</v>
      </c>
      <c r="AK12" s="26" t="s">
        <v>20</v>
      </c>
      <c r="AL12" s="27" t="s">
        <v>21</v>
      </c>
      <c r="AM12" s="26" t="s">
        <v>20</v>
      </c>
      <c r="AN12" s="27" t="s">
        <v>21</v>
      </c>
      <c r="AO12" s="28" t="s">
        <v>20</v>
      </c>
      <c r="AP12" s="29" t="s">
        <v>21</v>
      </c>
      <c r="AQ12" s="722"/>
      <c r="AR12" s="723"/>
      <c r="AS12" s="723"/>
    </row>
    <row r="13" spans="1:45" ht="142.5">
      <c r="A13" s="95"/>
      <c r="B13" s="789" t="s">
        <v>286</v>
      </c>
      <c r="C13" s="235" t="s">
        <v>428</v>
      </c>
      <c r="D13" s="181">
        <v>0.91</v>
      </c>
      <c r="E13" s="236" t="s">
        <v>267</v>
      </c>
      <c r="F13" s="211" t="s">
        <v>268</v>
      </c>
      <c r="G13" s="198">
        <v>0.85</v>
      </c>
      <c r="H13" s="237" t="s">
        <v>269</v>
      </c>
      <c r="I13" s="238" t="s">
        <v>270</v>
      </c>
      <c r="J13" s="214" t="s">
        <v>547</v>
      </c>
      <c r="K13" s="370">
        <v>0.87</v>
      </c>
      <c r="L13" s="373">
        <v>1</v>
      </c>
      <c r="M13" s="370">
        <v>0.87</v>
      </c>
      <c r="N13" s="373">
        <v>0.93799999999999994</v>
      </c>
      <c r="O13" s="370">
        <v>0.87</v>
      </c>
      <c r="P13" s="373">
        <v>0.78700000000000003</v>
      </c>
      <c r="Q13" s="371">
        <f t="shared" ref="Q13:Q18" si="0">(K13+M13+O13)/3</f>
        <v>0.87</v>
      </c>
      <c r="R13" s="294">
        <f>IFERROR(IF(OR($AQ13="",$AQ13=0),0,ROUNDDOWN(AVERAGE(L13,N13,P13),3)),0)</f>
        <v>0.90800000000000003</v>
      </c>
      <c r="S13" s="370">
        <v>0.87</v>
      </c>
      <c r="T13" s="373">
        <v>1</v>
      </c>
      <c r="U13" s="370">
        <v>0.87</v>
      </c>
      <c r="V13" s="373">
        <v>1</v>
      </c>
      <c r="W13" s="370">
        <v>0.87</v>
      </c>
      <c r="X13" s="373">
        <v>1</v>
      </c>
      <c r="Y13" s="371">
        <f t="shared" ref="Y13:Y18" si="1">(S13+U13+W13)/3</f>
        <v>0.87</v>
      </c>
      <c r="Z13" s="294">
        <f>IFERROR(IF(OR($AQ13="",$AQ13=0),0,ROUNDDOWN(AVERAGE(T13,V13,X13),3)),0)</f>
        <v>1</v>
      </c>
      <c r="AA13" s="370">
        <v>0.95</v>
      </c>
      <c r="AB13" s="373">
        <v>1</v>
      </c>
      <c r="AC13" s="370">
        <v>0.95</v>
      </c>
      <c r="AD13" s="373">
        <v>1</v>
      </c>
      <c r="AE13" s="370">
        <v>0.95</v>
      </c>
      <c r="AF13" s="373">
        <v>1</v>
      </c>
      <c r="AG13" s="371">
        <f t="shared" ref="AG13:AG18" si="2">(AA13+AC13+AE13)/3</f>
        <v>0.94999999999999984</v>
      </c>
      <c r="AH13" s="294">
        <f>IFERROR(IF(OR($AQ13="",$AQ13=0),0,ROUNDDOWN(AVERAGE(AB13,AD13,AF13),3)),0)</f>
        <v>1</v>
      </c>
      <c r="AI13" s="370">
        <v>0.95</v>
      </c>
      <c r="AJ13" s="373"/>
      <c r="AK13" s="370">
        <v>0.95</v>
      </c>
      <c r="AL13" s="373"/>
      <c r="AM13" s="370">
        <v>0.95</v>
      </c>
      <c r="AN13" s="373"/>
      <c r="AO13" s="371">
        <f t="shared" ref="AO13:AO18" si="3">(AI13+AK13+AM13)/3</f>
        <v>0.94999999999999984</v>
      </c>
      <c r="AP13" s="294">
        <f>IFERROR(IF(OR($AQ13="",$AQ13=0),0,ROUNDDOWN(AVERAGE(AJ13,AL13,AN13),3)),0)</f>
        <v>0</v>
      </c>
      <c r="AQ13" s="355">
        <f t="shared" ref="AQ13:AQ18" si="4">(Q13+Y13+AG13+AO13)/4</f>
        <v>0.90999999999999992</v>
      </c>
      <c r="AR13" s="292">
        <f t="shared" ref="AR13:AR18" si="5">IFERROR(IF(OR(AQ13="",AQ13=0),0,ROUNDDOWN(AVERAGE(L13,N13,P13,T13,V13,X13,AB13,AD13,AF13,AJ13,AL13,AN13),3)),0)</f>
        <v>0.96899999999999997</v>
      </c>
      <c r="AS13" s="289">
        <f t="shared" ref="AS13:AS18" si="6">IF(AND(AR13&gt;0,AQ13&gt;0),AR13/AQ13,0)</f>
        <v>1.0648351648351648</v>
      </c>
    </row>
    <row r="14" spans="1:45" ht="90">
      <c r="A14" s="95"/>
      <c r="B14" s="790"/>
      <c r="C14" s="235" t="s">
        <v>429</v>
      </c>
      <c r="D14" s="218">
        <v>0.95</v>
      </c>
      <c r="E14" s="236" t="s">
        <v>271</v>
      </c>
      <c r="F14" s="211" t="s">
        <v>272</v>
      </c>
      <c r="G14" s="198">
        <v>0.95</v>
      </c>
      <c r="H14" s="237" t="s">
        <v>269</v>
      </c>
      <c r="I14" s="238" t="s">
        <v>494</v>
      </c>
      <c r="J14" s="214" t="s">
        <v>547</v>
      </c>
      <c r="K14" s="372">
        <v>0.95</v>
      </c>
      <c r="L14" s="374">
        <v>1</v>
      </c>
      <c r="M14" s="372">
        <v>0.95</v>
      </c>
      <c r="N14" s="374">
        <v>1</v>
      </c>
      <c r="O14" s="372">
        <v>0.95</v>
      </c>
      <c r="P14" s="374">
        <v>1</v>
      </c>
      <c r="Q14" s="371">
        <f t="shared" si="0"/>
        <v>0.94999999999999984</v>
      </c>
      <c r="R14" s="294">
        <f t="shared" ref="R14:R18" si="7">IFERROR(IF(OR(AQ14="",AQ14=0),0,ROUNDDOWN(AVERAGE(L14,N14,P14),3)),0)</f>
        <v>1</v>
      </c>
      <c r="S14" s="372">
        <v>0.95</v>
      </c>
      <c r="T14" s="374">
        <v>1</v>
      </c>
      <c r="U14" s="372">
        <v>0.95</v>
      </c>
      <c r="V14" s="374">
        <v>1</v>
      </c>
      <c r="W14" s="372">
        <v>0.95</v>
      </c>
      <c r="X14" s="374">
        <v>1</v>
      </c>
      <c r="Y14" s="371">
        <f t="shared" si="1"/>
        <v>0.94999999999999984</v>
      </c>
      <c r="Z14" s="294">
        <f t="shared" ref="Z14:Z18" si="8">IFERROR(IF(OR($AQ14="",$AQ14=0),0,ROUNDDOWN(AVERAGE(T14,V14,X14),3)),0)</f>
        <v>1</v>
      </c>
      <c r="AA14" s="372">
        <v>0.95</v>
      </c>
      <c r="AB14" s="374">
        <v>1</v>
      </c>
      <c r="AC14" s="372">
        <v>0.95</v>
      </c>
      <c r="AD14" s="374">
        <v>1</v>
      </c>
      <c r="AE14" s="372">
        <v>0.95</v>
      </c>
      <c r="AF14" s="374">
        <v>1</v>
      </c>
      <c r="AG14" s="371">
        <f t="shared" si="2"/>
        <v>0.94999999999999984</v>
      </c>
      <c r="AH14" s="294">
        <f t="shared" ref="AH14:AH18" si="9">IFERROR(IF(OR($AQ14="",$AQ14=0),0,ROUNDDOWN(AVERAGE(AB14,AD14,AF14),3)),0)</f>
        <v>1</v>
      </c>
      <c r="AI14" s="372">
        <v>0.95</v>
      </c>
      <c r="AJ14" s="374"/>
      <c r="AK14" s="372">
        <v>0.95</v>
      </c>
      <c r="AL14" s="374"/>
      <c r="AM14" s="372">
        <v>0.95</v>
      </c>
      <c r="AN14" s="374"/>
      <c r="AO14" s="371">
        <f t="shared" si="3"/>
        <v>0.94999999999999984</v>
      </c>
      <c r="AP14" s="294">
        <f t="shared" ref="AP14:AP18" si="10">IFERROR(IF(OR($AQ14="",$AQ14=0),0,ROUNDDOWN(AVERAGE(AJ14,AL14,AN14),3)),0)</f>
        <v>0</v>
      </c>
      <c r="AQ14" s="355">
        <f t="shared" si="4"/>
        <v>0.94999999999999984</v>
      </c>
      <c r="AR14" s="292">
        <f t="shared" si="5"/>
        <v>1</v>
      </c>
      <c r="AS14" s="289">
        <f t="shared" si="6"/>
        <v>1.0526315789473686</v>
      </c>
    </row>
    <row r="15" spans="1:45" ht="105">
      <c r="A15" s="95"/>
      <c r="B15" s="790"/>
      <c r="C15" s="235" t="s">
        <v>430</v>
      </c>
      <c r="D15" s="181">
        <v>0.95</v>
      </c>
      <c r="E15" s="236" t="s">
        <v>273</v>
      </c>
      <c r="F15" s="211" t="s">
        <v>274</v>
      </c>
      <c r="G15" s="198">
        <v>0.95</v>
      </c>
      <c r="H15" s="237" t="s">
        <v>269</v>
      </c>
      <c r="I15" s="239" t="s">
        <v>275</v>
      </c>
      <c r="J15" s="214" t="s">
        <v>547</v>
      </c>
      <c r="K15" s="370">
        <v>0.95</v>
      </c>
      <c r="L15" s="373">
        <v>1</v>
      </c>
      <c r="M15" s="372">
        <v>0.95</v>
      </c>
      <c r="N15" s="373">
        <v>0.99299999999999999</v>
      </c>
      <c r="O15" s="372">
        <v>0.95</v>
      </c>
      <c r="P15" s="373">
        <v>0.98799999999999999</v>
      </c>
      <c r="Q15" s="371">
        <f t="shared" si="0"/>
        <v>0.94999999999999984</v>
      </c>
      <c r="R15" s="294">
        <f t="shared" si="7"/>
        <v>0.99299999999999999</v>
      </c>
      <c r="S15" s="372">
        <v>0.95</v>
      </c>
      <c r="T15" s="373">
        <v>1</v>
      </c>
      <c r="U15" s="372">
        <v>0.95</v>
      </c>
      <c r="V15" s="373">
        <v>0.998</v>
      </c>
      <c r="W15" s="372">
        <v>0.95</v>
      </c>
      <c r="X15" s="373">
        <v>1</v>
      </c>
      <c r="Y15" s="371">
        <f t="shared" si="1"/>
        <v>0.94999999999999984</v>
      </c>
      <c r="Z15" s="294">
        <f t="shared" si="8"/>
        <v>0.999</v>
      </c>
      <c r="AA15" s="372">
        <v>0.95</v>
      </c>
      <c r="AB15" s="373">
        <v>1</v>
      </c>
      <c r="AC15" s="372">
        <v>0.95</v>
      </c>
      <c r="AD15" s="373">
        <v>1</v>
      </c>
      <c r="AE15" s="372">
        <v>0.95</v>
      </c>
      <c r="AF15" s="373">
        <v>0.99429657794676807</v>
      </c>
      <c r="AG15" s="371">
        <f t="shared" si="2"/>
        <v>0.94999999999999984</v>
      </c>
      <c r="AH15" s="294">
        <f t="shared" si="9"/>
        <v>0.998</v>
      </c>
      <c r="AI15" s="372">
        <v>0.95</v>
      </c>
      <c r="AJ15" s="373"/>
      <c r="AK15" s="372">
        <v>0.95</v>
      </c>
      <c r="AL15" s="373"/>
      <c r="AM15" s="372">
        <v>0.95</v>
      </c>
      <c r="AN15" s="373"/>
      <c r="AO15" s="371">
        <f t="shared" si="3"/>
        <v>0.94999999999999984</v>
      </c>
      <c r="AP15" s="294">
        <f t="shared" si="10"/>
        <v>0</v>
      </c>
      <c r="AQ15" s="355">
        <f t="shared" si="4"/>
        <v>0.94999999999999984</v>
      </c>
      <c r="AR15" s="292">
        <f t="shared" si="5"/>
        <v>0.997</v>
      </c>
      <c r="AS15" s="289">
        <f t="shared" si="6"/>
        <v>1.0494736842105266</v>
      </c>
    </row>
    <row r="16" spans="1:45" ht="138" customHeight="1">
      <c r="A16" s="95"/>
      <c r="B16" s="790"/>
      <c r="C16" s="235" t="s">
        <v>431</v>
      </c>
      <c r="D16" s="181">
        <v>0.95</v>
      </c>
      <c r="E16" s="236" t="s">
        <v>276</v>
      </c>
      <c r="F16" s="211" t="s">
        <v>277</v>
      </c>
      <c r="G16" s="198">
        <v>0.95</v>
      </c>
      <c r="H16" s="237" t="s">
        <v>269</v>
      </c>
      <c r="I16" s="239" t="s">
        <v>278</v>
      </c>
      <c r="J16" s="214" t="s">
        <v>547</v>
      </c>
      <c r="K16" s="370">
        <v>0.95</v>
      </c>
      <c r="L16" s="373">
        <v>1</v>
      </c>
      <c r="M16" s="372">
        <v>0.95</v>
      </c>
      <c r="N16" s="373">
        <v>1</v>
      </c>
      <c r="O16" s="372">
        <v>0.95</v>
      </c>
      <c r="P16" s="373">
        <v>1</v>
      </c>
      <c r="Q16" s="371">
        <f t="shared" si="0"/>
        <v>0.94999999999999984</v>
      </c>
      <c r="R16" s="294">
        <f t="shared" si="7"/>
        <v>1</v>
      </c>
      <c r="S16" s="372">
        <v>0.95</v>
      </c>
      <c r="T16" s="373">
        <v>1</v>
      </c>
      <c r="U16" s="372">
        <v>0.95</v>
      </c>
      <c r="V16" s="373">
        <v>1</v>
      </c>
      <c r="W16" s="372">
        <v>0.95</v>
      </c>
      <c r="X16" s="373">
        <v>1</v>
      </c>
      <c r="Y16" s="371">
        <f t="shared" si="1"/>
        <v>0.94999999999999984</v>
      </c>
      <c r="Z16" s="294">
        <f t="shared" si="8"/>
        <v>1</v>
      </c>
      <c r="AA16" s="372">
        <v>0.95</v>
      </c>
      <c r="AB16" s="373">
        <v>1</v>
      </c>
      <c r="AC16" s="372">
        <v>0.95</v>
      </c>
      <c r="AD16" s="373">
        <v>1</v>
      </c>
      <c r="AE16" s="372">
        <v>0.95</v>
      </c>
      <c r="AF16" s="373">
        <v>1</v>
      </c>
      <c r="AG16" s="371">
        <f t="shared" si="2"/>
        <v>0.94999999999999984</v>
      </c>
      <c r="AH16" s="294">
        <f t="shared" si="9"/>
        <v>1</v>
      </c>
      <c r="AI16" s="372">
        <v>0.95</v>
      </c>
      <c r="AJ16" s="373"/>
      <c r="AK16" s="372">
        <v>0.95</v>
      </c>
      <c r="AL16" s="373"/>
      <c r="AM16" s="372">
        <v>0.95</v>
      </c>
      <c r="AN16" s="373"/>
      <c r="AO16" s="371">
        <f t="shared" si="3"/>
        <v>0.94999999999999984</v>
      </c>
      <c r="AP16" s="294">
        <f t="shared" si="10"/>
        <v>0</v>
      </c>
      <c r="AQ16" s="355">
        <f t="shared" si="4"/>
        <v>0.94999999999999984</v>
      </c>
      <c r="AR16" s="292">
        <f t="shared" si="5"/>
        <v>1</v>
      </c>
      <c r="AS16" s="289">
        <f t="shared" si="6"/>
        <v>1.0526315789473686</v>
      </c>
    </row>
    <row r="17" spans="1:45" ht="117" customHeight="1">
      <c r="A17" s="95"/>
      <c r="B17" s="790"/>
      <c r="C17" s="235" t="s">
        <v>495</v>
      </c>
      <c r="D17" s="181">
        <v>0.9</v>
      </c>
      <c r="E17" s="236" t="s">
        <v>279</v>
      </c>
      <c r="F17" s="211" t="s">
        <v>567</v>
      </c>
      <c r="G17" s="198">
        <v>0.95</v>
      </c>
      <c r="H17" s="237" t="s">
        <v>280</v>
      </c>
      <c r="I17" s="239" t="s">
        <v>281</v>
      </c>
      <c r="J17" s="214" t="s">
        <v>547</v>
      </c>
      <c r="K17" s="370">
        <v>0.95</v>
      </c>
      <c r="L17" s="373">
        <v>1</v>
      </c>
      <c r="M17" s="372">
        <v>0.95</v>
      </c>
      <c r="N17" s="373">
        <v>0.46100000000000002</v>
      </c>
      <c r="O17" s="372">
        <v>0.95</v>
      </c>
      <c r="P17" s="373">
        <v>0.46600000000000003</v>
      </c>
      <c r="Q17" s="371">
        <f t="shared" si="0"/>
        <v>0.94999999999999984</v>
      </c>
      <c r="R17" s="294">
        <f t="shared" si="7"/>
        <v>0.64200000000000002</v>
      </c>
      <c r="S17" s="372">
        <v>0.95</v>
      </c>
      <c r="T17" s="373">
        <v>0.8</v>
      </c>
      <c r="U17" s="372">
        <v>0.95</v>
      </c>
      <c r="V17" s="373">
        <v>0.8</v>
      </c>
      <c r="W17" s="372">
        <v>0.95</v>
      </c>
      <c r="X17" s="373">
        <v>0.73299999999999998</v>
      </c>
      <c r="Y17" s="371">
        <f t="shared" si="1"/>
        <v>0.94999999999999984</v>
      </c>
      <c r="Z17" s="294">
        <f t="shared" si="8"/>
        <v>0.77700000000000002</v>
      </c>
      <c r="AA17" s="372">
        <v>0.85</v>
      </c>
      <c r="AB17" s="373">
        <v>3</v>
      </c>
      <c r="AC17" s="372">
        <v>0.85</v>
      </c>
      <c r="AD17" s="373">
        <v>1</v>
      </c>
      <c r="AE17" s="372">
        <v>0.85</v>
      </c>
      <c r="AF17" s="373">
        <v>1</v>
      </c>
      <c r="AG17" s="371">
        <f t="shared" si="2"/>
        <v>0.85</v>
      </c>
      <c r="AH17" s="294">
        <f t="shared" si="9"/>
        <v>1.6659999999999999</v>
      </c>
      <c r="AI17" s="372">
        <v>0.85</v>
      </c>
      <c r="AJ17" s="373"/>
      <c r="AK17" s="372">
        <v>0.85</v>
      </c>
      <c r="AL17" s="373"/>
      <c r="AM17" s="372">
        <v>0.85</v>
      </c>
      <c r="AN17" s="373"/>
      <c r="AO17" s="371">
        <f t="shared" si="3"/>
        <v>0.85</v>
      </c>
      <c r="AP17" s="294">
        <f t="shared" si="10"/>
        <v>0</v>
      </c>
      <c r="AQ17" s="355">
        <f t="shared" si="4"/>
        <v>0.89999999999999991</v>
      </c>
      <c r="AR17" s="292">
        <f t="shared" si="5"/>
        <v>1.028</v>
      </c>
      <c r="AS17" s="289">
        <f t="shared" si="6"/>
        <v>1.1422222222222225</v>
      </c>
    </row>
    <row r="18" spans="1:45" ht="144.75" customHeight="1">
      <c r="A18" s="95"/>
      <c r="B18" s="791"/>
      <c r="C18" s="235" t="s">
        <v>432</v>
      </c>
      <c r="D18" s="181">
        <v>0.95</v>
      </c>
      <c r="E18" s="236" t="s">
        <v>282</v>
      </c>
      <c r="F18" s="211" t="s">
        <v>283</v>
      </c>
      <c r="G18" s="198">
        <v>0.95</v>
      </c>
      <c r="H18" s="237" t="s">
        <v>284</v>
      </c>
      <c r="I18" s="239" t="s">
        <v>496</v>
      </c>
      <c r="J18" s="214" t="s">
        <v>547</v>
      </c>
      <c r="K18" s="370">
        <v>0.95</v>
      </c>
      <c r="L18" s="373">
        <v>1</v>
      </c>
      <c r="M18" s="372">
        <v>0.95</v>
      </c>
      <c r="N18" s="373">
        <v>1</v>
      </c>
      <c r="O18" s="372">
        <v>0.95</v>
      </c>
      <c r="P18" s="373">
        <v>0.77700000000000002</v>
      </c>
      <c r="Q18" s="371">
        <f t="shared" si="0"/>
        <v>0.94999999999999984</v>
      </c>
      <c r="R18" s="294">
        <f t="shared" si="7"/>
        <v>0.92500000000000004</v>
      </c>
      <c r="S18" s="372">
        <v>0.95</v>
      </c>
      <c r="T18" s="373">
        <v>1</v>
      </c>
      <c r="U18" s="372">
        <v>0.95</v>
      </c>
      <c r="V18" s="373">
        <v>1</v>
      </c>
      <c r="W18" s="372">
        <v>0.95</v>
      </c>
      <c r="X18" s="373">
        <v>0.66600000000000004</v>
      </c>
      <c r="Y18" s="371">
        <f t="shared" si="1"/>
        <v>0.94999999999999984</v>
      </c>
      <c r="Z18" s="294">
        <f t="shared" si="8"/>
        <v>0.88800000000000001</v>
      </c>
      <c r="AA18" s="372">
        <v>0.95</v>
      </c>
      <c r="AB18" s="373">
        <f>3/2</f>
        <v>1.5</v>
      </c>
      <c r="AC18" s="372">
        <v>0.95</v>
      </c>
      <c r="AD18" s="373">
        <f>3/1</f>
        <v>3</v>
      </c>
      <c r="AE18" s="372">
        <v>0.95</v>
      </c>
      <c r="AF18" s="373">
        <f>2/3</f>
        <v>0.66666666666666663</v>
      </c>
      <c r="AG18" s="371">
        <f t="shared" si="2"/>
        <v>0.94999999999999984</v>
      </c>
      <c r="AH18" s="294">
        <f t="shared" si="9"/>
        <v>1.722</v>
      </c>
      <c r="AI18" s="372">
        <v>0.95</v>
      </c>
      <c r="AJ18" s="373"/>
      <c r="AK18" s="372">
        <v>0.95</v>
      </c>
      <c r="AL18" s="373"/>
      <c r="AM18" s="372">
        <v>0.95</v>
      </c>
      <c r="AN18" s="373"/>
      <c r="AO18" s="371">
        <f t="shared" si="3"/>
        <v>0.94999999999999984</v>
      </c>
      <c r="AP18" s="294">
        <f t="shared" si="10"/>
        <v>0</v>
      </c>
      <c r="AQ18" s="355">
        <f t="shared" si="4"/>
        <v>0.94999999999999984</v>
      </c>
      <c r="AR18" s="292">
        <f t="shared" si="5"/>
        <v>1.1779999999999999</v>
      </c>
      <c r="AS18" s="289">
        <f t="shared" si="6"/>
        <v>1.2400000000000002</v>
      </c>
    </row>
    <row r="19" spans="1:45" ht="23.25">
      <c r="B19" s="719" t="s">
        <v>23</v>
      </c>
      <c r="C19" s="720"/>
      <c r="D19" s="720"/>
      <c r="E19" s="720"/>
      <c r="F19" s="720"/>
      <c r="G19" s="720"/>
      <c r="H19" s="720"/>
      <c r="I19" s="720"/>
      <c r="J19" s="720"/>
      <c r="K19" s="720"/>
      <c r="L19" s="720"/>
      <c r="M19" s="720"/>
      <c r="N19" s="720"/>
      <c r="O19" s="720"/>
      <c r="P19" s="720"/>
      <c r="Q19" s="720"/>
      <c r="R19" s="720"/>
      <c r="S19" s="720"/>
      <c r="T19" s="720"/>
      <c r="U19" s="720"/>
      <c r="V19" s="720"/>
      <c r="W19" s="720"/>
      <c r="X19" s="720"/>
      <c r="Y19" s="720"/>
      <c r="Z19" s="720"/>
      <c r="AA19" s="720"/>
      <c r="AB19" s="720"/>
      <c r="AC19" s="720"/>
      <c r="AD19" s="720"/>
      <c r="AE19" s="720"/>
      <c r="AF19" s="720"/>
      <c r="AG19" s="720"/>
      <c r="AH19" s="720"/>
      <c r="AI19" s="720"/>
      <c r="AJ19" s="720"/>
      <c r="AK19" s="720"/>
      <c r="AL19" s="720"/>
      <c r="AM19" s="720"/>
      <c r="AN19" s="720"/>
      <c r="AO19" s="720"/>
      <c r="AP19" s="720"/>
      <c r="AQ19" s="720"/>
      <c r="AR19" s="721"/>
      <c r="AS19" s="360">
        <f>AVERAGE(AS13:AS18)</f>
        <v>1.1002990381937752</v>
      </c>
    </row>
    <row r="20" spans="1:45" ht="17.25">
      <c r="B20" s="6"/>
      <c r="C20" s="6"/>
      <c r="D20" s="12"/>
      <c r="E20" s="12"/>
      <c r="F20" s="6"/>
      <c r="G20" s="6"/>
      <c r="H20" s="6"/>
      <c r="I20" s="6"/>
      <c r="J20" s="96"/>
    </row>
    <row r="21" spans="1:45" ht="15.75">
      <c r="B21" s="58" t="s">
        <v>4</v>
      </c>
      <c r="C21" s="750"/>
      <c r="D21" s="736"/>
      <c r="E21" s="736"/>
      <c r="F21" s="736"/>
      <c r="G21" s="736"/>
      <c r="H21" s="736"/>
      <c r="I21" s="736"/>
      <c r="J21" s="737"/>
    </row>
    <row r="22" spans="1:45" ht="17.25">
      <c r="B22" s="6"/>
      <c r="C22" s="676"/>
      <c r="D22" s="676"/>
      <c r="E22" s="676"/>
      <c r="F22" s="676"/>
      <c r="G22" s="676"/>
      <c r="H22" s="676"/>
      <c r="I22" s="676"/>
      <c r="J22" s="676"/>
    </row>
    <row r="23" spans="1:45" ht="31.5">
      <c r="B23" s="59" t="s">
        <v>32</v>
      </c>
      <c r="C23" s="785" t="s">
        <v>901</v>
      </c>
      <c r="D23" s="786"/>
      <c r="E23" s="12"/>
      <c r="F23" s="6"/>
      <c r="G23" s="57" t="s">
        <v>22</v>
      </c>
      <c r="H23" s="792" t="s">
        <v>285</v>
      </c>
      <c r="I23" s="754"/>
      <c r="J23" s="754"/>
    </row>
    <row r="24" spans="1:45" ht="17.25">
      <c r="B24" s="6"/>
      <c r="C24" s="6"/>
      <c r="D24" s="12"/>
      <c r="E24" s="12"/>
      <c r="F24" s="6"/>
      <c r="G24" s="6"/>
      <c r="H24" s="6"/>
      <c r="I24" s="6"/>
      <c r="J24" s="96"/>
    </row>
    <row r="25" spans="1:45" ht="17.25">
      <c r="B25" s="6"/>
      <c r="C25" s="6"/>
      <c r="D25" s="12"/>
      <c r="E25" s="12"/>
      <c r="F25" s="6"/>
      <c r="G25" s="6"/>
      <c r="H25" s="6"/>
      <c r="I25" s="6"/>
      <c r="J25" s="96"/>
    </row>
    <row r="26" spans="1:45" ht="17.25">
      <c r="A26" s="95"/>
      <c r="B26" s="6"/>
      <c r="C26" s="6"/>
      <c r="D26" s="12"/>
      <c r="E26" s="12"/>
      <c r="F26" s="6"/>
      <c r="G26" s="6"/>
      <c r="H26" s="6"/>
      <c r="I26" s="6"/>
      <c r="J26" s="96"/>
    </row>
    <row r="27" spans="1:45" ht="17.25">
      <c r="B27" s="6"/>
      <c r="C27" s="6"/>
      <c r="D27" s="12"/>
      <c r="E27" s="687"/>
      <c r="F27" s="687"/>
      <c r="G27" s="687"/>
      <c r="H27" s="687"/>
      <c r="I27" s="73"/>
      <c r="J27" s="12"/>
    </row>
    <row r="28" spans="1:45" ht="17.25">
      <c r="B28" s="6"/>
      <c r="C28" s="6"/>
      <c r="D28" s="12"/>
      <c r="E28" s="12"/>
      <c r="F28" s="6"/>
      <c r="G28" s="7"/>
      <c r="H28" s="6"/>
      <c r="I28" s="6"/>
      <c r="J28" s="12"/>
    </row>
    <row r="29" spans="1:45" ht="17.25">
      <c r="B29" s="6"/>
      <c r="C29" s="6"/>
      <c r="D29" s="12"/>
      <c r="E29" s="687"/>
      <c r="F29" s="687"/>
      <c r="G29" s="687"/>
      <c r="H29" s="687"/>
      <c r="I29" s="73"/>
      <c r="J29" s="12"/>
    </row>
    <row r="30" spans="1:45" ht="17.25">
      <c r="B30" s="6"/>
      <c r="C30" s="6"/>
      <c r="D30" s="12"/>
      <c r="E30" s="12"/>
      <c r="F30" s="6"/>
      <c r="G30" s="7"/>
      <c r="H30" s="6"/>
      <c r="I30" s="6"/>
      <c r="J30" s="12"/>
    </row>
    <row r="31" spans="1:45" ht="17.25">
      <c r="B31" s="6"/>
      <c r="C31" s="6"/>
      <c r="D31" s="12"/>
      <c r="E31" s="687"/>
      <c r="F31" s="687"/>
      <c r="G31" s="687"/>
      <c r="H31" s="687"/>
      <c r="I31" s="73"/>
      <c r="J31" s="12"/>
    </row>
  </sheetData>
  <sheetProtection algorithmName="SHA-512" hashValue="neCNdp7fQigvNfmDUoTMWMuCAHugPv2dFdnetEw+oKgGlJCDSI+o0LPXNDqPcT/z7yDNRjeO3rlIgSgdeuwMEQ==" saltValue="nYpC42VYTUOo6Vg2NVZ8Fw==" spinCount="100000" sheet="1" objects="1" scenarios="1"/>
  <mergeCells count="49">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A10:AH10"/>
    <mergeCell ref="AI10:AP10"/>
    <mergeCell ref="K11:L11"/>
    <mergeCell ref="M11:N11"/>
    <mergeCell ref="AO11:AP11"/>
    <mergeCell ref="AA11:AB11"/>
    <mergeCell ref="AC11:AD11"/>
    <mergeCell ref="AE11:AF11"/>
    <mergeCell ref="AG11:AH11"/>
    <mergeCell ref="AI11:AJ11"/>
    <mergeCell ref="AK11:AL11"/>
    <mergeCell ref="O11:P11"/>
    <mergeCell ref="Q11:R11"/>
    <mergeCell ref="S11:T11"/>
    <mergeCell ref="U11:V11"/>
    <mergeCell ref="E27:H27"/>
    <mergeCell ref="E29:H29"/>
    <mergeCell ref="E31:H31"/>
    <mergeCell ref="B13:B18"/>
    <mergeCell ref="AM11:AN11"/>
    <mergeCell ref="W11:X11"/>
    <mergeCell ref="Y11:Z11"/>
    <mergeCell ref="B19:AR19"/>
    <mergeCell ref="C21:J21"/>
    <mergeCell ref="C22:J22"/>
    <mergeCell ref="C23:D23"/>
    <mergeCell ref="H23:J2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FF00"/>
  </sheetPr>
  <dimension ref="B1:AS26"/>
  <sheetViews>
    <sheetView showGridLines="0" zoomScale="55" zoomScaleNormal="55" workbookViewId="0">
      <selection activeCell="B13" sqref="B13"/>
    </sheetView>
  </sheetViews>
  <sheetFormatPr baseColWidth="10" defaultColWidth="17.28515625" defaultRowHeight="15" customHeight="1"/>
  <cols>
    <col min="1" max="1" width="4.28515625" style="4" customWidth="1"/>
    <col min="2" max="2" width="42" style="8" customWidth="1"/>
    <col min="3" max="3" width="36.85546875" style="8" customWidth="1"/>
    <col min="4" max="4" width="21.42578125" style="13" customWidth="1"/>
    <col min="5" max="7" width="21.42578125" style="8" customWidth="1"/>
    <col min="8" max="8" width="28.5703125" style="8" customWidth="1"/>
    <col min="9" max="9" width="50" style="8" customWidth="1"/>
    <col min="10" max="10" width="28.5703125" style="10" customWidth="1"/>
    <col min="11" max="16" width="14.28515625" style="4" customWidth="1"/>
    <col min="17" max="17" width="17.5703125" style="4" customWidth="1"/>
    <col min="18" max="42" width="14.28515625" style="4" customWidth="1"/>
    <col min="43" max="45" width="17.85546875" style="4" customWidth="1"/>
    <col min="46" max="16384" width="17.28515625" style="4"/>
  </cols>
  <sheetData>
    <row r="1" spans="2:45" ht="18" thickBot="1"/>
    <row r="2" spans="2:45" ht="15.75">
      <c r="B2" s="698"/>
      <c r="C2" s="701" t="s">
        <v>59</v>
      </c>
      <c r="D2" s="702"/>
      <c r="E2" s="702"/>
      <c r="F2" s="702"/>
      <c r="G2" s="702"/>
      <c r="H2" s="702"/>
      <c r="I2" s="702"/>
      <c r="J2" s="702"/>
      <c r="K2" s="702"/>
      <c r="L2" s="702"/>
      <c r="M2" s="702"/>
      <c r="N2" s="702"/>
      <c r="O2" s="702"/>
      <c r="P2" s="702"/>
      <c r="Q2" s="702"/>
      <c r="R2" s="702"/>
      <c r="S2" s="702"/>
      <c r="T2" s="702"/>
      <c r="U2" s="702"/>
      <c r="V2" s="702"/>
      <c r="W2" s="702"/>
      <c r="X2" s="702"/>
      <c r="Y2" s="702"/>
      <c r="Z2" s="702"/>
      <c r="AA2" s="702"/>
      <c r="AB2" s="702"/>
      <c r="AC2" s="702"/>
      <c r="AD2" s="702"/>
      <c r="AE2" s="702"/>
      <c r="AF2" s="702"/>
      <c r="AG2" s="702"/>
      <c r="AH2" s="702"/>
      <c r="AI2" s="702"/>
      <c r="AJ2" s="702"/>
      <c r="AK2" s="702"/>
      <c r="AL2" s="702"/>
      <c r="AM2" s="702"/>
      <c r="AN2" s="702"/>
      <c r="AO2" s="702"/>
      <c r="AP2" s="702"/>
      <c r="AQ2" s="703"/>
      <c r="AR2" s="710" t="s">
        <v>39</v>
      </c>
      <c r="AS2" s="711"/>
    </row>
    <row r="3" spans="2:45" ht="15.75">
      <c r="B3" s="699"/>
      <c r="C3" s="734"/>
      <c r="D3" s="705"/>
      <c r="E3" s="705"/>
      <c r="F3" s="705"/>
      <c r="G3" s="705"/>
      <c r="H3" s="705"/>
      <c r="I3" s="705"/>
      <c r="J3" s="705"/>
      <c r="K3" s="705"/>
      <c r="L3" s="705"/>
      <c r="M3" s="705"/>
      <c r="N3" s="705"/>
      <c r="O3" s="705"/>
      <c r="P3" s="705"/>
      <c r="Q3" s="705"/>
      <c r="R3" s="705"/>
      <c r="S3" s="705"/>
      <c r="T3" s="705"/>
      <c r="U3" s="705"/>
      <c r="V3" s="705"/>
      <c r="W3" s="705"/>
      <c r="X3" s="705"/>
      <c r="Y3" s="705"/>
      <c r="Z3" s="705"/>
      <c r="AA3" s="705"/>
      <c r="AB3" s="705"/>
      <c r="AC3" s="705"/>
      <c r="AD3" s="705"/>
      <c r="AE3" s="705"/>
      <c r="AF3" s="705"/>
      <c r="AG3" s="705"/>
      <c r="AH3" s="705"/>
      <c r="AI3" s="705"/>
      <c r="AJ3" s="705"/>
      <c r="AK3" s="705"/>
      <c r="AL3" s="705"/>
      <c r="AM3" s="705"/>
      <c r="AN3" s="705"/>
      <c r="AO3" s="705"/>
      <c r="AP3" s="705"/>
      <c r="AQ3" s="706"/>
      <c r="AR3" s="22" t="s">
        <v>36</v>
      </c>
      <c r="AS3" s="23" t="s">
        <v>37</v>
      </c>
    </row>
    <row r="4" spans="2:45">
      <c r="B4" s="699"/>
      <c r="C4" s="734"/>
      <c r="D4" s="705"/>
      <c r="E4" s="705"/>
      <c r="F4" s="705"/>
      <c r="G4" s="705"/>
      <c r="H4" s="705"/>
      <c r="I4" s="705"/>
      <c r="J4" s="705"/>
      <c r="K4" s="705"/>
      <c r="L4" s="705"/>
      <c r="M4" s="705"/>
      <c r="N4" s="705"/>
      <c r="O4" s="705"/>
      <c r="P4" s="705"/>
      <c r="Q4" s="705"/>
      <c r="R4" s="705"/>
      <c r="S4" s="705"/>
      <c r="T4" s="705"/>
      <c r="U4" s="705"/>
      <c r="V4" s="705"/>
      <c r="W4" s="705"/>
      <c r="X4" s="705"/>
      <c r="Y4" s="705"/>
      <c r="Z4" s="705"/>
      <c r="AA4" s="705"/>
      <c r="AB4" s="705"/>
      <c r="AC4" s="705"/>
      <c r="AD4" s="705"/>
      <c r="AE4" s="705"/>
      <c r="AF4" s="705"/>
      <c r="AG4" s="705"/>
      <c r="AH4" s="705"/>
      <c r="AI4" s="705"/>
      <c r="AJ4" s="705"/>
      <c r="AK4" s="705"/>
      <c r="AL4" s="705"/>
      <c r="AM4" s="705"/>
      <c r="AN4" s="705"/>
      <c r="AO4" s="705"/>
      <c r="AP4" s="705"/>
      <c r="AQ4" s="706"/>
      <c r="AR4" s="24">
        <v>3</v>
      </c>
      <c r="AS4" s="25" t="s">
        <v>102</v>
      </c>
    </row>
    <row r="5" spans="2:45" ht="15.75">
      <c r="B5" s="699"/>
      <c r="C5" s="734"/>
      <c r="D5" s="705"/>
      <c r="E5" s="705"/>
      <c r="F5" s="705"/>
      <c r="G5" s="705"/>
      <c r="H5" s="705"/>
      <c r="I5" s="705"/>
      <c r="J5" s="705"/>
      <c r="K5" s="705"/>
      <c r="L5" s="705"/>
      <c r="M5" s="705"/>
      <c r="N5" s="705"/>
      <c r="O5" s="705"/>
      <c r="P5" s="705"/>
      <c r="Q5" s="705"/>
      <c r="R5" s="705"/>
      <c r="S5" s="705"/>
      <c r="T5" s="705"/>
      <c r="U5" s="705"/>
      <c r="V5" s="705"/>
      <c r="W5" s="705"/>
      <c r="X5" s="705"/>
      <c r="Y5" s="705"/>
      <c r="Z5" s="705"/>
      <c r="AA5" s="705"/>
      <c r="AB5" s="705"/>
      <c r="AC5" s="705"/>
      <c r="AD5" s="705"/>
      <c r="AE5" s="705"/>
      <c r="AF5" s="705"/>
      <c r="AG5" s="705"/>
      <c r="AH5" s="705"/>
      <c r="AI5" s="705"/>
      <c r="AJ5" s="705"/>
      <c r="AK5" s="705"/>
      <c r="AL5" s="705"/>
      <c r="AM5" s="705"/>
      <c r="AN5" s="705"/>
      <c r="AO5" s="705"/>
      <c r="AP5" s="705"/>
      <c r="AQ5" s="706"/>
      <c r="AR5" s="732" t="s">
        <v>38</v>
      </c>
      <c r="AS5" s="733"/>
    </row>
    <row r="6" spans="2:45" ht="15.75" thickBot="1">
      <c r="B6" s="700"/>
      <c r="C6" s="707"/>
      <c r="D6" s="708"/>
      <c r="E6" s="708"/>
      <c r="F6" s="708"/>
      <c r="G6" s="708"/>
      <c r="H6" s="708"/>
      <c r="I6" s="708"/>
      <c r="J6" s="708"/>
      <c r="K6" s="708"/>
      <c r="L6" s="708"/>
      <c r="M6" s="708"/>
      <c r="N6" s="708"/>
      <c r="O6" s="708"/>
      <c r="P6" s="708"/>
      <c r="Q6" s="708"/>
      <c r="R6" s="708"/>
      <c r="S6" s="708"/>
      <c r="T6" s="708"/>
      <c r="U6" s="708"/>
      <c r="V6" s="708"/>
      <c r="W6" s="708"/>
      <c r="X6" s="708"/>
      <c r="Y6" s="708"/>
      <c r="Z6" s="708"/>
      <c r="AA6" s="708"/>
      <c r="AB6" s="708"/>
      <c r="AC6" s="708"/>
      <c r="AD6" s="708"/>
      <c r="AE6" s="708"/>
      <c r="AF6" s="708"/>
      <c r="AG6" s="708"/>
      <c r="AH6" s="708"/>
      <c r="AI6" s="708"/>
      <c r="AJ6" s="708"/>
      <c r="AK6" s="708"/>
      <c r="AL6" s="708"/>
      <c r="AM6" s="708"/>
      <c r="AN6" s="708"/>
      <c r="AO6" s="708"/>
      <c r="AP6" s="708"/>
      <c r="AQ6" s="709"/>
      <c r="AR6" s="714" t="s">
        <v>100</v>
      </c>
      <c r="AS6" s="715"/>
    </row>
    <row r="7" spans="2:45" ht="17.25">
      <c r="B7" s="5"/>
      <c r="C7" s="5"/>
      <c r="D7" s="11"/>
      <c r="E7" s="5"/>
      <c r="F7" s="5"/>
      <c r="G7" s="5"/>
      <c r="H7" s="5"/>
      <c r="I7" s="5"/>
      <c r="J7" s="9"/>
      <c r="AR7" s="738"/>
      <c r="AS7" s="739"/>
    </row>
    <row r="8" spans="2:45" ht="13.5">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695"/>
      <c r="AR8" s="696"/>
      <c r="AS8" s="697"/>
    </row>
    <row r="9" spans="2:45" ht="15.75">
      <c r="B9" s="724" t="s">
        <v>35</v>
      </c>
      <c r="C9" s="725" t="s">
        <v>34</v>
      </c>
      <c r="D9" s="725" t="s">
        <v>63</v>
      </c>
      <c r="E9" s="725" t="s">
        <v>66</v>
      </c>
      <c r="F9" s="725" t="s">
        <v>67</v>
      </c>
      <c r="G9" s="725" t="s">
        <v>31</v>
      </c>
      <c r="H9" s="725" t="s">
        <v>25</v>
      </c>
      <c r="I9" s="725" t="s">
        <v>95</v>
      </c>
      <c r="J9" s="725" t="s">
        <v>2</v>
      </c>
      <c r="K9" s="628" t="s">
        <v>5</v>
      </c>
      <c r="L9" s="628"/>
      <c r="M9" s="628"/>
      <c r="N9" s="628"/>
      <c r="O9" s="628"/>
      <c r="P9" s="628"/>
      <c r="Q9" s="628"/>
      <c r="R9" s="628"/>
      <c r="S9" s="628"/>
      <c r="T9" s="628"/>
      <c r="U9" s="628"/>
      <c r="V9" s="628"/>
      <c r="W9" s="628"/>
      <c r="X9" s="628"/>
      <c r="Y9" s="628"/>
      <c r="Z9" s="628"/>
      <c r="AA9" s="628"/>
      <c r="AB9" s="628"/>
      <c r="AC9" s="628"/>
      <c r="AD9" s="628"/>
      <c r="AE9" s="628"/>
      <c r="AF9" s="628"/>
      <c r="AG9" s="628"/>
      <c r="AH9" s="628"/>
      <c r="AI9" s="628"/>
      <c r="AJ9" s="628"/>
      <c r="AK9" s="628"/>
      <c r="AL9" s="628"/>
      <c r="AM9" s="628"/>
      <c r="AN9" s="628"/>
      <c r="AO9" s="628"/>
      <c r="AP9" s="628"/>
      <c r="AQ9" s="722" t="s">
        <v>6</v>
      </c>
      <c r="AR9" s="723" t="s">
        <v>7</v>
      </c>
      <c r="AS9" s="723" t="s">
        <v>24</v>
      </c>
    </row>
    <row r="10" spans="2:45" ht="15.75">
      <c r="B10" s="724"/>
      <c r="C10" s="725"/>
      <c r="D10" s="725"/>
      <c r="E10" s="725"/>
      <c r="F10" s="725"/>
      <c r="G10" s="725"/>
      <c r="H10" s="725"/>
      <c r="I10" s="725"/>
      <c r="J10" s="725"/>
      <c r="K10" s="727" t="s">
        <v>26</v>
      </c>
      <c r="L10" s="727"/>
      <c r="M10" s="727"/>
      <c r="N10" s="727"/>
      <c r="O10" s="727"/>
      <c r="P10" s="727"/>
      <c r="Q10" s="727"/>
      <c r="R10" s="727"/>
      <c r="S10" s="727" t="s">
        <v>27</v>
      </c>
      <c r="T10" s="727"/>
      <c r="U10" s="727"/>
      <c r="V10" s="727"/>
      <c r="W10" s="727"/>
      <c r="X10" s="727"/>
      <c r="Y10" s="727"/>
      <c r="Z10" s="727"/>
      <c r="AA10" s="727" t="s">
        <v>28</v>
      </c>
      <c r="AB10" s="727"/>
      <c r="AC10" s="727"/>
      <c r="AD10" s="727"/>
      <c r="AE10" s="727"/>
      <c r="AF10" s="727"/>
      <c r="AG10" s="727"/>
      <c r="AH10" s="727"/>
      <c r="AI10" s="727" t="s">
        <v>29</v>
      </c>
      <c r="AJ10" s="727"/>
      <c r="AK10" s="727"/>
      <c r="AL10" s="727"/>
      <c r="AM10" s="727"/>
      <c r="AN10" s="727"/>
      <c r="AO10" s="727"/>
      <c r="AP10" s="727"/>
      <c r="AQ10" s="722"/>
      <c r="AR10" s="723"/>
      <c r="AS10" s="723"/>
    </row>
    <row r="11" spans="2:45" ht="15.75" customHeight="1">
      <c r="B11" s="724"/>
      <c r="C11" s="725"/>
      <c r="D11" s="725"/>
      <c r="E11" s="725"/>
      <c r="F11" s="725"/>
      <c r="G11" s="725"/>
      <c r="H11" s="725"/>
      <c r="I11" s="725"/>
      <c r="J11" s="725"/>
      <c r="K11" s="727" t="s">
        <v>8</v>
      </c>
      <c r="L11" s="727"/>
      <c r="M11" s="727" t="s">
        <v>9</v>
      </c>
      <c r="N11" s="727"/>
      <c r="O11" s="740" t="s">
        <v>10</v>
      </c>
      <c r="P11" s="741"/>
      <c r="Q11" s="728" t="s">
        <v>11</v>
      </c>
      <c r="R11" s="729"/>
      <c r="S11" s="727" t="s">
        <v>33</v>
      </c>
      <c r="T11" s="727"/>
      <c r="U11" s="727" t="s">
        <v>12</v>
      </c>
      <c r="V11" s="727"/>
      <c r="W11" s="727" t="s">
        <v>13</v>
      </c>
      <c r="X11" s="727"/>
      <c r="Y11" s="728" t="s">
        <v>11</v>
      </c>
      <c r="Z11" s="729"/>
      <c r="AA11" s="727" t="s">
        <v>14</v>
      </c>
      <c r="AB11" s="727"/>
      <c r="AC11" s="727" t="s">
        <v>15</v>
      </c>
      <c r="AD11" s="727"/>
      <c r="AE11" s="727" t="s">
        <v>16</v>
      </c>
      <c r="AF11" s="727"/>
      <c r="AG11" s="728" t="s">
        <v>11</v>
      </c>
      <c r="AH11" s="729"/>
      <c r="AI11" s="727" t="s">
        <v>17</v>
      </c>
      <c r="AJ11" s="727"/>
      <c r="AK11" s="727" t="s">
        <v>18</v>
      </c>
      <c r="AL11" s="727"/>
      <c r="AM11" s="727" t="s">
        <v>19</v>
      </c>
      <c r="AN11" s="727"/>
      <c r="AO11" s="728" t="s">
        <v>11</v>
      </c>
      <c r="AP11" s="729"/>
      <c r="AQ11" s="722"/>
      <c r="AR11" s="723"/>
      <c r="AS11" s="723"/>
    </row>
    <row r="12" spans="2:45" ht="13.5">
      <c r="B12" s="627"/>
      <c r="C12" s="726"/>
      <c r="D12" s="726"/>
      <c r="E12" s="726"/>
      <c r="F12" s="726"/>
      <c r="G12" s="726"/>
      <c r="H12" s="726"/>
      <c r="I12" s="726"/>
      <c r="J12" s="726"/>
      <c r="K12" s="26" t="s">
        <v>20</v>
      </c>
      <c r="L12" s="27" t="s">
        <v>21</v>
      </c>
      <c r="M12" s="26" t="s">
        <v>20</v>
      </c>
      <c r="N12" s="27" t="s">
        <v>21</v>
      </c>
      <c r="O12" s="26" t="s">
        <v>20</v>
      </c>
      <c r="P12" s="27" t="s">
        <v>21</v>
      </c>
      <c r="Q12" s="28" t="s">
        <v>20</v>
      </c>
      <c r="R12" s="29" t="s">
        <v>21</v>
      </c>
      <c r="S12" s="26" t="s">
        <v>20</v>
      </c>
      <c r="T12" s="27" t="s">
        <v>21</v>
      </c>
      <c r="U12" s="26" t="s">
        <v>20</v>
      </c>
      <c r="V12" s="27" t="s">
        <v>21</v>
      </c>
      <c r="W12" s="26" t="s">
        <v>20</v>
      </c>
      <c r="X12" s="27" t="s">
        <v>21</v>
      </c>
      <c r="Y12" s="28" t="s">
        <v>20</v>
      </c>
      <c r="Z12" s="29" t="s">
        <v>21</v>
      </c>
      <c r="AA12" s="26" t="s">
        <v>20</v>
      </c>
      <c r="AB12" s="27" t="s">
        <v>21</v>
      </c>
      <c r="AC12" s="26" t="s">
        <v>20</v>
      </c>
      <c r="AD12" s="27" t="s">
        <v>21</v>
      </c>
      <c r="AE12" s="26" t="s">
        <v>20</v>
      </c>
      <c r="AF12" s="27" t="s">
        <v>21</v>
      </c>
      <c r="AG12" s="28" t="s">
        <v>20</v>
      </c>
      <c r="AH12" s="29" t="s">
        <v>21</v>
      </c>
      <c r="AI12" s="26" t="s">
        <v>20</v>
      </c>
      <c r="AJ12" s="27" t="s">
        <v>21</v>
      </c>
      <c r="AK12" s="26" t="s">
        <v>20</v>
      </c>
      <c r="AL12" s="27" t="s">
        <v>21</v>
      </c>
      <c r="AM12" s="26" t="s">
        <v>20</v>
      </c>
      <c r="AN12" s="27" t="s">
        <v>21</v>
      </c>
      <c r="AO12" s="28" t="s">
        <v>20</v>
      </c>
      <c r="AP12" s="29" t="s">
        <v>21</v>
      </c>
      <c r="AQ12" s="722"/>
      <c r="AR12" s="723"/>
      <c r="AS12" s="723"/>
    </row>
    <row r="13" spans="2:45" ht="185.25">
      <c r="B13" s="188" t="s">
        <v>289</v>
      </c>
      <c r="C13" s="240" t="s">
        <v>433</v>
      </c>
      <c r="D13" s="181">
        <v>1</v>
      </c>
      <c r="E13" s="316" t="s">
        <v>290</v>
      </c>
      <c r="F13" s="211" t="s">
        <v>291</v>
      </c>
      <c r="G13" s="266">
        <v>0.999</v>
      </c>
      <c r="H13" s="241" t="s">
        <v>292</v>
      </c>
      <c r="I13" s="238" t="s">
        <v>293</v>
      </c>
      <c r="J13" s="242" t="s">
        <v>548</v>
      </c>
      <c r="K13" s="354">
        <v>1</v>
      </c>
      <c r="L13" s="354">
        <v>1</v>
      </c>
      <c r="M13" s="354">
        <v>1</v>
      </c>
      <c r="N13" s="354">
        <v>1</v>
      </c>
      <c r="O13" s="354">
        <v>1</v>
      </c>
      <c r="P13" s="354">
        <v>1</v>
      </c>
      <c r="Q13" s="364">
        <f>(K13+M13+O13)/3</f>
        <v>1</v>
      </c>
      <c r="R13" s="291">
        <f>IFERROR(IF(OR($AQ13="",$AQ13=0),0,ROUNDDOWN(AVERAGE(L13,N13,P13),3)),0)</f>
        <v>1</v>
      </c>
      <c r="S13" s="354">
        <v>1</v>
      </c>
      <c r="T13" s="358">
        <v>0.99</v>
      </c>
      <c r="U13" s="354">
        <v>1</v>
      </c>
      <c r="V13" s="358">
        <v>0.98699999999999999</v>
      </c>
      <c r="W13" s="354">
        <v>1</v>
      </c>
      <c r="X13" s="358">
        <v>0.97499999999999998</v>
      </c>
      <c r="Y13" s="364">
        <f>(S13+U13+W13)/3</f>
        <v>1</v>
      </c>
      <c r="Z13" s="291">
        <f>IFERROR(IF(OR($AQ13="",$AQ13=0),0,ROUNDDOWN(AVERAGE(T13,V13,X13),3)),0)</f>
        <v>0.98399999999999999</v>
      </c>
      <c r="AA13" s="354">
        <v>1</v>
      </c>
      <c r="AB13" s="358">
        <v>0.98489425981873113</v>
      </c>
      <c r="AC13" s="354">
        <v>1</v>
      </c>
      <c r="AD13" s="358">
        <v>0.9910714285714286</v>
      </c>
      <c r="AE13" s="365">
        <v>1</v>
      </c>
      <c r="AF13" s="359">
        <v>0.98673740053050396</v>
      </c>
      <c r="AG13" s="364">
        <f>(AA13+AC13+AE13)/3</f>
        <v>1</v>
      </c>
      <c r="AH13" s="291">
        <f>IFERROR(IF(OR($AQ13="",$AQ13=0),0,ROUNDDOWN(AVERAGE(AB13,AD13,AF13),3)),0)</f>
        <v>0.98699999999999999</v>
      </c>
      <c r="AI13" s="354">
        <v>1</v>
      </c>
      <c r="AJ13" s="358"/>
      <c r="AK13" s="354">
        <v>1</v>
      </c>
      <c r="AL13" s="358"/>
      <c r="AM13" s="354">
        <v>1</v>
      </c>
      <c r="AN13" s="358"/>
      <c r="AO13" s="364">
        <f>(AI13+AK13+AM13)/3</f>
        <v>1</v>
      </c>
      <c r="AP13" s="291">
        <f>IFERROR(IF(OR($AQ13="",$AQ13=0),0,ROUNDDOWN(AVERAGE(AJ13,AL13,AN13),3)),0)</f>
        <v>0</v>
      </c>
      <c r="AQ13" s="375">
        <f>(Q13+Y13+AG13+AO13)/4</f>
        <v>1</v>
      </c>
      <c r="AR13" s="292">
        <f>IFERROR(IF(OR(AQ13="",AQ13=0),0,ROUNDDOWN(AVERAGE(L13,N13,P13,T13,V13,X13,AB13,AD13,AF13,AJ13,AL13,AN13),3)),0)</f>
        <v>0.99</v>
      </c>
      <c r="AS13" s="289">
        <f>IF(AND(AR13&gt;0,AQ13&gt;0),AR13/AQ13,0)</f>
        <v>0.99</v>
      </c>
    </row>
    <row r="14" spans="2:45" ht="23.25">
      <c r="B14" s="719" t="s">
        <v>23</v>
      </c>
      <c r="C14" s="720"/>
      <c r="D14" s="720"/>
      <c r="E14" s="720"/>
      <c r="F14" s="720"/>
      <c r="G14" s="720"/>
      <c r="H14" s="720"/>
      <c r="I14" s="720"/>
      <c r="J14" s="720"/>
      <c r="K14" s="720"/>
      <c r="L14" s="720"/>
      <c r="M14" s="720"/>
      <c r="N14" s="720"/>
      <c r="O14" s="720"/>
      <c r="P14" s="720"/>
      <c r="Q14" s="720"/>
      <c r="R14" s="720"/>
      <c r="S14" s="720"/>
      <c r="T14" s="720"/>
      <c r="U14" s="720"/>
      <c r="V14" s="720"/>
      <c r="W14" s="720"/>
      <c r="X14" s="720"/>
      <c r="Y14" s="720"/>
      <c r="Z14" s="720"/>
      <c r="AA14" s="720"/>
      <c r="AB14" s="720"/>
      <c r="AC14" s="720"/>
      <c r="AD14" s="720"/>
      <c r="AE14" s="720"/>
      <c r="AF14" s="720"/>
      <c r="AG14" s="720"/>
      <c r="AH14" s="720"/>
      <c r="AI14" s="720"/>
      <c r="AJ14" s="720"/>
      <c r="AK14" s="720"/>
      <c r="AL14" s="720"/>
      <c r="AM14" s="720"/>
      <c r="AN14" s="720"/>
      <c r="AO14" s="720"/>
      <c r="AP14" s="720"/>
      <c r="AQ14" s="720"/>
      <c r="AR14" s="721"/>
      <c r="AS14" s="360">
        <f>AVERAGE(AS13:AS13)</f>
        <v>0.99</v>
      </c>
    </row>
    <row r="15" spans="2:45" ht="17.25">
      <c r="B15" s="6"/>
      <c r="C15" s="6"/>
      <c r="D15" s="12"/>
      <c r="E15" s="6"/>
      <c r="F15" s="6"/>
      <c r="G15" s="6"/>
      <c r="H15" s="6"/>
      <c r="I15" s="6"/>
      <c r="J15" s="7"/>
    </row>
    <row r="16" spans="2:45" ht="15.75">
      <c r="B16" s="58" t="s">
        <v>4</v>
      </c>
      <c r="C16" s="750"/>
      <c r="D16" s="736"/>
      <c r="E16" s="736"/>
      <c r="F16" s="736"/>
      <c r="G16" s="736"/>
      <c r="H16" s="736"/>
      <c r="I16" s="736"/>
      <c r="J16" s="737"/>
    </row>
    <row r="17" spans="2:10" ht="17.25">
      <c r="B17" s="6"/>
      <c r="C17" s="676"/>
      <c r="D17" s="676"/>
      <c r="E17" s="676"/>
      <c r="F17" s="676"/>
      <c r="G17" s="676"/>
      <c r="H17" s="676"/>
      <c r="I17" s="676"/>
      <c r="J17" s="676"/>
    </row>
    <row r="18" spans="2:10" ht="45.75" customHeight="1">
      <c r="B18" s="59" t="s">
        <v>32</v>
      </c>
      <c r="C18" s="793">
        <v>43812</v>
      </c>
      <c r="D18" s="786"/>
      <c r="E18" s="6"/>
      <c r="F18" s="6"/>
      <c r="G18" s="57" t="s">
        <v>22</v>
      </c>
      <c r="H18" s="730" t="s">
        <v>716</v>
      </c>
      <c r="I18" s="754"/>
      <c r="J18" s="754"/>
    </row>
    <row r="19" spans="2:10" ht="17.25">
      <c r="B19" s="6"/>
      <c r="C19" s="6"/>
      <c r="D19" s="12"/>
      <c r="E19" s="6"/>
      <c r="F19" s="6"/>
      <c r="G19" s="6"/>
      <c r="H19" s="6"/>
      <c r="I19" s="6"/>
      <c r="J19" s="7"/>
    </row>
    <row r="20" spans="2:10" ht="17.25">
      <c r="B20" s="6"/>
      <c r="C20" s="6"/>
      <c r="D20" s="12"/>
      <c r="E20" s="6"/>
      <c r="F20" s="6"/>
      <c r="G20" s="6"/>
      <c r="H20" s="6"/>
      <c r="I20" s="6"/>
      <c r="J20" s="7"/>
    </row>
    <row r="21" spans="2:10" ht="17.25">
      <c r="B21" s="6"/>
      <c r="C21" s="6"/>
      <c r="D21" s="12"/>
      <c r="E21" s="6"/>
      <c r="F21" s="6"/>
      <c r="G21" s="6"/>
      <c r="H21" s="6"/>
      <c r="I21" s="6"/>
      <c r="J21" s="7"/>
    </row>
    <row r="22" spans="2:10" ht="17.25">
      <c r="B22" s="6"/>
      <c r="C22" s="6"/>
      <c r="D22" s="12"/>
      <c r="E22" s="687"/>
      <c r="F22" s="687"/>
      <c r="G22" s="687"/>
      <c r="H22" s="687"/>
      <c r="I22" s="73"/>
      <c r="J22" s="6"/>
    </row>
    <row r="23" spans="2:10" ht="17.25">
      <c r="B23" s="6"/>
      <c r="C23" s="6"/>
      <c r="D23" s="12"/>
      <c r="E23" s="6"/>
      <c r="F23" s="6"/>
      <c r="G23" s="7"/>
      <c r="H23" s="6"/>
      <c r="I23" s="6"/>
      <c r="J23" s="6"/>
    </row>
    <row r="24" spans="2:10" ht="17.25">
      <c r="B24" s="6"/>
      <c r="C24" s="6"/>
      <c r="D24" s="12"/>
      <c r="E24" s="687"/>
      <c r="F24" s="687"/>
      <c r="G24" s="687"/>
      <c r="H24" s="687"/>
      <c r="I24" s="73"/>
      <c r="J24" s="6"/>
    </row>
    <row r="25" spans="2:10" ht="17.25">
      <c r="B25" s="6"/>
      <c r="C25" s="6"/>
      <c r="D25" s="12"/>
      <c r="E25" s="6"/>
      <c r="F25" s="6"/>
      <c r="G25" s="7"/>
      <c r="H25" s="6"/>
      <c r="I25" s="6"/>
      <c r="J25" s="6"/>
    </row>
    <row r="26" spans="2:10" ht="17.25">
      <c r="B26" s="6"/>
      <c r="C26" s="6"/>
      <c r="D26" s="12"/>
      <c r="E26" s="687"/>
      <c r="F26" s="687"/>
      <c r="G26" s="687"/>
      <c r="H26" s="687"/>
      <c r="I26" s="73"/>
      <c r="J26" s="6"/>
    </row>
  </sheetData>
  <sheetProtection algorithmName="SHA-512" hashValue="I9oDR1iVjkfVnd6EkXJ/6zJrXlDvzUBfMSJIiTWfmm9SoruwiU4HwkJ4bt2QmLawaGSv/SpTrGnzbT/zj/ZVKQ==" saltValue="UNs9nZldC8/ONdzu03QDyw==" spinCount="100000" sheet="1" objects="1" scenarios="1"/>
  <mergeCells count="48">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S10:Z10"/>
    <mergeCell ref="AA10:AH10"/>
    <mergeCell ref="AI10:AP10"/>
    <mergeCell ref="K11:L11"/>
    <mergeCell ref="M11:N11"/>
    <mergeCell ref="O11:P11"/>
    <mergeCell ref="Q11:R11"/>
    <mergeCell ref="S11:T11"/>
    <mergeCell ref="U11:V11"/>
    <mergeCell ref="W11:X11"/>
    <mergeCell ref="E22:H22"/>
    <mergeCell ref="E24:H24"/>
    <mergeCell ref="E26:H26"/>
    <mergeCell ref="AM11:AN11"/>
    <mergeCell ref="AO11:AP11"/>
    <mergeCell ref="B14:AR14"/>
    <mergeCell ref="C16:J16"/>
    <mergeCell ref="C17:J17"/>
    <mergeCell ref="C18:D18"/>
    <mergeCell ref="H18:J18"/>
    <mergeCell ref="AA11:AB11"/>
    <mergeCell ref="AC11:AD11"/>
    <mergeCell ref="AE11:AF11"/>
    <mergeCell ref="AG11:AH11"/>
    <mergeCell ref="AI11:AJ11"/>
    <mergeCell ref="AK11:AL1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FF00"/>
  </sheetPr>
  <dimension ref="B1:AS26"/>
  <sheetViews>
    <sheetView showGridLines="0" zoomScale="55" zoomScaleNormal="55" workbookViewId="0">
      <selection activeCell="C19" sqref="C19"/>
    </sheetView>
  </sheetViews>
  <sheetFormatPr baseColWidth="10" defaultColWidth="17.28515625" defaultRowHeight="15" customHeight="1"/>
  <cols>
    <col min="1" max="1" width="4.28515625" style="4" customWidth="1"/>
    <col min="2" max="3" width="28.42578125" style="8" customWidth="1"/>
    <col min="4" max="4" width="21.42578125" style="13" customWidth="1"/>
    <col min="5" max="5" width="21.42578125" style="8" customWidth="1"/>
    <col min="6" max="6" width="25.28515625" style="8" customWidth="1"/>
    <col min="7" max="7" width="21.42578125" style="8" customWidth="1"/>
    <col min="8" max="8" width="28.42578125" style="8" customWidth="1"/>
    <col min="9" max="9" width="50" style="8" customWidth="1"/>
    <col min="10" max="10" width="28.42578125" style="10" customWidth="1"/>
    <col min="11" max="42" width="14.28515625" style="4" customWidth="1"/>
    <col min="43" max="43" width="20.140625" style="4" customWidth="1"/>
    <col min="44" max="44" width="17.28515625" style="4" customWidth="1"/>
    <col min="45" max="45" width="15" style="4" customWidth="1"/>
    <col min="46" max="16384" width="17.28515625" style="4"/>
  </cols>
  <sheetData>
    <row r="1" spans="2:45" ht="18" thickBot="1"/>
    <row r="2" spans="2:45" ht="15.75">
      <c r="B2" s="698"/>
      <c r="C2" s="701" t="s">
        <v>59</v>
      </c>
      <c r="D2" s="702"/>
      <c r="E2" s="702"/>
      <c r="F2" s="702"/>
      <c r="G2" s="702"/>
      <c r="H2" s="702"/>
      <c r="I2" s="702"/>
      <c r="J2" s="702"/>
      <c r="K2" s="702"/>
      <c r="L2" s="702"/>
      <c r="M2" s="702"/>
      <c r="N2" s="702"/>
      <c r="O2" s="702"/>
      <c r="P2" s="702"/>
      <c r="Q2" s="702"/>
      <c r="R2" s="702"/>
      <c r="S2" s="702"/>
      <c r="T2" s="702"/>
      <c r="U2" s="702"/>
      <c r="V2" s="702"/>
      <c r="W2" s="702"/>
      <c r="X2" s="702"/>
      <c r="Y2" s="702"/>
      <c r="Z2" s="702"/>
      <c r="AA2" s="702"/>
      <c r="AB2" s="702"/>
      <c r="AC2" s="702"/>
      <c r="AD2" s="702"/>
      <c r="AE2" s="702"/>
      <c r="AF2" s="702"/>
      <c r="AG2" s="702"/>
      <c r="AH2" s="702"/>
      <c r="AI2" s="702"/>
      <c r="AJ2" s="702"/>
      <c r="AK2" s="702"/>
      <c r="AL2" s="702"/>
      <c r="AM2" s="702"/>
      <c r="AN2" s="702"/>
      <c r="AO2" s="702"/>
      <c r="AP2" s="702"/>
      <c r="AQ2" s="703"/>
      <c r="AR2" s="710" t="s">
        <v>39</v>
      </c>
      <c r="AS2" s="711"/>
    </row>
    <row r="3" spans="2:45" ht="15.75">
      <c r="B3" s="699"/>
      <c r="C3" s="810"/>
      <c r="D3" s="705"/>
      <c r="E3" s="705"/>
      <c r="F3" s="705"/>
      <c r="G3" s="705"/>
      <c r="H3" s="705"/>
      <c r="I3" s="705"/>
      <c r="J3" s="705"/>
      <c r="K3" s="705"/>
      <c r="L3" s="705"/>
      <c r="M3" s="705"/>
      <c r="N3" s="705"/>
      <c r="O3" s="705"/>
      <c r="P3" s="705"/>
      <c r="Q3" s="705"/>
      <c r="R3" s="705"/>
      <c r="S3" s="705"/>
      <c r="T3" s="705"/>
      <c r="U3" s="705"/>
      <c r="V3" s="705"/>
      <c r="W3" s="705"/>
      <c r="X3" s="705"/>
      <c r="Y3" s="705"/>
      <c r="Z3" s="705"/>
      <c r="AA3" s="705"/>
      <c r="AB3" s="705"/>
      <c r="AC3" s="705"/>
      <c r="AD3" s="705"/>
      <c r="AE3" s="705"/>
      <c r="AF3" s="705"/>
      <c r="AG3" s="705"/>
      <c r="AH3" s="705"/>
      <c r="AI3" s="705"/>
      <c r="AJ3" s="705"/>
      <c r="AK3" s="705"/>
      <c r="AL3" s="705"/>
      <c r="AM3" s="705"/>
      <c r="AN3" s="705"/>
      <c r="AO3" s="705"/>
      <c r="AP3" s="705"/>
      <c r="AQ3" s="706"/>
      <c r="AR3" s="22" t="s">
        <v>36</v>
      </c>
      <c r="AS3" s="23" t="s">
        <v>37</v>
      </c>
    </row>
    <row r="4" spans="2:45">
      <c r="B4" s="699"/>
      <c r="C4" s="810"/>
      <c r="D4" s="705"/>
      <c r="E4" s="705"/>
      <c r="F4" s="705"/>
      <c r="G4" s="705"/>
      <c r="H4" s="705"/>
      <c r="I4" s="705"/>
      <c r="J4" s="705"/>
      <c r="K4" s="705"/>
      <c r="L4" s="705"/>
      <c r="M4" s="705"/>
      <c r="N4" s="705"/>
      <c r="O4" s="705"/>
      <c r="P4" s="705"/>
      <c r="Q4" s="705"/>
      <c r="R4" s="705"/>
      <c r="S4" s="705"/>
      <c r="T4" s="705"/>
      <c r="U4" s="705"/>
      <c r="V4" s="705"/>
      <c r="W4" s="705"/>
      <c r="X4" s="705"/>
      <c r="Y4" s="705"/>
      <c r="Z4" s="705"/>
      <c r="AA4" s="705"/>
      <c r="AB4" s="705"/>
      <c r="AC4" s="705"/>
      <c r="AD4" s="705"/>
      <c r="AE4" s="705"/>
      <c r="AF4" s="705"/>
      <c r="AG4" s="705"/>
      <c r="AH4" s="705"/>
      <c r="AI4" s="705"/>
      <c r="AJ4" s="705"/>
      <c r="AK4" s="705"/>
      <c r="AL4" s="705"/>
      <c r="AM4" s="705"/>
      <c r="AN4" s="705"/>
      <c r="AO4" s="705"/>
      <c r="AP4" s="705"/>
      <c r="AQ4" s="706"/>
      <c r="AR4" s="24">
        <v>3</v>
      </c>
      <c r="AS4" s="25" t="s">
        <v>102</v>
      </c>
    </row>
    <row r="5" spans="2:45" ht="15.75">
      <c r="B5" s="699"/>
      <c r="C5" s="810"/>
      <c r="D5" s="705"/>
      <c r="E5" s="705"/>
      <c r="F5" s="705"/>
      <c r="G5" s="705"/>
      <c r="H5" s="705"/>
      <c r="I5" s="705"/>
      <c r="J5" s="705"/>
      <c r="K5" s="705"/>
      <c r="L5" s="705"/>
      <c r="M5" s="705"/>
      <c r="N5" s="705"/>
      <c r="O5" s="705"/>
      <c r="P5" s="705"/>
      <c r="Q5" s="705"/>
      <c r="R5" s="705"/>
      <c r="S5" s="705"/>
      <c r="T5" s="705"/>
      <c r="U5" s="705"/>
      <c r="V5" s="705"/>
      <c r="W5" s="705"/>
      <c r="X5" s="705"/>
      <c r="Y5" s="705"/>
      <c r="Z5" s="705"/>
      <c r="AA5" s="705"/>
      <c r="AB5" s="705"/>
      <c r="AC5" s="705"/>
      <c r="AD5" s="705"/>
      <c r="AE5" s="705"/>
      <c r="AF5" s="705"/>
      <c r="AG5" s="705"/>
      <c r="AH5" s="705"/>
      <c r="AI5" s="705"/>
      <c r="AJ5" s="705"/>
      <c r="AK5" s="705"/>
      <c r="AL5" s="705"/>
      <c r="AM5" s="705"/>
      <c r="AN5" s="705"/>
      <c r="AO5" s="705"/>
      <c r="AP5" s="705"/>
      <c r="AQ5" s="706"/>
      <c r="AR5" s="712" t="s">
        <v>38</v>
      </c>
      <c r="AS5" s="713"/>
    </row>
    <row r="6" spans="2:45" ht="15.75" thickBot="1">
      <c r="B6" s="700"/>
      <c r="C6" s="707"/>
      <c r="D6" s="708"/>
      <c r="E6" s="708"/>
      <c r="F6" s="708"/>
      <c r="G6" s="708"/>
      <c r="H6" s="708"/>
      <c r="I6" s="708"/>
      <c r="J6" s="708"/>
      <c r="K6" s="708"/>
      <c r="L6" s="708"/>
      <c r="M6" s="708"/>
      <c r="N6" s="708"/>
      <c r="O6" s="708"/>
      <c r="P6" s="708"/>
      <c r="Q6" s="708"/>
      <c r="R6" s="708"/>
      <c r="S6" s="708"/>
      <c r="T6" s="708"/>
      <c r="U6" s="708"/>
      <c r="V6" s="708"/>
      <c r="W6" s="708"/>
      <c r="X6" s="708"/>
      <c r="Y6" s="708"/>
      <c r="Z6" s="708"/>
      <c r="AA6" s="708"/>
      <c r="AB6" s="708"/>
      <c r="AC6" s="708"/>
      <c r="AD6" s="708"/>
      <c r="AE6" s="708"/>
      <c r="AF6" s="708"/>
      <c r="AG6" s="708"/>
      <c r="AH6" s="708"/>
      <c r="AI6" s="708"/>
      <c r="AJ6" s="708"/>
      <c r="AK6" s="708"/>
      <c r="AL6" s="708"/>
      <c r="AM6" s="708"/>
      <c r="AN6" s="708"/>
      <c r="AO6" s="708"/>
      <c r="AP6" s="708"/>
      <c r="AQ6" s="709"/>
      <c r="AR6" s="714" t="s">
        <v>100</v>
      </c>
      <c r="AS6" s="715"/>
    </row>
    <row r="7" spans="2:45" ht="17.25">
      <c r="B7" s="5"/>
      <c r="C7" s="5"/>
      <c r="D7" s="11"/>
      <c r="E7" s="5"/>
      <c r="F7" s="5"/>
      <c r="G7" s="5"/>
      <c r="H7" s="5"/>
      <c r="I7" s="5"/>
      <c r="J7" s="9"/>
      <c r="AR7" s="631"/>
      <c r="AS7" s="632"/>
    </row>
    <row r="8" spans="2:45" ht="13.5">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695"/>
      <c r="AR8" s="696"/>
      <c r="AS8" s="697"/>
    </row>
    <row r="9" spans="2:45" ht="15.75">
      <c r="B9" s="807" t="s">
        <v>35</v>
      </c>
      <c r="C9" s="808" t="s">
        <v>34</v>
      </c>
      <c r="D9" s="808" t="s">
        <v>63</v>
      </c>
      <c r="E9" s="808" t="s">
        <v>66</v>
      </c>
      <c r="F9" s="808" t="s">
        <v>67</v>
      </c>
      <c r="G9" s="808" t="s">
        <v>31</v>
      </c>
      <c r="H9" s="808" t="s">
        <v>25</v>
      </c>
      <c r="I9" s="808" t="s">
        <v>95</v>
      </c>
      <c r="J9" s="808" t="s">
        <v>2</v>
      </c>
      <c r="K9" s="628" t="s">
        <v>5</v>
      </c>
      <c r="L9" s="628"/>
      <c r="M9" s="628"/>
      <c r="N9" s="628"/>
      <c r="O9" s="628"/>
      <c r="P9" s="628"/>
      <c r="Q9" s="628"/>
      <c r="R9" s="628"/>
      <c r="S9" s="628"/>
      <c r="T9" s="628"/>
      <c r="U9" s="628"/>
      <c r="V9" s="628"/>
      <c r="W9" s="628"/>
      <c r="X9" s="628"/>
      <c r="Y9" s="628"/>
      <c r="Z9" s="628"/>
      <c r="AA9" s="628"/>
      <c r="AB9" s="628"/>
      <c r="AC9" s="628"/>
      <c r="AD9" s="628"/>
      <c r="AE9" s="628"/>
      <c r="AF9" s="628"/>
      <c r="AG9" s="628"/>
      <c r="AH9" s="628"/>
      <c r="AI9" s="628"/>
      <c r="AJ9" s="628"/>
      <c r="AK9" s="628"/>
      <c r="AL9" s="628"/>
      <c r="AM9" s="628"/>
      <c r="AN9" s="628"/>
      <c r="AO9" s="628"/>
      <c r="AP9" s="628"/>
      <c r="AQ9" s="809" t="s">
        <v>6</v>
      </c>
      <c r="AR9" s="723" t="s">
        <v>7</v>
      </c>
      <c r="AS9" s="723" t="s">
        <v>24</v>
      </c>
    </row>
    <row r="10" spans="2:45" ht="15.75">
      <c r="B10" s="807"/>
      <c r="C10" s="808"/>
      <c r="D10" s="808"/>
      <c r="E10" s="808"/>
      <c r="F10" s="808"/>
      <c r="G10" s="808"/>
      <c r="H10" s="808"/>
      <c r="I10" s="808"/>
      <c r="J10" s="808"/>
      <c r="K10" s="794" t="s">
        <v>26</v>
      </c>
      <c r="L10" s="794"/>
      <c r="M10" s="794"/>
      <c r="N10" s="794"/>
      <c r="O10" s="794"/>
      <c r="P10" s="794"/>
      <c r="Q10" s="794"/>
      <c r="R10" s="794"/>
      <c r="S10" s="794" t="s">
        <v>27</v>
      </c>
      <c r="T10" s="794"/>
      <c r="U10" s="794"/>
      <c r="V10" s="794"/>
      <c r="W10" s="794"/>
      <c r="X10" s="794"/>
      <c r="Y10" s="794"/>
      <c r="Z10" s="794"/>
      <c r="AA10" s="794" t="s">
        <v>28</v>
      </c>
      <c r="AB10" s="794"/>
      <c r="AC10" s="794"/>
      <c r="AD10" s="794"/>
      <c r="AE10" s="794"/>
      <c r="AF10" s="794"/>
      <c r="AG10" s="794"/>
      <c r="AH10" s="794"/>
      <c r="AI10" s="794" t="s">
        <v>29</v>
      </c>
      <c r="AJ10" s="794"/>
      <c r="AK10" s="794"/>
      <c r="AL10" s="794"/>
      <c r="AM10" s="794"/>
      <c r="AN10" s="794"/>
      <c r="AO10" s="794"/>
      <c r="AP10" s="794"/>
      <c r="AQ10" s="809"/>
      <c r="AR10" s="723"/>
      <c r="AS10" s="723"/>
    </row>
    <row r="11" spans="2:45" ht="15.75">
      <c r="B11" s="807"/>
      <c r="C11" s="808"/>
      <c r="D11" s="808"/>
      <c r="E11" s="808"/>
      <c r="F11" s="808"/>
      <c r="G11" s="808"/>
      <c r="H11" s="808"/>
      <c r="I11" s="808"/>
      <c r="J11" s="808"/>
      <c r="K11" s="794" t="s">
        <v>8</v>
      </c>
      <c r="L11" s="794"/>
      <c r="M11" s="794" t="s">
        <v>9</v>
      </c>
      <c r="N11" s="794"/>
      <c r="O11" s="805" t="s">
        <v>10</v>
      </c>
      <c r="P11" s="806"/>
      <c r="Q11" s="795" t="s">
        <v>11</v>
      </c>
      <c r="R11" s="796"/>
      <c r="S11" s="794" t="s">
        <v>33</v>
      </c>
      <c r="T11" s="794"/>
      <c r="U11" s="794" t="s">
        <v>12</v>
      </c>
      <c r="V11" s="794"/>
      <c r="W11" s="794" t="s">
        <v>13</v>
      </c>
      <c r="X11" s="794"/>
      <c r="Y11" s="795" t="s">
        <v>11</v>
      </c>
      <c r="Z11" s="796"/>
      <c r="AA11" s="794" t="s">
        <v>14</v>
      </c>
      <c r="AB11" s="794"/>
      <c r="AC11" s="794" t="s">
        <v>15</v>
      </c>
      <c r="AD11" s="794"/>
      <c r="AE11" s="794" t="s">
        <v>16</v>
      </c>
      <c r="AF11" s="794"/>
      <c r="AG11" s="795" t="s">
        <v>11</v>
      </c>
      <c r="AH11" s="796"/>
      <c r="AI11" s="794" t="s">
        <v>17</v>
      </c>
      <c r="AJ11" s="794"/>
      <c r="AK11" s="794" t="s">
        <v>18</v>
      </c>
      <c r="AL11" s="794"/>
      <c r="AM11" s="794" t="s">
        <v>19</v>
      </c>
      <c r="AN11" s="794"/>
      <c r="AO11" s="795" t="s">
        <v>30</v>
      </c>
      <c r="AP11" s="796"/>
      <c r="AQ11" s="809"/>
      <c r="AR11" s="723"/>
      <c r="AS11" s="723"/>
    </row>
    <row r="12" spans="2:45" ht="13.5">
      <c r="B12" s="627"/>
      <c r="C12" s="726"/>
      <c r="D12" s="726"/>
      <c r="E12" s="726"/>
      <c r="F12" s="726"/>
      <c r="G12" s="726"/>
      <c r="H12" s="726"/>
      <c r="I12" s="726"/>
      <c r="J12" s="726"/>
      <c r="K12" s="97" t="s">
        <v>20</v>
      </c>
      <c r="L12" s="295" t="s">
        <v>21</v>
      </c>
      <c r="M12" s="97" t="s">
        <v>20</v>
      </c>
      <c r="N12" s="295" t="s">
        <v>21</v>
      </c>
      <c r="O12" s="97" t="s">
        <v>20</v>
      </c>
      <c r="P12" s="295" t="s">
        <v>21</v>
      </c>
      <c r="Q12" s="99" t="s">
        <v>20</v>
      </c>
      <c r="R12" s="100" t="s">
        <v>21</v>
      </c>
      <c r="S12" s="97" t="s">
        <v>20</v>
      </c>
      <c r="T12" s="98" t="s">
        <v>21</v>
      </c>
      <c r="U12" s="97" t="s">
        <v>20</v>
      </c>
      <c r="V12" s="98" t="s">
        <v>21</v>
      </c>
      <c r="W12" s="97" t="s">
        <v>20</v>
      </c>
      <c r="X12" s="98" t="s">
        <v>21</v>
      </c>
      <c r="Y12" s="99" t="s">
        <v>20</v>
      </c>
      <c r="Z12" s="100" t="s">
        <v>21</v>
      </c>
      <c r="AA12" s="97" t="s">
        <v>20</v>
      </c>
      <c r="AB12" s="98" t="s">
        <v>21</v>
      </c>
      <c r="AC12" s="97" t="s">
        <v>20</v>
      </c>
      <c r="AD12" s="98" t="s">
        <v>21</v>
      </c>
      <c r="AE12" s="97" t="s">
        <v>20</v>
      </c>
      <c r="AF12" s="98" t="s">
        <v>21</v>
      </c>
      <c r="AG12" s="99" t="s">
        <v>20</v>
      </c>
      <c r="AH12" s="100" t="s">
        <v>21</v>
      </c>
      <c r="AI12" s="97" t="s">
        <v>20</v>
      </c>
      <c r="AJ12" s="98" t="s">
        <v>21</v>
      </c>
      <c r="AK12" s="97" t="s">
        <v>20</v>
      </c>
      <c r="AL12" s="98" t="s">
        <v>21</v>
      </c>
      <c r="AM12" s="97" t="s">
        <v>20</v>
      </c>
      <c r="AN12" s="98" t="s">
        <v>21</v>
      </c>
      <c r="AO12" s="99" t="s">
        <v>20</v>
      </c>
      <c r="AP12" s="100" t="s">
        <v>21</v>
      </c>
      <c r="AQ12" s="809"/>
      <c r="AR12" s="723"/>
      <c r="AS12" s="723"/>
    </row>
    <row r="13" spans="2:45" ht="165" customHeight="1">
      <c r="B13" s="463" t="s">
        <v>294</v>
      </c>
      <c r="C13" s="243" t="s">
        <v>434</v>
      </c>
      <c r="D13" s="244">
        <v>0.95</v>
      </c>
      <c r="E13" s="244" t="s">
        <v>295</v>
      </c>
      <c r="F13" s="319" t="s">
        <v>296</v>
      </c>
      <c r="G13" s="249">
        <v>1</v>
      </c>
      <c r="H13" s="245" t="s">
        <v>297</v>
      </c>
      <c r="I13" s="246" t="s">
        <v>298</v>
      </c>
      <c r="J13" s="247" t="s">
        <v>549</v>
      </c>
      <c r="K13" s="351">
        <v>0.2</v>
      </c>
      <c r="L13" s="376">
        <v>4.8000000000000001E-2</v>
      </c>
      <c r="M13" s="351">
        <v>0.3</v>
      </c>
      <c r="N13" s="376">
        <v>0.16700000000000001</v>
      </c>
      <c r="O13" s="351">
        <v>0.4</v>
      </c>
      <c r="P13" s="376">
        <v>0.35099999999999998</v>
      </c>
      <c r="Q13" s="284">
        <v>0.4</v>
      </c>
      <c r="R13" s="284">
        <f>P13</f>
        <v>0.35099999999999998</v>
      </c>
      <c r="S13" s="351">
        <v>0.43</v>
      </c>
      <c r="T13" s="178">
        <v>0.42899999999999999</v>
      </c>
      <c r="U13" s="351">
        <v>0.46</v>
      </c>
      <c r="V13" s="178">
        <v>0.53800000000000003</v>
      </c>
      <c r="W13" s="351">
        <v>0.5</v>
      </c>
      <c r="X13" s="178">
        <v>0.56299999999999994</v>
      </c>
      <c r="Y13" s="284">
        <v>0.5</v>
      </c>
      <c r="Z13" s="179">
        <f>X13</f>
        <v>0.56299999999999994</v>
      </c>
      <c r="AA13" s="351">
        <v>0.65</v>
      </c>
      <c r="AB13" s="178">
        <v>0.67600000000000005</v>
      </c>
      <c r="AC13" s="351">
        <v>0.75</v>
      </c>
      <c r="AD13" s="178">
        <v>0.72699999999999998</v>
      </c>
      <c r="AE13" s="356">
        <v>0.85</v>
      </c>
      <c r="AF13" s="296">
        <v>0.84899999999999998</v>
      </c>
      <c r="AG13" s="179">
        <f>AE13</f>
        <v>0.85</v>
      </c>
      <c r="AH13" s="179">
        <f>AF13</f>
        <v>0.84899999999999998</v>
      </c>
      <c r="AI13" s="351">
        <v>0.87</v>
      </c>
      <c r="AJ13" s="178"/>
      <c r="AK13" s="351">
        <v>0.9</v>
      </c>
      <c r="AL13" s="178"/>
      <c r="AM13" s="351">
        <v>0.95</v>
      </c>
      <c r="AN13" s="178"/>
      <c r="AO13" s="284">
        <f>+AM13</f>
        <v>0.95</v>
      </c>
      <c r="AP13" s="179">
        <f>AN13</f>
        <v>0</v>
      </c>
      <c r="AQ13" s="284">
        <f>+AO13</f>
        <v>0.95</v>
      </c>
      <c r="AR13" s="179">
        <f>AH13</f>
        <v>0.84899999999999998</v>
      </c>
      <c r="AS13" s="284">
        <f>IF(AND(AR13&gt;0,AQ13&gt;0),AR13/AQ13,0)</f>
        <v>0.89368421052631586</v>
      </c>
    </row>
    <row r="14" spans="2:45" ht="23.25">
      <c r="B14" s="797" t="s">
        <v>23</v>
      </c>
      <c r="C14" s="798"/>
      <c r="D14" s="798"/>
      <c r="E14" s="798"/>
      <c r="F14" s="798"/>
      <c r="G14" s="798"/>
      <c r="H14" s="798"/>
      <c r="I14" s="798"/>
      <c r="J14" s="798"/>
      <c r="K14" s="798"/>
      <c r="L14" s="798"/>
      <c r="M14" s="798"/>
      <c r="N14" s="798"/>
      <c r="O14" s="798"/>
      <c r="P14" s="798"/>
      <c r="Q14" s="798"/>
      <c r="R14" s="798"/>
      <c r="S14" s="798"/>
      <c r="T14" s="798"/>
      <c r="U14" s="798"/>
      <c r="V14" s="798"/>
      <c r="W14" s="798"/>
      <c r="X14" s="798"/>
      <c r="Y14" s="798"/>
      <c r="Z14" s="798"/>
      <c r="AA14" s="798"/>
      <c r="AB14" s="798"/>
      <c r="AC14" s="798"/>
      <c r="AD14" s="798"/>
      <c r="AE14" s="798"/>
      <c r="AF14" s="798"/>
      <c r="AG14" s="798"/>
      <c r="AH14" s="798"/>
      <c r="AI14" s="798"/>
      <c r="AJ14" s="798"/>
      <c r="AK14" s="798"/>
      <c r="AL14" s="798"/>
      <c r="AM14" s="798"/>
      <c r="AN14" s="798"/>
      <c r="AO14" s="798"/>
      <c r="AP14" s="798"/>
      <c r="AQ14" s="798"/>
      <c r="AR14" s="799"/>
      <c r="AS14" s="360">
        <f>AVERAGE(AS13:AS13)</f>
        <v>0.89368421052631586</v>
      </c>
    </row>
    <row r="15" spans="2:45" ht="17.25">
      <c r="B15" s="6"/>
      <c r="C15" s="6"/>
      <c r="D15" s="12"/>
      <c r="E15" s="6"/>
      <c r="F15" s="6"/>
      <c r="G15" s="6"/>
      <c r="H15" s="6"/>
      <c r="I15" s="6"/>
      <c r="J15" s="7"/>
    </row>
    <row r="16" spans="2:45" ht="15.75">
      <c r="B16" s="101" t="s">
        <v>4</v>
      </c>
      <c r="C16" s="800"/>
      <c r="D16" s="801"/>
      <c r="E16" s="801"/>
      <c r="F16" s="801"/>
      <c r="G16" s="801"/>
      <c r="H16" s="801"/>
      <c r="I16" s="801"/>
      <c r="J16" s="802"/>
    </row>
    <row r="17" spans="2:30" ht="17.25">
      <c r="B17" s="6"/>
      <c r="C17" s="676"/>
      <c r="D17" s="676"/>
      <c r="E17" s="676"/>
      <c r="F17" s="676"/>
      <c r="G17" s="676"/>
      <c r="H17" s="676"/>
      <c r="I17" s="676"/>
      <c r="J17" s="676"/>
      <c r="AB17" s="498"/>
      <c r="AC17" s="498"/>
      <c r="AD17" s="498"/>
    </row>
    <row r="18" spans="2:30" ht="49.5" customHeight="1">
      <c r="B18" s="102" t="s">
        <v>32</v>
      </c>
      <c r="C18" s="683" t="s">
        <v>902</v>
      </c>
      <c r="D18" s="684"/>
      <c r="E18" s="6"/>
      <c r="F18" s="6"/>
      <c r="G18" s="103" t="s">
        <v>22</v>
      </c>
      <c r="H18" s="803" t="s">
        <v>407</v>
      </c>
      <c r="I18" s="804"/>
      <c r="J18" s="804"/>
      <c r="AB18" s="499"/>
      <c r="AC18" s="499"/>
      <c r="AD18" s="499"/>
    </row>
    <row r="19" spans="2:30" ht="17.25">
      <c r="B19" s="6"/>
      <c r="C19" s="6"/>
      <c r="D19" s="12"/>
      <c r="E19" s="6"/>
      <c r="F19" s="6"/>
      <c r="G19" s="6"/>
      <c r="H19" s="6"/>
      <c r="I19" s="6"/>
      <c r="J19" s="7"/>
      <c r="AB19" s="500"/>
      <c r="AC19" s="500"/>
      <c r="AD19" s="500"/>
    </row>
    <row r="20" spans="2:30" ht="17.25">
      <c r="B20" s="6"/>
      <c r="C20" s="6"/>
      <c r="D20" s="12"/>
      <c r="E20" s="6"/>
      <c r="F20" s="6"/>
      <c r="G20" s="6"/>
      <c r="H20" s="6"/>
      <c r="I20" s="6"/>
      <c r="J20" s="7"/>
    </row>
    <row r="21" spans="2:30" ht="17.25">
      <c r="B21" s="6"/>
      <c r="C21" s="6"/>
      <c r="D21" s="12"/>
      <c r="E21" s="6"/>
      <c r="F21" s="6"/>
      <c r="G21" s="6"/>
      <c r="H21" s="6"/>
      <c r="I21" s="6"/>
      <c r="J21" s="7"/>
    </row>
    <row r="22" spans="2:30" ht="17.25">
      <c r="B22" s="6"/>
      <c r="C22" s="6"/>
      <c r="D22" s="12"/>
      <c r="E22" s="687"/>
      <c r="F22" s="687"/>
      <c r="G22" s="687"/>
      <c r="H22" s="687"/>
      <c r="I22" s="73"/>
      <c r="J22" s="6"/>
    </row>
    <row r="23" spans="2:30" ht="17.25">
      <c r="B23" s="6"/>
      <c r="C23" s="6"/>
      <c r="D23" s="12"/>
      <c r="E23" s="6"/>
      <c r="F23" s="6"/>
      <c r="G23" s="7"/>
      <c r="H23" s="6"/>
      <c r="I23" s="6"/>
      <c r="J23" s="6"/>
    </row>
    <row r="24" spans="2:30" ht="17.25">
      <c r="B24" s="6"/>
      <c r="C24" s="6"/>
      <c r="D24" s="12"/>
      <c r="E24" s="687"/>
      <c r="F24" s="687"/>
      <c r="G24" s="687"/>
      <c r="H24" s="687"/>
      <c r="I24" s="73"/>
      <c r="J24" s="6"/>
    </row>
    <row r="25" spans="2:30" ht="17.25">
      <c r="B25" s="6"/>
      <c r="C25" s="6"/>
      <c r="D25" s="12"/>
      <c r="E25" s="6"/>
      <c r="F25" s="6"/>
      <c r="G25" s="7"/>
      <c r="H25" s="6"/>
      <c r="I25" s="6"/>
      <c r="J25" s="6"/>
    </row>
    <row r="26" spans="2:30" ht="17.25">
      <c r="B26" s="6"/>
      <c r="C26" s="6"/>
      <c r="D26" s="12"/>
      <c r="E26" s="687"/>
      <c r="F26" s="687"/>
      <c r="G26" s="687"/>
      <c r="H26" s="687"/>
      <c r="I26" s="73"/>
      <c r="J26" s="6"/>
    </row>
  </sheetData>
  <sheetProtection algorithmName="SHA-512" hashValue="lyAON/n77QnqNI2NcYfu81dE8U7im4az8kJlpjAHVmx1l/+NCuKOVLejEGICLgp8wvAHEWilYOxup+c6xucU3A==" saltValue="hDEpT6H82s4ZzYdavk0JpQ==" spinCount="100000" sheet="1" objects="1" scenarios="1"/>
  <mergeCells count="48">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A10:AH10"/>
    <mergeCell ref="AI10:AP10"/>
    <mergeCell ref="K11:L11"/>
    <mergeCell ref="M11:N11"/>
    <mergeCell ref="AO11:AP11"/>
    <mergeCell ref="AA11:AB11"/>
    <mergeCell ref="AC11:AD11"/>
    <mergeCell ref="AE11:AF11"/>
    <mergeCell ref="AG11:AH11"/>
    <mergeCell ref="AI11:AJ11"/>
    <mergeCell ref="AK11:AL11"/>
    <mergeCell ref="O11:P11"/>
    <mergeCell ref="Q11:R11"/>
    <mergeCell ref="S11:T11"/>
    <mergeCell ref="U11:V11"/>
    <mergeCell ref="E22:H22"/>
    <mergeCell ref="E24:H24"/>
    <mergeCell ref="E26:H26"/>
    <mergeCell ref="AM11:AN11"/>
    <mergeCell ref="W11:X11"/>
    <mergeCell ref="Y11:Z11"/>
    <mergeCell ref="B14:AR14"/>
    <mergeCell ref="C16:J16"/>
    <mergeCell ref="C17:J17"/>
    <mergeCell ref="C18:D18"/>
    <mergeCell ref="H18:J18"/>
  </mergeCells>
  <conditionalFormatting sqref="AB18:AD18">
    <cfRule type="expression" dxfId="9" priority="1">
      <formula>IF($C$19="Sumatoria_de_Una_Variable",1,0)</formula>
    </cfRule>
  </conditionalFormatting>
  <dataValidations count="1">
    <dataValidation type="custom" allowBlank="1" showInputMessage="1" showErrorMessage="1" errorTitle="Variable 2" error="Solo se debe diligenciar esta fila para los tipos de formula denominados Sumatoria_de_Dos_Variables y División_de_Variables" sqref="AB18:AD18" xr:uid="{3D66137F-C716-4B1B-BBD2-6F58E3B0BB3C}">
      <formula1>$C$19&lt;&gt;"Sumatoria_de_Una_Variable"</formula1>
    </dataValidation>
  </dataValidation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FF00"/>
  </sheetPr>
  <dimension ref="B1:AS28"/>
  <sheetViews>
    <sheetView showGridLines="0" zoomScale="55" zoomScaleNormal="55" workbookViewId="0">
      <selection activeCell="I13" sqref="I13"/>
    </sheetView>
  </sheetViews>
  <sheetFormatPr baseColWidth="10" defaultColWidth="17.28515625" defaultRowHeight="15" customHeight="1"/>
  <cols>
    <col min="1" max="1" width="4.28515625" style="4" customWidth="1"/>
    <col min="2" max="2" width="35" style="8" customWidth="1"/>
    <col min="3" max="3" width="26.85546875" style="8" customWidth="1"/>
    <col min="4" max="4" width="18.7109375" style="13" customWidth="1"/>
    <col min="5" max="5" width="30.28515625" style="8" customWidth="1"/>
    <col min="6" max="6" width="33.140625" style="8" customWidth="1"/>
    <col min="7" max="7" width="21.42578125" style="8" customWidth="1"/>
    <col min="8" max="8" width="33.7109375" style="8" customWidth="1"/>
    <col min="9" max="9" width="54.28515625" style="8" customWidth="1"/>
    <col min="10" max="10" width="28.5703125" style="10" customWidth="1"/>
    <col min="11" max="42" width="16.140625" style="4" customWidth="1"/>
    <col min="43" max="45" width="19.42578125" style="4" customWidth="1"/>
    <col min="46" max="16384" width="17.28515625" style="4"/>
  </cols>
  <sheetData>
    <row r="1" spans="2:45" ht="18" thickBot="1"/>
    <row r="2" spans="2:45" ht="15.75">
      <c r="B2" s="698"/>
      <c r="C2" s="701" t="s">
        <v>59</v>
      </c>
      <c r="D2" s="702"/>
      <c r="E2" s="702"/>
      <c r="F2" s="702"/>
      <c r="G2" s="702"/>
      <c r="H2" s="702"/>
      <c r="I2" s="702"/>
      <c r="J2" s="702"/>
      <c r="K2" s="702"/>
      <c r="L2" s="702"/>
      <c r="M2" s="702"/>
      <c r="N2" s="702"/>
      <c r="O2" s="702"/>
      <c r="P2" s="702"/>
      <c r="Q2" s="702"/>
      <c r="R2" s="702"/>
      <c r="S2" s="702"/>
      <c r="T2" s="702"/>
      <c r="U2" s="702"/>
      <c r="V2" s="702"/>
      <c r="W2" s="702"/>
      <c r="X2" s="702"/>
      <c r="Y2" s="702"/>
      <c r="Z2" s="702"/>
      <c r="AA2" s="702"/>
      <c r="AB2" s="702"/>
      <c r="AC2" s="702"/>
      <c r="AD2" s="702"/>
      <c r="AE2" s="702"/>
      <c r="AF2" s="702"/>
      <c r="AG2" s="702"/>
      <c r="AH2" s="702"/>
      <c r="AI2" s="702"/>
      <c r="AJ2" s="702"/>
      <c r="AK2" s="702"/>
      <c r="AL2" s="702"/>
      <c r="AM2" s="702"/>
      <c r="AN2" s="702"/>
      <c r="AO2" s="702"/>
      <c r="AP2" s="702"/>
      <c r="AQ2" s="703"/>
      <c r="AR2" s="710" t="s">
        <v>39</v>
      </c>
      <c r="AS2" s="711"/>
    </row>
    <row r="3" spans="2:45" ht="15.75">
      <c r="B3" s="699"/>
      <c r="C3" s="734"/>
      <c r="D3" s="705"/>
      <c r="E3" s="705"/>
      <c r="F3" s="705"/>
      <c r="G3" s="705"/>
      <c r="H3" s="705"/>
      <c r="I3" s="705"/>
      <c r="J3" s="705"/>
      <c r="K3" s="705"/>
      <c r="L3" s="705"/>
      <c r="M3" s="705"/>
      <c r="N3" s="705"/>
      <c r="O3" s="705"/>
      <c r="P3" s="705"/>
      <c r="Q3" s="705"/>
      <c r="R3" s="705"/>
      <c r="S3" s="705"/>
      <c r="T3" s="705"/>
      <c r="U3" s="705"/>
      <c r="V3" s="705"/>
      <c r="W3" s="705"/>
      <c r="X3" s="705"/>
      <c r="Y3" s="705"/>
      <c r="Z3" s="705"/>
      <c r="AA3" s="705"/>
      <c r="AB3" s="705"/>
      <c r="AC3" s="705"/>
      <c r="AD3" s="705"/>
      <c r="AE3" s="705"/>
      <c r="AF3" s="705"/>
      <c r="AG3" s="705"/>
      <c r="AH3" s="705"/>
      <c r="AI3" s="705"/>
      <c r="AJ3" s="705"/>
      <c r="AK3" s="705"/>
      <c r="AL3" s="705"/>
      <c r="AM3" s="705"/>
      <c r="AN3" s="705"/>
      <c r="AO3" s="705"/>
      <c r="AP3" s="705"/>
      <c r="AQ3" s="706"/>
      <c r="AR3" s="104" t="s">
        <v>36</v>
      </c>
      <c r="AS3" s="105" t="s">
        <v>37</v>
      </c>
    </row>
    <row r="4" spans="2:45">
      <c r="B4" s="699"/>
      <c r="C4" s="734"/>
      <c r="D4" s="705"/>
      <c r="E4" s="705"/>
      <c r="F4" s="705"/>
      <c r="G4" s="705"/>
      <c r="H4" s="705"/>
      <c r="I4" s="705"/>
      <c r="J4" s="705"/>
      <c r="K4" s="705"/>
      <c r="L4" s="705"/>
      <c r="M4" s="705"/>
      <c r="N4" s="705"/>
      <c r="O4" s="705"/>
      <c r="P4" s="705"/>
      <c r="Q4" s="705"/>
      <c r="R4" s="705"/>
      <c r="S4" s="705"/>
      <c r="T4" s="705"/>
      <c r="U4" s="705"/>
      <c r="V4" s="705"/>
      <c r="W4" s="705"/>
      <c r="X4" s="705"/>
      <c r="Y4" s="705"/>
      <c r="Z4" s="705"/>
      <c r="AA4" s="705"/>
      <c r="AB4" s="705"/>
      <c r="AC4" s="705"/>
      <c r="AD4" s="705"/>
      <c r="AE4" s="705"/>
      <c r="AF4" s="705"/>
      <c r="AG4" s="705"/>
      <c r="AH4" s="705"/>
      <c r="AI4" s="705"/>
      <c r="AJ4" s="705"/>
      <c r="AK4" s="705"/>
      <c r="AL4" s="705"/>
      <c r="AM4" s="705"/>
      <c r="AN4" s="705"/>
      <c r="AO4" s="705"/>
      <c r="AP4" s="705"/>
      <c r="AQ4" s="706"/>
      <c r="AR4" s="24">
        <v>3</v>
      </c>
      <c r="AS4" s="25" t="s">
        <v>102</v>
      </c>
    </row>
    <row r="5" spans="2:45" ht="15.75">
      <c r="B5" s="699"/>
      <c r="C5" s="734"/>
      <c r="D5" s="705"/>
      <c r="E5" s="705"/>
      <c r="F5" s="705"/>
      <c r="G5" s="705"/>
      <c r="H5" s="705"/>
      <c r="I5" s="705"/>
      <c r="J5" s="705"/>
      <c r="K5" s="705"/>
      <c r="L5" s="705"/>
      <c r="M5" s="705"/>
      <c r="N5" s="705"/>
      <c r="O5" s="705"/>
      <c r="P5" s="705"/>
      <c r="Q5" s="705"/>
      <c r="R5" s="705"/>
      <c r="S5" s="705"/>
      <c r="T5" s="705"/>
      <c r="U5" s="705"/>
      <c r="V5" s="705"/>
      <c r="W5" s="705"/>
      <c r="X5" s="705"/>
      <c r="Y5" s="705"/>
      <c r="Z5" s="705"/>
      <c r="AA5" s="705"/>
      <c r="AB5" s="705"/>
      <c r="AC5" s="705"/>
      <c r="AD5" s="705"/>
      <c r="AE5" s="705"/>
      <c r="AF5" s="705"/>
      <c r="AG5" s="705"/>
      <c r="AH5" s="705"/>
      <c r="AI5" s="705"/>
      <c r="AJ5" s="705"/>
      <c r="AK5" s="705"/>
      <c r="AL5" s="705"/>
      <c r="AM5" s="705"/>
      <c r="AN5" s="705"/>
      <c r="AO5" s="705"/>
      <c r="AP5" s="705"/>
      <c r="AQ5" s="706"/>
      <c r="AR5" s="712" t="s">
        <v>38</v>
      </c>
      <c r="AS5" s="713"/>
    </row>
    <row r="6" spans="2:45" ht="15.75" thickBot="1">
      <c r="B6" s="700"/>
      <c r="C6" s="707"/>
      <c r="D6" s="708"/>
      <c r="E6" s="708"/>
      <c r="F6" s="708"/>
      <c r="G6" s="708"/>
      <c r="H6" s="708"/>
      <c r="I6" s="708"/>
      <c r="J6" s="708"/>
      <c r="K6" s="708"/>
      <c r="L6" s="708"/>
      <c r="M6" s="708"/>
      <c r="N6" s="708"/>
      <c r="O6" s="708"/>
      <c r="P6" s="708"/>
      <c r="Q6" s="708"/>
      <c r="R6" s="708"/>
      <c r="S6" s="708"/>
      <c r="T6" s="708"/>
      <c r="U6" s="708"/>
      <c r="V6" s="708"/>
      <c r="W6" s="708"/>
      <c r="X6" s="708"/>
      <c r="Y6" s="708"/>
      <c r="Z6" s="708"/>
      <c r="AA6" s="708"/>
      <c r="AB6" s="708"/>
      <c r="AC6" s="708"/>
      <c r="AD6" s="708"/>
      <c r="AE6" s="708"/>
      <c r="AF6" s="708"/>
      <c r="AG6" s="708"/>
      <c r="AH6" s="708"/>
      <c r="AI6" s="708"/>
      <c r="AJ6" s="708"/>
      <c r="AK6" s="708"/>
      <c r="AL6" s="708"/>
      <c r="AM6" s="708"/>
      <c r="AN6" s="708"/>
      <c r="AO6" s="708"/>
      <c r="AP6" s="708"/>
      <c r="AQ6" s="709"/>
      <c r="AR6" s="714" t="s">
        <v>100</v>
      </c>
      <c r="AS6" s="715"/>
    </row>
    <row r="7" spans="2:45" ht="17.25">
      <c r="B7" s="5"/>
      <c r="C7" s="5"/>
      <c r="D7" s="11"/>
      <c r="E7" s="5"/>
      <c r="F7" s="5"/>
      <c r="G7" s="5"/>
      <c r="H7" s="5"/>
      <c r="I7" s="5"/>
      <c r="J7" s="9"/>
      <c r="AR7" s="738"/>
      <c r="AS7" s="739"/>
    </row>
    <row r="8" spans="2:45" ht="13.5">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695"/>
      <c r="AR8" s="696"/>
      <c r="AS8" s="697"/>
    </row>
    <row r="9" spans="2:45" ht="15.75">
      <c r="B9" s="724" t="s">
        <v>35</v>
      </c>
      <c r="C9" s="725" t="s">
        <v>34</v>
      </c>
      <c r="D9" s="725" t="s">
        <v>63</v>
      </c>
      <c r="E9" s="725" t="s">
        <v>66</v>
      </c>
      <c r="F9" s="725" t="s">
        <v>67</v>
      </c>
      <c r="G9" s="725" t="s">
        <v>31</v>
      </c>
      <c r="H9" s="725" t="s">
        <v>25</v>
      </c>
      <c r="I9" s="725" t="s">
        <v>95</v>
      </c>
      <c r="J9" s="725" t="s">
        <v>2</v>
      </c>
      <c r="K9" s="628" t="s">
        <v>5</v>
      </c>
      <c r="L9" s="628"/>
      <c r="M9" s="628"/>
      <c r="N9" s="628"/>
      <c r="O9" s="628"/>
      <c r="P9" s="628"/>
      <c r="Q9" s="628"/>
      <c r="R9" s="628"/>
      <c r="S9" s="628"/>
      <c r="T9" s="628"/>
      <c r="U9" s="628"/>
      <c r="V9" s="628"/>
      <c r="W9" s="628"/>
      <c r="X9" s="628"/>
      <c r="Y9" s="628"/>
      <c r="Z9" s="628"/>
      <c r="AA9" s="628"/>
      <c r="AB9" s="628"/>
      <c r="AC9" s="628"/>
      <c r="AD9" s="628"/>
      <c r="AE9" s="628"/>
      <c r="AF9" s="628"/>
      <c r="AG9" s="628"/>
      <c r="AH9" s="628"/>
      <c r="AI9" s="628"/>
      <c r="AJ9" s="628"/>
      <c r="AK9" s="628"/>
      <c r="AL9" s="628"/>
      <c r="AM9" s="628"/>
      <c r="AN9" s="628"/>
      <c r="AO9" s="628"/>
      <c r="AP9" s="628"/>
      <c r="AQ9" s="722" t="s">
        <v>6</v>
      </c>
      <c r="AR9" s="723" t="s">
        <v>7</v>
      </c>
      <c r="AS9" s="723" t="s">
        <v>24</v>
      </c>
    </row>
    <row r="10" spans="2:45" ht="15.75">
      <c r="B10" s="724"/>
      <c r="C10" s="725"/>
      <c r="D10" s="725"/>
      <c r="E10" s="725"/>
      <c r="F10" s="725"/>
      <c r="G10" s="725"/>
      <c r="H10" s="725"/>
      <c r="I10" s="725"/>
      <c r="J10" s="725"/>
      <c r="K10" s="727" t="s">
        <v>26</v>
      </c>
      <c r="L10" s="727"/>
      <c r="M10" s="727"/>
      <c r="N10" s="727"/>
      <c r="O10" s="727"/>
      <c r="P10" s="727"/>
      <c r="Q10" s="727"/>
      <c r="R10" s="727"/>
      <c r="S10" s="727" t="s">
        <v>27</v>
      </c>
      <c r="T10" s="727"/>
      <c r="U10" s="727"/>
      <c r="V10" s="727"/>
      <c r="W10" s="727"/>
      <c r="X10" s="727"/>
      <c r="Y10" s="727"/>
      <c r="Z10" s="727"/>
      <c r="AA10" s="727" t="s">
        <v>28</v>
      </c>
      <c r="AB10" s="727"/>
      <c r="AC10" s="727"/>
      <c r="AD10" s="727"/>
      <c r="AE10" s="727"/>
      <c r="AF10" s="727"/>
      <c r="AG10" s="727"/>
      <c r="AH10" s="727"/>
      <c r="AI10" s="727" t="s">
        <v>29</v>
      </c>
      <c r="AJ10" s="727"/>
      <c r="AK10" s="727"/>
      <c r="AL10" s="727"/>
      <c r="AM10" s="727"/>
      <c r="AN10" s="727"/>
      <c r="AO10" s="727"/>
      <c r="AP10" s="727"/>
      <c r="AQ10" s="722"/>
      <c r="AR10" s="723"/>
      <c r="AS10" s="723"/>
    </row>
    <row r="11" spans="2:45" ht="15.75">
      <c r="B11" s="724"/>
      <c r="C11" s="725"/>
      <c r="D11" s="725"/>
      <c r="E11" s="725"/>
      <c r="F11" s="725"/>
      <c r="G11" s="725"/>
      <c r="H11" s="725"/>
      <c r="I11" s="725"/>
      <c r="J11" s="725"/>
      <c r="K11" s="727" t="s">
        <v>8</v>
      </c>
      <c r="L11" s="727"/>
      <c r="M11" s="727" t="s">
        <v>9</v>
      </c>
      <c r="N11" s="727"/>
      <c r="O11" s="740" t="s">
        <v>10</v>
      </c>
      <c r="P11" s="741"/>
      <c r="Q11" s="728" t="s">
        <v>11</v>
      </c>
      <c r="R11" s="729"/>
      <c r="S11" s="727" t="s">
        <v>33</v>
      </c>
      <c r="T11" s="727"/>
      <c r="U11" s="727" t="s">
        <v>12</v>
      </c>
      <c r="V11" s="727"/>
      <c r="W11" s="727" t="s">
        <v>13</v>
      </c>
      <c r="X11" s="727"/>
      <c r="Y11" s="728" t="s">
        <v>11</v>
      </c>
      <c r="Z11" s="729"/>
      <c r="AA11" s="727" t="s">
        <v>14</v>
      </c>
      <c r="AB11" s="727"/>
      <c r="AC11" s="727" t="s">
        <v>15</v>
      </c>
      <c r="AD11" s="727"/>
      <c r="AE11" s="727" t="s">
        <v>16</v>
      </c>
      <c r="AF11" s="727"/>
      <c r="AG11" s="728" t="s">
        <v>11</v>
      </c>
      <c r="AH11" s="729"/>
      <c r="AI11" s="727" t="s">
        <v>17</v>
      </c>
      <c r="AJ11" s="727"/>
      <c r="AK11" s="727" t="s">
        <v>18</v>
      </c>
      <c r="AL11" s="727"/>
      <c r="AM11" s="727" t="s">
        <v>19</v>
      </c>
      <c r="AN11" s="727"/>
      <c r="AO11" s="728" t="s">
        <v>11</v>
      </c>
      <c r="AP11" s="729"/>
      <c r="AQ11" s="722"/>
      <c r="AR11" s="723"/>
      <c r="AS11" s="723"/>
    </row>
    <row r="12" spans="2:45" ht="13.5">
      <c r="B12" s="627"/>
      <c r="C12" s="726"/>
      <c r="D12" s="726"/>
      <c r="E12" s="726"/>
      <c r="F12" s="726"/>
      <c r="G12" s="726"/>
      <c r="H12" s="726"/>
      <c r="I12" s="726"/>
      <c r="J12" s="726"/>
      <c r="K12" s="97" t="s">
        <v>20</v>
      </c>
      <c r="L12" s="98" t="s">
        <v>21</v>
      </c>
      <c r="M12" s="97" t="s">
        <v>20</v>
      </c>
      <c r="N12" s="98" t="s">
        <v>21</v>
      </c>
      <c r="O12" s="97" t="s">
        <v>20</v>
      </c>
      <c r="P12" s="98" t="s">
        <v>21</v>
      </c>
      <c r="Q12" s="99" t="s">
        <v>20</v>
      </c>
      <c r="R12" s="100" t="s">
        <v>21</v>
      </c>
      <c r="S12" s="97" t="s">
        <v>20</v>
      </c>
      <c r="T12" s="98" t="s">
        <v>21</v>
      </c>
      <c r="U12" s="97" t="s">
        <v>20</v>
      </c>
      <c r="V12" s="98" t="s">
        <v>21</v>
      </c>
      <c r="W12" s="97" t="s">
        <v>20</v>
      </c>
      <c r="X12" s="98" t="s">
        <v>21</v>
      </c>
      <c r="Y12" s="99" t="s">
        <v>20</v>
      </c>
      <c r="Z12" s="100" t="s">
        <v>21</v>
      </c>
      <c r="AA12" s="97" t="s">
        <v>20</v>
      </c>
      <c r="AB12" s="98" t="s">
        <v>21</v>
      </c>
      <c r="AC12" s="97" t="s">
        <v>20</v>
      </c>
      <c r="AD12" s="98" t="s">
        <v>21</v>
      </c>
      <c r="AE12" s="97" t="s">
        <v>20</v>
      </c>
      <c r="AF12" s="98" t="s">
        <v>21</v>
      </c>
      <c r="AG12" s="99" t="s">
        <v>20</v>
      </c>
      <c r="AH12" s="100" t="s">
        <v>21</v>
      </c>
      <c r="AI12" s="97" t="s">
        <v>20</v>
      </c>
      <c r="AJ12" s="98" t="s">
        <v>21</v>
      </c>
      <c r="AK12" s="97" t="s">
        <v>20</v>
      </c>
      <c r="AL12" s="98" t="s">
        <v>21</v>
      </c>
      <c r="AM12" s="97" t="s">
        <v>20</v>
      </c>
      <c r="AN12" s="98" t="s">
        <v>21</v>
      </c>
      <c r="AO12" s="99" t="s">
        <v>20</v>
      </c>
      <c r="AP12" s="100" t="s">
        <v>21</v>
      </c>
      <c r="AQ12" s="722"/>
      <c r="AR12" s="723"/>
      <c r="AS12" s="723"/>
    </row>
    <row r="13" spans="2:45" ht="227.25" customHeight="1">
      <c r="B13" s="811" t="s">
        <v>312</v>
      </c>
      <c r="C13" s="449" t="s">
        <v>435</v>
      </c>
      <c r="D13" s="450">
        <v>0.35</v>
      </c>
      <c r="E13" s="451" t="s">
        <v>299</v>
      </c>
      <c r="F13" s="452" t="s">
        <v>300</v>
      </c>
      <c r="G13" s="453" t="s">
        <v>568</v>
      </c>
      <c r="H13" s="454" t="s">
        <v>301</v>
      </c>
      <c r="I13" s="455" t="s">
        <v>302</v>
      </c>
      <c r="J13" s="456" t="s">
        <v>547</v>
      </c>
      <c r="K13" s="351">
        <v>0.7</v>
      </c>
      <c r="L13" s="178">
        <v>1</v>
      </c>
      <c r="M13" s="351">
        <v>0.7</v>
      </c>
      <c r="N13" s="178">
        <v>1</v>
      </c>
      <c r="O13" s="351">
        <v>0.7</v>
      </c>
      <c r="P13" s="178">
        <v>1</v>
      </c>
      <c r="Q13" s="287">
        <f>(K13+M13+O13)/3</f>
        <v>0.69999999999999984</v>
      </c>
      <c r="R13" s="291">
        <f>IFERROR(IF(OR($AQ13="",$AQ13=0),0,ROUNDDOWN(AVERAGE(L13,N13,P13),3)),0)</f>
        <v>1</v>
      </c>
      <c r="S13" s="351">
        <v>0.7</v>
      </c>
      <c r="T13" s="178">
        <v>0</v>
      </c>
      <c r="U13" s="351">
        <v>0.7</v>
      </c>
      <c r="V13" s="178">
        <v>0</v>
      </c>
      <c r="W13" s="351">
        <v>0.7</v>
      </c>
      <c r="X13" s="178">
        <v>0</v>
      </c>
      <c r="Y13" s="287">
        <f>(S13+U13+W13)/3</f>
        <v>0.69999999999999984</v>
      </c>
      <c r="Z13" s="291">
        <f>IFERROR(IF(OR($AQ13="",$AQ13=0),0,ROUNDDOWN(AVERAGE(T13,V13,X13),3)),0)</f>
        <v>0</v>
      </c>
      <c r="AA13" s="351">
        <v>0</v>
      </c>
      <c r="AB13" s="178">
        <v>0</v>
      </c>
      <c r="AC13" s="351">
        <v>0</v>
      </c>
      <c r="AD13" s="178">
        <v>0</v>
      </c>
      <c r="AE13" s="351">
        <v>0</v>
      </c>
      <c r="AF13" s="178">
        <v>4.8000000000000001E-2</v>
      </c>
      <c r="AG13" s="287">
        <f>(AA13+AC13+AE13)/3</f>
        <v>0</v>
      </c>
      <c r="AH13" s="291">
        <f>IFERROR(IF(OR($AQ13="",$AQ13=0),0,ROUNDDOWN(AVERAGE(AB13,AD13,AF13),3)),0)</f>
        <v>1.6E-2</v>
      </c>
      <c r="AI13" s="351">
        <v>0</v>
      </c>
      <c r="AJ13" s="178"/>
      <c r="AK13" s="351">
        <v>0</v>
      </c>
      <c r="AL13" s="178"/>
      <c r="AM13" s="351">
        <v>0</v>
      </c>
      <c r="AN13" s="178"/>
      <c r="AO13" s="287">
        <f>(AI13+AK13+AM13)/3</f>
        <v>0</v>
      </c>
      <c r="AP13" s="287">
        <v>0</v>
      </c>
      <c r="AQ13" s="377">
        <f>(Q13+Y13+AG13+AO13)/4</f>
        <v>0.34999999999999992</v>
      </c>
      <c r="AR13" s="292">
        <f>IFERROR(IF(OR(AQ13="",AQ13=0),0,ROUNDDOWN(AVERAGE(L13,N13,P13,T13,V13,X13,AB13,AD13,AF13,AJ13,AL13,AN13),3)),0)</f>
        <v>0.33800000000000002</v>
      </c>
      <c r="AS13" s="284">
        <f>IF(AND(AR13&gt;0,AQ13&gt;0),AR13/AQ13,0)</f>
        <v>0.96571428571428597</v>
      </c>
    </row>
    <row r="14" spans="2:45" ht="240" customHeight="1">
      <c r="B14" s="748"/>
      <c r="C14" s="457" t="s">
        <v>497</v>
      </c>
      <c r="D14" s="458" t="s">
        <v>303</v>
      </c>
      <c r="E14" s="459" t="s">
        <v>304</v>
      </c>
      <c r="F14" s="460" t="s">
        <v>569</v>
      </c>
      <c r="G14" s="461" t="s">
        <v>570</v>
      </c>
      <c r="H14" s="462" t="s">
        <v>305</v>
      </c>
      <c r="I14" s="462" t="s">
        <v>306</v>
      </c>
      <c r="J14" s="456" t="s">
        <v>547</v>
      </c>
      <c r="K14" s="167">
        <v>1</v>
      </c>
      <c r="L14" s="167">
        <v>1</v>
      </c>
      <c r="M14" s="167">
        <v>2</v>
      </c>
      <c r="N14" s="167">
        <v>2</v>
      </c>
      <c r="O14" s="167">
        <v>2</v>
      </c>
      <c r="P14" s="167">
        <v>2</v>
      </c>
      <c r="Q14" s="169">
        <f t="shared" ref="Q14:R15" si="0">K14+M14+O14</f>
        <v>5</v>
      </c>
      <c r="R14" s="169">
        <f t="shared" si="0"/>
        <v>5</v>
      </c>
      <c r="S14" s="167">
        <v>3</v>
      </c>
      <c r="T14" s="167">
        <v>3</v>
      </c>
      <c r="U14" s="167">
        <v>3</v>
      </c>
      <c r="V14" s="167">
        <v>3</v>
      </c>
      <c r="W14" s="167">
        <v>3</v>
      </c>
      <c r="X14" s="167">
        <v>3</v>
      </c>
      <c r="Y14" s="169">
        <f t="shared" ref="Y14:Z15" si="1">S14+U14+W14</f>
        <v>9</v>
      </c>
      <c r="Z14" s="169">
        <f t="shared" si="1"/>
        <v>9</v>
      </c>
      <c r="AA14" s="167">
        <v>3</v>
      </c>
      <c r="AB14" s="167">
        <v>5</v>
      </c>
      <c r="AC14" s="167">
        <v>3</v>
      </c>
      <c r="AD14" s="167">
        <v>5</v>
      </c>
      <c r="AE14" s="167">
        <v>3</v>
      </c>
      <c r="AF14" s="167">
        <v>3</v>
      </c>
      <c r="AG14" s="169">
        <f t="shared" ref="AG14:AH15" si="2">AA14+AC14+AE14</f>
        <v>9</v>
      </c>
      <c r="AH14" s="169">
        <f t="shared" si="2"/>
        <v>13</v>
      </c>
      <c r="AI14" s="167">
        <v>3</v>
      </c>
      <c r="AJ14" s="167"/>
      <c r="AK14" s="167">
        <v>3</v>
      </c>
      <c r="AL14" s="167"/>
      <c r="AM14" s="167">
        <v>1</v>
      </c>
      <c r="AN14" s="167"/>
      <c r="AO14" s="169">
        <f t="shared" ref="AO14:AP15" si="3">AI14+AK14+AM14</f>
        <v>7</v>
      </c>
      <c r="AP14" s="169">
        <f t="shared" si="3"/>
        <v>0</v>
      </c>
      <c r="AQ14" s="204">
        <f t="shared" ref="AQ14:AR15" si="4">Q14+Y14+AG14+AO14</f>
        <v>30</v>
      </c>
      <c r="AR14" s="205">
        <f t="shared" si="4"/>
        <v>27</v>
      </c>
      <c r="AS14" s="284">
        <f>IF(AND(AR14&gt;0,AQ14&gt;0),AR14/AQ14,0)</f>
        <v>0.9</v>
      </c>
    </row>
    <row r="15" spans="2:45" ht="226.5" customHeight="1">
      <c r="B15" s="748"/>
      <c r="C15" s="457" t="s">
        <v>498</v>
      </c>
      <c r="D15" s="458" t="s">
        <v>818</v>
      </c>
      <c r="E15" s="459" t="s">
        <v>307</v>
      </c>
      <c r="F15" s="460" t="s">
        <v>308</v>
      </c>
      <c r="G15" s="461" t="s">
        <v>309</v>
      </c>
      <c r="H15" s="462" t="s">
        <v>310</v>
      </c>
      <c r="I15" s="462" t="s">
        <v>499</v>
      </c>
      <c r="J15" s="456" t="s">
        <v>547</v>
      </c>
      <c r="K15" s="167">
        <v>1</v>
      </c>
      <c r="L15" s="167">
        <v>1</v>
      </c>
      <c r="M15" s="167">
        <v>2</v>
      </c>
      <c r="N15" s="167">
        <v>2</v>
      </c>
      <c r="O15" s="167">
        <v>2</v>
      </c>
      <c r="P15" s="167">
        <v>2</v>
      </c>
      <c r="Q15" s="169">
        <f t="shared" si="0"/>
        <v>5</v>
      </c>
      <c r="R15" s="169">
        <f t="shared" si="0"/>
        <v>5</v>
      </c>
      <c r="S15" s="167">
        <v>3</v>
      </c>
      <c r="T15" s="167">
        <v>2</v>
      </c>
      <c r="U15" s="167">
        <v>3</v>
      </c>
      <c r="V15" s="167">
        <v>2</v>
      </c>
      <c r="W15" s="167">
        <v>3</v>
      </c>
      <c r="X15" s="167">
        <v>1</v>
      </c>
      <c r="Y15" s="169">
        <f t="shared" si="1"/>
        <v>9</v>
      </c>
      <c r="Z15" s="169">
        <f t="shared" si="1"/>
        <v>5</v>
      </c>
      <c r="AA15" s="167">
        <v>3</v>
      </c>
      <c r="AB15" s="167">
        <v>2</v>
      </c>
      <c r="AC15" s="167">
        <v>3</v>
      </c>
      <c r="AD15" s="167">
        <v>3</v>
      </c>
      <c r="AE15" s="167">
        <v>2</v>
      </c>
      <c r="AF15" s="167">
        <v>3</v>
      </c>
      <c r="AG15" s="169">
        <f t="shared" si="2"/>
        <v>8</v>
      </c>
      <c r="AH15" s="169">
        <f t="shared" si="2"/>
        <v>8</v>
      </c>
      <c r="AI15" s="167">
        <v>1</v>
      </c>
      <c r="AJ15" s="167"/>
      <c r="AK15" s="167">
        <v>1</v>
      </c>
      <c r="AL15" s="167"/>
      <c r="AM15" s="167">
        <v>1</v>
      </c>
      <c r="AN15" s="167"/>
      <c r="AO15" s="169">
        <f t="shared" si="3"/>
        <v>3</v>
      </c>
      <c r="AP15" s="169">
        <f t="shared" si="3"/>
        <v>0</v>
      </c>
      <c r="AQ15" s="204">
        <f t="shared" si="4"/>
        <v>25</v>
      </c>
      <c r="AR15" s="205">
        <f t="shared" si="4"/>
        <v>18</v>
      </c>
      <c r="AS15" s="284">
        <f>IF(AND(AR15&gt;0,AQ15&gt;0),AR15/AQ15,0)</f>
        <v>0.72</v>
      </c>
    </row>
    <row r="16" spans="2:45" ht="23.25">
      <c r="B16" s="719" t="s">
        <v>23</v>
      </c>
      <c r="C16" s="720"/>
      <c r="D16" s="720"/>
      <c r="E16" s="720"/>
      <c r="F16" s="720"/>
      <c r="G16" s="720"/>
      <c r="H16" s="720"/>
      <c r="I16" s="720"/>
      <c r="J16" s="720"/>
      <c r="K16" s="720"/>
      <c r="L16" s="720"/>
      <c r="M16" s="720"/>
      <c r="N16" s="720"/>
      <c r="O16" s="720"/>
      <c r="P16" s="720"/>
      <c r="Q16" s="720"/>
      <c r="R16" s="720"/>
      <c r="S16" s="720"/>
      <c r="T16" s="720"/>
      <c r="U16" s="720"/>
      <c r="V16" s="720"/>
      <c r="W16" s="720"/>
      <c r="X16" s="720"/>
      <c r="Y16" s="720"/>
      <c r="Z16" s="720"/>
      <c r="AA16" s="720"/>
      <c r="AB16" s="720"/>
      <c r="AC16" s="720"/>
      <c r="AD16" s="720"/>
      <c r="AE16" s="720"/>
      <c r="AF16" s="720"/>
      <c r="AG16" s="720"/>
      <c r="AH16" s="720"/>
      <c r="AI16" s="720"/>
      <c r="AJ16" s="720"/>
      <c r="AK16" s="720"/>
      <c r="AL16" s="720"/>
      <c r="AM16" s="720"/>
      <c r="AN16" s="720"/>
      <c r="AO16" s="720"/>
      <c r="AP16" s="720"/>
      <c r="AQ16" s="720"/>
      <c r="AR16" s="721"/>
      <c r="AS16" s="360">
        <f>AVERAGE(AS13:AS15)</f>
        <v>0.86190476190476206</v>
      </c>
    </row>
    <row r="17" spans="2:10" ht="17.25">
      <c r="B17" s="6"/>
      <c r="C17" s="6"/>
      <c r="D17" s="12"/>
      <c r="E17" s="6"/>
      <c r="F17" s="6"/>
      <c r="G17" s="6"/>
      <c r="H17" s="6"/>
      <c r="I17" s="6"/>
      <c r="J17" s="7"/>
    </row>
    <row r="18" spans="2:10" ht="15.75">
      <c r="B18" s="58" t="s">
        <v>4</v>
      </c>
      <c r="C18" s="750"/>
      <c r="D18" s="736"/>
      <c r="E18" s="736"/>
      <c r="F18" s="736"/>
      <c r="G18" s="736"/>
      <c r="H18" s="736"/>
      <c r="I18" s="736"/>
      <c r="J18" s="737"/>
    </row>
    <row r="19" spans="2:10" ht="17.25">
      <c r="B19" s="6"/>
      <c r="C19" s="676"/>
      <c r="D19" s="676"/>
      <c r="E19" s="676"/>
      <c r="F19" s="676"/>
      <c r="G19" s="676"/>
      <c r="H19" s="676"/>
      <c r="I19" s="676"/>
      <c r="J19" s="676"/>
    </row>
    <row r="20" spans="2:10" ht="36" customHeight="1">
      <c r="B20" s="59" t="s">
        <v>32</v>
      </c>
      <c r="C20" s="812">
        <v>43812</v>
      </c>
      <c r="D20" s="684"/>
      <c r="E20" s="6"/>
      <c r="F20" s="6"/>
      <c r="G20" s="57" t="s">
        <v>22</v>
      </c>
      <c r="H20" s="792" t="s">
        <v>285</v>
      </c>
      <c r="I20" s="754"/>
      <c r="J20" s="754"/>
    </row>
    <row r="21" spans="2:10" ht="17.25">
      <c r="B21" s="6"/>
      <c r="C21" s="6"/>
      <c r="D21" s="12"/>
      <c r="E21" s="6"/>
      <c r="F21" s="6"/>
      <c r="G21" s="6"/>
      <c r="H21" s="6"/>
      <c r="I21" s="6"/>
      <c r="J21" s="7"/>
    </row>
    <row r="22" spans="2:10" ht="17.25">
      <c r="B22" s="6"/>
      <c r="C22" s="6"/>
      <c r="D22" s="12"/>
      <c r="E22" s="6"/>
      <c r="F22" s="6"/>
      <c r="G22" s="6"/>
      <c r="H22" s="6"/>
      <c r="I22" s="6"/>
      <c r="J22" s="7"/>
    </row>
    <row r="23" spans="2:10" ht="17.25">
      <c r="B23" s="6"/>
      <c r="C23" s="6"/>
      <c r="D23" s="12"/>
      <c r="E23" s="6"/>
      <c r="F23" s="6"/>
      <c r="G23" s="6"/>
      <c r="H23" s="6"/>
      <c r="I23" s="6"/>
      <c r="J23" s="7"/>
    </row>
    <row r="24" spans="2:10" ht="17.25">
      <c r="B24" s="6"/>
      <c r="C24" s="6"/>
      <c r="D24" s="12"/>
      <c r="E24" s="687"/>
      <c r="F24" s="687"/>
      <c r="G24" s="687"/>
      <c r="H24" s="687"/>
      <c r="I24" s="73"/>
      <c r="J24" s="6"/>
    </row>
    <row r="25" spans="2:10" ht="17.25">
      <c r="B25" s="6"/>
      <c r="C25" s="6"/>
      <c r="D25" s="12"/>
      <c r="E25" s="6"/>
      <c r="F25" s="6"/>
      <c r="G25" s="7"/>
      <c r="H25" s="6"/>
      <c r="I25" s="6"/>
      <c r="J25" s="6"/>
    </row>
    <row r="26" spans="2:10" ht="17.25">
      <c r="B26" s="6"/>
      <c r="C26" s="6"/>
      <c r="D26" s="12"/>
      <c r="E26" s="687"/>
      <c r="F26" s="687"/>
      <c r="G26" s="687"/>
      <c r="H26" s="687"/>
      <c r="I26" s="73"/>
      <c r="J26" s="6"/>
    </row>
    <row r="27" spans="2:10" ht="17.25">
      <c r="B27" s="6"/>
      <c r="C27" s="6"/>
      <c r="D27" s="12"/>
      <c r="E27" s="6"/>
      <c r="F27" s="6"/>
      <c r="G27" s="7"/>
      <c r="H27" s="6"/>
      <c r="I27" s="6"/>
      <c r="J27" s="6"/>
    </row>
    <row r="28" spans="2:10" ht="17.25">
      <c r="B28" s="6"/>
      <c r="C28" s="6"/>
      <c r="D28" s="12"/>
      <c r="E28" s="687"/>
      <c r="F28" s="687"/>
      <c r="G28" s="687"/>
      <c r="H28" s="687"/>
      <c r="I28" s="73"/>
      <c r="J28" s="6"/>
    </row>
  </sheetData>
  <sheetProtection algorithmName="SHA-512" hashValue="LmoFbdgt0YFkJ7o421yyqaSVtykc3N+/21ZXkOJ8rl2G6PvpsAxzIftCt+oFfuYJWzZMT+H9qfMiVKFm0+xNJw==" saltValue="Wwd/y0aBXyRVg9JfeVypvA==" spinCount="100000" sheet="1" objects="1" scenarios="1"/>
  <mergeCells count="49">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A10:AH10"/>
    <mergeCell ref="AI10:AP10"/>
    <mergeCell ref="K11:L11"/>
    <mergeCell ref="M11:N11"/>
    <mergeCell ref="AO11:AP11"/>
    <mergeCell ref="AA11:AB11"/>
    <mergeCell ref="AC11:AD11"/>
    <mergeCell ref="AE11:AF11"/>
    <mergeCell ref="AG11:AH11"/>
    <mergeCell ref="AI11:AJ11"/>
    <mergeCell ref="AK11:AL11"/>
    <mergeCell ref="O11:P11"/>
    <mergeCell ref="Q11:R11"/>
    <mergeCell ref="S11:T11"/>
    <mergeCell ref="U11:V11"/>
    <mergeCell ref="E24:H24"/>
    <mergeCell ref="E26:H26"/>
    <mergeCell ref="E28:H28"/>
    <mergeCell ref="B13:B15"/>
    <mergeCell ref="AM11:AN11"/>
    <mergeCell ref="W11:X11"/>
    <mergeCell ref="Y11:Z11"/>
    <mergeCell ref="B16:AR16"/>
    <mergeCell ref="C18:J18"/>
    <mergeCell ref="C19:J19"/>
    <mergeCell ref="C20:D20"/>
    <mergeCell ref="H20:J20"/>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FF00"/>
  </sheetPr>
  <dimension ref="B1:AS30"/>
  <sheetViews>
    <sheetView showGridLines="0" zoomScale="55" zoomScaleNormal="55" workbookViewId="0">
      <selection activeCell="G13" sqref="G13"/>
    </sheetView>
  </sheetViews>
  <sheetFormatPr baseColWidth="10" defaultColWidth="17.28515625" defaultRowHeight="15" customHeight="1"/>
  <cols>
    <col min="1" max="1" width="4.28515625" style="4" customWidth="1"/>
    <col min="2" max="2" width="46.42578125" style="8" customWidth="1"/>
    <col min="3" max="3" width="40.7109375" style="8" customWidth="1"/>
    <col min="4" max="4" width="21.42578125" style="13" customWidth="1"/>
    <col min="5" max="5" width="24.28515625" style="8" customWidth="1"/>
    <col min="6" max="6" width="30.5703125" style="8" customWidth="1"/>
    <col min="7" max="7" width="21.42578125" style="8" customWidth="1"/>
    <col min="8" max="8" width="28.5703125" style="8" customWidth="1"/>
    <col min="9" max="9" width="50" style="8" customWidth="1"/>
    <col min="10" max="10" width="28.5703125" style="10" customWidth="1"/>
    <col min="11" max="42" width="14.28515625" style="4" customWidth="1"/>
    <col min="43" max="43" width="14.85546875" style="4" customWidth="1"/>
    <col min="44" max="45" width="15" style="4" customWidth="1"/>
    <col min="46" max="16384" width="17.28515625" style="4"/>
  </cols>
  <sheetData>
    <row r="1" spans="2:45" ht="18" thickBot="1"/>
    <row r="2" spans="2:45" ht="15.75">
      <c r="B2" s="698"/>
      <c r="C2" s="816" t="s">
        <v>59</v>
      </c>
      <c r="D2" s="817"/>
      <c r="E2" s="817"/>
      <c r="F2" s="817"/>
      <c r="G2" s="817"/>
      <c r="H2" s="817"/>
      <c r="I2" s="817"/>
      <c r="J2" s="817"/>
      <c r="K2" s="817"/>
      <c r="L2" s="817"/>
      <c r="M2" s="817"/>
      <c r="N2" s="817"/>
      <c r="O2" s="817"/>
      <c r="P2" s="817"/>
      <c r="Q2" s="817"/>
      <c r="R2" s="817"/>
      <c r="S2" s="817"/>
      <c r="T2" s="817"/>
      <c r="U2" s="817"/>
      <c r="V2" s="817"/>
      <c r="W2" s="817"/>
      <c r="X2" s="817"/>
      <c r="Y2" s="817"/>
      <c r="Z2" s="817"/>
      <c r="AA2" s="817"/>
      <c r="AB2" s="817"/>
      <c r="AC2" s="817"/>
      <c r="AD2" s="817"/>
      <c r="AE2" s="817"/>
      <c r="AF2" s="817"/>
      <c r="AG2" s="817"/>
      <c r="AH2" s="817"/>
      <c r="AI2" s="817"/>
      <c r="AJ2" s="817"/>
      <c r="AK2" s="817"/>
      <c r="AL2" s="817"/>
      <c r="AM2" s="817"/>
      <c r="AN2" s="817"/>
      <c r="AO2" s="817"/>
      <c r="AP2" s="817"/>
      <c r="AQ2" s="818"/>
      <c r="AR2" s="710" t="s">
        <v>39</v>
      </c>
      <c r="AS2" s="711"/>
    </row>
    <row r="3" spans="2:45" ht="15.75">
      <c r="B3" s="699"/>
      <c r="C3" s="819"/>
      <c r="D3" s="820"/>
      <c r="E3" s="820"/>
      <c r="F3" s="820"/>
      <c r="G3" s="820"/>
      <c r="H3" s="820"/>
      <c r="I3" s="820"/>
      <c r="J3" s="820"/>
      <c r="K3" s="820"/>
      <c r="L3" s="820"/>
      <c r="M3" s="820"/>
      <c r="N3" s="820"/>
      <c r="O3" s="820"/>
      <c r="P3" s="820"/>
      <c r="Q3" s="820"/>
      <c r="R3" s="820"/>
      <c r="S3" s="820"/>
      <c r="T3" s="820"/>
      <c r="U3" s="820"/>
      <c r="V3" s="820"/>
      <c r="W3" s="820"/>
      <c r="X3" s="820"/>
      <c r="Y3" s="820"/>
      <c r="Z3" s="820"/>
      <c r="AA3" s="820"/>
      <c r="AB3" s="820"/>
      <c r="AC3" s="820"/>
      <c r="AD3" s="820"/>
      <c r="AE3" s="820"/>
      <c r="AF3" s="820"/>
      <c r="AG3" s="820"/>
      <c r="AH3" s="820"/>
      <c r="AI3" s="820"/>
      <c r="AJ3" s="820"/>
      <c r="AK3" s="820"/>
      <c r="AL3" s="820"/>
      <c r="AM3" s="820"/>
      <c r="AN3" s="820"/>
      <c r="AO3" s="820"/>
      <c r="AP3" s="820"/>
      <c r="AQ3" s="821"/>
      <c r="AR3" s="104" t="s">
        <v>36</v>
      </c>
      <c r="AS3" s="105" t="s">
        <v>37</v>
      </c>
    </row>
    <row r="4" spans="2:45">
      <c r="B4" s="699"/>
      <c r="C4" s="819"/>
      <c r="D4" s="820"/>
      <c r="E4" s="820"/>
      <c r="F4" s="820"/>
      <c r="G4" s="820"/>
      <c r="H4" s="820"/>
      <c r="I4" s="820"/>
      <c r="J4" s="820"/>
      <c r="K4" s="820"/>
      <c r="L4" s="820"/>
      <c r="M4" s="820"/>
      <c r="N4" s="820"/>
      <c r="O4" s="820"/>
      <c r="P4" s="820"/>
      <c r="Q4" s="820"/>
      <c r="R4" s="820"/>
      <c r="S4" s="820"/>
      <c r="T4" s="820"/>
      <c r="U4" s="820"/>
      <c r="V4" s="820"/>
      <c r="W4" s="820"/>
      <c r="X4" s="820"/>
      <c r="Y4" s="820"/>
      <c r="Z4" s="820"/>
      <c r="AA4" s="820"/>
      <c r="AB4" s="820"/>
      <c r="AC4" s="820"/>
      <c r="AD4" s="820"/>
      <c r="AE4" s="820"/>
      <c r="AF4" s="820"/>
      <c r="AG4" s="820"/>
      <c r="AH4" s="820"/>
      <c r="AI4" s="820"/>
      <c r="AJ4" s="820"/>
      <c r="AK4" s="820"/>
      <c r="AL4" s="820"/>
      <c r="AM4" s="820"/>
      <c r="AN4" s="820"/>
      <c r="AO4" s="820"/>
      <c r="AP4" s="820"/>
      <c r="AQ4" s="821"/>
      <c r="AR4" s="24">
        <v>3</v>
      </c>
      <c r="AS4" s="25" t="s">
        <v>102</v>
      </c>
    </row>
    <row r="5" spans="2:45" ht="15.75">
      <c r="B5" s="699"/>
      <c r="C5" s="819"/>
      <c r="D5" s="820"/>
      <c r="E5" s="820"/>
      <c r="F5" s="820"/>
      <c r="G5" s="820"/>
      <c r="H5" s="820"/>
      <c r="I5" s="820"/>
      <c r="J5" s="820"/>
      <c r="K5" s="820"/>
      <c r="L5" s="820"/>
      <c r="M5" s="820"/>
      <c r="N5" s="820"/>
      <c r="O5" s="820"/>
      <c r="P5" s="820"/>
      <c r="Q5" s="820"/>
      <c r="R5" s="820"/>
      <c r="S5" s="820"/>
      <c r="T5" s="820"/>
      <c r="U5" s="820"/>
      <c r="V5" s="820"/>
      <c r="W5" s="820"/>
      <c r="X5" s="820"/>
      <c r="Y5" s="820"/>
      <c r="Z5" s="820"/>
      <c r="AA5" s="820"/>
      <c r="AB5" s="820"/>
      <c r="AC5" s="820"/>
      <c r="AD5" s="820"/>
      <c r="AE5" s="820"/>
      <c r="AF5" s="820"/>
      <c r="AG5" s="820"/>
      <c r="AH5" s="820"/>
      <c r="AI5" s="820"/>
      <c r="AJ5" s="820"/>
      <c r="AK5" s="820"/>
      <c r="AL5" s="820"/>
      <c r="AM5" s="820"/>
      <c r="AN5" s="820"/>
      <c r="AO5" s="820"/>
      <c r="AP5" s="820"/>
      <c r="AQ5" s="821"/>
      <c r="AR5" s="712" t="s">
        <v>38</v>
      </c>
      <c r="AS5" s="713"/>
    </row>
    <row r="6" spans="2:45" ht="15.75" thickBot="1">
      <c r="B6" s="700"/>
      <c r="C6" s="822"/>
      <c r="D6" s="823"/>
      <c r="E6" s="823"/>
      <c r="F6" s="823"/>
      <c r="G6" s="823"/>
      <c r="H6" s="823"/>
      <c r="I6" s="823"/>
      <c r="J6" s="823"/>
      <c r="K6" s="823"/>
      <c r="L6" s="823"/>
      <c r="M6" s="823"/>
      <c r="N6" s="823"/>
      <c r="O6" s="823"/>
      <c r="P6" s="823"/>
      <c r="Q6" s="823"/>
      <c r="R6" s="823"/>
      <c r="S6" s="823"/>
      <c r="T6" s="823"/>
      <c r="U6" s="823"/>
      <c r="V6" s="823"/>
      <c r="W6" s="823"/>
      <c r="X6" s="823"/>
      <c r="Y6" s="823"/>
      <c r="Z6" s="823"/>
      <c r="AA6" s="823"/>
      <c r="AB6" s="823"/>
      <c r="AC6" s="823"/>
      <c r="AD6" s="823"/>
      <c r="AE6" s="823"/>
      <c r="AF6" s="823"/>
      <c r="AG6" s="823"/>
      <c r="AH6" s="823"/>
      <c r="AI6" s="823"/>
      <c r="AJ6" s="823"/>
      <c r="AK6" s="823"/>
      <c r="AL6" s="823"/>
      <c r="AM6" s="823"/>
      <c r="AN6" s="823"/>
      <c r="AO6" s="823"/>
      <c r="AP6" s="823"/>
      <c r="AQ6" s="824"/>
      <c r="AR6" s="714" t="s">
        <v>100</v>
      </c>
      <c r="AS6" s="715"/>
    </row>
    <row r="7" spans="2:45" ht="17.25">
      <c r="B7" s="5"/>
      <c r="C7" s="5"/>
      <c r="D7" s="11"/>
      <c r="E7" s="5"/>
      <c r="F7" s="5"/>
      <c r="G7" s="5"/>
      <c r="H7" s="5"/>
      <c r="I7" s="5"/>
      <c r="J7" s="9"/>
      <c r="AR7" s="631"/>
      <c r="AS7" s="632"/>
    </row>
    <row r="8" spans="2:45" ht="13.5">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695"/>
      <c r="AR8" s="696"/>
      <c r="AS8" s="697"/>
    </row>
    <row r="9" spans="2:45" ht="15.75">
      <c r="B9" s="807" t="s">
        <v>35</v>
      </c>
      <c r="C9" s="808" t="s">
        <v>34</v>
      </c>
      <c r="D9" s="808" t="s">
        <v>63</v>
      </c>
      <c r="E9" s="808" t="s">
        <v>66</v>
      </c>
      <c r="F9" s="808" t="s">
        <v>67</v>
      </c>
      <c r="G9" s="808" t="s">
        <v>31</v>
      </c>
      <c r="H9" s="808" t="s">
        <v>25</v>
      </c>
      <c r="I9" s="808" t="s">
        <v>95</v>
      </c>
      <c r="J9" s="808" t="s">
        <v>2</v>
      </c>
      <c r="K9" s="628" t="s">
        <v>5</v>
      </c>
      <c r="L9" s="628"/>
      <c r="M9" s="628"/>
      <c r="N9" s="628"/>
      <c r="O9" s="628"/>
      <c r="P9" s="628"/>
      <c r="Q9" s="628"/>
      <c r="R9" s="628"/>
      <c r="S9" s="628"/>
      <c r="T9" s="628"/>
      <c r="U9" s="628"/>
      <c r="V9" s="628"/>
      <c r="W9" s="628"/>
      <c r="X9" s="628"/>
      <c r="Y9" s="628"/>
      <c r="Z9" s="628"/>
      <c r="AA9" s="628"/>
      <c r="AB9" s="628"/>
      <c r="AC9" s="628"/>
      <c r="AD9" s="628"/>
      <c r="AE9" s="628"/>
      <c r="AF9" s="628"/>
      <c r="AG9" s="628"/>
      <c r="AH9" s="628"/>
      <c r="AI9" s="628"/>
      <c r="AJ9" s="628"/>
      <c r="AK9" s="628"/>
      <c r="AL9" s="628"/>
      <c r="AM9" s="628"/>
      <c r="AN9" s="628"/>
      <c r="AO9" s="628"/>
      <c r="AP9" s="628"/>
      <c r="AQ9" s="809" t="s">
        <v>6</v>
      </c>
      <c r="AR9" s="630" t="s">
        <v>7</v>
      </c>
      <c r="AS9" s="630" t="s">
        <v>24</v>
      </c>
    </row>
    <row r="10" spans="2:45" ht="15.75">
      <c r="B10" s="626"/>
      <c r="C10" s="825"/>
      <c r="D10" s="825"/>
      <c r="E10" s="825"/>
      <c r="F10" s="825"/>
      <c r="G10" s="825"/>
      <c r="H10" s="825"/>
      <c r="I10" s="825"/>
      <c r="J10" s="825"/>
      <c r="K10" s="794" t="s">
        <v>26</v>
      </c>
      <c r="L10" s="794"/>
      <c r="M10" s="794"/>
      <c r="N10" s="794"/>
      <c r="O10" s="794"/>
      <c r="P10" s="794"/>
      <c r="Q10" s="794"/>
      <c r="R10" s="794"/>
      <c r="S10" s="794" t="s">
        <v>27</v>
      </c>
      <c r="T10" s="794"/>
      <c r="U10" s="794"/>
      <c r="V10" s="794"/>
      <c r="W10" s="794"/>
      <c r="X10" s="794"/>
      <c r="Y10" s="794"/>
      <c r="Z10" s="794"/>
      <c r="AA10" s="794" t="s">
        <v>28</v>
      </c>
      <c r="AB10" s="794"/>
      <c r="AC10" s="794"/>
      <c r="AD10" s="794"/>
      <c r="AE10" s="794"/>
      <c r="AF10" s="794"/>
      <c r="AG10" s="794"/>
      <c r="AH10" s="794"/>
      <c r="AI10" s="794" t="s">
        <v>29</v>
      </c>
      <c r="AJ10" s="794"/>
      <c r="AK10" s="794"/>
      <c r="AL10" s="794"/>
      <c r="AM10" s="794"/>
      <c r="AN10" s="794"/>
      <c r="AO10" s="794"/>
      <c r="AP10" s="794"/>
      <c r="AQ10" s="629"/>
      <c r="AR10" s="630"/>
      <c r="AS10" s="630"/>
    </row>
    <row r="11" spans="2:45" ht="15.75" customHeight="1">
      <c r="B11" s="626"/>
      <c r="C11" s="825"/>
      <c r="D11" s="825"/>
      <c r="E11" s="825"/>
      <c r="F11" s="825"/>
      <c r="G11" s="825"/>
      <c r="H11" s="825"/>
      <c r="I11" s="825"/>
      <c r="J11" s="825"/>
      <c r="K11" s="794" t="s">
        <v>8</v>
      </c>
      <c r="L11" s="794"/>
      <c r="M11" s="794" t="s">
        <v>9</v>
      </c>
      <c r="N11" s="794"/>
      <c r="O11" s="805" t="s">
        <v>10</v>
      </c>
      <c r="P11" s="806"/>
      <c r="Q11" s="795" t="s">
        <v>11</v>
      </c>
      <c r="R11" s="796"/>
      <c r="S11" s="794" t="s">
        <v>33</v>
      </c>
      <c r="T11" s="794"/>
      <c r="U11" s="794" t="s">
        <v>12</v>
      </c>
      <c r="V11" s="794"/>
      <c r="W11" s="794" t="s">
        <v>13</v>
      </c>
      <c r="X11" s="794"/>
      <c r="Y11" s="795" t="s">
        <v>11</v>
      </c>
      <c r="Z11" s="796"/>
      <c r="AA11" s="794" t="s">
        <v>14</v>
      </c>
      <c r="AB11" s="794"/>
      <c r="AC11" s="794" t="s">
        <v>15</v>
      </c>
      <c r="AD11" s="794"/>
      <c r="AE11" s="794" t="s">
        <v>16</v>
      </c>
      <c r="AF11" s="794"/>
      <c r="AG11" s="795" t="s">
        <v>11</v>
      </c>
      <c r="AH11" s="796"/>
      <c r="AI11" s="794" t="s">
        <v>17</v>
      </c>
      <c r="AJ11" s="794"/>
      <c r="AK11" s="794" t="s">
        <v>18</v>
      </c>
      <c r="AL11" s="794"/>
      <c r="AM11" s="794" t="s">
        <v>19</v>
      </c>
      <c r="AN11" s="794"/>
      <c r="AO11" s="795" t="s">
        <v>11</v>
      </c>
      <c r="AP11" s="796"/>
      <c r="AQ11" s="629"/>
      <c r="AR11" s="630"/>
      <c r="AS11" s="630"/>
    </row>
    <row r="12" spans="2:45" ht="13.5">
      <c r="B12" s="627"/>
      <c r="C12" s="726"/>
      <c r="D12" s="726"/>
      <c r="E12" s="726"/>
      <c r="F12" s="726"/>
      <c r="G12" s="726"/>
      <c r="H12" s="726"/>
      <c r="I12" s="726"/>
      <c r="J12" s="726"/>
      <c r="K12" s="97" t="s">
        <v>20</v>
      </c>
      <c r="L12" s="98" t="s">
        <v>21</v>
      </c>
      <c r="M12" s="97" t="s">
        <v>20</v>
      </c>
      <c r="N12" s="98" t="s">
        <v>21</v>
      </c>
      <c r="O12" s="97" t="s">
        <v>20</v>
      </c>
      <c r="P12" s="98" t="s">
        <v>21</v>
      </c>
      <c r="Q12" s="99" t="s">
        <v>20</v>
      </c>
      <c r="R12" s="100" t="s">
        <v>21</v>
      </c>
      <c r="S12" s="97" t="s">
        <v>20</v>
      </c>
      <c r="T12" s="98" t="s">
        <v>21</v>
      </c>
      <c r="U12" s="97" t="s">
        <v>20</v>
      </c>
      <c r="V12" s="98" t="s">
        <v>21</v>
      </c>
      <c r="W12" s="97" t="s">
        <v>20</v>
      </c>
      <c r="X12" s="98" t="s">
        <v>21</v>
      </c>
      <c r="Y12" s="99" t="s">
        <v>20</v>
      </c>
      <c r="Z12" s="100" t="s">
        <v>21</v>
      </c>
      <c r="AA12" s="97" t="s">
        <v>20</v>
      </c>
      <c r="AB12" s="98" t="s">
        <v>21</v>
      </c>
      <c r="AC12" s="97" t="s">
        <v>20</v>
      </c>
      <c r="AD12" s="98" t="s">
        <v>21</v>
      </c>
      <c r="AE12" s="97" t="s">
        <v>20</v>
      </c>
      <c r="AF12" s="98" t="s">
        <v>21</v>
      </c>
      <c r="AG12" s="99" t="s">
        <v>20</v>
      </c>
      <c r="AH12" s="100" t="s">
        <v>21</v>
      </c>
      <c r="AI12" s="97" t="s">
        <v>20</v>
      </c>
      <c r="AJ12" s="98" t="s">
        <v>21</v>
      </c>
      <c r="AK12" s="97" t="s">
        <v>20</v>
      </c>
      <c r="AL12" s="98" t="s">
        <v>21</v>
      </c>
      <c r="AM12" s="97" t="s">
        <v>20</v>
      </c>
      <c r="AN12" s="98" t="s">
        <v>21</v>
      </c>
      <c r="AO12" s="99" t="s">
        <v>20</v>
      </c>
      <c r="AP12" s="100" t="s">
        <v>21</v>
      </c>
      <c r="AQ12" s="629"/>
      <c r="AR12" s="630"/>
      <c r="AS12" s="630"/>
    </row>
    <row r="13" spans="2:45" ht="150" customHeight="1">
      <c r="B13" s="813" t="s">
        <v>313</v>
      </c>
      <c r="C13" s="243" t="s">
        <v>436</v>
      </c>
      <c r="D13" s="244">
        <v>1</v>
      </c>
      <c r="E13" s="250" t="s">
        <v>772</v>
      </c>
      <c r="F13" s="251" t="s">
        <v>500</v>
      </c>
      <c r="G13" s="249" t="s">
        <v>168</v>
      </c>
      <c r="H13" s="245" t="s">
        <v>314</v>
      </c>
      <c r="I13" s="246" t="s">
        <v>315</v>
      </c>
      <c r="J13" s="247" t="s">
        <v>550</v>
      </c>
      <c r="K13" s="378">
        <v>1</v>
      </c>
      <c r="L13" s="178">
        <v>1</v>
      </c>
      <c r="M13" s="378">
        <v>1</v>
      </c>
      <c r="N13" s="178">
        <v>1</v>
      </c>
      <c r="O13" s="378">
        <v>1</v>
      </c>
      <c r="P13" s="178">
        <v>1</v>
      </c>
      <c r="Q13" s="284">
        <f>(K13+M13+O13)/3</f>
        <v>1</v>
      </c>
      <c r="R13" s="291">
        <f>IFERROR(IF(OR($AQ13="",$AQ13=0),0,ROUNDDOWN(AVERAGE(L13,N13,P13),3)),0)</f>
        <v>1</v>
      </c>
      <c r="S13" s="378">
        <v>1</v>
      </c>
      <c r="T13" s="178">
        <v>1</v>
      </c>
      <c r="U13" s="378">
        <v>1</v>
      </c>
      <c r="V13" s="178">
        <v>1</v>
      </c>
      <c r="W13" s="378">
        <v>1</v>
      </c>
      <c r="X13" s="178">
        <v>1</v>
      </c>
      <c r="Y13" s="284">
        <f>(S13+U13+W13)/3</f>
        <v>1</v>
      </c>
      <c r="Z13" s="291">
        <f>IFERROR(IF(OR($AQ13="",$AQ13=0),0,ROUNDDOWN(AVERAGE(T13,V13,X13),3)),0)</f>
        <v>1</v>
      </c>
      <c r="AA13" s="378">
        <v>1</v>
      </c>
      <c r="AB13" s="178">
        <v>1</v>
      </c>
      <c r="AC13" s="378">
        <v>1</v>
      </c>
      <c r="AD13" s="178">
        <v>1</v>
      </c>
      <c r="AE13" s="378">
        <v>1</v>
      </c>
      <c r="AF13" s="178">
        <v>1</v>
      </c>
      <c r="AG13" s="284">
        <f>(AA13+AC13+AE13)/3</f>
        <v>1</v>
      </c>
      <c r="AH13" s="291">
        <f>IFERROR(IF(OR($AQ13="",$AQ13=0),0,ROUNDDOWN(AVERAGE(AB13,AD13,AF13),3)),0)</f>
        <v>1</v>
      </c>
      <c r="AI13" s="378">
        <v>1</v>
      </c>
      <c r="AJ13" s="178"/>
      <c r="AK13" s="378">
        <v>1</v>
      </c>
      <c r="AL13" s="178"/>
      <c r="AM13" s="378">
        <v>1</v>
      </c>
      <c r="AN13" s="178"/>
      <c r="AO13" s="284">
        <f>(AI13+AK13+AM13)/3</f>
        <v>1</v>
      </c>
      <c r="AP13" s="291">
        <f>IFERROR(IF(OR($AQ13="",$AQ13=0),0,ROUNDDOWN(AVERAGE(AJ13,AL13,AN13),3)),0)</f>
        <v>0</v>
      </c>
      <c r="AQ13" s="284">
        <f>(Q13+Y13+AG13+AO13)/4</f>
        <v>1</v>
      </c>
      <c r="AR13" s="292">
        <f t="shared" ref="AR13:AR17" si="0">IFERROR(IF(OR(AQ13="",AQ13=0),0,ROUNDDOWN(AVERAGE(L13,N13,P13,T13,V13,X13,AB13,AD13,AF13,AJ13,AL13,AN13),3)),0)</f>
        <v>1</v>
      </c>
      <c r="AS13" s="284">
        <f>IF(AND(AR13&gt;0,AQ13&gt;0),AR13/AQ13,0)</f>
        <v>1</v>
      </c>
    </row>
    <row r="14" spans="2:45" ht="174" customHeight="1">
      <c r="B14" s="814"/>
      <c r="C14" s="243" t="s">
        <v>437</v>
      </c>
      <c r="D14" s="244">
        <v>1</v>
      </c>
      <c r="E14" s="250" t="s">
        <v>555</v>
      </c>
      <c r="F14" s="251" t="s">
        <v>316</v>
      </c>
      <c r="G14" s="249" t="s">
        <v>168</v>
      </c>
      <c r="H14" s="245" t="s">
        <v>314</v>
      </c>
      <c r="I14" s="246" t="s">
        <v>501</v>
      </c>
      <c r="J14" s="247" t="s">
        <v>550</v>
      </c>
      <c r="K14" s="378">
        <v>1</v>
      </c>
      <c r="L14" s="178">
        <v>1</v>
      </c>
      <c r="M14" s="378">
        <v>1</v>
      </c>
      <c r="N14" s="178">
        <v>1</v>
      </c>
      <c r="O14" s="378">
        <v>1</v>
      </c>
      <c r="P14" s="178">
        <v>1</v>
      </c>
      <c r="Q14" s="284">
        <f t="shared" ref="Q14:Q17" si="1">(K14+M14+O14)/3</f>
        <v>1</v>
      </c>
      <c r="R14" s="291">
        <f t="shared" ref="R14:R17" si="2">IFERROR(IF(OR(AQ14="",AQ14=0),0,ROUNDDOWN(AVERAGE(L14,N14,P14),3)),0)</f>
        <v>1</v>
      </c>
      <c r="S14" s="378">
        <v>1</v>
      </c>
      <c r="T14" s="178">
        <v>1</v>
      </c>
      <c r="U14" s="378">
        <v>1</v>
      </c>
      <c r="V14" s="178">
        <v>1</v>
      </c>
      <c r="W14" s="378">
        <v>1</v>
      </c>
      <c r="X14" s="178">
        <v>1</v>
      </c>
      <c r="Y14" s="284">
        <f t="shared" ref="Y14:Y17" si="3">(S14+U14+W14)/3</f>
        <v>1</v>
      </c>
      <c r="Z14" s="291">
        <f>IFERROR(IF(OR($AQ14="",$AQ14=0),0,ROUNDDOWN(AVERAGE(T14,V14,X14),3)),0)</f>
        <v>1</v>
      </c>
      <c r="AA14" s="378">
        <v>1</v>
      </c>
      <c r="AB14" s="178">
        <v>1</v>
      </c>
      <c r="AC14" s="378">
        <v>1</v>
      </c>
      <c r="AD14" s="178">
        <v>1</v>
      </c>
      <c r="AE14" s="378">
        <v>1</v>
      </c>
      <c r="AF14" s="178">
        <v>1</v>
      </c>
      <c r="AG14" s="284">
        <f t="shared" ref="AG14:AG17" si="4">(AA14+AC14+AE14)/3</f>
        <v>1</v>
      </c>
      <c r="AH14" s="291">
        <f>IFERROR(IF(OR($AQ14="",$AQ14=0),0,ROUNDDOWN(AVERAGE(AB14,AD14,AF14),3)),0)</f>
        <v>1</v>
      </c>
      <c r="AI14" s="378">
        <v>1</v>
      </c>
      <c r="AJ14" s="178"/>
      <c r="AK14" s="378">
        <v>1</v>
      </c>
      <c r="AL14" s="178"/>
      <c r="AM14" s="378">
        <v>1</v>
      </c>
      <c r="AN14" s="178"/>
      <c r="AO14" s="284">
        <f t="shared" ref="AO14:AO17" si="5">(AI14+AK14+AM14)/3</f>
        <v>1</v>
      </c>
      <c r="AP14" s="291">
        <f>IFERROR(IF(OR($AQ14="",$AQ14=0),0,ROUNDDOWN(AVERAGE(AJ14,AL14,AN14),3)),0)</f>
        <v>0</v>
      </c>
      <c r="AQ14" s="284">
        <f t="shared" ref="AQ14:AQ17" si="6">(Q14+Y14+AG14+AO14)/4</f>
        <v>1</v>
      </c>
      <c r="AR14" s="292">
        <f t="shared" si="0"/>
        <v>1</v>
      </c>
      <c r="AS14" s="284">
        <f>IF(AND(AR14&gt;0,AQ14&gt;0),AR14/AQ14,0)</f>
        <v>1</v>
      </c>
    </row>
    <row r="15" spans="2:45" ht="154.5" customHeight="1">
      <c r="B15" s="814"/>
      <c r="C15" s="248" t="s">
        <v>438</v>
      </c>
      <c r="D15" s="244">
        <v>1</v>
      </c>
      <c r="E15" s="250" t="s">
        <v>556</v>
      </c>
      <c r="F15" s="251" t="s">
        <v>502</v>
      </c>
      <c r="G15" s="249" t="s">
        <v>168</v>
      </c>
      <c r="H15" s="245" t="s">
        <v>503</v>
      </c>
      <c r="I15" s="246" t="s">
        <v>504</v>
      </c>
      <c r="J15" s="247" t="s">
        <v>550</v>
      </c>
      <c r="K15" s="378">
        <v>1</v>
      </c>
      <c r="L15" s="178">
        <v>1</v>
      </c>
      <c r="M15" s="378">
        <v>1</v>
      </c>
      <c r="N15" s="178">
        <v>1</v>
      </c>
      <c r="O15" s="378">
        <v>1</v>
      </c>
      <c r="P15" s="178">
        <v>1</v>
      </c>
      <c r="Q15" s="284">
        <f t="shared" si="1"/>
        <v>1</v>
      </c>
      <c r="R15" s="291">
        <f t="shared" si="2"/>
        <v>1</v>
      </c>
      <c r="S15" s="378">
        <v>1</v>
      </c>
      <c r="T15" s="178">
        <v>1</v>
      </c>
      <c r="U15" s="378">
        <v>1</v>
      </c>
      <c r="V15" s="178">
        <v>1</v>
      </c>
      <c r="W15" s="378">
        <v>1</v>
      </c>
      <c r="X15" s="178">
        <v>1</v>
      </c>
      <c r="Y15" s="284">
        <f t="shared" si="3"/>
        <v>1</v>
      </c>
      <c r="Z15" s="291">
        <f>IFERROR(IF(OR($AQ15="",$AQ15=0),0,ROUNDDOWN(AVERAGE(T15,V15,X15),3)),0)</f>
        <v>1</v>
      </c>
      <c r="AA15" s="378">
        <v>1</v>
      </c>
      <c r="AB15" s="178">
        <v>1</v>
      </c>
      <c r="AC15" s="378">
        <v>1</v>
      </c>
      <c r="AD15" s="178">
        <v>1</v>
      </c>
      <c r="AE15" s="378">
        <v>1</v>
      </c>
      <c r="AF15" s="178">
        <v>1</v>
      </c>
      <c r="AG15" s="284">
        <f t="shared" si="4"/>
        <v>1</v>
      </c>
      <c r="AH15" s="291">
        <f>IFERROR(IF(OR($AQ15="",$AQ15=0),0,ROUNDDOWN(AVERAGE(AB15,AD15,AF15),3)),0)</f>
        <v>1</v>
      </c>
      <c r="AI15" s="378">
        <v>1</v>
      </c>
      <c r="AJ15" s="178"/>
      <c r="AK15" s="378">
        <v>1</v>
      </c>
      <c r="AL15" s="178"/>
      <c r="AM15" s="378">
        <v>1</v>
      </c>
      <c r="AN15" s="178"/>
      <c r="AO15" s="284">
        <f t="shared" si="5"/>
        <v>1</v>
      </c>
      <c r="AP15" s="291">
        <f>IFERROR(IF(OR($AQ15="",$AQ15=0),0,ROUNDDOWN(AVERAGE(AJ15,AL15,AN15),3)),0)</f>
        <v>0</v>
      </c>
      <c r="AQ15" s="284">
        <f t="shared" si="6"/>
        <v>1</v>
      </c>
      <c r="AR15" s="292">
        <f t="shared" si="0"/>
        <v>1</v>
      </c>
      <c r="AS15" s="284">
        <f>IF(AND(AR15&gt;0,AQ15&gt;0),AR15/AQ15,0)</f>
        <v>1</v>
      </c>
    </row>
    <row r="16" spans="2:45" ht="147.75" customHeight="1">
      <c r="B16" s="814"/>
      <c r="C16" s="243" t="s">
        <v>439</v>
      </c>
      <c r="D16" s="244">
        <v>1</v>
      </c>
      <c r="E16" s="250" t="s">
        <v>505</v>
      </c>
      <c r="F16" s="251" t="s">
        <v>317</v>
      </c>
      <c r="G16" s="249" t="s">
        <v>168</v>
      </c>
      <c r="H16" s="245" t="s">
        <v>503</v>
      </c>
      <c r="I16" s="246" t="s">
        <v>508</v>
      </c>
      <c r="J16" s="247" t="s">
        <v>550</v>
      </c>
      <c r="K16" s="378">
        <v>1</v>
      </c>
      <c r="L16" s="178">
        <v>1</v>
      </c>
      <c r="M16" s="378">
        <v>1</v>
      </c>
      <c r="N16" s="178">
        <v>1</v>
      </c>
      <c r="O16" s="378">
        <v>1</v>
      </c>
      <c r="P16" s="178">
        <v>1</v>
      </c>
      <c r="Q16" s="284">
        <f t="shared" si="1"/>
        <v>1</v>
      </c>
      <c r="R16" s="291">
        <f t="shared" si="2"/>
        <v>1</v>
      </c>
      <c r="S16" s="378">
        <v>1</v>
      </c>
      <c r="T16" s="178">
        <v>1</v>
      </c>
      <c r="U16" s="378">
        <v>1</v>
      </c>
      <c r="V16" s="178">
        <v>1</v>
      </c>
      <c r="W16" s="378">
        <v>1</v>
      </c>
      <c r="X16" s="178">
        <v>1</v>
      </c>
      <c r="Y16" s="284">
        <f t="shared" si="3"/>
        <v>1</v>
      </c>
      <c r="Z16" s="291">
        <f>IFERROR(IF(OR($AQ16="",$AQ16=0),0,ROUNDDOWN(AVERAGE(T16,V16,X16),3)),0)</f>
        <v>1</v>
      </c>
      <c r="AA16" s="378">
        <v>1</v>
      </c>
      <c r="AB16" s="178">
        <v>1</v>
      </c>
      <c r="AC16" s="378">
        <v>1</v>
      </c>
      <c r="AD16" s="178">
        <v>1</v>
      </c>
      <c r="AE16" s="378">
        <v>1</v>
      </c>
      <c r="AF16" s="178">
        <v>1</v>
      </c>
      <c r="AG16" s="284">
        <f t="shared" si="4"/>
        <v>1</v>
      </c>
      <c r="AH16" s="291">
        <f>IFERROR(IF(OR($AQ16="",$AQ16=0),0,ROUNDDOWN(AVERAGE(AB16,AD16,AF16),3)),0)</f>
        <v>1</v>
      </c>
      <c r="AI16" s="378">
        <v>1</v>
      </c>
      <c r="AJ16" s="178"/>
      <c r="AK16" s="378">
        <v>1</v>
      </c>
      <c r="AL16" s="178"/>
      <c r="AM16" s="378">
        <v>1</v>
      </c>
      <c r="AN16" s="178"/>
      <c r="AO16" s="284">
        <f t="shared" si="5"/>
        <v>1</v>
      </c>
      <c r="AP16" s="291">
        <f>IFERROR(IF(OR($AQ16="",$AQ16=0),0,ROUNDDOWN(AVERAGE(AJ16,AL16,AN16),3)),0)</f>
        <v>0</v>
      </c>
      <c r="AQ16" s="284">
        <f t="shared" si="6"/>
        <v>1</v>
      </c>
      <c r="AR16" s="292">
        <f t="shared" si="0"/>
        <v>1</v>
      </c>
      <c r="AS16" s="284">
        <f>IF(AND(AR16&gt;0,AQ16&gt;0),AR16/AQ16,0)</f>
        <v>1</v>
      </c>
    </row>
    <row r="17" spans="2:45" ht="106.5" customHeight="1">
      <c r="B17" s="815"/>
      <c r="C17" s="243" t="s">
        <v>440</v>
      </c>
      <c r="D17" s="244">
        <v>1</v>
      </c>
      <c r="E17" s="250" t="s">
        <v>318</v>
      </c>
      <c r="F17" s="251" t="s">
        <v>319</v>
      </c>
      <c r="G17" s="249" t="s">
        <v>168</v>
      </c>
      <c r="H17" s="245" t="s">
        <v>506</v>
      </c>
      <c r="I17" s="246" t="s">
        <v>507</v>
      </c>
      <c r="J17" s="247" t="s">
        <v>550</v>
      </c>
      <c r="K17" s="378">
        <v>1</v>
      </c>
      <c r="L17" s="178">
        <v>1</v>
      </c>
      <c r="M17" s="378">
        <v>1</v>
      </c>
      <c r="N17" s="178">
        <v>1</v>
      </c>
      <c r="O17" s="378">
        <v>1</v>
      </c>
      <c r="P17" s="178">
        <v>1</v>
      </c>
      <c r="Q17" s="284">
        <f t="shared" si="1"/>
        <v>1</v>
      </c>
      <c r="R17" s="291">
        <f t="shared" si="2"/>
        <v>1</v>
      </c>
      <c r="S17" s="378">
        <v>1</v>
      </c>
      <c r="T17" s="178">
        <v>1</v>
      </c>
      <c r="U17" s="378">
        <v>1</v>
      </c>
      <c r="V17" s="178">
        <v>1</v>
      </c>
      <c r="W17" s="378">
        <v>1</v>
      </c>
      <c r="X17" s="178">
        <v>1</v>
      </c>
      <c r="Y17" s="284">
        <f t="shared" si="3"/>
        <v>1</v>
      </c>
      <c r="Z17" s="291">
        <f>IFERROR(IF(OR($AQ17="",$AQ17=0),0,ROUNDDOWN(AVERAGE(T17,V17,X17),3)),0)</f>
        <v>1</v>
      </c>
      <c r="AA17" s="378">
        <v>1</v>
      </c>
      <c r="AB17" s="178">
        <v>1</v>
      </c>
      <c r="AC17" s="378">
        <v>1</v>
      </c>
      <c r="AD17" s="178">
        <v>1</v>
      </c>
      <c r="AE17" s="378">
        <v>1</v>
      </c>
      <c r="AF17" s="178">
        <v>1</v>
      </c>
      <c r="AG17" s="284">
        <f t="shared" si="4"/>
        <v>1</v>
      </c>
      <c r="AH17" s="291">
        <f>IFERROR(IF(OR($AQ17="",$AQ17=0),0,ROUNDDOWN(AVERAGE(AB17,AD17,AF17),3)),0)</f>
        <v>1</v>
      </c>
      <c r="AI17" s="378">
        <v>1</v>
      </c>
      <c r="AJ17" s="178"/>
      <c r="AK17" s="378">
        <v>1</v>
      </c>
      <c r="AL17" s="178"/>
      <c r="AM17" s="378">
        <v>1</v>
      </c>
      <c r="AN17" s="178"/>
      <c r="AO17" s="284">
        <f t="shared" si="5"/>
        <v>1</v>
      </c>
      <c r="AP17" s="291">
        <f>IFERROR(IF(OR($AQ17="",$AQ17=0),0,ROUNDDOWN(AVERAGE(AJ17,AL17,AN17),3)),0)</f>
        <v>0</v>
      </c>
      <c r="AQ17" s="284">
        <f t="shared" si="6"/>
        <v>1</v>
      </c>
      <c r="AR17" s="292">
        <f t="shared" si="0"/>
        <v>1</v>
      </c>
      <c r="AS17" s="284">
        <f>IF(AND(AR17&gt;0,AQ17&gt;0),AR17/AQ17,0)</f>
        <v>1</v>
      </c>
    </row>
    <row r="18" spans="2:45" ht="23.25">
      <c r="B18" s="797" t="s">
        <v>23</v>
      </c>
      <c r="C18" s="798"/>
      <c r="D18" s="798"/>
      <c r="E18" s="798"/>
      <c r="F18" s="798"/>
      <c r="G18" s="798"/>
      <c r="H18" s="798"/>
      <c r="I18" s="798"/>
      <c r="J18" s="798"/>
      <c r="K18" s="798"/>
      <c r="L18" s="798"/>
      <c r="M18" s="798"/>
      <c r="N18" s="798"/>
      <c r="O18" s="798"/>
      <c r="P18" s="798"/>
      <c r="Q18" s="798"/>
      <c r="R18" s="798"/>
      <c r="S18" s="798"/>
      <c r="T18" s="798"/>
      <c r="U18" s="798"/>
      <c r="V18" s="798"/>
      <c r="W18" s="798"/>
      <c r="X18" s="798"/>
      <c r="Y18" s="798"/>
      <c r="Z18" s="798"/>
      <c r="AA18" s="798"/>
      <c r="AB18" s="798"/>
      <c r="AC18" s="798"/>
      <c r="AD18" s="798"/>
      <c r="AE18" s="798"/>
      <c r="AF18" s="798"/>
      <c r="AG18" s="798"/>
      <c r="AH18" s="798"/>
      <c r="AI18" s="798"/>
      <c r="AJ18" s="798"/>
      <c r="AK18" s="798"/>
      <c r="AL18" s="798"/>
      <c r="AM18" s="798"/>
      <c r="AN18" s="798"/>
      <c r="AO18" s="798"/>
      <c r="AP18" s="798"/>
      <c r="AQ18" s="798"/>
      <c r="AR18" s="799"/>
      <c r="AS18" s="285">
        <f>AVERAGE(AS13:AS17)</f>
        <v>1</v>
      </c>
    </row>
    <row r="19" spans="2:45" ht="17.25">
      <c r="B19" s="6"/>
      <c r="C19" s="6"/>
      <c r="D19" s="12"/>
      <c r="E19" s="6"/>
      <c r="F19" s="6"/>
      <c r="G19" s="6"/>
      <c r="H19" s="6"/>
      <c r="I19" s="6"/>
      <c r="J19" s="7"/>
    </row>
    <row r="20" spans="2:45" ht="15.75">
      <c r="B20" s="107" t="s">
        <v>4</v>
      </c>
      <c r="C20" s="680"/>
      <c r="D20" s="681"/>
      <c r="E20" s="681"/>
      <c r="F20" s="681"/>
      <c r="G20" s="681"/>
      <c r="H20" s="681"/>
      <c r="I20" s="681"/>
      <c r="J20" s="682"/>
    </row>
    <row r="21" spans="2:45" ht="17.25">
      <c r="B21" s="6"/>
      <c r="C21" s="676"/>
      <c r="D21" s="676"/>
      <c r="E21" s="676"/>
      <c r="F21" s="676"/>
      <c r="G21" s="676"/>
      <c r="H21" s="676"/>
      <c r="I21" s="676"/>
      <c r="J21" s="676"/>
    </row>
    <row r="22" spans="2:45" ht="17.25">
      <c r="B22" s="108" t="s">
        <v>32</v>
      </c>
      <c r="C22" s="826">
        <v>43812</v>
      </c>
      <c r="D22" s="692"/>
      <c r="E22" s="6"/>
      <c r="F22" s="6"/>
      <c r="G22" s="109" t="s">
        <v>22</v>
      </c>
      <c r="H22" s="693" t="s">
        <v>320</v>
      </c>
      <c r="I22" s="693"/>
      <c r="J22" s="693"/>
    </row>
    <row r="23" spans="2:45" ht="17.25">
      <c r="B23" s="6"/>
      <c r="C23" s="6"/>
      <c r="D23" s="12"/>
      <c r="E23" s="6"/>
      <c r="F23" s="6"/>
      <c r="G23" s="6"/>
      <c r="H23" s="6"/>
      <c r="I23" s="6"/>
      <c r="J23" s="7"/>
    </row>
    <row r="24" spans="2:45" ht="17.25">
      <c r="B24" s="6"/>
      <c r="C24" s="6"/>
      <c r="D24" s="12"/>
      <c r="E24" s="6"/>
      <c r="F24" s="6"/>
      <c r="G24" s="6"/>
      <c r="H24" s="6"/>
      <c r="I24" s="6"/>
      <c r="J24" s="7"/>
    </row>
    <row r="25" spans="2:45" ht="17.25">
      <c r="B25" s="6"/>
      <c r="C25" s="6"/>
      <c r="D25" s="12"/>
      <c r="E25" s="6"/>
      <c r="F25" s="6"/>
      <c r="G25" s="6"/>
      <c r="H25" s="6"/>
      <c r="I25" s="6"/>
      <c r="J25" s="7"/>
    </row>
    <row r="26" spans="2:45" ht="17.25">
      <c r="B26" s="6"/>
      <c r="C26" s="6"/>
      <c r="D26" s="12"/>
      <c r="E26" s="687"/>
      <c r="F26" s="687"/>
      <c r="G26" s="687"/>
      <c r="H26" s="687"/>
      <c r="I26" s="92"/>
      <c r="J26" s="6"/>
    </row>
    <row r="27" spans="2:45" ht="17.25">
      <c r="B27" s="6"/>
      <c r="C27" s="6"/>
      <c r="D27" s="12"/>
      <c r="E27" s="6"/>
      <c r="F27" s="6"/>
      <c r="G27" s="7"/>
      <c r="H27" s="6"/>
      <c r="I27" s="6"/>
      <c r="J27" s="6"/>
    </row>
    <row r="28" spans="2:45" ht="17.25">
      <c r="B28" s="6"/>
      <c r="C28" s="6"/>
      <c r="D28" s="12"/>
      <c r="E28" s="687"/>
      <c r="F28" s="687"/>
      <c r="G28" s="687"/>
      <c r="H28" s="687"/>
      <c r="I28" s="92"/>
      <c r="J28" s="6"/>
    </row>
    <row r="29" spans="2:45" ht="17.25">
      <c r="B29" s="6"/>
      <c r="C29" s="6"/>
      <c r="D29" s="12"/>
      <c r="E29" s="6"/>
      <c r="F29" s="6"/>
      <c r="G29" s="7"/>
      <c r="H29" s="6"/>
      <c r="I29" s="6"/>
      <c r="J29" s="6"/>
    </row>
    <row r="30" spans="2:45" ht="17.25">
      <c r="B30" s="6"/>
      <c r="C30" s="6"/>
      <c r="D30" s="12"/>
      <c r="E30" s="687"/>
      <c r="F30" s="687"/>
      <c r="G30" s="687"/>
      <c r="H30" s="687"/>
      <c r="I30" s="92"/>
      <c r="J30" s="6"/>
    </row>
  </sheetData>
  <sheetProtection algorithmName="SHA-512" hashValue="QvYNAAKkl/qRuhOanJtw0OVz73MRgNNcJDahFefzI/ekHMfW/59rbjnKKC88RLkU+RhMgrmlSUMtkqhtdoHVFw==" saltValue="C5GxDcAi+egbDSOcuHkuXA==" spinCount="100000" sheet="1" objects="1" scenarios="1"/>
  <mergeCells count="49">
    <mergeCell ref="E26:H26"/>
    <mergeCell ref="E28:H28"/>
    <mergeCell ref="E30:H30"/>
    <mergeCell ref="AM11:AN11"/>
    <mergeCell ref="AO11:AP11"/>
    <mergeCell ref="B18:AR18"/>
    <mergeCell ref="C20:J20"/>
    <mergeCell ref="C21:J21"/>
    <mergeCell ref="C22:D22"/>
    <mergeCell ref="H22:J22"/>
    <mergeCell ref="AA11:AB11"/>
    <mergeCell ref="AC11:AD11"/>
    <mergeCell ref="AE11:AF11"/>
    <mergeCell ref="AG11:AH11"/>
    <mergeCell ref="AI11:AJ11"/>
    <mergeCell ref="AK11:AL11"/>
    <mergeCell ref="AS9:AS12"/>
    <mergeCell ref="K10:R10"/>
    <mergeCell ref="S10:Z10"/>
    <mergeCell ref="AA10:AH10"/>
    <mergeCell ref="AI10:AP10"/>
    <mergeCell ref="K11:L11"/>
    <mergeCell ref="M11:N11"/>
    <mergeCell ref="O11:P11"/>
    <mergeCell ref="Q11:R11"/>
    <mergeCell ref="S11:T11"/>
    <mergeCell ref="U11:V11"/>
    <mergeCell ref="W11:X11"/>
    <mergeCell ref="J9:J12"/>
    <mergeCell ref="Y11:Z11"/>
    <mergeCell ref="K9:AP9"/>
    <mergeCell ref="AQ9:AQ12"/>
    <mergeCell ref="AR9:AR12"/>
    <mergeCell ref="AR7:AS7"/>
    <mergeCell ref="B13:B1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FF00"/>
  </sheetPr>
  <dimension ref="B1:AS28"/>
  <sheetViews>
    <sheetView showGridLines="0" zoomScale="55" zoomScaleNormal="55" workbookViewId="0">
      <selection activeCell="H14" sqref="H14"/>
    </sheetView>
  </sheetViews>
  <sheetFormatPr baseColWidth="10" defaultColWidth="17.28515625" defaultRowHeight="15" customHeight="1"/>
  <cols>
    <col min="1" max="1" width="4.28515625" style="4" customWidth="1"/>
    <col min="2" max="2" width="28.42578125" style="8" customWidth="1"/>
    <col min="3" max="3" width="28.5703125" style="8" customWidth="1"/>
    <col min="4" max="4" width="21.42578125" style="13" customWidth="1"/>
    <col min="5" max="5" width="21.42578125" style="8" customWidth="1"/>
    <col min="6" max="6" width="23.7109375" style="8" customWidth="1"/>
    <col min="7" max="7" width="21.42578125" style="8" customWidth="1"/>
    <col min="8" max="8" width="28.5703125" style="8" customWidth="1"/>
    <col min="9" max="9" width="50" style="8" customWidth="1"/>
    <col min="10" max="10" width="28.5703125" style="10" customWidth="1"/>
    <col min="11" max="42" width="14.28515625" style="4" customWidth="1"/>
    <col min="43" max="45" width="19.7109375" style="4" customWidth="1"/>
    <col min="46" max="16384" width="17.28515625" style="4"/>
  </cols>
  <sheetData>
    <row r="1" spans="2:45" ht="15" customHeight="1" thickBot="1"/>
    <row r="2" spans="2:45" ht="16.5" customHeight="1">
      <c r="B2" s="698"/>
      <c r="C2" s="701" t="s">
        <v>59</v>
      </c>
      <c r="D2" s="702"/>
      <c r="E2" s="702"/>
      <c r="F2" s="702"/>
      <c r="G2" s="702"/>
      <c r="H2" s="702"/>
      <c r="I2" s="702"/>
      <c r="J2" s="702"/>
      <c r="K2" s="702"/>
      <c r="L2" s="702"/>
      <c r="M2" s="702"/>
      <c r="N2" s="702"/>
      <c r="O2" s="702"/>
      <c r="P2" s="702"/>
      <c r="Q2" s="702"/>
      <c r="R2" s="702"/>
      <c r="S2" s="702"/>
      <c r="T2" s="702"/>
      <c r="U2" s="702"/>
      <c r="V2" s="702"/>
      <c r="W2" s="702"/>
      <c r="X2" s="702"/>
      <c r="Y2" s="702"/>
      <c r="Z2" s="702"/>
      <c r="AA2" s="702"/>
      <c r="AB2" s="702"/>
      <c r="AC2" s="702"/>
      <c r="AD2" s="702"/>
      <c r="AE2" s="702"/>
      <c r="AF2" s="702"/>
      <c r="AG2" s="702"/>
      <c r="AH2" s="702"/>
      <c r="AI2" s="702"/>
      <c r="AJ2" s="702"/>
      <c r="AK2" s="702"/>
      <c r="AL2" s="702"/>
      <c r="AM2" s="702"/>
      <c r="AN2" s="702"/>
      <c r="AO2" s="702"/>
      <c r="AP2" s="702"/>
      <c r="AQ2" s="703"/>
      <c r="AR2" s="710" t="s">
        <v>39</v>
      </c>
      <c r="AS2" s="711"/>
    </row>
    <row r="3" spans="2:45" ht="16.5" customHeight="1">
      <c r="B3" s="699"/>
      <c r="C3" s="704"/>
      <c r="D3" s="705"/>
      <c r="E3" s="705"/>
      <c r="F3" s="705"/>
      <c r="G3" s="705"/>
      <c r="H3" s="705"/>
      <c r="I3" s="705"/>
      <c r="J3" s="705"/>
      <c r="K3" s="705"/>
      <c r="L3" s="705"/>
      <c r="M3" s="705"/>
      <c r="N3" s="705"/>
      <c r="O3" s="705"/>
      <c r="P3" s="705"/>
      <c r="Q3" s="705"/>
      <c r="R3" s="705"/>
      <c r="S3" s="705"/>
      <c r="T3" s="705"/>
      <c r="U3" s="705"/>
      <c r="V3" s="705"/>
      <c r="W3" s="705"/>
      <c r="X3" s="705"/>
      <c r="Y3" s="705"/>
      <c r="Z3" s="705"/>
      <c r="AA3" s="705"/>
      <c r="AB3" s="705"/>
      <c r="AC3" s="705"/>
      <c r="AD3" s="705"/>
      <c r="AE3" s="705"/>
      <c r="AF3" s="705"/>
      <c r="AG3" s="705"/>
      <c r="AH3" s="705"/>
      <c r="AI3" s="705"/>
      <c r="AJ3" s="705"/>
      <c r="AK3" s="705"/>
      <c r="AL3" s="705"/>
      <c r="AM3" s="705"/>
      <c r="AN3" s="705"/>
      <c r="AO3" s="705"/>
      <c r="AP3" s="705"/>
      <c r="AQ3" s="706"/>
      <c r="AR3" s="104" t="s">
        <v>36</v>
      </c>
      <c r="AS3" s="105" t="s">
        <v>37</v>
      </c>
    </row>
    <row r="4" spans="2:45" ht="16.5" customHeight="1">
      <c r="B4" s="699"/>
      <c r="C4" s="704"/>
      <c r="D4" s="705"/>
      <c r="E4" s="705"/>
      <c r="F4" s="705"/>
      <c r="G4" s="705"/>
      <c r="H4" s="705"/>
      <c r="I4" s="705"/>
      <c r="J4" s="705"/>
      <c r="K4" s="705"/>
      <c r="L4" s="705"/>
      <c r="M4" s="705"/>
      <c r="N4" s="705"/>
      <c r="O4" s="705"/>
      <c r="P4" s="705"/>
      <c r="Q4" s="705"/>
      <c r="R4" s="705"/>
      <c r="S4" s="705"/>
      <c r="T4" s="705"/>
      <c r="U4" s="705"/>
      <c r="V4" s="705"/>
      <c r="W4" s="705"/>
      <c r="X4" s="705"/>
      <c r="Y4" s="705"/>
      <c r="Z4" s="705"/>
      <c r="AA4" s="705"/>
      <c r="AB4" s="705"/>
      <c r="AC4" s="705"/>
      <c r="AD4" s="705"/>
      <c r="AE4" s="705"/>
      <c r="AF4" s="705"/>
      <c r="AG4" s="705"/>
      <c r="AH4" s="705"/>
      <c r="AI4" s="705"/>
      <c r="AJ4" s="705"/>
      <c r="AK4" s="705"/>
      <c r="AL4" s="705"/>
      <c r="AM4" s="705"/>
      <c r="AN4" s="705"/>
      <c r="AO4" s="705"/>
      <c r="AP4" s="705"/>
      <c r="AQ4" s="706"/>
      <c r="AR4" s="24">
        <v>3</v>
      </c>
      <c r="AS4" s="25" t="s">
        <v>102</v>
      </c>
    </row>
    <row r="5" spans="2:45" ht="16.5" customHeight="1">
      <c r="B5" s="699"/>
      <c r="C5" s="704"/>
      <c r="D5" s="705"/>
      <c r="E5" s="705"/>
      <c r="F5" s="705"/>
      <c r="G5" s="705"/>
      <c r="H5" s="705"/>
      <c r="I5" s="705"/>
      <c r="J5" s="705"/>
      <c r="K5" s="705"/>
      <c r="L5" s="705"/>
      <c r="M5" s="705"/>
      <c r="N5" s="705"/>
      <c r="O5" s="705"/>
      <c r="P5" s="705"/>
      <c r="Q5" s="705"/>
      <c r="R5" s="705"/>
      <c r="S5" s="705"/>
      <c r="T5" s="705"/>
      <c r="U5" s="705"/>
      <c r="V5" s="705"/>
      <c r="W5" s="705"/>
      <c r="X5" s="705"/>
      <c r="Y5" s="705"/>
      <c r="Z5" s="705"/>
      <c r="AA5" s="705"/>
      <c r="AB5" s="705"/>
      <c r="AC5" s="705"/>
      <c r="AD5" s="705"/>
      <c r="AE5" s="705"/>
      <c r="AF5" s="705"/>
      <c r="AG5" s="705"/>
      <c r="AH5" s="705"/>
      <c r="AI5" s="705"/>
      <c r="AJ5" s="705"/>
      <c r="AK5" s="705"/>
      <c r="AL5" s="705"/>
      <c r="AM5" s="705"/>
      <c r="AN5" s="705"/>
      <c r="AO5" s="705"/>
      <c r="AP5" s="705"/>
      <c r="AQ5" s="706"/>
      <c r="AR5" s="712" t="s">
        <v>38</v>
      </c>
      <c r="AS5" s="713"/>
    </row>
    <row r="6" spans="2:45" ht="16.5" customHeight="1" thickBot="1">
      <c r="B6" s="700"/>
      <c r="C6" s="707"/>
      <c r="D6" s="708"/>
      <c r="E6" s="708"/>
      <c r="F6" s="708"/>
      <c r="G6" s="708"/>
      <c r="H6" s="708"/>
      <c r="I6" s="708"/>
      <c r="J6" s="708"/>
      <c r="K6" s="708"/>
      <c r="L6" s="708"/>
      <c r="M6" s="708"/>
      <c r="N6" s="708"/>
      <c r="O6" s="708"/>
      <c r="P6" s="708"/>
      <c r="Q6" s="708"/>
      <c r="R6" s="708"/>
      <c r="S6" s="708"/>
      <c r="T6" s="708"/>
      <c r="U6" s="708"/>
      <c r="V6" s="708"/>
      <c r="W6" s="708"/>
      <c r="X6" s="708"/>
      <c r="Y6" s="708"/>
      <c r="Z6" s="708"/>
      <c r="AA6" s="708"/>
      <c r="AB6" s="708"/>
      <c r="AC6" s="708"/>
      <c r="AD6" s="708"/>
      <c r="AE6" s="708"/>
      <c r="AF6" s="708"/>
      <c r="AG6" s="708"/>
      <c r="AH6" s="708"/>
      <c r="AI6" s="708"/>
      <c r="AJ6" s="708"/>
      <c r="AK6" s="708"/>
      <c r="AL6" s="708"/>
      <c r="AM6" s="708"/>
      <c r="AN6" s="708"/>
      <c r="AO6" s="708"/>
      <c r="AP6" s="708"/>
      <c r="AQ6" s="709"/>
      <c r="AR6" s="714" t="s">
        <v>100</v>
      </c>
      <c r="AS6" s="715"/>
    </row>
    <row r="7" spans="2:45" ht="14.25" customHeight="1">
      <c r="B7" s="5"/>
      <c r="C7" s="5"/>
      <c r="D7" s="11"/>
      <c r="E7" s="5"/>
      <c r="F7" s="5"/>
      <c r="G7" s="5"/>
      <c r="H7" s="5"/>
      <c r="I7" s="5"/>
      <c r="J7" s="9"/>
      <c r="AR7" s="631"/>
      <c r="AS7" s="632"/>
    </row>
    <row r="8" spans="2:45" ht="15" customHeight="1">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695"/>
      <c r="AR8" s="696"/>
      <c r="AS8" s="697"/>
    </row>
    <row r="9" spans="2:45" ht="13.5" customHeight="1">
      <c r="B9" s="626" t="s">
        <v>35</v>
      </c>
      <c r="C9" s="825" t="s">
        <v>34</v>
      </c>
      <c r="D9" s="825" t="s">
        <v>63</v>
      </c>
      <c r="E9" s="825" t="s">
        <v>66</v>
      </c>
      <c r="F9" s="825" t="s">
        <v>67</v>
      </c>
      <c r="G9" s="825" t="s">
        <v>31</v>
      </c>
      <c r="H9" s="825" t="s">
        <v>25</v>
      </c>
      <c r="I9" s="825" t="s">
        <v>95</v>
      </c>
      <c r="J9" s="825" t="s">
        <v>2</v>
      </c>
      <c r="K9" s="628" t="s">
        <v>5</v>
      </c>
      <c r="L9" s="628"/>
      <c r="M9" s="628"/>
      <c r="N9" s="628"/>
      <c r="O9" s="628"/>
      <c r="P9" s="628"/>
      <c r="Q9" s="628"/>
      <c r="R9" s="628"/>
      <c r="S9" s="628"/>
      <c r="T9" s="628"/>
      <c r="U9" s="628"/>
      <c r="V9" s="628"/>
      <c r="W9" s="628"/>
      <c r="X9" s="628"/>
      <c r="Y9" s="628"/>
      <c r="Z9" s="628"/>
      <c r="AA9" s="628"/>
      <c r="AB9" s="628"/>
      <c r="AC9" s="628"/>
      <c r="AD9" s="628"/>
      <c r="AE9" s="628"/>
      <c r="AF9" s="628"/>
      <c r="AG9" s="628"/>
      <c r="AH9" s="628"/>
      <c r="AI9" s="628"/>
      <c r="AJ9" s="628"/>
      <c r="AK9" s="628"/>
      <c r="AL9" s="628"/>
      <c r="AM9" s="628"/>
      <c r="AN9" s="628"/>
      <c r="AO9" s="628"/>
      <c r="AP9" s="628"/>
      <c r="AQ9" s="629" t="s">
        <v>6</v>
      </c>
      <c r="AR9" s="630" t="s">
        <v>7</v>
      </c>
      <c r="AS9" s="630" t="s">
        <v>24</v>
      </c>
    </row>
    <row r="10" spans="2:45" ht="13.5" customHeight="1">
      <c r="B10" s="626"/>
      <c r="C10" s="825"/>
      <c r="D10" s="825"/>
      <c r="E10" s="825"/>
      <c r="F10" s="825"/>
      <c r="G10" s="825"/>
      <c r="H10" s="825"/>
      <c r="I10" s="825"/>
      <c r="J10" s="825"/>
      <c r="K10" s="615" t="s">
        <v>26</v>
      </c>
      <c r="L10" s="615"/>
      <c r="M10" s="615"/>
      <c r="N10" s="615"/>
      <c r="O10" s="615"/>
      <c r="P10" s="615"/>
      <c r="Q10" s="615"/>
      <c r="R10" s="615"/>
      <c r="S10" s="615" t="s">
        <v>27</v>
      </c>
      <c r="T10" s="615"/>
      <c r="U10" s="615"/>
      <c r="V10" s="615"/>
      <c r="W10" s="615"/>
      <c r="X10" s="615"/>
      <c r="Y10" s="615"/>
      <c r="Z10" s="615"/>
      <c r="AA10" s="615" t="s">
        <v>28</v>
      </c>
      <c r="AB10" s="615"/>
      <c r="AC10" s="615"/>
      <c r="AD10" s="615"/>
      <c r="AE10" s="615"/>
      <c r="AF10" s="615"/>
      <c r="AG10" s="615"/>
      <c r="AH10" s="615"/>
      <c r="AI10" s="615" t="s">
        <v>29</v>
      </c>
      <c r="AJ10" s="615"/>
      <c r="AK10" s="615"/>
      <c r="AL10" s="615"/>
      <c r="AM10" s="615"/>
      <c r="AN10" s="615"/>
      <c r="AO10" s="615"/>
      <c r="AP10" s="615"/>
      <c r="AQ10" s="629"/>
      <c r="AR10" s="630"/>
      <c r="AS10" s="630"/>
    </row>
    <row r="11" spans="2:45" ht="17.25" customHeight="1">
      <c r="B11" s="626"/>
      <c r="C11" s="825"/>
      <c r="D11" s="825"/>
      <c r="E11" s="825"/>
      <c r="F11" s="825"/>
      <c r="G11" s="825"/>
      <c r="H11" s="825"/>
      <c r="I11" s="825"/>
      <c r="J11" s="825"/>
      <c r="K11" s="615" t="s">
        <v>8</v>
      </c>
      <c r="L11" s="615"/>
      <c r="M11" s="615" t="s">
        <v>9</v>
      </c>
      <c r="N11" s="615"/>
      <c r="O11" s="621" t="s">
        <v>10</v>
      </c>
      <c r="P11" s="622"/>
      <c r="Q11" s="605" t="s">
        <v>11</v>
      </c>
      <c r="R11" s="606"/>
      <c r="S11" s="615" t="s">
        <v>33</v>
      </c>
      <c r="T11" s="615"/>
      <c r="U11" s="615" t="s">
        <v>12</v>
      </c>
      <c r="V11" s="615"/>
      <c r="W11" s="615" t="s">
        <v>13</v>
      </c>
      <c r="X11" s="615"/>
      <c r="Y11" s="605" t="s">
        <v>11</v>
      </c>
      <c r="Z11" s="606"/>
      <c r="AA11" s="615" t="s">
        <v>14</v>
      </c>
      <c r="AB11" s="615"/>
      <c r="AC11" s="615" t="s">
        <v>15</v>
      </c>
      <c r="AD11" s="615"/>
      <c r="AE11" s="615" t="s">
        <v>16</v>
      </c>
      <c r="AF11" s="615"/>
      <c r="AG11" s="605" t="s">
        <v>11</v>
      </c>
      <c r="AH11" s="606"/>
      <c r="AI11" s="615" t="s">
        <v>17</v>
      </c>
      <c r="AJ11" s="615"/>
      <c r="AK11" s="615" t="s">
        <v>18</v>
      </c>
      <c r="AL11" s="615"/>
      <c r="AM11" s="615" t="s">
        <v>19</v>
      </c>
      <c r="AN11" s="615"/>
      <c r="AO11" s="605" t="s">
        <v>11</v>
      </c>
      <c r="AP11" s="606"/>
      <c r="AQ11" s="629"/>
      <c r="AR11" s="630"/>
      <c r="AS11" s="630"/>
    </row>
    <row r="12" spans="2:45" ht="15.75" customHeight="1">
      <c r="B12" s="627"/>
      <c r="C12" s="726"/>
      <c r="D12" s="726"/>
      <c r="E12" s="726"/>
      <c r="F12" s="726"/>
      <c r="G12" s="726"/>
      <c r="H12" s="726"/>
      <c r="I12" s="726"/>
      <c r="J12" s="726"/>
      <c r="K12" s="97" t="s">
        <v>20</v>
      </c>
      <c r="L12" s="98" t="s">
        <v>21</v>
      </c>
      <c r="M12" s="97" t="s">
        <v>20</v>
      </c>
      <c r="N12" s="98" t="s">
        <v>21</v>
      </c>
      <c r="O12" s="97" t="s">
        <v>20</v>
      </c>
      <c r="P12" s="98" t="s">
        <v>21</v>
      </c>
      <c r="Q12" s="99" t="s">
        <v>20</v>
      </c>
      <c r="R12" s="100" t="s">
        <v>21</v>
      </c>
      <c r="S12" s="97" t="s">
        <v>20</v>
      </c>
      <c r="T12" s="98" t="s">
        <v>21</v>
      </c>
      <c r="U12" s="97" t="s">
        <v>20</v>
      </c>
      <c r="V12" s="98" t="s">
        <v>21</v>
      </c>
      <c r="W12" s="97" t="s">
        <v>20</v>
      </c>
      <c r="X12" s="98" t="s">
        <v>21</v>
      </c>
      <c r="Y12" s="99" t="s">
        <v>20</v>
      </c>
      <c r="Z12" s="100" t="s">
        <v>21</v>
      </c>
      <c r="AA12" s="97" t="s">
        <v>20</v>
      </c>
      <c r="AB12" s="98" t="s">
        <v>21</v>
      </c>
      <c r="AC12" s="97" t="s">
        <v>20</v>
      </c>
      <c r="AD12" s="98" t="s">
        <v>21</v>
      </c>
      <c r="AE12" s="97" t="s">
        <v>20</v>
      </c>
      <c r="AF12" s="98" t="s">
        <v>21</v>
      </c>
      <c r="AG12" s="99" t="s">
        <v>20</v>
      </c>
      <c r="AH12" s="100" t="s">
        <v>21</v>
      </c>
      <c r="AI12" s="97" t="s">
        <v>20</v>
      </c>
      <c r="AJ12" s="98" t="s">
        <v>21</v>
      </c>
      <c r="AK12" s="97" t="s">
        <v>20</v>
      </c>
      <c r="AL12" s="98" t="s">
        <v>21</v>
      </c>
      <c r="AM12" s="97" t="s">
        <v>20</v>
      </c>
      <c r="AN12" s="98" t="s">
        <v>21</v>
      </c>
      <c r="AO12" s="99" t="s">
        <v>20</v>
      </c>
      <c r="AP12" s="100" t="s">
        <v>21</v>
      </c>
      <c r="AQ12" s="629"/>
      <c r="AR12" s="630"/>
      <c r="AS12" s="630"/>
    </row>
    <row r="13" spans="2:45" ht="178.5" customHeight="1">
      <c r="B13" s="751" t="s">
        <v>385</v>
      </c>
      <c r="C13" s="124" t="s">
        <v>441</v>
      </c>
      <c r="D13" s="252">
        <v>1</v>
      </c>
      <c r="E13" s="319" t="s">
        <v>509</v>
      </c>
      <c r="F13" s="126" t="s">
        <v>386</v>
      </c>
      <c r="G13" s="127" t="s">
        <v>311</v>
      </c>
      <c r="H13" s="319" t="s">
        <v>387</v>
      </c>
      <c r="I13" s="134" t="s">
        <v>577</v>
      </c>
      <c r="J13" s="129" t="s">
        <v>388</v>
      </c>
      <c r="K13" s="178">
        <v>0</v>
      </c>
      <c r="L13" s="178">
        <v>0</v>
      </c>
      <c r="M13" s="178">
        <v>0</v>
      </c>
      <c r="N13" s="178">
        <v>0</v>
      </c>
      <c r="O13" s="178">
        <v>0.5</v>
      </c>
      <c r="P13" s="178">
        <v>0.5</v>
      </c>
      <c r="Q13" s="179">
        <f t="shared" ref="Q13:R15" si="0">K13+M13+O13</f>
        <v>0.5</v>
      </c>
      <c r="R13" s="179">
        <f t="shared" si="0"/>
        <v>0.5</v>
      </c>
      <c r="S13" s="178">
        <v>0</v>
      </c>
      <c r="T13" s="178">
        <v>0</v>
      </c>
      <c r="U13" s="178">
        <v>0</v>
      </c>
      <c r="V13" s="178">
        <v>0</v>
      </c>
      <c r="W13" s="178">
        <v>0.5</v>
      </c>
      <c r="X13" s="178">
        <v>0.4</v>
      </c>
      <c r="Y13" s="179">
        <f t="shared" ref="Y13:Z15" si="1">S13+U13+W13</f>
        <v>0.5</v>
      </c>
      <c r="Z13" s="179">
        <f t="shared" si="1"/>
        <v>0.4</v>
      </c>
      <c r="AA13" s="178">
        <v>0</v>
      </c>
      <c r="AB13" s="178">
        <v>0</v>
      </c>
      <c r="AC13" s="178">
        <v>0</v>
      </c>
      <c r="AD13" s="178">
        <v>0</v>
      </c>
      <c r="AE13" s="178">
        <v>0</v>
      </c>
      <c r="AF13" s="178">
        <v>0.1</v>
      </c>
      <c r="AG13" s="179">
        <f t="shared" ref="AG13:AH15" si="2">AA13+AC13+AE13</f>
        <v>0</v>
      </c>
      <c r="AH13" s="179">
        <f t="shared" si="2"/>
        <v>0.1</v>
      </c>
      <c r="AI13" s="178">
        <v>0</v>
      </c>
      <c r="AJ13" s="178"/>
      <c r="AK13" s="178">
        <v>0</v>
      </c>
      <c r="AL13" s="178"/>
      <c r="AM13" s="178">
        <v>0</v>
      </c>
      <c r="AN13" s="178"/>
      <c r="AO13" s="179">
        <f t="shared" ref="AO13:AP15" si="3">AI13+AK13+AM13</f>
        <v>0</v>
      </c>
      <c r="AP13" s="179">
        <f t="shared" si="3"/>
        <v>0</v>
      </c>
      <c r="AQ13" s="284">
        <f t="shared" ref="AQ13:AR15" si="4">Q13+Y13+AG13+AO13</f>
        <v>1</v>
      </c>
      <c r="AR13" s="179">
        <f t="shared" si="4"/>
        <v>1</v>
      </c>
      <c r="AS13" s="284">
        <f>IF(AND(AR13&gt;0,AQ13&gt;0),AR13/AQ13,0)</f>
        <v>1</v>
      </c>
    </row>
    <row r="14" spans="2:45" ht="120.75" customHeight="1">
      <c r="B14" s="608"/>
      <c r="C14" s="124" t="s">
        <v>442</v>
      </c>
      <c r="D14" s="252">
        <v>1</v>
      </c>
      <c r="E14" s="124" t="s">
        <v>392</v>
      </c>
      <c r="F14" s="126" t="s">
        <v>386</v>
      </c>
      <c r="G14" s="127" t="s">
        <v>389</v>
      </c>
      <c r="H14" s="319" t="s">
        <v>390</v>
      </c>
      <c r="I14" s="134" t="s">
        <v>510</v>
      </c>
      <c r="J14" s="129" t="s">
        <v>388</v>
      </c>
      <c r="K14" s="178">
        <v>0</v>
      </c>
      <c r="L14" s="178">
        <v>0</v>
      </c>
      <c r="M14" s="178">
        <v>0</v>
      </c>
      <c r="N14" s="178">
        <v>0</v>
      </c>
      <c r="O14" s="178">
        <v>0</v>
      </c>
      <c r="P14" s="178">
        <v>0</v>
      </c>
      <c r="Q14" s="179">
        <f t="shared" si="0"/>
        <v>0</v>
      </c>
      <c r="R14" s="179">
        <f t="shared" si="0"/>
        <v>0</v>
      </c>
      <c r="S14" s="178">
        <v>0</v>
      </c>
      <c r="T14" s="178">
        <v>0</v>
      </c>
      <c r="U14" s="178">
        <v>0</v>
      </c>
      <c r="V14" s="178">
        <v>0</v>
      </c>
      <c r="W14" s="178">
        <v>0.5</v>
      </c>
      <c r="X14" s="178">
        <v>0.5</v>
      </c>
      <c r="Y14" s="179">
        <f t="shared" si="1"/>
        <v>0.5</v>
      </c>
      <c r="Z14" s="179">
        <f t="shared" si="1"/>
        <v>0.5</v>
      </c>
      <c r="AA14" s="178">
        <v>0</v>
      </c>
      <c r="AB14" s="178">
        <v>0</v>
      </c>
      <c r="AC14" s="178">
        <v>0</v>
      </c>
      <c r="AD14" s="178">
        <v>0</v>
      </c>
      <c r="AE14" s="178">
        <v>0.5</v>
      </c>
      <c r="AF14" s="178">
        <v>0.5</v>
      </c>
      <c r="AG14" s="179">
        <f t="shared" si="2"/>
        <v>0.5</v>
      </c>
      <c r="AH14" s="179">
        <f t="shared" si="2"/>
        <v>0.5</v>
      </c>
      <c r="AI14" s="178">
        <v>0</v>
      </c>
      <c r="AJ14" s="178"/>
      <c r="AK14" s="178">
        <v>0</v>
      </c>
      <c r="AL14" s="178"/>
      <c r="AM14" s="178">
        <v>0</v>
      </c>
      <c r="AN14" s="178"/>
      <c r="AO14" s="179">
        <f t="shared" si="3"/>
        <v>0</v>
      </c>
      <c r="AP14" s="179">
        <f t="shared" si="3"/>
        <v>0</v>
      </c>
      <c r="AQ14" s="284">
        <f t="shared" si="4"/>
        <v>1</v>
      </c>
      <c r="AR14" s="179">
        <f t="shared" si="4"/>
        <v>1</v>
      </c>
      <c r="AS14" s="284">
        <f>IF(AND(AR14&gt;0,AQ14&gt;0),AR14/AQ14,0)</f>
        <v>1</v>
      </c>
    </row>
    <row r="15" spans="2:45" ht="134.25" customHeight="1">
      <c r="B15" s="755"/>
      <c r="C15" s="124" t="s">
        <v>443</v>
      </c>
      <c r="D15" s="253">
        <v>1</v>
      </c>
      <c r="E15" s="124" t="s">
        <v>511</v>
      </c>
      <c r="F15" s="126" t="s">
        <v>386</v>
      </c>
      <c r="G15" s="127" t="s">
        <v>389</v>
      </c>
      <c r="H15" s="128" t="s">
        <v>391</v>
      </c>
      <c r="I15" s="134" t="s">
        <v>512</v>
      </c>
      <c r="J15" s="129" t="s">
        <v>388</v>
      </c>
      <c r="K15" s="178">
        <v>0.01</v>
      </c>
      <c r="L15" s="178">
        <v>0.01</v>
      </c>
      <c r="M15" s="178">
        <v>0.02</v>
      </c>
      <c r="N15" s="178">
        <v>0.02</v>
      </c>
      <c r="O15" s="178">
        <v>0.02</v>
      </c>
      <c r="P15" s="178">
        <v>0.02</v>
      </c>
      <c r="Q15" s="179">
        <f t="shared" si="0"/>
        <v>0.05</v>
      </c>
      <c r="R15" s="179">
        <f t="shared" si="0"/>
        <v>0.05</v>
      </c>
      <c r="S15" s="178">
        <v>0.01</v>
      </c>
      <c r="T15" s="178">
        <v>0.01</v>
      </c>
      <c r="U15" s="178">
        <v>0.02</v>
      </c>
      <c r="V15" s="178">
        <v>0.02</v>
      </c>
      <c r="W15" s="178">
        <v>0.02</v>
      </c>
      <c r="X15" s="178">
        <v>0.02</v>
      </c>
      <c r="Y15" s="179">
        <f t="shared" si="1"/>
        <v>0.05</v>
      </c>
      <c r="Z15" s="179">
        <f t="shared" si="1"/>
        <v>0.05</v>
      </c>
      <c r="AA15" s="178">
        <v>0.41</v>
      </c>
      <c r="AB15" s="178">
        <v>0.41</v>
      </c>
      <c r="AC15" s="178">
        <v>0.22</v>
      </c>
      <c r="AD15" s="178">
        <v>0.22</v>
      </c>
      <c r="AE15" s="296">
        <v>0.22</v>
      </c>
      <c r="AF15" s="296">
        <v>0.22</v>
      </c>
      <c r="AG15" s="179">
        <f t="shared" si="2"/>
        <v>0.85</v>
      </c>
      <c r="AH15" s="179">
        <f t="shared" si="2"/>
        <v>0.85</v>
      </c>
      <c r="AI15" s="178">
        <v>0.01</v>
      </c>
      <c r="AJ15" s="178"/>
      <c r="AK15" s="178">
        <v>0.02</v>
      </c>
      <c r="AL15" s="178"/>
      <c r="AM15" s="178">
        <v>0.02</v>
      </c>
      <c r="AN15" s="178"/>
      <c r="AO15" s="179">
        <f t="shared" si="3"/>
        <v>0.05</v>
      </c>
      <c r="AP15" s="179">
        <f t="shared" si="3"/>
        <v>0</v>
      </c>
      <c r="AQ15" s="284">
        <f t="shared" si="4"/>
        <v>1</v>
      </c>
      <c r="AR15" s="179">
        <f t="shared" si="4"/>
        <v>0.95</v>
      </c>
      <c r="AS15" s="284">
        <f>IF(AND(AR15&gt;0,AQ15&gt;0),AR15/AQ15,0)</f>
        <v>0.95</v>
      </c>
    </row>
    <row r="16" spans="2:45" ht="23.25">
      <c r="B16" s="609" t="s">
        <v>23</v>
      </c>
      <c r="C16" s="610"/>
      <c r="D16" s="610"/>
      <c r="E16" s="610"/>
      <c r="F16" s="610"/>
      <c r="G16" s="610"/>
      <c r="H16" s="610"/>
      <c r="I16" s="610"/>
      <c r="J16" s="610"/>
      <c r="K16" s="610"/>
      <c r="L16" s="610"/>
      <c r="M16" s="610"/>
      <c r="N16" s="610"/>
      <c r="O16" s="610"/>
      <c r="P16" s="610"/>
      <c r="Q16" s="610"/>
      <c r="R16" s="610"/>
      <c r="S16" s="610"/>
      <c r="T16" s="610"/>
      <c r="U16" s="610"/>
      <c r="V16" s="610"/>
      <c r="W16" s="610"/>
      <c r="X16" s="610"/>
      <c r="Y16" s="610"/>
      <c r="Z16" s="610"/>
      <c r="AA16" s="610"/>
      <c r="AB16" s="610"/>
      <c r="AC16" s="610"/>
      <c r="AD16" s="610"/>
      <c r="AE16" s="610"/>
      <c r="AF16" s="610"/>
      <c r="AG16" s="610"/>
      <c r="AH16" s="610"/>
      <c r="AI16" s="610"/>
      <c r="AJ16" s="610"/>
      <c r="AK16" s="610"/>
      <c r="AL16" s="610"/>
      <c r="AM16" s="610"/>
      <c r="AN16" s="610"/>
      <c r="AO16" s="610"/>
      <c r="AP16" s="610"/>
      <c r="AQ16" s="610"/>
      <c r="AR16" s="611"/>
      <c r="AS16" s="285">
        <f>AVERAGE(AS13:AS15)</f>
        <v>0.98333333333333339</v>
      </c>
    </row>
    <row r="17" spans="2:10" ht="17.25">
      <c r="B17" s="6"/>
      <c r="C17" s="6"/>
      <c r="D17" s="12"/>
      <c r="E17" s="6"/>
      <c r="F17" s="6"/>
      <c r="G17" s="6"/>
      <c r="H17" s="6"/>
      <c r="I17" s="6"/>
      <c r="J17" s="7"/>
    </row>
    <row r="18" spans="2:10" ht="30.75" customHeight="1">
      <c r="B18" s="107" t="s">
        <v>4</v>
      </c>
      <c r="C18" s="680"/>
      <c r="D18" s="681"/>
      <c r="E18" s="681"/>
      <c r="F18" s="681"/>
      <c r="G18" s="681"/>
      <c r="H18" s="681"/>
      <c r="I18" s="681"/>
      <c r="J18" s="682"/>
    </row>
    <row r="19" spans="2:10" ht="17.25">
      <c r="B19" s="6"/>
      <c r="C19" s="676"/>
      <c r="D19" s="676"/>
      <c r="E19" s="676"/>
      <c r="F19" s="676"/>
      <c r="G19" s="676"/>
      <c r="H19" s="676"/>
      <c r="I19" s="676"/>
      <c r="J19" s="676"/>
    </row>
    <row r="20" spans="2:10" ht="30" customHeight="1">
      <c r="B20" s="108" t="s">
        <v>32</v>
      </c>
      <c r="C20" s="826">
        <v>43812</v>
      </c>
      <c r="D20" s="692"/>
      <c r="E20" s="6"/>
      <c r="F20" s="6"/>
      <c r="G20" s="109" t="s">
        <v>22</v>
      </c>
      <c r="H20" s="693" t="s">
        <v>393</v>
      </c>
      <c r="I20" s="694"/>
      <c r="J20" s="694"/>
    </row>
    <row r="21" spans="2:10" ht="13.5" customHeight="1">
      <c r="B21" s="6"/>
      <c r="C21" s="6"/>
      <c r="D21" s="12"/>
      <c r="E21" s="6"/>
      <c r="F21" s="6"/>
      <c r="G21" s="6"/>
      <c r="H21" s="6"/>
      <c r="I21" s="6"/>
      <c r="J21" s="7"/>
    </row>
    <row r="22" spans="2:10" ht="15" customHeight="1">
      <c r="B22" s="6"/>
      <c r="C22" s="6"/>
      <c r="D22" s="12"/>
      <c r="E22" s="6"/>
      <c r="F22" s="6"/>
      <c r="G22" s="6"/>
      <c r="H22" s="6"/>
      <c r="I22" s="6"/>
      <c r="J22" s="7"/>
    </row>
    <row r="23" spans="2:10" ht="17.25">
      <c r="B23" s="6"/>
      <c r="C23" s="6"/>
      <c r="D23" s="12"/>
      <c r="E23" s="6"/>
      <c r="F23" s="6"/>
      <c r="G23" s="6"/>
      <c r="H23" s="6"/>
      <c r="I23" s="6"/>
      <c r="J23" s="7"/>
    </row>
    <row r="24" spans="2:10" ht="15" customHeight="1">
      <c r="B24" s="6"/>
      <c r="C24" s="6"/>
      <c r="D24" s="12"/>
      <c r="E24" s="687"/>
      <c r="F24" s="687"/>
      <c r="G24" s="687"/>
      <c r="H24" s="687"/>
      <c r="I24" s="158"/>
      <c r="J24" s="6"/>
    </row>
    <row r="25" spans="2:10" ht="15" customHeight="1">
      <c r="B25" s="6"/>
      <c r="C25" s="6"/>
      <c r="D25" s="12"/>
      <c r="E25" s="6"/>
      <c r="F25" s="6"/>
      <c r="G25" s="7"/>
      <c r="H25" s="6"/>
      <c r="I25" s="6"/>
      <c r="J25" s="6"/>
    </row>
    <row r="26" spans="2:10" ht="15" customHeight="1">
      <c r="B26" s="6"/>
      <c r="C26" s="6"/>
      <c r="D26" s="12"/>
      <c r="E26" s="687"/>
      <c r="F26" s="687"/>
      <c r="G26" s="687"/>
      <c r="H26" s="687"/>
      <c r="I26" s="158"/>
      <c r="J26" s="6"/>
    </row>
    <row r="27" spans="2:10" ht="15" customHeight="1">
      <c r="B27" s="6"/>
      <c r="C27" s="6"/>
      <c r="D27" s="12"/>
      <c r="E27" s="6"/>
      <c r="F27" s="6"/>
      <c r="G27" s="7"/>
      <c r="H27" s="6"/>
      <c r="I27" s="6"/>
      <c r="J27" s="6"/>
    </row>
    <row r="28" spans="2:10" ht="15" customHeight="1">
      <c r="B28" s="6"/>
      <c r="C28" s="6"/>
      <c r="D28" s="12"/>
      <c r="E28" s="687"/>
      <c r="F28" s="687"/>
      <c r="G28" s="687"/>
      <c r="H28" s="687"/>
      <c r="I28" s="158"/>
      <c r="J28" s="6"/>
    </row>
  </sheetData>
  <sheetProtection algorithmName="SHA-512" hashValue="FPvswCkOT9w9Ei4jVyfD1pKcUG6swU0o89RP8coZJrEOQFbwjXBoAARs8kBkU4rm7X/dHeFE/YfOyV0F0GJ+tg==" saltValue="cBHUi/SMsDdcZtg/8SXo3g==" spinCount="100000" sheet="1" objects="1" scenarios="1"/>
  <mergeCells count="49">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S10:Z10"/>
    <mergeCell ref="AA10:AH10"/>
    <mergeCell ref="AI10:AP10"/>
    <mergeCell ref="K11:L11"/>
    <mergeCell ref="M11:N11"/>
    <mergeCell ref="O11:P11"/>
    <mergeCell ref="Q11:R11"/>
    <mergeCell ref="S11:T11"/>
    <mergeCell ref="U11:V11"/>
    <mergeCell ref="W11:X11"/>
    <mergeCell ref="AO11:AP11"/>
    <mergeCell ref="AA11:AB11"/>
    <mergeCell ref="AC11:AD11"/>
    <mergeCell ref="AE11:AF11"/>
    <mergeCell ref="AG11:AH11"/>
    <mergeCell ref="AI11:AJ11"/>
    <mergeCell ref="E28:H28"/>
    <mergeCell ref="B16:AR16"/>
    <mergeCell ref="C18:J18"/>
    <mergeCell ref="C19:J19"/>
    <mergeCell ref="C20:D20"/>
    <mergeCell ref="H20:J20"/>
    <mergeCell ref="AM11:AN11"/>
    <mergeCell ref="AK11:AL11"/>
    <mergeCell ref="B13:B15"/>
    <mergeCell ref="E24:H24"/>
    <mergeCell ref="E26:H2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B2:N109"/>
  <sheetViews>
    <sheetView showGridLines="0" zoomScaleNormal="100" workbookViewId="0">
      <pane xSplit="4" ySplit="4" topLeftCell="E5" activePane="bottomRight" state="frozen"/>
      <selection activeCell="AP17" sqref="AP17"/>
      <selection pane="topRight" activeCell="AP17" sqref="AP17"/>
      <selection pane="bottomLeft" activeCell="AP17" sqref="AP17"/>
      <selection pane="bottomRight" activeCell="AP17" sqref="AP17"/>
    </sheetView>
  </sheetViews>
  <sheetFormatPr baseColWidth="10" defaultRowHeight="12.75"/>
  <cols>
    <col min="1" max="1" width="1.7109375" style="325" customWidth="1"/>
    <col min="2" max="2" width="6.5703125" style="348" customWidth="1"/>
    <col min="3" max="3" width="27.85546875" style="349" customWidth="1"/>
    <col min="4" max="4" width="16" style="348" customWidth="1"/>
    <col min="5" max="5" width="41.85546875" style="350" customWidth="1"/>
    <col min="6" max="6" width="13.42578125" style="348" customWidth="1"/>
    <col min="7" max="7" width="19" style="325" customWidth="1"/>
    <col min="8" max="8" width="13.140625" style="325" customWidth="1"/>
    <col min="9" max="12" width="11.42578125" style="325"/>
    <col min="13" max="14" width="15.5703125" style="325" customWidth="1"/>
    <col min="15" max="16384" width="11.42578125" style="325"/>
  </cols>
  <sheetData>
    <row r="2" spans="2:14" ht="18">
      <c r="B2" s="547" t="s">
        <v>766</v>
      </c>
      <c r="C2" s="547"/>
      <c r="D2" s="547"/>
      <c r="E2" s="547"/>
      <c r="F2" s="547"/>
      <c r="G2" s="547"/>
      <c r="H2" s="547"/>
      <c r="I2" s="547"/>
      <c r="J2" s="547"/>
      <c r="K2" s="547"/>
      <c r="L2" s="547"/>
      <c r="M2" s="547"/>
      <c r="N2" s="547"/>
    </row>
    <row r="3" spans="2:14" ht="17.25" customHeight="1">
      <c r="B3" s="326"/>
      <c r="C3" s="326"/>
      <c r="D3" s="327"/>
      <c r="E3" s="327"/>
      <c r="F3" s="327"/>
      <c r="G3" s="546" t="s">
        <v>679</v>
      </c>
      <c r="H3" s="546"/>
      <c r="I3" s="546"/>
      <c r="J3" s="546"/>
      <c r="K3" s="546"/>
      <c r="L3" s="546"/>
      <c r="M3" s="546"/>
      <c r="N3" s="546"/>
    </row>
    <row r="4" spans="2:14" ht="25.5" customHeight="1">
      <c r="B4" s="479" t="s">
        <v>678</v>
      </c>
      <c r="C4" s="479" t="s">
        <v>681</v>
      </c>
      <c r="D4" s="328" t="s">
        <v>676</v>
      </c>
      <c r="E4" s="329" t="s">
        <v>677</v>
      </c>
      <c r="F4" s="328" t="s">
        <v>680</v>
      </c>
      <c r="G4" s="551" t="s">
        <v>769</v>
      </c>
      <c r="H4" s="552"/>
      <c r="I4" s="548" t="s">
        <v>770</v>
      </c>
      <c r="J4" s="549"/>
      <c r="K4" s="549"/>
      <c r="L4" s="550"/>
      <c r="M4" s="553" t="s">
        <v>768</v>
      </c>
      <c r="N4" s="554"/>
    </row>
    <row r="5" spans="2:14" ht="25.5">
      <c r="B5" s="330">
        <v>1</v>
      </c>
      <c r="C5" s="331" t="s">
        <v>583</v>
      </c>
      <c r="D5" s="330" t="s">
        <v>717</v>
      </c>
      <c r="E5" s="332" t="str">
        <f>'01 Direcc Estratégico POA 2020 '!E13</f>
        <v>Plan operativo formulado</v>
      </c>
      <c r="F5" s="330" t="s">
        <v>690</v>
      </c>
      <c r="G5" s="333" t="s">
        <v>713</v>
      </c>
      <c r="H5" s="334">
        <v>100</v>
      </c>
      <c r="I5" s="288" t="str">
        <f>IF(OR($G5="Mayor A:",$G5="Menor A:"),"Desde (&gt;=):",
IF(OR($G5="Mayor o Igual A:",$G5="Menor o Igual A:"),"Desde (&gt;):",
IF($G5="Igual A:","No Aplica",
IF($G5="",""))))</f>
        <v>Desde (&gt;):</v>
      </c>
      <c r="J5" s="288">
        <f t="shared" ref="J5" si="0">IF(H5&gt;N5,N5,
IF(H5&lt;N5,H5,
IF(H5=N5,"No Aplica","")))</f>
        <v>98</v>
      </c>
      <c r="K5" s="288" t="str">
        <f>IF(OR($G5="Mayor A:",$G5="Menor A:"),"Hasta (&lt;=):",
IF(OR($G5="Mayor o Igual A:",$G5="Menor o Igual A:"),"Hasta (&lt;):",
IF($G5="Igual A:","No Aplica",
IF($G5="",""))))</f>
        <v>Hasta (&lt;):</v>
      </c>
      <c r="L5" s="288">
        <f t="shared" ref="L5" si="1">IF(H5&gt;N5,H5,
IF(H5&lt;N5,N5,
IF(H5=N5,"No Aplica","")))</f>
        <v>100</v>
      </c>
      <c r="M5" s="288" t="str">
        <f>IF($G5="Mayor A:","Menor A:",
IF($G5="Menor A:","Mayor A:",
IF($G5="Mayor o Igual A:","Menor o Igual A:",
IF($G5="Menor o Igual A:","Mayor o Igual A:",
IF($G5="Igual A:","Igual A:",
IF($G5="",""))))))</f>
        <v>Menor o Igual A:</v>
      </c>
      <c r="N5" s="335">
        <v>98</v>
      </c>
    </row>
    <row r="6" spans="2:14" ht="25.5">
      <c r="B6" s="330">
        <f>1+B5</f>
        <v>2</v>
      </c>
      <c r="C6" s="331" t="s">
        <v>583</v>
      </c>
      <c r="D6" s="330" t="s">
        <v>612</v>
      </c>
      <c r="E6" s="332" t="str">
        <f>'01 Direcc Estratégico POA 2020 '!E14</f>
        <v>Avance en la implementación del Modelo (MIPG)</v>
      </c>
      <c r="F6" s="330" t="s">
        <v>690</v>
      </c>
      <c r="G6" s="333" t="s">
        <v>713</v>
      </c>
      <c r="H6" s="334">
        <v>95</v>
      </c>
      <c r="I6" s="288" t="str">
        <f>IF(OR($G6="Mayor A:",$G6="Menor A:"),"Desde (&gt;=):",
IF(OR($G6="Mayor o Igual A:",$G6="Menor o Igual A:"),"Desde (&gt;):",
IF($G6="Igual A:","No Aplica",
IF($G6="",""))))</f>
        <v>Desde (&gt;):</v>
      </c>
      <c r="J6" s="288">
        <f t="shared" ref="J6" si="2">IF(H6&gt;N6,N6,
IF(H6&lt;N6,H6,
IF(H6=N6,"No Aplica","")))</f>
        <v>70</v>
      </c>
      <c r="K6" s="288" t="str">
        <f>IF(OR($G6="Mayor A:",$G6="Menor A:"),"Hasta (&lt;=):",
IF(OR($G6="Mayor o Igual A:",$G6="Menor o Igual A:"),"Hasta (&lt;):",
IF($G6="Igual A:","No Aplica",
IF($G6="",""))))</f>
        <v>Hasta (&lt;):</v>
      </c>
      <c r="L6" s="288">
        <f t="shared" ref="L6" si="3">IF(H6&gt;N6,H6,
IF(H6&lt;N6,N6,
IF(H6=N6,"No Aplica","")))</f>
        <v>95</v>
      </c>
      <c r="M6" s="288" t="str">
        <f>IF($G6="Mayor A:","Menor A:",
IF($G6="Menor A:","Mayor A:",
IF($G6="Mayor o Igual A:","Menor o Igual A:",
IF($G6="Menor o Igual A:","Mayor o Igual A:",
IF($G6="Igual A:","Igual A:",
IF($G6="",""))))))</f>
        <v>Menor o Igual A:</v>
      </c>
      <c r="N6" s="335">
        <v>70</v>
      </c>
    </row>
    <row r="7" spans="2:14" ht="38.25">
      <c r="B7" s="330">
        <f t="shared" ref="B7:B68" si="4">1+B6</f>
        <v>3</v>
      </c>
      <c r="C7" s="331" t="s">
        <v>583</v>
      </c>
      <c r="D7" s="330" t="s">
        <v>719</v>
      </c>
      <c r="E7" s="332" t="str">
        <f>'01 Direcc Estratégico POA 2020 '!E15</f>
        <v xml:space="preserve">Avance en la implementación de acciones para la sostenibilidad del Sistema de Gestión de la Calidad </v>
      </c>
      <c r="F7" s="330" t="s">
        <v>690</v>
      </c>
      <c r="G7" s="333" t="s">
        <v>713</v>
      </c>
      <c r="H7" s="334">
        <v>90</v>
      </c>
      <c r="I7" s="288" t="str">
        <f t="shared" ref="I7:I69" si="5">IF(OR($G7="Mayor A:",$G7="Menor A:"),"Desde (&gt;=):",
IF(OR($G7="Mayor o Igual A:",$G7="Menor o Igual A:"),"Desde (&gt;):",
IF($G7="Igual A:","No Aplica",
IF($G7="",""))))</f>
        <v>Desde (&gt;):</v>
      </c>
      <c r="J7" s="288">
        <f t="shared" ref="J7:J69" si="6">IF(H7&gt;N7,N7,
IF(H7&lt;N7,H7,
IF(H7=N7,"No Aplica","")))</f>
        <v>80</v>
      </c>
      <c r="K7" s="288" t="str">
        <f t="shared" ref="K7:K69" si="7">IF(OR($G7="Mayor A:",$G7="Menor A:"),"Hasta (&lt;=):",
IF(OR($G7="Mayor o Igual A:",$G7="Menor o Igual A:"),"Hasta (&lt;):",
IF($G7="Igual A:","No Aplica",
IF($G7="",""))))</f>
        <v>Hasta (&lt;):</v>
      </c>
      <c r="L7" s="288">
        <f t="shared" ref="L7:L69" si="8">IF(H7&gt;N7,H7,
IF(H7&lt;N7,N7,
IF(H7=N7,"No Aplica","")))</f>
        <v>90</v>
      </c>
      <c r="M7" s="288" t="str">
        <f t="shared" ref="M7:M69" si="9">IF($G7="Mayor A:","Menor A:",
IF($G7="Menor A:","Mayor A:",
IF($G7="Mayor o Igual A:","Menor o Igual A:",
IF($G7="Menor o Igual A:","Mayor o Igual A:",
IF($G7="Igual A:","Igual A:",
IF($G7="",""))))))</f>
        <v>Menor o Igual A:</v>
      </c>
      <c r="N7" s="335">
        <v>80</v>
      </c>
    </row>
    <row r="8" spans="2:14" ht="33" customHeight="1">
      <c r="B8" s="330">
        <f t="shared" si="4"/>
        <v>4</v>
      </c>
      <c r="C8" s="331" t="s">
        <v>583</v>
      </c>
      <c r="D8" s="330" t="s">
        <v>720</v>
      </c>
      <c r="E8" s="332" t="str">
        <f>'01 Direcc Estratégico POA 2020 '!E16</f>
        <v>Porcentaje de avance en las  actividades programadas PAAC</v>
      </c>
      <c r="F8" s="330" t="s">
        <v>690</v>
      </c>
      <c r="G8" s="333" t="s">
        <v>713</v>
      </c>
      <c r="H8" s="334">
        <v>90</v>
      </c>
      <c r="I8" s="288" t="str">
        <f t="shared" si="5"/>
        <v>Desde (&gt;):</v>
      </c>
      <c r="J8" s="288">
        <f t="shared" si="6"/>
        <v>80</v>
      </c>
      <c r="K8" s="288" t="str">
        <f t="shared" si="7"/>
        <v>Hasta (&lt;):</v>
      </c>
      <c r="L8" s="288">
        <f t="shared" si="8"/>
        <v>90</v>
      </c>
      <c r="M8" s="288" t="str">
        <f t="shared" si="9"/>
        <v>Menor o Igual A:</v>
      </c>
      <c r="N8" s="335">
        <v>80</v>
      </c>
    </row>
    <row r="9" spans="2:14" ht="25.5">
      <c r="B9" s="330">
        <f t="shared" si="4"/>
        <v>5</v>
      </c>
      <c r="C9" s="331" t="s">
        <v>583</v>
      </c>
      <c r="D9" s="330" t="s">
        <v>613</v>
      </c>
      <c r="E9" s="332" t="str">
        <f>'01 Direcc Estratégico POA 2020 '!E17</f>
        <v>Visitas para realizar control a la gestión</v>
      </c>
      <c r="F9" s="330" t="s">
        <v>690</v>
      </c>
      <c r="G9" s="333" t="s">
        <v>713</v>
      </c>
      <c r="H9" s="334">
        <v>90</v>
      </c>
      <c r="I9" s="288" t="str">
        <f t="shared" si="5"/>
        <v>Desde (&gt;):</v>
      </c>
      <c r="J9" s="288">
        <f t="shared" si="6"/>
        <v>80</v>
      </c>
      <c r="K9" s="288" t="str">
        <f t="shared" si="7"/>
        <v>Hasta (&lt;):</v>
      </c>
      <c r="L9" s="288">
        <f t="shared" si="8"/>
        <v>90</v>
      </c>
      <c r="M9" s="288" t="str">
        <f t="shared" si="9"/>
        <v>Menor o Igual A:</v>
      </c>
      <c r="N9" s="335">
        <v>80</v>
      </c>
    </row>
    <row r="10" spans="2:14" ht="35.25" customHeight="1">
      <c r="B10" s="330">
        <f t="shared" si="4"/>
        <v>6</v>
      </c>
      <c r="C10" s="331" t="s">
        <v>583</v>
      </c>
      <c r="D10" s="330" t="s">
        <v>614</v>
      </c>
      <c r="E10" s="332" t="str">
        <f>'01 Direcc Estratégico POA 2020 '!E18</f>
        <v>Publicación  de seguimiento a planes, programas y proyectos</v>
      </c>
      <c r="F10" s="330" t="s">
        <v>690</v>
      </c>
      <c r="G10" s="333" t="s">
        <v>713</v>
      </c>
      <c r="H10" s="334">
        <v>90</v>
      </c>
      <c r="I10" s="288" t="str">
        <f t="shared" si="5"/>
        <v>Desde (&gt;):</v>
      </c>
      <c r="J10" s="288">
        <f t="shared" si="6"/>
        <v>80</v>
      </c>
      <c r="K10" s="288" t="str">
        <f t="shared" si="7"/>
        <v>Hasta (&lt;):</v>
      </c>
      <c r="L10" s="288">
        <f t="shared" si="8"/>
        <v>90</v>
      </c>
      <c r="M10" s="288" t="str">
        <f t="shared" si="9"/>
        <v>Menor o Igual A:</v>
      </c>
      <c r="N10" s="335">
        <v>80</v>
      </c>
    </row>
    <row r="11" spans="2:14" ht="25.5" customHeight="1">
      <c r="B11" s="330">
        <f t="shared" si="4"/>
        <v>7</v>
      </c>
      <c r="C11" s="336" t="s">
        <v>584</v>
      </c>
      <c r="D11" s="330" t="s">
        <v>721</v>
      </c>
      <c r="E11" s="332" t="str">
        <f>'02 G. Conoc Innovación POA 2020'!E13</f>
        <v>Espacios  de transferencia  de conocimientos realizados .</v>
      </c>
      <c r="F11" s="337" t="s">
        <v>690</v>
      </c>
      <c r="G11" s="333" t="s">
        <v>713</v>
      </c>
      <c r="H11" s="334">
        <v>90</v>
      </c>
      <c r="I11" s="288" t="str">
        <f t="shared" si="5"/>
        <v>Desde (&gt;):</v>
      </c>
      <c r="J11" s="288">
        <f t="shared" si="6"/>
        <v>60</v>
      </c>
      <c r="K11" s="288" t="str">
        <f t="shared" si="7"/>
        <v>Hasta (&lt;):</v>
      </c>
      <c r="L11" s="288">
        <f t="shared" si="8"/>
        <v>90</v>
      </c>
      <c r="M11" s="288" t="str">
        <f t="shared" si="9"/>
        <v>Menor o Igual A:</v>
      </c>
      <c r="N11" s="335">
        <v>60</v>
      </c>
    </row>
    <row r="12" spans="2:14" ht="32.25" customHeight="1">
      <c r="B12" s="330">
        <f t="shared" si="4"/>
        <v>8</v>
      </c>
      <c r="C12" s="336" t="s">
        <v>584</v>
      </c>
      <c r="D12" s="330" t="s">
        <v>718</v>
      </c>
      <c r="E12" s="332" t="str">
        <f>'02 G. Conoc Innovación POA 2020'!E14</f>
        <v>Espacios  de  ideación y creación de innovación pública realizados</v>
      </c>
      <c r="F12" s="337" t="s">
        <v>690</v>
      </c>
      <c r="G12" s="333" t="s">
        <v>713</v>
      </c>
      <c r="H12" s="334">
        <v>90</v>
      </c>
      <c r="I12" s="288" t="str">
        <f t="shared" si="5"/>
        <v>Desde (&gt;):</v>
      </c>
      <c r="J12" s="288">
        <f t="shared" si="6"/>
        <v>60</v>
      </c>
      <c r="K12" s="288" t="str">
        <f t="shared" si="7"/>
        <v>Hasta (&lt;):</v>
      </c>
      <c r="L12" s="288">
        <f t="shared" si="8"/>
        <v>90</v>
      </c>
      <c r="M12" s="288" t="str">
        <f t="shared" si="9"/>
        <v>Menor o Igual A:</v>
      </c>
      <c r="N12" s="335">
        <v>60</v>
      </c>
    </row>
    <row r="13" spans="2:14" ht="51">
      <c r="B13" s="330">
        <f t="shared" si="4"/>
        <v>9</v>
      </c>
      <c r="C13" s="336" t="s">
        <v>584</v>
      </c>
      <c r="D13" s="330" t="s">
        <v>722</v>
      </c>
      <c r="E13" s="332" t="str">
        <f>'02 G. Conoc Innovación POA 2020'!E15</f>
        <v>Mecanismo implementado para la documentación y/o registro de la memoria institucional,  conservación en el repositorio institucional y difusión</v>
      </c>
      <c r="F13" s="337" t="s">
        <v>690</v>
      </c>
      <c r="G13" s="333" t="s">
        <v>713</v>
      </c>
      <c r="H13" s="334">
        <v>90</v>
      </c>
      <c r="I13" s="288" t="str">
        <f t="shared" si="5"/>
        <v>Desde (&gt;):</v>
      </c>
      <c r="J13" s="288">
        <f t="shared" si="6"/>
        <v>60</v>
      </c>
      <c r="K13" s="288" t="str">
        <f t="shared" si="7"/>
        <v>Hasta (&lt;):</v>
      </c>
      <c r="L13" s="288">
        <f t="shared" si="8"/>
        <v>90</v>
      </c>
      <c r="M13" s="288" t="str">
        <f t="shared" si="9"/>
        <v>Menor o Igual A:</v>
      </c>
      <c r="N13" s="335">
        <v>60</v>
      </c>
    </row>
    <row r="14" spans="2:14" ht="38.25">
      <c r="B14" s="330">
        <f t="shared" si="4"/>
        <v>10</v>
      </c>
      <c r="C14" s="331" t="s">
        <v>585</v>
      </c>
      <c r="D14" s="330" t="s">
        <v>618</v>
      </c>
      <c r="E14" s="332" t="str">
        <f>'03 Direccionamient TIC POA 2020'!E13</f>
        <v>Avance en la  implementación de las mejores prácticas para la adecuada gestión de la infraestructura tecnológica de la Entidad</v>
      </c>
      <c r="F14" s="337" t="s">
        <v>690</v>
      </c>
      <c r="G14" s="333" t="s">
        <v>713</v>
      </c>
      <c r="H14" s="334">
        <v>90</v>
      </c>
      <c r="I14" s="288" t="str">
        <f t="shared" si="5"/>
        <v>Desde (&gt;):</v>
      </c>
      <c r="J14" s="288">
        <f t="shared" si="6"/>
        <v>69</v>
      </c>
      <c r="K14" s="288" t="str">
        <f t="shared" si="7"/>
        <v>Hasta (&lt;):</v>
      </c>
      <c r="L14" s="288">
        <f t="shared" si="8"/>
        <v>90</v>
      </c>
      <c r="M14" s="288" t="str">
        <f t="shared" si="9"/>
        <v>Menor o Igual A:</v>
      </c>
      <c r="N14" s="335">
        <v>69</v>
      </c>
    </row>
    <row r="15" spans="2:14" ht="38.25">
      <c r="B15" s="330">
        <f t="shared" si="4"/>
        <v>11</v>
      </c>
      <c r="C15" s="331" t="s">
        <v>585</v>
      </c>
      <c r="D15" s="330" t="s">
        <v>619</v>
      </c>
      <c r="E15" s="332" t="str">
        <f>'03 Direccionamient TIC POA 2020'!E14</f>
        <v>Avance para mantener y evolucionar los sistemas de información de la Entidad acorde a las necesidades</v>
      </c>
      <c r="F15" s="337" t="s">
        <v>690</v>
      </c>
      <c r="G15" s="333" t="s">
        <v>713</v>
      </c>
      <c r="H15" s="334">
        <v>90</v>
      </c>
      <c r="I15" s="288" t="str">
        <f t="shared" si="5"/>
        <v>Desde (&gt;):</v>
      </c>
      <c r="J15" s="288">
        <f t="shared" si="6"/>
        <v>69</v>
      </c>
      <c r="K15" s="288" t="str">
        <f t="shared" si="7"/>
        <v>Hasta (&lt;):</v>
      </c>
      <c r="L15" s="288">
        <f t="shared" si="8"/>
        <v>90</v>
      </c>
      <c r="M15" s="288" t="str">
        <f t="shared" si="9"/>
        <v>Menor o Igual A:</v>
      </c>
      <c r="N15" s="335">
        <v>69</v>
      </c>
    </row>
    <row r="16" spans="2:14" ht="38.25">
      <c r="B16" s="330">
        <f t="shared" si="4"/>
        <v>12</v>
      </c>
      <c r="C16" s="331" t="s">
        <v>585</v>
      </c>
      <c r="D16" s="330" t="s">
        <v>620</v>
      </c>
      <c r="E16" s="332" t="str">
        <f>'03 Direccionamient TIC POA 2020'!E15</f>
        <v>Avance en el desarrollo de las actividades requeridas para la implementación del Sistema de Gestión de Seguridad de la Información SGSI</v>
      </c>
      <c r="F16" s="337" t="s">
        <v>690</v>
      </c>
      <c r="G16" s="333" t="s">
        <v>713</v>
      </c>
      <c r="H16" s="334">
        <v>90</v>
      </c>
      <c r="I16" s="288" t="str">
        <f t="shared" si="5"/>
        <v>Desde (&gt;):</v>
      </c>
      <c r="J16" s="288">
        <f t="shared" si="6"/>
        <v>69</v>
      </c>
      <c r="K16" s="288" t="str">
        <f t="shared" si="7"/>
        <v>Hasta (&lt;):</v>
      </c>
      <c r="L16" s="288">
        <f t="shared" si="8"/>
        <v>90</v>
      </c>
      <c r="M16" s="288" t="str">
        <f t="shared" si="9"/>
        <v>Menor o Igual A:</v>
      </c>
      <c r="N16" s="335">
        <v>69</v>
      </c>
    </row>
    <row r="17" spans="2:14" ht="38.25">
      <c r="B17" s="330">
        <f t="shared" si="4"/>
        <v>13</v>
      </c>
      <c r="C17" s="331" t="s">
        <v>585</v>
      </c>
      <c r="D17" s="330" t="s">
        <v>621</v>
      </c>
      <c r="E17" s="332" t="str">
        <f>'03 Direccionamient TIC POA 2020'!E16</f>
        <v>Avance del desarrollo del plan de acción enmarcadas en el manual de la política de Gobierno Digital</v>
      </c>
      <c r="F17" s="337" t="s">
        <v>690</v>
      </c>
      <c r="G17" s="333" t="s">
        <v>713</v>
      </c>
      <c r="H17" s="334">
        <v>90</v>
      </c>
      <c r="I17" s="288" t="str">
        <f t="shared" si="5"/>
        <v>Desde (&gt;):</v>
      </c>
      <c r="J17" s="288">
        <f t="shared" si="6"/>
        <v>69</v>
      </c>
      <c r="K17" s="288" t="str">
        <f t="shared" si="7"/>
        <v>Hasta (&lt;):</v>
      </c>
      <c r="L17" s="288">
        <f t="shared" si="8"/>
        <v>90</v>
      </c>
      <c r="M17" s="288" t="str">
        <f t="shared" si="9"/>
        <v>Menor o Igual A:</v>
      </c>
      <c r="N17" s="335">
        <v>69</v>
      </c>
    </row>
    <row r="18" spans="2:14" ht="25.5">
      <c r="B18" s="330">
        <f t="shared" si="4"/>
        <v>14</v>
      </c>
      <c r="C18" s="331" t="s">
        <v>585</v>
      </c>
      <c r="D18" s="330" t="s">
        <v>723</v>
      </c>
      <c r="E18" s="332" t="str">
        <f>'03 Direccionamient TIC POA 2020'!E17</f>
        <v>Porcentaje de requerimientos atendidos oportunamente</v>
      </c>
      <c r="F18" s="337" t="s">
        <v>690</v>
      </c>
      <c r="G18" s="333" t="s">
        <v>713</v>
      </c>
      <c r="H18" s="334">
        <v>90</v>
      </c>
      <c r="I18" s="288" t="str">
        <f t="shared" si="5"/>
        <v>Desde (&gt;):</v>
      </c>
      <c r="J18" s="288">
        <f t="shared" si="6"/>
        <v>69</v>
      </c>
      <c r="K18" s="288" t="str">
        <f t="shared" si="7"/>
        <v>Hasta (&lt;):</v>
      </c>
      <c r="L18" s="288">
        <f t="shared" si="8"/>
        <v>90</v>
      </c>
      <c r="M18" s="288" t="str">
        <f t="shared" si="9"/>
        <v>Menor o Igual A:</v>
      </c>
      <c r="N18" s="335">
        <v>69</v>
      </c>
    </row>
    <row r="19" spans="2:14">
      <c r="B19" s="330">
        <f t="shared" si="4"/>
        <v>15</v>
      </c>
      <c r="C19" s="331" t="s">
        <v>585</v>
      </c>
      <c r="D19" s="330" t="s">
        <v>622</v>
      </c>
      <c r="E19" s="332" t="str">
        <f>'03 Direccionamient TIC POA 2020'!E18</f>
        <v>Porcentaje de usuarios satisfechos</v>
      </c>
      <c r="F19" s="337" t="s">
        <v>690</v>
      </c>
      <c r="G19" s="333" t="s">
        <v>713</v>
      </c>
      <c r="H19" s="334">
        <v>90</v>
      </c>
      <c r="I19" s="288" t="str">
        <f t="shared" si="5"/>
        <v>Desde (&gt;):</v>
      </c>
      <c r="J19" s="288">
        <f t="shared" si="6"/>
        <v>69</v>
      </c>
      <c r="K19" s="288" t="str">
        <f t="shared" si="7"/>
        <v>Hasta (&lt;):</v>
      </c>
      <c r="L19" s="288">
        <f t="shared" si="8"/>
        <v>90</v>
      </c>
      <c r="M19" s="288" t="str">
        <f t="shared" si="9"/>
        <v>Menor o Igual A:</v>
      </c>
      <c r="N19" s="335">
        <v>69</v>
      </c>
    </row>
    <row r="20" spans="2:14" ht="51">
      <c r="B20" s="330">
        <f t="shared" si="4"/>
        <v>16</v>
      </c>
      <c r="C20" s="336" t="s">
        <v>586</v>
      </c>
      <c r="D20" s="330" t="s">
        <v>624</v>
      </c>
      <c r="E20" s="332" t="str">
        <f>'04 Comunicación Estrat POA 2020'!E13</f>
        <v>Porcentaje de avance en el diseño e implementación de la estrategia de comunicación para la socialización de los servicios que brindan las personería locales</v>
      </c>
      <c r="F20" s="337" t="s">
        <v>690</v>
      </c>
      <c r="G20" s="333" t="s">
        <v>713</v>
      </c>
      <c r="H20" s="334">
        <v>90</v>
      </c>
      <c r="I20" s="288" t="str">
        <f t="shared" si="5"/>
        <v>Desde (&gt;):</v>
      </c>
      <c r="J20" s="288">
        <f t="shared" si="6"/>
        <v>69</v>
      </c>
      <c r="K20" s="288" t="str">
        <f t="shared" si="7"/>
        <v>Hasta (&lt;):</v>
      </c>
      <c r="L20" s="288">
        <f t="shared" si="8"/>
        <v>90</v>
      </c>
      <c r="M20" s="288" t="str">
        <f t="shared" si="9"/>
        <v>Menor o Igual A:</v>
      </c>
      <c r="N20" s="335">
        <v>69</v>
      </c>
    </row>
    <row r="21" spans="2:14" ht="51">
      <c r="B21" s="330">
        <f t="shared" si="4"/>
        <v>17</v>
      </c>
      <c r="C21" s="336" t="s">
        <v>586</v>
      </c>
      <c r="D21" s="330" t="s">
        <v>625</v>
      </c>
      <c r="E21" s="332" t="str">
        <f>'04 Comunicación Estrat POA 2020'!E14</f>
        <v>Porcentaje de avance en el diseño y ejecución de la campaña de sensibilización para ayudar a promover los derechos de las personas en el Distrito Capital.</v>
      </c>
      <c r="F21" s="337" t="s">
        <v>690</v>
      </c>
      <c r="G21" s="333" t="s">
        <v>713</v>
      </c>
      <c r="H21" s="334">
        <v>90</v>
      </c>
      <c r="I21" s="288" t="str">
        <f t="shared" si="5"/>
        <v>Desde (&gt;):</v>
      </c>
      <c r="J21" s="288">
        <f t="shared" si="6"/>
        <v>69</v>
      </c>
      <c r="K21" s="288" t="str">
        <f t="shared" si="7"/>
        <v>Hasta (&lt;):</v>
      </c>
      <c r="L21" s="288">
        <f t="shared" si="8"/>
        <v>90</v>
      </c>
      <c r="M21" s="288" t="str">
        <f t="shared" si="9"/>
        <v>Menor o Igual A:</v>
      </c>
      <c r="N21" s="335">
        <v>69</v>
      </c>
    </row>
    <row r="22" spans="2:14" ht="51">
      <c r="B22" s="330">
        <f t="shared" si="4"/>
        <v>18</v>
      </c>
      <c r="C22" s="336" t="s">
        <v>586</v>
      </c>
      <c r="D22" s="330" t="s">
        <v>626</v>
      </c>
      <c r="E22" s="332" t="str">
        <f>'04 Comunicación Estrat POA 2020'!E15</f>
        <v>Porcentaje de avance en el diseño y ejecución de la campaña de divulgación para contribuir en la promoción de los derechos humanos en el distrito capital</v>
      </c>
      <c r="F22" s="337" t="s">
        <v>690</v>
      </c>
      <c r="G22" s="333" t="s">
        <v>713</v>
      </c>
      <c r="H22" s="334">
        <v>90</v>
      </c>
      <c r="I22" s="288" t="str">
        <f t="shared" si="5"/>
        <v>Desde (&gt;):</v>
      </c>
      <c r="J22" s="288">
        <f t="shared" si="6"/>
        <v>69</v>
      </c>
      <c r="K22" s="288" t="str">
        <f t="shared" si="7"/>
        <v>Hasta (&lt;):</v>
      </c>
      <c r="L22" s="288">
        <f t="shared" si="8"/>
        <v>90</v>
      </c>
      <c r="M22" s="288" t="str">
        <f t="shared" si="9"/>
        <v>Menor o Igual A:</v>
      </c>
      <c r="N22" s="335">
        <v>69</v>
      </c>
    </row>
    <row r="23" spans="2:14" ht="51">
      <c r="B23" s="330">
        <f t="shared" si="4"/>
        <v>19</v>
      </c>
      <c r="C23" s="336" t="s">
        <v>586</v>
      </c>
      <c r="D23" s="330" t="s">
        <v>724</v>
      </c>
      <c r="E23" s="332" t="str">
        <f>'04 Comunicación Estrat POA 2020'!E16</f>
        <v>Porcentaje de avance en el diseño y ejecución de la campaña de divulgación para promover una Cultura de Calidad, Buen Servicio y Mejora Continua</v>
      </c>
      <c r="F23" s="337" t="s">
        <v>690</v>
      </c>
      <c r="G23" s="333" t="s">
        <v>713</v>
      </c>
      <c r="H23" s="334">
        <v>90</v>
      </c>
      <c r="I23" s="288" t="str">
        <f t="shared" si="5"/>
        <v>Desde (&gt;):</v>
      </c>
      <c r="J23" s="288">
        <f t="shared" si="6"/>
        <v>69</v>
      </c>
      <c r="K23" s="288" t="str">
        <f t="shared" si="7"/>
        <v>Hasta (&lt;):</v>
      </c>
      <c r="L23" s="288">
        <f t="shared" si="8"/>
        <v>90</v>
      </c>
      <c r="M23" s="288" t="str">
        <f t="shared" si="9"/>
        <v>Menor o Igual A:</v>
      </c>
      <c r="N23" s="335">
        <v>69</v>
      </c>
    </row>
    <row r="24" spans="2:14" ht="89.25">
      <c r="B24" s="330">
        <f t="shared" si="4"/>
        <v>20</v>
      </c>
      <c r="C24" s="336" t="s">
        <v>586</v>
      </c>
      <c r="D24" s="330" t="s">
        <v>725</v>
      </c>
      <c r="E24" s="332" t="str">
        <f>'04 Comunicación Estrat POA 2020'!E17</f>
        <v>Porcentaje de avance en el diseño y ejecución de la campaña de divulgación para ayudar a implementar una estrategia de lucha contra la corrupción mediante la sensibilización de los(as) funcionarios(as), la participación ciudadana, el acceso a la información pública y la rendición de cuentas.</v>
      </c>
      <c r="F24" s="337" t="s">
        <v>690</v>
      </c>
      <c r="G24" s="333" t="s">
        <v>713</v>
      </c>
      <c r="H24" s="334">
        <v>90</v>
      </c>
      <c r="I24" s="288" t="str">
        <f t="shared" si="5"/>
        <v>Desde (&gt;):</v>
      </c>
      <c r="J24" s="288">
        <f t="shared" si="6"/>
        <v>69</v>
      </c>
      <c r="K24" s="288" t="str">
        <f t="shared" si="7"/>
        <v>Hasta (&lt;):</v>
      </c>
      <c r="L24" s="288">
        <f t="shared" si="8"/>
        <v>90</v>
      </c>
      <c r="M24" s="288" t="str">
        <f t="shared" si="9"/>
        <v>Menor o Igual A:</v>
      </c>
      <c r="N24" s="335">
        <v>69</v>
      </c>
    </row>
    <row r="25" spans="2:14" ht="25.5">
      <c r="B25" s="330">
        <f t="shared" si="4"/>
        <v>21</v>
      </c>
      <c r="C25" s="331" t="s">
        <v>590</v>
      </c>
      <c r="D25" s="337" t="s">
        <v>682</v>
      </c>
      <c r="E25" s="338" t="str">
        <f>'05 Prom Defen Derechos POA 2020'!E13</f>
        <v xml:space="preserve">Acciones de promoción y apropiación de derechos y deberes realizadas. </v>
      </c>
      <c r="F25" s="337" t="s">
        <v>690</v>
      </c>
      <c r="G25" s="333" t="s">
        <v>704</v>
      </c>
      <c r="H25" s="334">
        <v>95</v>
      </c>
      <c r="I25" s="288" t="str">
        <f t="shared" si="5"/>
        <v>Desde (&gt;=):</v>
      </c>
      <c r="J25" s="288">
        <f t="shared" si="6"/>
        <v>85</v>
      </c>
      <c r="K25" s="288" t="str">
        <f t="shared" si="7"/>
        <v>Hasta (&lt;=):</v>
      </c>
      <c r="L25" s="288">
        <f t="shared" si="8"/>
        <v>95</v>
      </c>
      <c r="M25" s="288" t="str">
        <f t="shared" si="9"/>
        <v>Menor A:</v>
      </c>
      <c r="N25" s="335">
        <v>85</v>
      </c>
    </row>
    <row r="26" spans="2:14" ht="25.5">
      <c r="B26" s="330">
        <f t="shared" si="4"/>
        <v>22</v>
      </c>
      <c r="C26" s="331" t="s">
        <v>590</v>
      </c>
      <c r="D26" s="337" t="s">
        <v>711</v>
      </c>
      <c r="E26" s="338" t="str">
        <f>'05 Prom Defen Derechos POA 2020'!E14</f>
        <v xml:space="preserve">Numero de personas sensibilizadas en derechos y deberes. </v>
      </c>
      <c r="F26" s="337" t="s">
        <v>690</v>
      </c>
      <c r="G26" s="333" t="s">
        <v>704</v>
      </c>
      <c r="H26" s="334">
        <v>95</v>
      </c>
      <c r="I26" s="288" t="str">
        <f t="shared" si="5"/>
        <v>Desde (&gt;=):</v>
      </c>
      <c r="J26" s="288">
        <f t="shared" si="6"/>
        <v>85</v>
      </c>
      <c r="K26" s="288" t="str">
        <f t="shared" si="7"/>
        <v>Hasta (&lt;=):</v>
      </c>
      <c r="L26" s="288">
        <f t="shared" si="8"/>
        <v>95</v>
      </c>
      <c r="M26" s="288" t="str">
        <f t="shared" si="9"/>
        <v>Menor A:</v>
      </c>
      <c r="N26" s="335">
        <v>85</v>
      </c>
    </row>
    <row r="27" spans="2:14" ht="25.5">
      <c r="B27" s="543">
        <f t="shared" si="4"/>
        <v>23</v>
      </c>
      <c r="C27" s="331" t="s">
        <v>590</v>
      </c>
      <c r="D27" s="339" t="s">
        <v>735</v>
      </c>
      <c r="E27" s="338" t="str">
        <f>'05 Prom Defen Derechos POA 2020'!E15</f>
        <v xml:space="preserve">Intervenciones adelantadas en el ejercicio del ministerio Público en defensa de los derechos </v>
      </c>
      <c r="F27" s="337" t="s">
        <v>690</v>
      </c>
      <c r="G27" s="333" t="s">
        <v>704</v>
      </c>
      <c r="H27" s="334">
        <v>90</v>
      </c>
      <c r="I27" s="288" t="str">
        <f t="shared" si="5"/>
        <v>Desde (&gt;=):</v>
      </c>
      <c r="J27" s="288">
        <f t="shared" si="6"/>
        <v>80</v>
      </c>
      <c r="K27" s="288" t="str">
        <f t="shared" si="7"/>
        <v>Hasta (&lt;=):</v>
      </c>
      <c r="L27" s="288">
        <f t="shared" si="8"/>
        <v>90</v>
      </c>
      <c r="M27" s="288" t="str">
        <f t="shared" si="9"/>
        <v>Menor A:</v>
      </c>
      <c r="N27" s="335">
        <v>80</v>
      </c>
    </row>
    <row r="28" spans="2:14" ht="25.5">
      <c r="B28" s="544"/>
      <c r="C28" s="331" t="s">
        <v>590</v>
      </c>
      <c r="D28" s="339" t="s">
        <v>743</v>
      </c>
      <c r="E28" s="338" t="str">
        <f>'05 Prom Defen Derechos POA 2020'!E16</f>
        <v xml:space="preserve">Intervenciones adelantadas en el ejercicio del ministerio Público en defensa de los derechos </v>
      </c>
      <c r="F28" s="337" t="s">
        <v>690</v>
      </c>
      <c r="G28" s="333" t="s">
        <v>704</v>
      </c>
      <c r="H28" s="334">
        <v>90</v>
      </c>
      <c r="I28" s="288" t="str">
        <f t="shared" si="5"/>
        <v>Desde (&gt;=):</v>
      </c>
      <c r="J28" s="288">
        <f t="shared" si="6"/>
        <v>80</v>
      </c>
      <c r="K28" s="288" t="str">
        <f t="shared" si="7"/>
        <v>Hasta (&lt;=):</v>
      </c>
      <c r="L28" s="288">
        <f t="shared" si="8"/>
        <v>90</v>
      </c>
      <c r="M28" s="288" t="str">
        <f t="shared" si="9"/>
        <v>Menor A:</v>
      </c>
      <c r="N28" s="335">
        <v>80</v>
      </c>
    </row>
    <row r="29" spans="2:14" ht="25.5">
      <c r="B29" s="330">
        <v>24</v>
      </c>
      <c r="C29" s="331" t="s">
        <v>590</v>
      </c>
      <c r="D29" s="340" t="s">
        <v>726</v>
      </c>
      <c r="E29" s="338" t="str">
        <f>'05 Prom Defen Derechos POA 2020'!E17</f>
        <v>Acciones adelantadas en favor de las víctimas del conflicto armado.</v>
      </c>
      <c r="F29" s="337" t="s">
        <v>690</v>
      </c>
      <c r="G29" s="333" t="s">
        <v>704</v>
      </c>
      <c r="H29" s="334">
        <v>90</v>
      </c>
      <c r="I29" s="288" t="str">
        <f t="shared" si="5"/>
        <v>Desde (&gt;=):</v>
      </c>
      <c r="J29" s="288">
        <f t="shared" si="6"/>
        <v>80</v>
      </c>
      <c r="K29" s="288" t="str">
        <f t="shared" si="7"/>
        <v>Hasta (&lt;=):</v>
      </c>
      <c r="L29" s="288">
        <f t="shared" si="8"/>
        <v>90</v>
      </c>
      <c r="M29" s="288" t="str">
        <f t="shared" si="9"/>
        <v>Menor A:</v>
      </c>
      <c r="N29" s="335">
        <v>80</v>
      </c>
    </row>
    <row r="30" spans="2:14" ht="25.5">
      <c r="B30" s="543">
        <f t="shared" si="4"/>
        <v>25</v>
      </c>
      <c r="C30" s="331" t="s">
        <v>590</v>
      </c>
      <c r="D30" s="341" t="s">
        <v>733</v>
      </c>
      <c r="E30" s="338" t="str">
        <f>'05 Prom Defen Derechos POA 2020'!E18</f>
        <v>Requerimientos finalizados en defensa de los derechos.</v>
      </c>
      <c r="F30" s="337" t="s">
        <v>690</v>
      </c>
      <c r="G30" s="333" t="s">
        <v>704</v>
      </c>
      <c r="H30" s="334">
        <v>90</v>
      </c>
      <c r="I30" s="288" t="str">
        <f t="shared" si="5"/>
        <v>Desde (&gt;=):</v>
      </c>
      <c r="J30" s="288">
        <f t="shared" si="6"/>
        <v>80</v>
      </c>
      <c r="K30" s="288" t="str">
        <f t="shared" si="7"/>
        <v>Hasta (&lt;=):</v>
      </c>
      <c r="L30" s="288">
        <f t="shared" si="8"/>
        <v>90</v>
      </c>
      <c r="M30" s="288" t="str">
        <f t="shared" si="9"/>
        <v>Menor A:</v>
      </c>
      <c r="N30" s="335">
        <v>80</v>
      </c>
    </row>
    <row r="31" spans="2:14" ht="25.5">
      <c r="B31" s="545"/>
      <c r="C31" s="331" t="s">
        <v>590</v>
      </c>
      <c r="D31" s="341" t="s">
        <v>734</v>
      </c>
      <c r="E31" s="338" t="str">
        <f>'05 Prom Defen Derechos POA 2020'!E19</f>
        <v>Requerimientos finalizados en defensa de los derechos.</v>
      </c>
      <c r="F31" s="337" t="s">
        <v>690</v>
      </c>
      <c r="G31" s="333" t="s">
        <v>704</v>
      </c>
      <c r="H31" s="334">
        <v>90</v>
      </c>
      <c r="I31" s="288" t="str">
        <f t="shared" si="5"/>
        <v>Desde (&gt;=):</v>
      </c>
      <c r="J31" s="288">
        <f t="shared" si="6"/>
        <v>80</v>
      </c>
      <c r="K31" s="288" t="str">
        <f t="shared" si="7"/>
        <v>Hasta (&lt;=):</v>
      </c>
      <c r="L31" s="288">
        <f t="shared" si="8"/>
        <v>90</v>
      </c>
      <c r="M31" s="288" t="str">
        <f t="shared" si="9"/>
        <v>Menor A:</v>
      </c>
      <c r="N31" s="335">
        <v>80</v>
      </c>
    </row>
    <row r="32" spans="2:14" ht="25.5">
      <c r="B32" s="544"/>
      <c r="C32" s="331" t="s">
        <v>590</v>
      </c>
      <c r="D32" s="341" t="s">
        <v>744</v>
      </c>
      <c r="E32" s="338" t="str">
        <f>'05 Prom Defen Derechos POA 2020'!E20</f>
        <v>Requerimientos finalizados en defensa de los derechos.</v>
      </c>
      <c r="F32" s="337" t="s">
        <v>690</v>
      </c>
      <c r="G32" s="333" t="s">
        <v>704</v>
      </c>
      <c r="H32" s="334">
        <v>90</v>
      </c>
      <c r="I32" s="288" t="str">
        <f t="shared" si="5"/>
        <v>Desde (&gt;=):</v>
      </c>
      <c r="J32" s="288">
        <f t="shared" si="6"/>
        <v>80</v>
      </c>
      <c r="K32" s="288" t="str">
        <f t="shared" si="7"/>
        <v>Hasta (&lt;=):</v>
      </c>
      <c r="L32" s="288">
        <f t="shared" si="8"/>
        <v>90</v>
      </c>
      <c r="M32" s="288" t="str">
        <f t="shared" si="9"/>
        <v>Menor A:</v>
      </c>
      <c r="N32" s="335">
        <v>80</v>
      </c>
    </row>
    <row r="33" spans="2:14" ht="25.5">
      <c r="B33" s="330">
        <v>26</v>
      </c>
      <c r="C33" s="331" t="s">
        <v>590</v>
      </c>
      <c r="D33" s="340" t="s">
        <v>727</v>
      </c>
      <c r="E33" s="338" t="str">
        <f>'05 Prom Defen Derechos POA 2020'!E21</f>
        <v xml:space="preserve">% de Tutelas con fallos a favor. </v>
      </c>
      <c r="F33" s="337" t="s">
        <v>694</v>
      </c>
      <c r="G33" s="333" t="s">
        <v>704</v>
      </c>
      <c r="H33" s="334">
        <v>80</v>
      </c>
      <c r="I33" s="288" t="str">
        <f t="shared" si="5"/>
        <v>Desde (&gt;=):</v>
      </c>
      <c r="J33" s="288">
        <f t="shared" si="6"/>
        <v>70</v>
      </c>
      <c r="K33" s="288" t="str">
        <f t="shared" si="7"/>
        <v>Hasta (&lt;=):</v>
      </c>
      <c r="L33" s="288">
        <f t="shared" si="8"/>
        <v>80</v>
      </c>
      <c r="M33" s="288" t="str">
        <f t="shared" si="9"/>
        <v>Menor A:</v>
      </c>
      <c r="N33" s="335">
        <v>70</v>
      </c>
    </row>
    <row r="34" spans="2:14" ht="25.5">
      <c r="B34" s="330">
        <f>+B33+1</f>
        <v>27</v>
      </c>
      <c r="C34" s="331" t="s">
        <v>590</v>
      </c>
      <c r="D34" s="340" t="s">
        <v>728</v>
      </c>
      <c r="E34" s="338" t="str">
        <f>'05 Prom Defen Derechos POA 2020'!E22</f>
        <v>Solicitudes de conciliación atendidas.</v>
      </c>
      <c r="F34" s="337" t="s">
        <v>690</v>
      </c>
      <c r="G34" s="333" t="s">
        <v>704</v>
      </c>
      <c r="H34" s="334">
        <v>90</v>
      </c>
      <c r="I34" s="288" t="str">
        <f t="shared" si="5"/>
        <v>Desde (&gt;=):</v>
      </c>
      <c r="J34" s="288">
        <f t="shared" si="6"/>
        <v>80</v>
      </c>
      <c r="K34" s="288" t="str">
        <f t="shared" si="7"/>
        <v>Hasta (&lt;=):</v>
      </c>
      <c r="L34" s="288">
        <f t="shared" si="8"/>
        <v>90</v>
      </c>
      <c r="M34" s="288" t="str">
        <f t="shared" si="9"/>
        <v>Menor A:</v>
      </c>
      <c r="N34" s="335">
        <v>80</v>
      </c>
    </row>
    <row r="35" spans="2:14" ht="25.5">
      <c r="B35" s="330">
        <f t="shared" si="4"/>
        <v>28</v>
      </c>
      <c r="C35" s="331" t="s">
        <v>590</v>
      </c>
      <c r="D35" s="340" t="s">
        <v>729</v>
      </c>
      <c r="E35" s="338" t="str">
        <f>'05 Prom Defen Derechos POA 2020'!E23</f>
        <v>Informe de seguimiento a la política publica para victimas del conflicto armado.</v>
      </c>
      <c r="F35" s="337" t="s">
        <v>690</v>
      </c>
      <c r="G35" s="333" t="s">
        <v>713</v>
      </c>
      <c r="H35" s="334">
        <v>100</v>
      </c>
      <c r="I35" s="288" t="str">
        <f t="shared" si="5"/>
        <v>Desde (&gt;):</v>
      </c>
      <c r="J35" s="288">
        <f t="shared" si="6"/>
        <v>99</v>
      </c>
      <c r="K35" s="288" t="str">
        <f t="shared" si="7"/>
        <v>Hasta (&lt;):</v>
      </c>
      <c r="L35" s="288">
        <f t="shared" si="8"/>
        <v>100</v>
      </c>
      <c r="M35" s="288" t="str">
        <f t="shared" si="9"/>
        <v>Menor o Igual A:</v>
      </c>
      <c r="N35" s="335">
        <v>99</v>
      </c>
    </row>
    <row r="36" spans="2:14" ht="38.25">
      <c r="B36" s="330">
        <f t="shared" si="4"/>
        <v>29</v>
      </c>
      <c r="C36" s="331" t="s">
        <v>590</v>
      </c>
      <c r="D36" s="340" t="s">
        <v>730</v>
      </c>
      <c r="E36" s="338" t="str">
        <f>'05 Prom Defen Derechos POA 2020'!E24</f>
        <v>Informe de seguimiento sobre el cumplimiento la Política Pública de Mujeres y Equidad de Género en el Distrito Capital.</v>
      </c>
      <c r="F36" s="337" t="s">
        <v>690</v>
      </c>
      <c r="G36" s="333" t="s">
        <v>713</v>
      </c>
      <c r="H36" s="334">
        <v>100</v>
      </c>
      <c r="I36" s="288" t="str">
        <f t="shared" si="5"/>
        <v>Desde (&gt;):</v>
      </c>
      <c r="J36" s="288">
        <f t="shared" si="6"/>
        <v>99</v>
      </c>
      <c r="K36" s="288" t="str">
        <f t="shared" si="7"/>
        <v>Hasta (&lt;):</v>
      </c>
      <c r="L36" s="288">
        <f t="shared" si="8"/>
        <v>100</v>
      </c>
      <c r="M36" s="288" t="str">
        <f t="shared" si="9"/>
        <v>Menor o Igual A:</v>
      </c>
      <c r="N36" s="335">
        <v>99</v>
      </c>
    </row>
    <row r="37" spans="2:14" ht="25.5">
      <c r="B37" s="330">
        <f t="shared" si="4"/>
        <v>30</v>
      </c>
      <c r="C37" s="331" t="s">
        <v>590</v>
      </c>
      <c r="D37" s="340" t="s">
        <v>731</v>
      </c>
      <c r="E37" s="338" t="str">
        <f>'05 Prom Defen Derechos POA 2020'!E25</f>
        <v xml:space="preserve">Mecanismo de prevención de los peligros que enfrentan los jóvenes de Bogotá D.C. </v>
      </c>
      <c r="F37" s="337" t="s">
        <v>690</v>
      </c>
      <c r="G37" s="333" t="s">
        <v>704</v>
      </c>
      <c r="H37" s="334">
        <v>95</v>
      </c>
      <c r="I37" s="288" t="str">
        <f t="shared" si="5"/>
        <v>Desde (&gt;=):</v>
      </c>
      <c r="J37" s="288">
        <f t="shared" si="6"/>
        <v>85</v>
      </c>
      <c r="K37" s="288" t="str">
        <f t="shared" si="7"/>
        <v>Hasta (&lt;=):</v>
      </c>
      <c r="L37" s="288">
        <f t="shared" si="8"/>
        <v>95</v>
      </c>
      <c r="M37" s="288" t="str">
        <f t="shared" si="9"/>
        <v>Menor A:</v>
      </c>
      <c r="N37" s="335">
        <v>85</v>
      </c>
    </row>
    <row r="38" spans="2:14" ht="51">
      <c r="B38" s="330">
        <f t="shared" si="4"/>
        <v>31</v>
      </c>
      <c r="C38" s="331" t="s">
        <v>590</v>
      </c>
      <c r="D38" s="340" t="s">
        <v>732</v>
      </c>
      <c r="E38" s="338" t="str">
        <f>'05 Prom Defen Derechos POA 2020'!E26</f>
        <v xml:space="preserve">Espacios de transferencia y fortalecimiento de conocimientos realizados para la atención de personas que acuden a la Personería de Bogotá, D. C. </v>
      </c>
      <c r="F38" s="337" t="s">
        <v>690</v>
      </c>
      <c r="G38" s="333" t="s">
        <v>704</v>
      </c>
      <c r="H38" s="334">
        <v>95</v>
      </c>
      <c r="I38" s="288" t="str">
        <f t="shared" si="5"/>
        <v>Desde (&gt;=):</v>
      </c>
      <c r="J38" s="288">
        <f t="shared" si="6"/>
        <v>85</v>
      </c>
      <c r="K38" s="288" t="str">
        <f t="shared" si="7"/>
        <v>Hasta (&lt;=):</v>
      </c>
      <c r="L38" s="288">
        <f t="shared" si="8"/>
        <v>95</v>
      </c>
      <c r="M38" s="288" t="str">
        <f t="shared" si="9"/>
        <v>Menor A:</v>
      </c>
      <c r="N38" s="335">
        <v>85</v>
      </c>
    </row>
    <row r="39" spans="2:14" ht="25.5">
      <c r="B39" s="330">
        <f t="shared" si="4"/>
        <v>32</v>
      </c>
      <c r="C39" s="331" t="s">
        <v>590</v>
      </c>
      <c r="D39" s="340" t="s">
        <v>736</v>
      </c>
      <c r="E39" s="338" t="str">
        <f>'05 Prom Defen Derechos POA 2020'!E27</f>
        <v>Decisiones de fondo y de archivo verificadas</v>
      </c>
      <c r="F39" s="337" t="s">
        <v>694</v>
      </c>
      <c r="G39" s="333" t="s">
        <v>704</v>
      </c>
      <c r="H39" s="334">
        <v>90</v>
      </c>
      <c r="I39" s="288" t="str">
        <f t="shared" si="5"/>
        <v>Desde (&gt;=):</v>
      </c>
      <c r="J39" s="288">
        <f t="shared" si="6"/>
        <v>70</v>
      </c>
      <c r="K39" s="288" t="str">
        <f t="shared" si="7"/>
        <v>Hasta (&lt;=):</v>
      </c>
      <c r="L39" s="288">
        <f t="shared" si="8"/>
        <v>90</v>
      </c>
      <c r="M39" s="288" t="str">
        <f t="shared" si="9"/>
        <v>Menor A:</v>
      </c>
      <c r="N39" s="335">
        <v>70</v>
      </c>
    </row>
    <row r="40" spans="2:14" ht="25.5">
      <c r="B40" s="330">
        <f t="shared" si="4"/>
        <v>33</v>
      </c>
      <c r="C40" s="331" t="s">
        <v>590</v>
      </c>
      <c r="D40" s="330" t="s">
        <v>737</v>
      </c>
      <c r="E40" s="338" t="str">
        <f>'05 Prom Defen Derechos POA 2020'!E28</f>
        <v>Asistencia a Audiencias Públicas</v>
      </c>
      <c r="F40" s="337" t="s">
        <v>690</v>
      </c>
      <c r="G40" s="333" t="s">
        <v>704</v>
      </c>
      <c r="H40" s="334">
        <v>90</v>
      </c>
      <c r="I40" s="288" t="str">
        <f t="shared" si="5"/>
        <v>Desde (&gt;=):</v>
      </c>
      <c r="J40" s="288">
        <f t="shared" si="6"/>
        <v>70</v>
      </c>
      <c r="K40" s="288" t="str">
        <f t="shared" si="7"/>
        <v>Hasta (&lt;=):</v>
      </c>
      <c r="L40" s="288">
        <f t="shared" si="8"/>
        <v>90</v>
      </c>
      <c r="M40" s="288" t="str">
        <f t="shared" si="9"/>
        <v>Menor A:</v>
      </c>
      <c r="N40" s="335">
        <v>70</v>
      </c>
    </row>
    <row r="41" spans="2:14" ht="25.5">
      <c r="B41" s="330">
        <f t="shared" si="4"/>
        <v>34</v>
      </c>
      <c r="C41" s="331" t="s">
        <v>590</v>
      </c>
      <c r="D41" s="330" t="s">
        <v>738</v>
      </c>
      <c r="E41" s="342" t="str">
        <f>'05 Prom Defen Derechos POA 2020'!E29</f>
        <v>Sensibilizaciones realizadas en valores, derechos y  obligaciones</v>
      </c>
      <c r="F41" s="337" t="s">
        <v>690</v>
      </c>
      <c r="G41" s="333" t="s">
        <v>704</v>
      </c>
      <c r="H41" s="334">
        <v>90</v>
      </c>
      <c r="I41" s="288" t="str">
        <f t="shared" si="5"/>
        <v>Desde (&gt;=):</v>
      </c>
      <c r="J41" s="288">
        <f t="shared" si="6"/>
        <v>70</v>
      </c>
      <c r="K41" s="288" t="str">
        <f t="shared" si="7"/>
        <v>Hasta (&lt;=):</v>
      </c>
      <c r="L41" s="288">
        <f t="shared" si="8"/>
        <v>90</v>
      </c>
      <c r="M41" s="288" t="str">
        <f t="shared" si="9"/>
        <v>Menor A:</v>
      </c>
      <c r="N41" s="335">
        <v>70</v>
      </c>
    </row>
    <row r="42" spans="2:14" ht="25.5">
      <c r="B42" s="330">
        <f t="shared" si="4"/>
        <v>35</v>
      </c>
      <c r="C42" s="331" t="s">
        <v>590</v>
      </c>
      <c r="D42" s="330" t="s">
        <v>739</v>
      </c>
      <c r="E42" s="338" t="str">
        <f>'05 Prom Defen Derechos POA 2020'!E30</f>
        <v>Actividades realizadas para fortalecer y promover la participación ciudadana</v>
      </c>
      <c r="F42" s="337" t="s">
        <v>690</v>
      </c>
      <c r="G42" s="333" t="s">
        <v>704</v>
      </c>
      <c r="H42" s="334">
        <v>90</v>
      </c>
      <c r="I42" s="288" t="str">
        <f t="shared" si="5"/>
        <v>Desde (&gt;=):</v>
      </c>
      <c r="J42" s="288">
        <f t="shared" si="6"/>
        <v>70</v>
      </c>
      <c r="K42" s="288" t="str">
        <f t="shared" si="7"/>
        <v>Hasta (&lt;=):</v>
      </c>
      <c r="L42" s="288">
        <f t="shared" si="8"/>
        <v>90</v>
      </c>
      <c r="M42" s="288" t="str">
        <f t="shared" si="9"/>
        <v>Menor A:</v>
      </c>
      <c r="N42" s="335">
        <v>70</v>
      </c>
    </row>
    <row r="43" spans="2:14" ht="25.5">
      <c r="B43" s="330">
        <f t="shared" si="4"/>
        <v>36</v>
      </c>
      <c r="C43" s="331" t="s">
        <v>590</v>
      </c>
      <c r="D43" s="330" t="s">
        <v>740</v>
      </c>
      <c r="E43" s="338" t="str">
        <f>'05 Prom Defen Derechos POA 2020'!E31</f>
        <v>Sensibilización en medio ambiente</v>
      </c>
      <c r="F43" s="337" t="s">
        <v>690</v>
      </c>
      <c r="G43" s="333" t="s">
        <v>704</v>
      </c>
      <c r="H43" s="334">
        <v>90</v>
      </c>
      <c r="I43" s="288" t="str">
        <f t="shared" si="5"/>
        <v>Desde (&gt;=):</v>
      </c>
      <c r="J43" s="288">
        <f t="shared" si="6"/>
        <v>70</v>
      </c>
      <c r="K43" s="288" t="str">
        <f t="shared" si="7"/>
        <v>Hasta (&lt;=):</v>
      </c>
      <c r="L43" s="288">
        <f t="shared" si="8"/>
        <v>90</v>
      </c>
      <c r="M43" s="288" t="str">
        <f t="shared" si="9"/>
        <v>Menor A:</v>
      </c>
      <c r="N43" s="335">
        <v>70</v>
      </c>
    </row>
    <row r="44" spans="2:14" ht="25.5">
      <c r="B44" s="330">
        <f t="shared" si="4"/>
        <v>37</v>
      </c>
      <c r="C44" s="331" t="s">
        <v>590</v>
      </c>
      <c r="D44" s="330" t="s">
        <v>741</v>
      </c>
      <c r="E44" s="338" t="str">
        <f>'05 Prom Defen Derechos POA 2020'!E32</f>
        <v>Elaboración de tutelas</v>
      </c>
      <c r="F44" s="337" t="s">
        <v>690</v>
      </c>
      <c r="G44" s="333" t="s">
        <v>704</v>
      </c>
      <c r="H44" s="334">
        <v>90</v>
      </c>
      <c r="I44" s="288" t="str">
        <f t="shared" si="5"/>
        <v>Desde (&gt;=):</v>
      </c>
      <c r="J44" s="288">
        <f t="shared" si="6"/>
        <v>70</v>
      </c>
      <c r="K44" s="288" t="str">
        <f t="shared" si="7"/>
        <v>Hasta (&lt;=):</v>
      </c>
      <c r="L44" s="288">
        <f t="shared" si="8"/>
        <v>90</v>
      </c>
      <c r="M44" s="288" t="str">
        <f t="shared" si="9"/>
        <v>Menor A:</v>
      </c>
      <c r="N44" s="335">
        <v>70</v>
      </c>
    </row>
    <row r="45" spans="2:14" ht="25.5">
      <c r="B45" s="330">
        <f t="shared" si="4"/>
        <v>38</v>
      </c>
      <c r="C45" s="331" t="s">
        <v>590</v>
      </c>
      <c r="D45" s="330" t="s">
        <v>742</v>
      </c>
      <c r="E45" s="338" t="str">
        <f>'05 Prom Defen Derechos POA 2020'!E33</f>
        <v>Intervenciones realizadas (impulsos realizados)</v>
      </c>
      <c r="F45" s="337" t="s">
        <v>690</v>
      </c>
      <c r="G45" s="333" t="s">
        <v>704</v>
      </c>
      <c r="H45" s="334">
        <v>90</v>
      </c>
      <c r="I45" s="288" t="str">
        <f t="shared" si="5"/>
        <v>Desde (&gt;=):</v>
      </c>
      <c r="J45" s="288">
        <f t="shared" si="6"/>
        <v>70</v>
      </c>
      <c r="K45" s="288" t="str">
        <f t="shared" si="7"/>
        <v>Hasta (&lt;=):</v>
      </c>
      <c r="L45" s="288">
        <f t="shared" si="8"/>
        <v>90</v>
      </c>
      <c r="M45" s="288" t="str">
        <f t="shared" si="9"/>
        <v>Menor A:</v>
      </c>
      <c r="N45" s="335">
        <v>70</v>
      </c>
    </row>
    <row r="46" spans="2:14" ht="25.5">
      <c r="B46" s="330">
        <f t="shared" si="4"/>
        <v>39</v>
      </c>
      <c r="C46" s="343" t="s">
        <v>705</v>
      </c>
      <c r="D46" s="330" t="s">
        <v>745</v>
      </c>
      <c r="E46" s="338" t="str">
        <f>'06 Prev Ctrl Func Públ POA 2020'!E13</f>
        <v xml:space="preserve">Audiencias  y mesas de trabajo realizadas 
</v>
      </c>
      <c r="F46" s="337" t="s">
        <v>690</v>
      </c>
      <c r="G46" s="333" t="s">
        <v>704</v>
      </c>
      <c r="H46" s="334">
        <v>90</v>
      </c>
      <c r="I46" s="288" t="str">
        <f t="shared" si="5"/>
        <v>Desde (&gt;=):</v>
      </c>
      <c r="J46" s="288">
        <f t="shared" si="6"/>
        <v>69</v>
      </c>
      <c r="K46" s="288" t="str">
        <f t="shared" si="7"/>
        <v>Hasta (&lt;=):</v>
      </c>
      <c r="L46" s="288">
        <f t="shared" si="8"/>
        <v>90</v>
      </c>
      <c r="M46" s="288" t="str">
        <f t="shared" si="9"/>
        <v>Menor A:</v>
      </c>
      <c r="N46" s="335">
        <v>69</v>
      </c>
    </row>
    <row r="47" spans="2:14" ht="25.5">
      <c r="B47" s="330">
        <f t="shared" si="4"/>
        <v>40</v>
      </c>
      <c r="C47" s="343" t="s">
        <v>705</v>
      </c>
      <c r="D47" s="330" t="s">
        <v>630</v>
      </c>
      <c r="E47" s="338" t="str">
        <f>'06 Prev Ctrl Func Públ POA 2020'!E14</f>
        <v>Acciones de prevención y control a la función pública realizadas</v>
      </c>
      <c r="F47" s="337" t="s">
        <v>690</v>
      </c>
      <c r="G47" s="333" t="s">
        <v>704</v>
      </c>
      <c r="H47" s="334">
        <v>90</v>
      </c>
      <c r="I47" s="288" t="str">
        <f t="shared" si="5"/>
        <v>Desde (&gt;=):</v>
      </c>
      <c r="J47" s="288">
        <f t="shared" si="6"/>
        <v>69</v>
      </c>
      <c r="K47" s="288" t="str">
        <f t="shared" si="7"/>
        <v>Hasta (&lt;=):</v>
      </c>
      <c r="L47" s="288">
        <f t="shared" si="8"/>
        <v>90</v>
      </c>
      <c r="M47" s="288" t="str">
        <f t="shared" si="9"/>
        <v>Menor A:</v>
      </c>
      <c r="N47" s="335">
        <v>69</v>
      </c>
    </row>
    <row r="48" spans="2:14" ht="25.5">
      <c r="B48" s="330">
        <f t="shared" si="4"/>
        <v>41</v>
      </c>
      <c r="C48" s="343" t="s">
        <v>705</v>
      </c>
      <c r="D48" s="330" t="s">
        <v>631</v>
      </c>
      <c r="E48" s="338" t="str">
        <f>'06 Prev Ctrl Func Públ POA 2020'!E15</f>
        <v>Seguimientos realizados</v>
      </c>
      <c r="F48" s="337" t="s">
        <v>690</v>
      </c>
      <c r="G48" s="333" t="s">
        <v>704</v>
      </c>
      <c r="H48" s="334">
        <v>90</v>
      </c>
      <c r="I48" s="288" t="str">
        <f t="shared" si="5"/>
        <v>Desde (&gt;=):</v>
      </c>
      <c r="J48" s="288">
        <f t="shared" si="6"/>
        <v>69</v>
      </c>
      <c r="K48" s="288" t="str">
        <f t="shared" si="7"/>
        <v>Hasta (&lt;=):</v>
      </c>
      <c r="L48" s="288">
        <f t="shared" si="8"/>
        <v>90</v>
      </c>
      <c r="M48" s="288" t="str">
        <f t="shared" si="9"/>
        <v>Menor A:</v>
      </c>
      <c r="N48" s="335">
        <v>69</v>
      </c>
    </row>
    <row r="49" spans="2:14" ht="25.5">
      <c r="B49" s="330">
        <f t="shared" si="4"/>
        <v>42</v>
      </c>
      <c r="C49" s="343" t="s">
        <v>705</v>
      </c>
      <c r="D49" s="330" t="s">
        <v>633</v>
      </c>
      <c r="E49" s="338" t="str">
        <f>'06 Prev Ctrl Func Públ POA 2020'!E16</f>
        <v>Seguimiento presupuestal</v>
      </c>
      <c r="F49" s="337" t="s">
        <v>690</v>
      </c>
      <c r="G49" s="333" t="s">
        <v>704</v>
      </c>
      <c r="H49" s="334">
        <v>90</v>
      </c>
      <c r="I49" s="288" t="str">
        <f t="shared" si="5"/>
        <v>Desde (&gt;=):</v>
      </c>
      <c r="J49" s="288">
        <f t="shared" si="6"/>
        <v>70</v>
      </c>
      <c r="K49" s="288" t="str">
        <f t="shared" si="7"/>
        <v>Hasta (&lt;=):</v>
      </c>
      <c r="L49" s="288">
        <f t="shared" si="8"/>
        <v>90</v>
      </c>
      <c r="M49" s="288" t="str">
        <f t="shared" si="9"/>
        <v>Menor A:</v>
      </c>
      <c r="N49" s="335">
        <v>70</v>
      </c>
    </row>
    <row r="50" spans="2:14" ht="25.5">
      <c r="B50" s="330">
        <f t="shared" si="4"/>
        <v>43</v>
      </c>
      <c r="C50" s="343" t="s">
        <v>705</v>
      </c>
      <c r="D50" s="330" t="s">
        <v>634</v>
      </c>
      <c r="E50" s="338" t="str">
        <f>'06 Prev Ctrl Func Públ POA 2020'!E17</f>
        <v>Porcentaje de contratos revisados a petición de parte</v>
      </c>
      <c r="F50" s="337" t="s">
        <v>690</v>
      </c>
      <c r="G50" s="333" t="s">
        <v>704</v>
      </c>
      <c r="H50" s="334">
        <v>90</v>
      </c>
      <c r="I50" s="288" t="str">
        <f t="shared" si="5"/>
        <v>Desde (&gt;=):</v>
      </c>
      <c r="J50" s="288">
        <f t="shared" si="6"/>
        <v>70</v>
      </c>
      <c r="K50" s="288" t="str">
        <f t="shared" si="7"/>
        <v>Hasta (&lt;=):</v>
      </c>
      <c r="L50" s="288">
        <f t="shared" si="8"/>
        <v>90</v>
      </c>
      <c r="M50" s="288" t="str">
        <f t="shared" si="9"/>
        <v>Menor A:</v>
      </c>
      <c r="N50" s="335">
        <v>70</v>
      </c>
    </row>
    <row r="51" spans="2:14" ht="25.5">
      <c r="B51" s="330">
        <f t="shared" si="4"/>
        <v>44</v>
      </c>
      <c r="C51" s="343" t="s">
        <v>705</v>
      </c>
      <c r="D51" s="330" t="s">
        <v>632</v>
      </c>
      <c r="E51" s="338" t="str">
        <f>'06 Prev Ctrl Func Públ POA 2020'!E18</f>
        <v>Contratos revisados de oficio</v>
      </c>
      <c r="F51" s="337" t="s">
        <v>690</v>
      </c>
      <c r="G51" s="333" t="s">
        <v>704</v>
      </c>
      <c r="H51" s="334">
        <v>90</v>
      </c>
      <c r="I51" s="288" t="str">
        <f t="shared" si="5"/>
        <v>Desde (&gt;=):</v>
      </c>
      <c r="J51" s="288">
        <f t="shared" si="6"/>
        <v>70</v>
      </c>
      <c r="K51" s="288" t="str">
        <f t="shared" si="7"/>
        <v>Hasta (&lt;=):</v>
      </c>
      <c r="L51" s="288">
        <f t="shared" si="8"/>
        <v>90</v>
      </c>
      <c r="M51" s="288" t="str">
        <f t="shared" si="9"/>
        <v>Menor A:</v>
      </c>
      <c r="N51" s="335">
        <v>70</v>
      </c>
    </row>
    <row r="52" spans="2:14">
      <c r="B52" s="330">
        <f t="shared" si="4"/>
        <v>45</v>
      </c>
      <c r="C52" s="344" t="s">
        <v>592</v>
      </c>
      <c r="D52" s="330" t="s">
        <v>636</v>
      </c>
      <c r="E52" s="338" t="str">
        <f>'07 Potestad Discip POA 2020'!E13</f>
        <v>Citaciones a audiencia emitidas</v>
      </c>
      <c r="F52" s="337" t="s">
        <v>690</v>
      </c>
      <c r="G52" s="333" t="s">
        <v>713</v>
      </c>
      <c r="H52" s="334">
        <v>90</v>
      </c>
      <c r="I52" s="288" t="str">
        <f t="shared" si="5"/>
        <v>Desde (&gt;):</v>
      </c>
      <c r="J52" s="288">
        <f t="shared" si="6"/>
        <v>69</v>
      </c>
      <c r="K52" s="288" t="str">
        <f t="shared" si="7"/>
        <v>Hasta (&lt;):</v>
      </c>
      <c r="L52" s="288">
        <f t="shared" si="8"/>
        <v>90</v>
      </c>
      <c r="M52" s="288" t="str">
        <f t="shared" si="9"/>
        <v>Menor o Igual A:</v>
      </c>
      <c r="N52" s="335">
        <v>69</v>
      </c>
    </row>
    <row r="53" spans="2:14" ht="25.5">
      <c r="B53" s="330">
        <f t="shared" si="4"/>
        <v>46</v>
      </c>
      <c r="C53" s="344" t="s">
        <v>592</v>
      </c>
      <c r="D53" s="330" t="s">
        <v>637</v>
      </c>
      <c r="E53" s="338" t="str">
        <f>'07 Potestad Discip POA 2020'!E14</f>
        <v>Número de citaciones a audiencia emitidas que terminan con fallo</v>
      </c>
      <c r="F53" s="337" t="s">
        <v>690</v>
      </c>
      <c r="G53" s="333" t="s">
        <v>713</v>
      </c>
      <c r="H53" s="334">
        <v>90</v>
      </c>
      <c r="I53" s="288" t="str">
        <f t="shared" si="5"/>
        <v>Desde (&gt;):</v>
      </c>
      <c r="J53" s="288">
        <f t="shared" si="6"/>
        <v>69</v>
      </c>
      <c r="K53" s="288" t="str">
        <f t="shared" si="7"/>
        <v>Hasta (&lt;):</v>
      </c>
      <c r="L53" s="288">
        <f t="shared" si="8"/>
        <v>90</v>
      </c>
      <c r="M53" s="288" t="str">
        <f t="shared" si="9"/>
        <v>Menor o Igual A:</v>
      </c>
      <c r="N53" s="335">
        <v>69</v>
      </c>
    </row>
    <row r="54" spans="2:14">
      <c r="B54" s="330">
        <f t="shared" si="4"/>
        <v>47</v>
      </c>
      <c r="C54" s="344" t="s">
        <v>592</v>
      </c>
      <c r="D54" s="330" t="s">
        <v>638</v>
      </c>
      <c r="E54" s="338" t="str">
        <f>'07 Potestad Discip POA 2020'!E15</f>
        <v>Fallos proferidos</v>
      </c>
      <c r="F54" s="337" t="s">
        <v>690</v>
      </c>
      <c r="G54" s="333" t="s">
        <v>713</v>
      </c>
      <c r="H54" s="334">
        <v>90</v>
      </c>
      <c r="I54" s="288" t="str">
        <f t="shared" si="5"/>
        <v>Desde (&gt;):</v>
      </c>
      <c r="J54" s="288">
        <f t="shared" si="6"/>
        <v>69</v>
      </c>
      <c r="K54" s="288" t="str">
        <f t="shared" si="7"/>
        <v>Hasta (&lt;):</v>
      </c>
      <c r="L54" s="288">
        <f t="shared" si="8"/>
        <v>90</v>
      </c>
      <c r="M54" s="288" t="str">
        <f t="shared" si="9"/>
        <v>Menor o Igual A:</v>
      </c>
      <c r="N54" s="335">
        <v>69</v>
      </c>
    </row>
    <row r="55" spans="2:14">
      <c r="B55" s="330">
        <f t="shared" si="4"/>
        <v>48</v>
      </c>
      <c r="C55" s="344" t="s">
        <v>592</v>
      </c>
      <c r="D55" s="330" t="s">
        <v>639</v>
      </c>
      <c r="E55" s="338" t="str">
        <f>'07 Potestad Discip POA 2020'!E16</f>
        <v>Decisiones de fondo</v>
      </c>
      <c r="F55" s="337" t="s">
        <v>690</v>
      </c>
      <c r="G55" s="333" t="s">
        <v>713</v>
      </c>
      <c r="H55" s="334">
        <v>90</v>
      </c>
      <c r="I55" s="288" t="str">
        <f t="shared" si="5"/>
        <v>Desde (&gt;):</v>
      </c>
      <c r="J55" s="288">
        <f t="shared" si="6"/>
        <v>69</v>
      </c>
      <c r="K55" s="288" t="str">
        <f t="shared" si="7"/>
        <v>Hasta (&lt;):</v>
      </c>
      <c r="L55" s="288">
        <f t="shared" si="8"/>
        <v>90</v>
      </c>
      <c r="M55" s="288" t="str">
        <f t="shared" si="9"/>
        <v>Menor o Igual A:</v>
      </c>
      <c r="N55" s="335">
        <v>69</v>
      </c>
    </row>
    <row r="56" spans="2:14" ht="25.5">
      <c r="B56" s="330">
        <f t="shared" si="4"/>
        <v>49</v>
      </c>
      <c r="C56" s="345" t="s">
        <v>594</v>
      </c>
      <c r="D56" s="330" t="s">
        <v>746</v>
      </c>
      <c r="E56" s="338" t="str">
        <f>'08 Gestión Talento Hum POA 2020'!E13</f>
        <v>Porcentaje de novedades y situaciones administrativas gestionadas</v>
      </c>
      <c r="F56" s="337" t="s">
        <v>690</v>
      </c>
      <c r="G56" s="333" t="s">
        <v>713</v>
      </c>
      <c r="H56" s="334">
        <v>90</v>
      </c>
      <c r="I56" s="288" t="str">
        <f t="shared" si="5"/>
        <v>Desde (&gt;):</v>
      </c>
      <c r="J56" s="288">
        <f t="shared" si="6"/>
        <v>70</v>
      </c>
      <c r="K56" s="288" t="str">
        <f t="shared" si="7"/>
        <v>Hasta (&lt;):</v>
      </c>
      <c r="L56" s="288">
        <f t="shared" si="8"/>
        <v>90</v>
      </c>
      <c r="M56" s="288" t="str">
        <f t="shared" si="9"/>
        <v>Menor o Igual A:</v>
      </c>
      <c r="N56" s="335">
        <v>70</v>
      </c>
    </row>
    <row r="57" spans="2:14" ht="25.5">
      <c r="B57" s="330">
        <f t="shared" si="4"/>
        <v>50</v>
      </c>
      <c r="C57" s="345" t="s">
        <v>594</v>
      </c>
      <c r="D57" s="330" t="s">
        <v>641</v>
      </c>
      <c r="E57" s="338" t="str">
        <f>'08 Gestión Talento Hum POA 2020'!E14</f>
        <v xml:space="preserve">Porcentaje de incapacidades susceptibles de cobro gestionadas  </v>
      </c>
      <c r="F57" s="337" t="s">
        <v>690</v>
      </c>
      <c r="G57" s="333" t="s">
        <v>704</v>
      </c>
      <c r="H57" s="334">
        <v>90</v>
      </c>
      <c r="I57" s="288" t="str">
        <f t="shared" si="5"/>
        <v>Desde (&gt;=):</v>
      </c>
      <c r="J57" s="288">
        <f t="shared" si="6"/>
        <v>80</v>
      </c>
      <c r="K57" s="288" t="str">
        <f t="shared" si="7"/>
        <v>Hasta (&lt;=):</v>
      </c>
      <c r="L57" s="288">
        <f t="shared" si="8"/>
        <v>90</v>
      </c>
      <c r="M57" s="288" t="str">
        <f t="shared" si="9"/>
        <v>Menor A:</v>
      </c>
      <c r="N57" s="335">
        <v>80</v>
      </c>
    </row>
    <row r="58" spans="2:14" ht="38.25">
      <c r="B58" s="330">
        <f t="shared" si="4"/>
        <v>51</v>
      </c>
      <c r="C58" s="345" t="s">
        <v>594</v>
      </c>
      <c r="D58" s="330" t="s">
        <v>642</v>
      </c>
      <c r="E58" s="338" t="str">
        <f>'08 Gestión Talento Hum POA 2020'!E15</f>
        <v xml:space="preserve">Documentos de las historias laborales actualizados
</v>
      </c>
      <c r="F58" s="337" t="s">
        <v>690</v>
      </c>
      <c r="G58" s="333" t="s">
        <v>713</v>
      </c>
      <c r="H58" s="334">
        <v>90</v>
      </c>
      <c r="I58" s="288" t="str">
        <f t="shared" si="5"/>
        <v>Desde (&gt;):</v>
      </c>
      <c r="J58" s="288">
        <f t="shared" si="6"/>
        <v>80</v>
      </c>
      <c r="K58" s="288" t="str">
        <f t="shared" si="7"/>
        <v>Hasta (&lt;):</v>
      </c>
      <c r="L58" s="288">
        <f t="shared" si="8"/>
        <v>90</v>
      </c>
      <c r="M58" s="288" t="str">
        <f t="shared" si="9"/>
        <v>Menor o Igual A:</v>
      </c>
      <c r="N58" s="335">
        <v>80</v>
      </c>
    </row>
    <row r="59" spans="2:14" ht="25.5">
      <c r="B59" s="330">
        <f t="shared" si="4"/>
        <v>52</v>
      </c>
      <c r="C59" s="345" t="s">
        <v>594</v>
      </c>
      <c r="D59" s="330" t="s">
        <v>643</v>
      </c>
      <c r="E59" s="338" t="str">
        <f>'08 Gestión Talento Hum POA 2020'!E16</f>
        <v>Historias laborales en préstamo con documentos actualizados</v>
      </c>
      <c r="F59" s="337" t="s">
        <v>690</v>
      </c>
      <c r="G59" s="333" t="s">
        <v>713</v>
      </c>
      <c r="H59" s="334">
        <v>90</v>
      </c>
      <c r="I59" s="288" t="str">
        <f t="shared" si="5"/>
        <v>Desde (&gt;):</v>
      </c>
      <c r="J59" s="288">
        <f t="shared" si="6"/>
        <v>80</v>
      </c>
      <c r="K59" s="288" t="str">
        <f t="shared" si="7"/>
        <v>Hasta (&lt;):</v>
      </c>
      <c r="L59" s="288">
        <f t="shared" si="8"/>
        <v>90</v>
      </c>
      <c r="M59" s="288" t="str">
        <f t="shared" si="9"/>
        <v>Menor o Igual A:</v>
      </c>
      <c r="N59" s="335">
        <v>80</v>
      </c>
    </row>
    <row r="60" spans="2:14" ht="38.25">
      <c r="B60" s="330">
        <f t="shared" si="4"/>
        <v>53</v>
      </c>
      <c r="C60" s="345" t="s">
        <v>594</v>
      </c>
      <c r="D60" s="330" t="s">
        <v>644</v>
      </c>
      <c r="E60" s="338" t="str">
        <f>'08 Gestión Talento Hum POA 2020'!E17</f>
        <v xml:space="preserve">Solicitudes de certificaciones laborales y de bono pensional gestionadas
</v>
      </c>
      <c r="F60" s="337" t="s">
        <v>690</v>
      </c>
      <c r="G60" s="333" t="s">
        <v>713</v>
      </c>
      <c r="H60" s="334">
        <v>90</v>
      </c>
      <c r="I60" s="288" t="str">
        <f t="shared" si="5"/>
        <v>Desde (&gt;):</v>
      </c>
      <c r="J60" s="288">
        <f t="shared" si="6"/>
        <v>80</v>
      </c>
      <c r="K60" s="288" t="str">
        <f t="shared" si="7"/>
        <v>Hasta (&lt;):</v>
      </c>
      <c r="L60" s="288">
        <f t="shared" si="8"/>
        <v>90</v>
      </c>
      <c r="M60" s="288" t="str">
        <f t="shared" si="9"/>
        <v>Menor o Igual A:</v>
      </c>
      <c r="N60" s="335">
        <v>80</v>
      </c>
    </row>
    <row r="61" spans="2:14" ht="25.5">
      <c r="B61" s="330">
        <f t="shared" si="4"/>
        <v>54</v>
      </c>
      <c r="C61" s="345" t="s">
        <v>594</v>
      </c>
      <c r="D61" s="330" t="s">
        <v>645</v>
      </c>
      <c r="E61" s="338" t="str">
        <f>'08 Gestión Talento Hum POA 2020'!E18</f>
        <v xml:space="preserve">Oportunidad en trámite de certificaciones
</v>
      </c>
      <c r="F61" s="337" t="s">
        <v>690</v>
      </c>
      <c r="G61" s="333" t="s">
        <v>713</v>
      </c>
      <c r="H61" s="334">
        <v>100</v>
      </c>
      <c r="I61" s="288" t="str">
        <f t="shared" si="5"/>
        <v>Desde (&gt;):</v>
      </c>
      <c r="J61" s="288">
        <f t="shared" si="6"/>
        <v>97</v>
      </c>
      <c r="K61" s="288" t="str">
        <f t="shared" si="7"/>
        <v>Hasta (&lt;):</v>
      </c>
      <c r="L61" s="288">
        <f t="shared" si="8"/>
        <v>100</v>
      </c>
      <c r="M61" s="288" t="str">
        <f t="shared" si="9"/>
        <v>Menor o Igual A:</v>
      </c>
      <c r="N61" s="335">
        <v>97</v>
      </c>
    </row>
    <row r="62" spans="2:14" ht="25.5">
      <c r="B62" s="330">
        <f t="shared" si="4"/>
        <v>55</v>
      </c>
      <c r="C62" s="345" t="s">
        <v>594</v>
      </c>
      <c r="D62" s="330" t="s">
        <v>646</v>
      </c>
      <c r="E62" s="338" t="str">
        <f>'08 Gestión Talento Hum POA 2020'!E19</f>
        <v>Plan Institucional de Capacitación formulado y ejecutado</v>
      </c>
      <c r="F62" s="337" t="s">
        <v>690</v>
      </c>
      <c r="G62" s="333" t="s">
        <v>713</v>
      </c>
      <c r="H62" s="334">
        <v>90</v>
      </c>
      <c r="I62" s="288" t="str">
        <f t="shared" si="5"/>
        <v>Desde (&gt;):</v>
      </c>
      <c r="J62" s="288">
        <f t="shared" si="6"/>
        <v>69</v>
      </c>
      <c r="K62" s="288" t="str">
        <f t="shared" si="7"/>
        <v>Hasta (&lt;):</v>
      </c>
      <c r="L62" s="288">
        <f t="shared" si="8"/>
        <v>90</v>
      </c>
      <c r="M62" s="288" t="str">
        <f t="shared" si="9"/>
        <v>Menor o Igual A:</v>
      </c>
      <c r="N62" s="335">
        <v>69</v>
      </c>
    </row>
    <row r="63" spans="2:14" ht="25.5">
      <c r="B63" s="330">
        <f t="shared" si="4"/>
        <v>56</v>
      </c>
      <c r="C63" s="345" t="s">
        <v>594</v>
      </c>
      <c r="D63" s="330" t="s">
        <v>647</v>
      </c>
      <c r="E63" s="338" t="str">
        <f>'08 Gestión Talento Hum POA 2020'!E20</f>
        <v>Plan Institucional de Bienestar formulado y ejecutado</v>
      </c>
      <c r="F63" s="337" t="s">
        <v>690</v>
      </c>
      <c r="G63" s="333" t="s">
        <v>713</v>
      </c>
      <c r="H63" s="334">
        <v>90</v>
      </c>
      <c r="I63" s="288" t="str">
        <f t="shared" si="5"/>
        <v>Desde (&gt;):</v>
      </c>
      <c r="J63" s="288">
        <f t="shared" si="6"/>
        <v>69</v>
      </c>
      <c r="K63" s="288" t="str">
        <f t="shared" si="7"/>
        <v>Hasta (&lt;):</v>
      </c>
      <c r="L63" s="288">
        <f t="shared" si="8"/>
        <v>90</v>
      </c>
      <c r="M63" s="288" t="str">
        <f t="shared" si="9"/>
        <v>Menor o Igual A:</v>
      </c>
      <c r="N63" s="335">
        <v>69</v>
      </c>
    </row>
    <row r="64" spans="2:14" ht="25.5">
      <c r="B64" s="330">
        <f t="shared" si="4"/>
        <v>57</v>
      </c>
      <c r="C64" s="345" t="s">
        <v>594</v>
      </c>
      <c r="D64" s="330" t="s">
        <v>648</v>
      </c>
      <c r="E64" s="338" t="str">
        <f>'08 Gestión Talento Hum POA 2020'!E21</f>
        <v>Plan Institucional de Incentivos formulado y ejecutado</v>
      </c>
      <c r="F64" s="337" t="s">
        <v>690</v>
      </c>
      <c r="G64" s="333" t="s">
        <v>713</v>
      </c>
      <c r="H64" s="334">
        <v>90</v>
      </c>
      <c r="I64" s="288" t="str">
        <f t="shared" si="5"/>
        <v>Desde (&gt;):</v>
      </c>
      <c r="J64" s="288">
        <f t="shared" si="6"/>
        <v>69</v>
      </c>
      <c r="K64" s="288" t="str">
        <f t="shared" si="7"/>
        <v>Hasta (&lt;):</v>
      </c>
      <c r="L64" s="288">
        <f t="shared" si="8"/>
        <v>90</v>
      </c>
      <c r="M64" s="288" t="str">
        <f t="shared" si="9"/>
        <v>Menor o Igual A:</v>
      </c>
      <c r="N64" s="335">
        <v>69</v>
      </c>
    </row>
    <row r="65" spans="2:14" ht="38.25">
      <c r="B65" s="330">
        <f t="shared" si="4"/>
        <v>58</v>
      </c>
      <c r="C65" s="345" t="s">
        <v>594</v>
      </c>
      <c r="D65" s="330" t="s">
        <v>649</v>
      </c>
      <c r="E65" s="338" t="str">
        <f>'08 Gestión Talento Hum POA 2020'!E22</f>
        <v>Plan Anual de Trabajo del Sistema de Gestión de Seguridad y Salud en el Trabajo SG-SST formulado y ejecutado</v>
      </c>
      <c r="F65" s="337" t="s">
        <v>690</v>
      </c>
      <c r="G65" s="333" t="s">
        <v>713</v>
      </c>
      <c r="H65" s="334">
        <v>90</v>
      </c>
      <c r="I65" s="288" t="str">
        <f t="shared" si="5"/>
        <v>Desde (&gt;):</v>
      </c>
      <c r="J65" s="288">
        <f t="shared" si="6"/>
        <v>69</v>
      </c>
      <c r="K65" s="288" t="str">
        <f t="shared" si="7"/>
        <v>Hasta (&lt;):</v>
      </c>
      <c r="L65" s="288">
        <f t="shared" si="8"/>
        <v>90</v>
      </c>
      <c r="M65" s="288" t="str">
        <f t="shared" si="9"/>
        <v>Menor o Igual A:</v>
      </c>
      <c r="N65" s="335">
        <v>69</v>
      </c>
    </row>
    <row r="66" spans="2:14" ht="51">
      <c r="B66" s="330">
        <f t="shared" si="4"/>
        <v>59</v>
      </c>
      <c r="C66" s="345" t="s">
        <v>594</v>
      </c>
      <c r="D66" s="330" t="s">
        <v>747</v>
      </c>
      <c r="E66" s="338" t="str">
        <f>'08 Gestión Talento Hum POA 2020'!E23</f>
        <v xml:space="preserve">Dependencias con seguimiento y/o capacitación a los  sistemas de gestión y Evaluación del Desempeño Laboral de la Personería de Bogotá, D.C. </v>
      </c>
      <c r="F66" s="337" t="s">
        <v>690</v>
      </c>
      <c r="G66" s="333" t="s">
        <v>713</v>
      </c>
      <c r="H66" s="334">
        <v>90</v>
      </c>
      <c r="I66" s="288" t="str">
        <f t="shared" si="5"/>
        <v>Desde (&gt;):</v>
      </c>
      <c r="J66" s="288">
        <f t="shared" si="6"/>
        <v>70</v>
      </c>
      <c r="K66" s="288" t="str">
        <f t="shared" si="7"/>
        <v>Hasta (&lt;):</v>
      </c>
      <c r="L66" s="288">
        <f t="shared" si="8"/>
        <v>90</v>
      </c>
      <c r="M66" s="288" t="str">
        <f t="shared" si="9"/>
        <v>Menor o Igual A:</v>
      </c>
      <c r="N66" s="335">
        <v>70</v>
      </c>
    </row>
    <row r="67" spans="2:14" ht="25.5">
      <c r="B67" s="330">
        <f t="shared" si="4"/>
        <v>60</v>
      </c>
      <c r="C67" s="345" t="s">
        <v>594</v>
      </c>
      <c r="D67" s="330" t="s">
        <v>650</v>
      </c>
      <c r="E67" s="338" t="str">
        <f>'08 Gestión Talento Hum POA 2020'!E24</f>
        <v xml:space="preserve">Novedades incluidas en nómina liquidada y pagada oportunamente </v>
      </c>
      <c r="F67" s="337" t="s">
        <v>690</v>
      </c>
      <c r="G67" s="333" t="s">
        <v>713</v>
      </c>
      <c r="H67" s="334">
        <v>90</v>
      </c>
      <c r="I67" s="288" t="str">
        <f t="shared" si="5"/>
        <v>Desde (&gt;):</v>
      </c>
      <c r="J67" s="288">
        <f t="shared" si="6"/>
        <v>80</v>
      </c>
      <c r="K67" s="288" t="str">
        <f t="shared" si="7"/>
        <v>Hasta (&lt;):</v>
      </c>
      <c r="L67" s="288">
        <f t="shared" si="8"/>
        <v>90</v>
      </c>
      <c r="M67" s="288" t="str">
        <f t="shared" si="9"/>
        <v>Menor o Igual A:</v>
      </c>
      <c r="N67" s="335">
        <v>80</v>
      </c>
    </row>
    <row r="68" spans="2:14" ht="51">
      <c r="B68" s="330">
        <f t="shared" si="4"/>
        <v>61</v>
      </c>
      <c r="C68" s="345" t="s">
        <v>594</v>
      </c>
      <c r="D68" s="330" t="s">
        <v>748</v>
      </c>
      <c r="E68" s="338" t="str">
        <f>'08 Gestión Talento Hum POA 2020'!E25</f>
        <v>Porcentaje de incapacidades superiores a 360 días de radicadas, que no han sido pagadas por las EPS, radicadas y gestionadas ante la instancia correspondiente.</v>
      </c>
      <c r="F68" s="337" t="s">
        <v>690</v>
      </c>
      <c r="G68" s="333" t="s">
        <v>713</v>
      </c>
      <c r="H68" s="334">
        <v>90</v>
      </c>
      <c r="I68" s="288" t="str">
        <f t="shared" si="5"/>
        <v>Desde (&gt;):</v>
      </c>
      <c r="J68" s="288">
        <f t="shared" si="6"/>
        <v>80</v>
      </c>
      <c r="K68" s="288" t="str">
        <f t="shared" si="7"/>
        <v>Hasta (&lt;):</v>
      </c>
      <c r="L68" s="288">
        <f t="shared" si="8"/>
        <v>90</v>
      </c>
      <c r="M68" s="288" t="str">
        <f t="shared" si="9"/>
        <v>Menor o Igual A:</v>
      </c>
      <c r="N68" s="335">
        <v>80</v>
      </c>
    </row>
    <row r="69" spans="2:14" ht="25.5">
      <c r="B69" s="330">
        <f t="shared" ref="B69:B109" si="10">1+B68</f>
        <v>62</v>
      </c>
      <c r="C69" s="344" t="s">
        <v>595</v>
      </c>
      <c r="D69" s="330" t="s">
        <v>652</v>
      </c>
      <c r="E69" s="338" t="str">
        <f>'09 Gestión Admin POA 2020'!E13</f>
        <v>Servicios de mantenimiento de bienes e instalaciones atendidos satisfactoriamente</v>
      </c>
      <c r="F69" s="337" t="s">
        <v>690</v>
      </c>
      <c r="G69" s="333" t="s">
        <v>713</v>
      </c>
      <c r="H69" s="334">
        <v>90</v>
      </c>
      <c r="I69" s="288" t="str">
        <f t="shared" si="5"/>
        <v>Desde (&gt;):</v>
      </c>
      <c r="J69" s="288">
        <f t="shared" si="6"/>
        <v>70</v>
      </c>
      <c r="K69" s="288" t="str">
        <f t="shared" si="7"/>
        <v>Hasta (&lt;):</v>
      </c>
      <c r="L69" s="288">
        <f t="shared" si="8"/>
        <v>90</v>
      </c>
      <c r="M69" s="288" t="str">
        <f t="shared" si="9"/>
        <v>Menor o Igual A:</v>
      </c>
      <c r="N69" s="335">
        <v>70</v>
      </c>
    </row>
    <row r="70" spans="2:14" ht="25.5">
      <c r="B70" s="330">
        <f t="shared" si="10"/>
        <v>63</v>
      </c>
      <c r="C70" s="344" t="s">
        <v>595</v>
      </c>
      <c r="D70" s="330" t="s">
        <v>749</v>
      </c>
      <c r="E70" s="338" t="str">
        <f>'09 Gestión Admin POA 2020'!E14</f>
        <v>Pedidos de almacén atendidos satisfactoriamente</v>
      </c>
      <c r="F70" s="337" t="s">
        <v>690</v>
      </c>
      <c r="G70" s="333" t="s">
        <v>713</v>
      </c>
      <c r="H70" s="334">
        <v>90</v>
      </c>
      <c r="I70" s="288" t="str">
        <f t="shared" ref="I70:I109" si="11">IF(OR($G70="Mayor A:",$G70="Menor A:"),"Desde (&gt;=):",
IF(OR($G70="Mayor o Igual A:",$G70="Menor o Igual A:"),"Desde (&gt;):",
IF($G70="Igual A:","No Aplica",
IF($G70="",""))))</f>
        <v>Desde (&gt;):</v>
      </c>
      <c r="J70" s="288">
        <f t="shared" ref="J70:J99" si="12">IF(H70&gt;N70,N70,
IF(H70&lt;N70,H70,
IF(H70=N70,"No Aplica","")))</f>
        <v>70</v>
      </c>
      <c r="K70" s="288" t="str">
        <f t="shared" ref="K70:K109" si="13">IF(OR($G70="Mayor A:",$G70="Menor A:"),"Hasta (&lt;=):",
IF(OR($G70="Mayor o Igual A:",$G70="Menor o Igual A:"),"Hasta (&lt;):",
IF($G70="Igual A:","No Aplica",
IF($G70="",""))))</f>
        <v>Hasta (&lt;):</v>
      </c>
      <c r="L70" s="288">
        <f t="shared" ref="L70:L99" si="14">IF(H70&gt;N70,H70,
IF(H70&lt;N70,N70,
IF(H70=N70,"No Aplica","")))</f>
        <v>90</v>
      </c>
      <c r="M70" s="288" t="str">
        <f t="shared" ref="M70:M109" si="15">IF($G70="Mayor A:","Menor A:",
IF($G70="Menor A:","Mayor A:",
IF($G70="Mayor o Igual A:","Menor o Igual A:",
IF($G70="Menor o Igual A:","Mayor o Igual A:",
IF($G70="Igual A:","Igual A:",
IF($G70="",""))))))</f>
        <v>Menor o Igual A:</v>
      </c>
      <c r="N70" s="335">
        <v>70</v>
      </c>
    </row>
    <row r="71" spans="2:14" ht="25.5">
      <c r="B71" s="330">
        <f t="shared" si="10"/>
        <v>64</v>
      </c>
      <c r="C71" s="344" t="s">
        <v>595</v>
      </c>
      <c r="D71" s="330" t="s">
        <v>750</v>
      </c>
      <c r="E71" s="338" t="str">
        <f>'09 Gestión Admin POA 2020'!E15</f>
        <v>Servicios de transporte atendidos satisfactoriamente</v>
      </c>
      <c r="F71" s="337" t="s">
        <v>690</v>
      </c>
      <c r="G71" s="333" t="s">
        <v>713</v>
      </c>
      <c r="H71" s="334">
        <v>90</v>
      </c>
      <c r="I71" s="288" t="str">
        <f t="shared" si="11"/>
        <v>Desde (&gt;):</v>
      </c>
      <c r="J71" s="288">
        <f t="shared" si="12"/>
        <v>70</v>
      </c>
      <c r="K71" s="288" t="str">
        <f t="shared" si="13"/>
        <v>Hasta (&lt;):</v>
      </c>
      <c r="L71" s="288">
        <f t="shared" si="14"/>
        <v>90</v>
      </c>
      <c r="M71" s="288" t="str">
        <f t="shared" si="15"/>
        <v>Menor o Igual A:</v>
      </c>
      <c r="N71" s="335">
        <v>70</v>
      </c>
    </row>
    <row r="72" spans="2:14" ht="25.5">
      <c r="B72" s="330">
        <f t="shared" si="10"/>
        <v>65</v>
      </c>
      <c r="C72" s="344" t="s">
        <v>595</v>
      </c>
      <c r="D72" s="330" t="s">
        <v>751</v>
      </c>
      <c r="E72" s="338" t="str">
        <f>'09 Gestión Admin POA 2020'!E16</f>
        <v>Servicios de aseo y cafetería ejecutados satisfactoriamente</v>
      </c>
      <c r="F72" s="337" t="s">
        <v>690</v>
      </c>
      <c r="G72" s="333" t="s">
        <v>713</v>
      </c>
      <c r="H72" s="334">
        <v>90</v>
      </c>
      <c r="I72" s="288" t="str">
        <f t="shared" si="11"/>
        <v>Desde (&gt;):</v>
      </c>
      <c r="J72" s="288">
        <f t="shared" si="12"/>
        <v>70</v>
      </c>
      <c r="K72" s="288" t="str">
        <f t="shared" si="13"/>
        <v>Hasta (&lt;):</v>
      </c>
      <c r="L72" s="288">
        <f t="shared" si="14"/>
        <v>90</v>
      </c>
      <c r="M72" s="288" t="str">
        <f t="shared" si="15"/>
        <v>Menor o Igual A:</v>
      </c>
      <c r="N72" s="335">
        <v>70</v>
      </c>
    </row>
    <row r="73" spans="2:14">
      <c r="B73" s="330">
        <f t="shared" si="10"/>
        <v>66</v>
      </c>
      <c r="C73" s="344" t="s">
        <v>595</v>
      </c>
      <c r="D73" s="330" t="s">
        <v>752</v>
      </c>
      <c r="E73" s="338" t="str">
        <f>'09 Gestión Admin POA 2020'!E17</f>
        <v>Cumplimiento del plan de acción PESV</v>
      </c>
      <c r="F73" s="337" t="s">
        <v>690</v>
      </c>
      <c r="G73" s="333" t="s">
        <v>713</v>
      </c>
      <c r="H73" s="334">
        <v>90</v>
      </c>
      <c r="I73" s="288" t="str">
        <f t="shared" si="11"/>
        <v>Desde (&gt;):</v>
      </c>
      <c r="J73" s="288">
        <f t="shared" si="12"/>
        <v>70</v>
      </c>
      <c r="K73" s="288" t="str">
        <f t="shared" si="13"/>
        <v>Hasta (&lt;):</v>
      </c>
      <c r="L73" s="288">
        <f t="shared" si="14"/>
        <v>90</v>
      </c>
      <c r="M73" s="288" t="str">
        <f t="shared" si="15"/>
        <v>Menor o Igual A:</v>
      </c>
      <c r="N73" s="335">
        <v>70</v>
      </c>
    </row>
    <row r="74" spans="2:14" ht="38.25">
      <c r="B74" s="330">
        <f t="shared" si="10"/>
        <v>67</v>
      </c>
      <c r="C74" s="344" t="s">
        <v>595</v>
      </c>
      <c r="D74" s="330" t="s">
        <v>753</v>
      </c>
      <c r="E74" s="338" t="str">
        <f>'09 Gestión Admin POA 2020'!E18</f>
        <v xml:space="preserve">Cumplimiento de las actividades relacionadas con la ejecución de contratos de bienes y servicios </v>
      </c>
      <c r="F74" s="337" t="s">
        <v>690</v>
      </c>
      <c r="G74" s="333" t="s">
        <v>713</v>
      </c>
      <c r="H74" s="334">
        <v>100</v>
      </c>
      <c r="I74" s="288" t="str">
        <f t="shared" si="11"/>
        <v>Desde (&gt;):</v>
      </c>
      <c r="J74" s="288">
        <f t="shared" si="12"/>
        <v>70</v>
      </c>
      <c r="K74" s="288" t="str">
        <f t="shared" si="13"/>
        <v>Hasta (&lt;):</v>
      </c>
      <c r="L74" s="288">
        <f t="shared" si="14"/>
        <v>100</v>
      </c>
      <c r="M74" s="288" t="str">
        <f t="shared" si="15"/>
        <v>Menor o Igual A:</v>
      </c>
      <c r="N74" s="335">
        <v>70</v>
      </c>
    </row>
    <row r="75" spans="2:14">
      <c r="B75" s="330">
        <f t="shared" si="10"/>
        <v>68</v>
      </c>
      <c r="C75" s="345" t="s">
        <v>596</v>
      </c>
      <c r="D75" s="330" t="s">
        <v>654</v>
      </c>
      <c r="E75" s="338" t="str">
        <f>'10 Gestión Financiera POA 2020'!E13</f>
        <v>Porcentaje de pagos realizados en el mes</v>
      </c>
      <c r="F75" s="337" t="s">
        <v>690</v>
      </c>
      <c r="G75" s="333" t="s">
        <v>713</v>
      </c>
      <c r="H75" s="334">
        <v>99</v>
      </c>
      <c r="I75" s="288" t="str">
        <f t="shared" si="11"/>
        <v>Desde (&gt;):</v>
      </c>
      <c r="J75" s="288">
        <f t="shared" si="12"/>
        <v>95</v>
      </c>
      <c r="K75" s="288" t="str">
        <f t="shared" si="13"/>
        <v>Hasta (&lt;):</v>
      </c>
      <c r="L75" s="288">
        <f t="shared" si="14"/>
        <v>99</v>
      </c>
      <c r="M75" s="288" t="str">
        <f t="shared" si="15"/>
        <v>Menor o Igual A:</v>
      </c>
      <c r="N75" s="335">
        <v>95</v>
      </c>
    </row>
    <row r="76" spans="2:14" ht="33.75" customHeight="1">
      <c r="B76" s="330">
        <f t="shared" si="10"/>
        <v>69</v>
      </c>
      <c r="C76" s="344" t="s">
        <v>597</v>
      </c>
      <c r="D76" s="330" t="s">
        <v>754</v>
      </c>
      <c r="E76" s="346" t="str">
        <f>'11 Gestión Contractual POA 2020'!E13</f>
        <v>Porcentaje de ejecución del PAA correspondiente a gastos generales</v>
      </c>
      <c r="F76" s="337" t="s">
        <v>690</v>
      </c>
      <c r="G76" s="333" t="s">
        <v>713</v>
      </c>
      <c r="H76" s="334">
        <v>95</v>
      </c>
      <c r="I76" s="288" t="str">
        <f t="shared" si="11"/>
        <v>Desde (&gt;):</v>
      </c>
      <c r="J76" s="288">
        <f t="shared" si="12"/>
        <v>90</v>
      </c>
      <c r="K76" s="288" t="str">
        <f t="shared" si="13"/>
        <v>Hasta (&lt;):</v>
      </c>
      <c r="L76" s="288">
        <f t="shared" si="14"/>
        <v>95</v>
      </c>
      <c r="M76" s="288" t="str">
        <f t="shared" si="15"/>
        <v>Menor o Igual A:</v>
      </c>
      <c r="N76" s="335">
        <v>90</v>
      </c>
    </row>
    <row r="77" spans="2:14" ht="63.75">
      <c r="B77" s="330">
        <f t="shared" si="10"/>
        <v>70</v>
      </c>
      <c r="C77" s="345" t="s">
        <v>598</v>
      </c>
      <c r="D77" s="330" t="s">
        <v>657</v>
      </c>
      <c r="E77" s="332" t="str">
        <f>'12 Gestión Documental POA 2020'!E13</f>
        <v>Porcentaje de metros lineales de documentación recibida en el archivo central durante la vigencia, en atención al cronograma de transferencias y las solicitudes de las dependencia</v>
      </c>
      <c r="F77" s="337" t="s">
        <v>690</v>
      </c>
      <c r="G77" s="333" t="s">
        <v>713</v>
      </c>
      <c r="H77" s="334">
        <v>100</v>
      </c>
      <c r="I77" s="288" t="str">
        <f t="shared" si="11"/>
        <v>Desde (&gt;):</v>
      </c>
      <c r="J77" s="288">
        <f t="shared" si="12"/>
        <v>95</v>
      </c>
      <c r="K77" s="288" t="str">
        <f t="shared" si="13"/>
        <v>Hasta (&lt;):</v>
      </c>
      <c r="L77" s="288">
        <f t="shared" si="14"/>
        <v>100</v>
      </c>
      <c r="M77" s="288" t="str">
        <f t="shared" si="15"/>
        <v>Menor o Igual A:</v>
      </c>
      <c r="N77" s="335">
        <v>95</v>
      </c>
    </row>
    <row r="78" spans="2:14" ht="38.25">
      <c r="B78" s="330">
        <f t="shared" si="10"/>
        <v>71</v>
      </c>
      <c r="C78" s="345" t="s">
        <v>598</v>
      </c>
      <c r="D78" s="330" t="s">
        <v>755</v>
      </c>
      <c r="E78" s="332" t="str">
        <f>'12 Gestión Documental POA 2020'!E14</f>
        <v>Actividades de diseño o ajuste de instrumentos archivísticos establecidos por ley, desarrolladas en el periodo.</v>
      </c>
      <c r="F78" s="337" t="s">
        <v>690</v>
      </c>
      <c r="G78" s="333" t="s">
        <v>713</v>
      </c>
      <c r="H78" s="334">
        <v>90</v>
      </c>
      <c r="I78" s="288" t="str">
        <f t="shared" si="11"/>
        <v>Desde (&gt;):</v>
      </c>
      <c r="J78" s="288">
        <f t="shared" si="12"/>
        <v>79</v>
      </c>
      <c r="K78" s="288" t="str">
        <f t="shared" si="13"/>
        <v>Hasta (&lt;):</v>
      </c>
      <c r="L78" s="288">
        <f t="shared" si="14"/>
        <v>90</v>
      </c>
      <c r="M78" s="288" t="str">
        <f t="shared" si="15"/>
        <v>Menor o Igual A:</v>
      </c>
      <c r="N78" s="335">
        <v>79</v>
      </c>
    </row>
    <row r="79" spans="2:14" ht="38.25">
      <c r="B79" s="330">
        <f t="shared" si="10"/>
        <v>72</v>
      </c>
      <c r="C79" s="345" t="s">
        <v>598</v>
      </c>
      <c r="D79" s="330" t="s">
        <v>756</v>
      </c>
      <c r="E79" s="332" t="str">
        <f>'12 Gestión Documental POA 2020'!E15</f>
        <v>Actividades de implementación de instrumentos archivísticos establecidos por ley, desarrolladas en el periodo.</v>
      </c>
      <c r="F79" s="337" t="s">
        <v>690</v>
      </c>
      <c r="G79" s="333" t="s">
        <v>713</v>
      </c>
      <c r="H79" s="334">
        <v>90</v>
      </c>
      <c r="I79" s="288" t="str">
        <f t="shared" si="11"/>
        <v>Desde (&gt;):</v>
      </c>
      <c r="J79" s="288">
        <f t="shared" si="12"/>
        <v>79</v>
      </c>
      <c r="K79" s="288" t="str">
        <f t="shared" si="13"/>
        <v>Hasta (&lt;):</v>
      </c>
      <c r="L79" s="288">
        <f t="shared" si="14"/>
        <v>90</v>
      </c>
      <c r="M79" s="288" t="str">
        <f t="shared" si="15"/>
        <v>Menor o Igual A:</v>
      </c>
      <c r="N79" s="335">
        <v>79</v>
      </c>
    </row>
    <row r="80" spans="2:14" ht="25.5">
      <c r="B80" s="330">
        <f t="shared" si="10"/>
        <v>73</v>
      </c>
      <c r="C80" s="344" t="s">
        <v>599</v>
      </c>
      <c r="D80" s="330" t="s">
        <v>757</v>
      </c>
      <c r="E80" s="332" t="str">
        <f>'13 Gestión Jurídica POA 2020 '!E13</f>
        <v>Porcentaje de intervención oportuna en defensa judicial de la Entidad (Vinculada)</v>
      </c>
      <c r="F80" s="337" t="s">
        <v>690</v>
      </c>
      <c r="G80" s="333" t="s">
        <v>713</v>
      </c>
      <c r="H80" s="334">
        <v>100</v>
      </c>
      <c r="I80" s="288" t="str">
        <f t="shared" si="11"/>
        <v>Desde (&gt;):</v>
      </c>
      <c r="J80" s="288">
        <f t="shared" si="12"/>
        <v>90</v>
      </c>
      <c r="K80" s="288" t="str">
        <f t="shared" si="13"/>
        <v>Hasta (&lt;):</v>
      </c>
      <c r="L80" s="288">
        <f t="shared" si="14"/>
        <v>100</v>
      </c>
      <c r="M80" s="288" t="str">
        <f t="shared" si="15"/>
        <v>Menor o Igual A:</v>
      </c>
      <c r="N80" s="335">
        <v>90</v>
      </c>
    </row>
    <row r="81" spans="2:14" ht="25.5">
      <c r="B81" s="330">
        <f t="shared" si="10"/>
        <v>74</v>
      </c>
      <c r="C81" s="344" t="s">
        <v>599</v>
      </c>
      <c r="D81" s="330" t="s">
        <v>758</v>
      </c>
      <c r="E81" s="332" t="str">
        <f>'13 Gestión Jurídica POA 2020 '!E14</f>
        <v>Porcentaje de intervención oportuna en defensa judicial de la Entidad por acciones de tutela</v>
      </c>
      <c r="F81" s="337" t="s">
        <v>690</v>
      </c>
      <c r="G81" s="333" t="s">
        <v>713</v>
      </c>
      <c r="H81" s="334">
        <v>100</v>
      </c>
      <c r="I81" s="288" t="str">
        <f t="shared" si="11"/>
        <v>Desde (&gt;):</v>
      </c>
      <c r="J81" s="288">
        <f t="shared" si="12"/>
        <v>90</v>
      </c>
      <c r="K81" s="288" t="str">
        <f t="shared" si="13"/>
        <v>Hasta (&lt;):</v>
      </c>
      <c r="L81" s="288">
        <f t="shared" si="14"/>
        <v>100</v>
      </c>
      <c r="M81" s="288" t="str">
        <f t="shared" si="15"/>
        <v>Menor o Igual A:</v>
      </c>
      <c r="N81" s="335">
        <v>90</v>
      </c>
    </row>
    <row r="82" spans="2:14" ht="25.5">
      <c r="B82" s="330">
        <f t="shared" si="10"/>
        <v>75</v>
      </c>
      <c r="C82" s="344" t="s">
        <v>599</v>
      </c>
      <c r="D82" s="330" t="s">
        <v>759</v>
      </c>
      <c r="E82" s="332" t="str">
        <f>'13 Gestión Jurídica POA 2020 '!E15</f>
        <v>Porcentaje de actualización de la base de datos de acciones en las que se inician y/o intervine</v>
      </c>
      <c r="F82" s="337" t="s">
        <v>690</v>
      </c>
      <c r="G82" s="333" t="s">
        <v>713</v>
      </c>
      <c r="H82" s="334">
        <v>100</v>
      </c>
      <c r="I82" s="288" t="str">
        <f t="shared" si="11"/>
        <v>Desde (&gt;):</v>
      </c>
      <c r="J82" s="288">
        <f t="shared" si="12"/>
        <v>90</v>
      </c>
      <c r="K82" s="288" t="str">
        <f t="shared" si="13"/>
        <v>Hasta (&lt;):</v>
      </c>
      <c r="L82" s="288">
        <f t="shared" si="14"/>
        <v>100</v>
      </c>
      <c r="M82" s="288" t="str">
        <f t="shared" si="15"/>
        <v>Menor o Igual A:</v>
      </c>
      <c r="N82" s="335">
        <v>90</v>
      </c>
    </row>
    <row r="83" spans="2:14" ht="25.5">
      <c r="B83" s="330">
        <f t="shared" si="10"/>
        <v>76</v>
      </c>
      <c r="C83" s="344" t="s">
        <v>599</v>
      </c>
      <c r="D83" s="330" t="s">
        <v>760</v>
      </c>
      <c r="E83" s="332" t="str">
        <f>'13 Gestión Jurídica POA 2020 '!E16</f>
        <v>Porcentaje de actualización de base de datos de sanciones disciplinarias</v>
      </c>
      <c r="F83" s="337" t="s">
        <v>690</v>
      </c>
      <c r="G83" s="333" t="s">
        <v>713</v>
      </c>
      <c r="H83" s="334">
        <v>100</v>
      </c>
      <c r="I83" s="288" t="str">
        <f t="shared" si="11"/>
        <v>Desde (&gt;):</v>
      </c>
      <c r="J83" s="288">
        <f t="shared" si="12"/>
        <v>90</v>
      </c>
      <c r="K83" s="288" t="str">
        <f t="shared" si="13"/>
        <v>Hasta (&lt;):</v>
      </c>
      <c r="L83" s="288">
        <f t="shared" si="14"/>
        <v>100</v>
      </c>
      <c r="M83" s="288" t="str">
        <f t="shared" si="15"/>
        <v>Menor o Igual A:</v>
      </c>
      <c r="N83" s="335">
        <v>90</v>
      </c>
    </row>
    <row r="84" spans="2:14" ht="25.5">
      <c r="B84" s="330">
        <f t="shared" si="10"/>
        <v>77</v>
      </c>
      <c r="C84" s="344" t="s">
        <v>599</v>
      </c>
      <c r="D84" s="330" t="s">
        <v>761</v>
      </c>
      <c r="E84" s="332" t="str">
        <f>'13 Gestión Jurídica POA 2020 '!E17</f>
        <v xml:space="preserve">Porcentaje de emisión oportuna de conceptos jurídicos </v>
      </c>
      <c r="F84" s="337" t="s">
        <v>690</v>
      </c>
      <c r="G84" s="333" t="s">
        <v>713</v>
      </c>
      <c r="H84" s="334">
        <v>100</v>
      </c>
      <c r="I84" s="288" t="str">
        <f t="shared" si="11"/>
        <v>Desde (&gt;):</v>
      </c>
      <c r="J84" s="288">
        <f t="shared" si="12"/>
        <v>90</v>
      </c>
      <c r="K84" s="288" t="str">
        <f t="shared" si="13"/>
        <v>Hasta (&lt;):</v>
      </c>
      <c r="L84" s="288">
        <f t="shared" si="14"/>
        <v>100</v>
      </c>
      <c r="M84" s="288" t="str">
        <f t="shared" si="15"/>
        <v>Menor o Igual A:</v>
      </c>
      <c r="N84" s="335">
        <v>90</v>
      </c>
    </row>
    <row r="85" spans="2:14">
      <c r="B85" s="330">
        <f t="shared" si="10"/>
        <v>78</v>
      </c>
      <c r="C85" s="345" t="s">
        <v>587</v>
      </c>
      <c r="D85" s="330" t="s">
        <v>762</v>
      </c>
      <c r="E85" s="332" t="str">
        <f>'14 Servicio al Usuario POA 2020'!E13</f>
        <v>Lineamientos mínimos requeridos</v>
      </c>
      <c r="F85" s="337" t="s">
        <v>690</v>
      </c>
      <c r="G85" s="333" t="s">
        <v>713</v>
      </c>
      <c r="H85" s="334">
        <v>90</v>
      </c>
      <c r="I85" s="288" t="str">
        <f t="shared" si="11"/>
        <v>Desde (&gt;):</v>
      </c>
      <c r="J85" s="288">
        <f t="shared" si="12"/>
        <v>70</v>
      </c>
      <c r="K85" s="288" t="str">
        <f t="shared" si="13"/>
        <v>Hasta (&lt;):</v>
      </c>
      <c r="L85" s="288">
        <f t="shared" si="14"/>
        <v>90</v>
      </c>
      <c r="M85" s="288" t="str">
        <f t="shared" si="15"/>
        <v>Menor o Igual A:</v>
      </c>
      <c r="N85" s="335">
        <v>70</v>
      </c>
    </row>
    <row r="86" spans="2:14" ht="25.5">
      <c r="B86" s="330">
        <f t="shared" si="10"/>
        <v>79</v>
      </c>
      <c r="C86" s="345" t="s">
        <v>587</v>
      </c>
      <c r="D86" s="330" t="s">
        <v>763</v>
      </c>
      <c r="E86" s="332" t="str">
        <f>'14 Servicio al Usuario POA 2020'!E14</f>
        <v>Eficacia de la implementación de los lineamientos</v>
      </c>
      <c r="F86" s="337" t="s">
        <v>690</v>
      </c>
      <c r="G86" s="333" t="s">
        <v>713</v>
      </c>
      <c r="H86" s="334">
        <v>90</v>
      </c>
      <c r="I86" s="288" t="str">
        <f t="shared" si="11"/>
        <v>Desde (&gt;):</v>
      </c>
      <c r="J86" s="288">
        <f t="shared" si="12"/>
        <v>70</v>
      </c>
      <c r="K86" s="288" t="str">
        <f t="shared" si="13"/>
        <v>Hasta (&lt;):</v>
      </c>
      <c r="L86" s="288">
        <f t="shared" si="14"/>
        <v>90</v>
      </c>
      <c r="M86" s="288" t="str">
        <f t="shared" si="15"/>
        <v>Menor o Igual A:</v>
      </c>
      <c r="N86" s="335">
        <v>70</v>
      </c>
    </row>
    <row r="87" spans="2:14">
      <c r="B87" s="330">
        <f t="shared" si="10"/>
        <v>80</v>
      </c>
      <c r="C87" s="345" t="s">
        <v>587</v>
      </c>
      <c r="D87" s="330" t="s">
        <v>764</v>
      </c>
      <c r="E87" s="332" t="str">
        <f>'14 Servicio al Usuario POA 2020'!E15</f>
        <v>Medición de la satisfacción de los usuarios</v>
      </c>
      <c r="F87" s="337" t="s">
        <v>690</v>
      </c>
      <c r="G87" s="333" t="s">
        <v>713</v>
      </c>
      <c r="H87" s="334">
        <v>90</v>
      </c>
      <c r="I87" s="288" t="str">
        <f t="shared" si="11"/>
        <v>Desde (&gt;):</v>
      </c>
      <c r="J87" s="288">
        <f t="shared" si="12"/>
        <v>70</v>
      </c>
      <c r="K87" s="288" t="str">
        <f t="shared" si="13"/>
        <v>Hasta (&lt;):</v>
      </c>
      <c r="L87" s="288">
        <f t="shared" si="14"/>
        <v>90</v>
      </c>
      <c r="M87" s="288" t="str">
        <f t="shared" si="15"/>
        <v>Menor o Igual A:</v>
      </c>
      <c r="N87" s="335">
        <v>70</v>
      </c>
    </row>
    <row r="88" spans="2:14">
      <c r="B88" s="330">
        <f t="shared" si="10"/>
        <v>81</v>
      </c>
      <c r="C88" s="344" t="s">
        <v>601</v>
      </c>
      <c r="D88" s="330" t="s">
        <v>660</v>
      </c>
      <c r="E88" s="332" t="str">
        <f>'15 Ctr Disc Interno POA 2020'!E13</f>
        <v>Citaciones a audiencia emitidas</v>
      </c>
      <c r="F88" s="337" t="s">
        <v>690</v>
      </c>
      <c r="G88" s="333" t="s">
        <v>713</v>
      </c>
      <c r="H88" s="334">
        <v>90</v>
      </c>
      <c r="I88" s="288" t="str">
        <f t="shared" si="11"/>
        <v>Desde (&gt;):</v>
      </c>
      <c r="J88" s="288">
        <f t="shared" si="12"/>
        <v>69</v>
      </c>
      <c r="K88" s="288" t="str">
        <f t="shared" si="13"/>
        <v>Hasta (&lt;):</v>
      </c>
      <c r="L88" s="288">
        <f t="shared" si="14"/>
        <v>90</v>
      </c>
      <c r="M88" s="288" t="str">
        <f t="shared" si="15"/>
        <v>Menor o Igual A:</v>
      </c>
      <c r="N88" s="335">
        <v>69</v>
      </c>
    </row>
    <row r="89" spans="2:14" ht="25.5">
      <c r="B89" s="330">
        <f t="shared" si="10"/>
        <v>82</v>
      </c>
      <c r="C89" s="344" t="s">
        <v>601</v>
      </c>
      <c r="D89" s="330" t="s">
        <v>661</v>
      </c>
      <c r="E89" s="332" t="str">
        <f>'15 Ctr Disc Interno POA 2020'!E14</f>
        <v>Citaciones a audiencia emitidas que terminan con fallo</v>
      </c>
      <c r="F89" s="337" t="s">
        <v>690</v>
      </c>
      <c r="G89" s="333" t="s">
        <v>713</v>
      </c>
      <c r="H89" s="334">
        <v>90</v>
      </c>
      <c r="I89" s="288" t="str">
        <f t="shared" si="11"/>
        <v>Desde (&gt;):</v>
      </c>
      <c r="J89" s="288">
        <f t="shared" si="12"/>
        <v>69</v>
      </c>
      <c r="K89" s="288" t="str">
        <f t="shared" si="13"/>
        <v>Hasta (&lt;):</v>
      </c>
      <c r="L89" s="288">
        <f t="shared" si="14"/>
        <v>90</v>
      </c>
      <c r="M89" s="288" t="str">
        <f t="shared" si="15"/>
        <v>Menor o Igual A:</v>
      </c>
      <c r="N89" s="335">
        <v>69</v>
      </c>
    </row>
    <row r="90" spans="2:14">
      <c r="B90" s="330">
        <f t="shared" si="10"/>
        <v>83</v>
      </c>
      <c r="C90" s="344" t="s">
        <v>601</v>
      </c>
      <c r="D90" s="330" t="s">
        <v>662</v>
      </c>
      <c r="E90" s="332" t="str">
        <f>'15 Ctr Disc Interno POA 2020'!E15</f>
        <v>Fallos proferidos</v>
      </c>
      <c r="F90" s="337" t="s">
        <v>690</v>
      </c>
      <c r="G90" s="333" t="s">
        <v>713</v>
      </c>
      <c r="H90" s="334">
        <v>90</v>
      </c>
      <c r="I90" s="288" t="str">
        <f t="shared" si="11"/>
        <v>Desde (&gt;):</v>
      </c>
      <c r="J90" s="288">
        <f t="shared" si="12"/>
        <v>69</v>
      </c>
      <c r="K90" s="288" t="str">
        <f t="shared" si="13"/>
        <v>Hasta (&lt;):</v>
      </c>
      <c r="L90" s="288">
        <f t="shared" si="14"/>
        <v>90</v>
      </c>
      <c r="M90" s="288" t="str">
        <f t="shared" si="15"/>
        <v>Menor o Igual A:</v>
      </c>
      <c r="N90" s="335">
        <v>69</v>
      </c>
    </row>
    <row r="91" spans="2:14">
      <c r="B91" s="330">
        <f t="shared" si="10"/>
        <v>84</v>
      </c>
      <c r="C91" s="344" t="s">
        <v>601</v>
      </c>
      <c r="D91" s="330" t="s">
        <v>663</v>
      </c>
      <c r="E91" s="332" t="str">
        <f>'15 Ctr Disc Interno POA 2020'!E16</f>
        <v>Decisiones de fondo</v>
      </c>
      <c r="F91" s="337" t="s">
        <v>690</v>
      </c>
      <c r="G91" s="333" t="s">
        <v>713</v>
      </c>
      <c r="H91" s="334">
        <v>90</v>
      </c>
      <c r="I91" s="288" t="str">
        <f t="shared" si="11"/>
        <v>Desde (&gt;):</v>
      </c>
      <c r="J91" s="288">
        <f t="shared" si="12"/>
        <v>69</v>
      </c>
      <c r="K91" s="288" t="str">
        <f t="shared" si="13"/>
        <v>Hasta (&lt;):</v>
      </c>
      <c r="L91" s="288">
        <f t="shared" si="14"/>
        <v>90</v>
      </c>
      <c r="M91" s="288" t="str">
        <f t="shared" si="15"/>
        <v>Menor o Igual A:</v>
      </c>
      <c r="N91" s="335">
        <v>69</v>
      </c>
    </row>
    <row r="92" spans="2:14" ht="36" customHeight="1">
      <c r="B92" s="330">
        <f t="shared" si="10"/>
        <v>85</v>
      </c>
      <c r="C92" s="345" t="s">
        <v>602</v>
      </c>
      <c r="D92" s="330" t="s">
        <v>665</v>
      </c>
      <c r="E92" s="332" t="str">
        <f>'16 Evaluacion y Segto POA 2020'!E13</f>
        <v xml:space="preserve">Auditorias realizadas a los procesos de la Entidad </v>
      </c>
      <c r="F92" s="337" t="s">
        <v>690</v>
      </c>
      <c r="G92" s="333" t="s">
        <v>713</v>
      </c>
      <c r="H92" s="334">
        <v>90</v>
      </c>
      <c r="I92" s="288" t="str">
        <f t="shared" si="11"/>
        <v>Desde (&gt;):</v>
      </c>
      <c r="J92" s="288">
        <f t="shared" si="12"/>
        <v>69</v>
      </c>
      <c r="K92" s="288" t="str">
        <f t="shared" si="13"/>
        <v>Hasta (&lt;):</v>
      </c>
      <c r="L92" s="288">
        <f t="shared" si="14"/>
        <v>90</v>
      </c>
      <c r="M92" s="288" t="str">
        <f t="shared" si="15"/>
        <v>Menor o Igual A:</v>
      </c>
      <c r="N92" s="335">
        <v>69</v>
      </c>
    </row>
    <row r="93" spans="2:14" ht="15" customHeight="1">
      <c r="B93" s="330">
        <f t="shared" si="10"/>
        <v>86</v>
      </c>
      <c r="C93" s="345" t="s">
        <v>602</v>
      </c>
      <c r="D93" s="330" t="s">
        <v>666</v>
      </c>
      <c r="E93" s="332" t="str">
        <f>'16 Evaluacion y Segto POA 2020'!E14</f>
        <v>Auditorias Especiales realizadas</v>
      </c>
      <c r="F93" s="337" t="s">
        <v>690</v>
      </c>
      <c r="G93" s="333" t="s">
        <v>713</v>
      </c>
      <c r="H93" s="334">
        <v>90</v>
      </c>
      <c r="I93" s="288" t="str">
        <f t="shared" si="11"/>
        <v>Desde (&gt;):</v>
      </c>
      <c r="J93" s="288">
        <f t="shared" si="12"/>
        <v>69</v>
      </c>
      <c r="K93" s="288" t="str">
        <f t="shared" si="13"/>
        <v>Hasta (&lt;):</v>
      </c>
      <c r="L93" s="288">
        <f t="shared" si="14"/>
        <v>90</v>
      </c>
      <c r="M93" s="288" t="str">
        <f t="shared" si="15"/>
        <v>Menor o Igual A:</v>
      </c>
      <c r="N93" s="335">
        <v>69</v>
      </c>
    </row>
    <row r="94" spans="2:14" ht="25.5">
      <c r="B94" s="330">
        <f t="shared" si="10"/>
        <v>87</v>
      </c>
      <c r="C94" s="345" t="s">
        <v>602</v>
      </c>
      <c r="D94" s="330" t="s">
        <v>765</v>
      </c>
      <c r="E94" s="332" t="str">
        <f>'16 Evaluacion y Segto POA 2020'!E15</f>
        <v>Dependencias de la Entidad evaluadas en su gestión</v>
      </c>
      <c r="F94" s="337" t="s">
        <v>690</v>
      </c>
      <c r="G94" s="333" t="s">
        <v>713</v>
      </c>
      <c r="H94" s="334">
        <v>90</v>
      </c>
      <c r="I94" s="288" t="str">
        <f t="shared" si="11"/>
        <v>Desde (&gt;):</v>
      </c>
      <c r="J94" s="288">
        <f t="shared" si="12"/>
        <v>69</v>
      </c>
      <c r="K94" s="288" t="str">
        <f t="shared" si="13"/>
        <v>Hasta (&lt;):</v>
      </c>
      <c r="L94" s="288">
        <f t="shared" si="14"/>
        <v>90</v>
      </c>
      <c r="M94" s="288" t="str">
        <f t="shared" si="15"/>
        <v>Menor o Igual A:</v>
      </c>
      <c r="N94" s="335">
        <v>69</v>
      </c>
    </row>
    <row r="95" spans="2:14" ht="25.5">
      <c r="B95" s="330">
        <f t="shared" si="10"/>
        <v>88</v>
      </c>
      <c r="C95" s="345" t="s">
        <v>602</v>
      </c>
      <c r="D95" s="330" t="s">
        <v>667</v>
      </c>
      <c r="E95" s="332" t="str">
        <f>'16 Evaluacion y Segto POA 2020'!E16</f>
        <v>Evaluaciones  realizadas sobre la efectividad del manejo de los Riesgos  Institucionales</v>
      </c>
      <c r="F95" s="337" t="s">
        <v>690</v>
      </c>
      <c r="G95" s="333" t="s">
        <v>713</v>
      </c>
      <c r="H95" s="334">
        <v>90</v>
      </c>
      <c r="I95" s="288" t="str">
        <f t="shared" si="11"/>
        <v>Desde (&gt;):</v>
      </c>
      <c r="J95" s="288">
        <f t="shared" si="12"/>
        <v>69</v>
      </c>
      <c r="K95" s="288" t="str">
        <f t="shared" si="13"/>
        <v>Hasta (&lt;):</v>
      </c>
      <c r="L95" s="288">
        <f t="shared" si="14"/>
        <v>90</v>
      </c>
      <c r="M95" s="288" t="str">
        <f t="shared" si="15"/>
        <v>Menor o Igual A:</v>
      </c>
      <c r="N95" s="335">
        <v>69</v>
      </c>
    </row>
    <row r="96" spans="2:14" ht="38.25">
      <c r="B96" s="330">
        <f t="shared" si="10"/>
        <v>89</v>
      </c>
      <c r="C96" s="345" t="s">
        <v>602</v>
      </c>
      <c r="D96" s="330" t="s">
        <v>668</v>
      </c>
      <c r="E96" s="332" t="str">
        <f>'16 Evaluacion y Segto POA 2020'!E17</f>
        <v>Seguimientos semestrales  realizados  al Plan de Mejoramiento suscrito con la Contraloría de Bogotá D.C.</v>
      </c>
      <c r="F96" s="337" t="s">
        <v>690</v>
      </c>
      <c r="G96" s="333" t="s">
        <v>713</v>
      </c>
      <c r="H96" s="334">
        <v>90</v>
      </c>
      <c r="I96" s="288" t="str">
        <f t="shared" si="11"/>
        <v>Desde (&gt;):</v>
      </c>
      <c r="J96" s="288">
        <f t="shared" si="12"/>
        <v>69</v>
      </c>
      <c r="K96" s="288" t="str">
        <f t="shared" si="13"/>
        <v>Hasta (&lt;):</v>
      </c>
      <c r="L96" s="288">
        <f t="shared" si="14"/>
        <v>90</v>
      </c>
      <c r="M96" s="288" t="str">
        <f t="shared" si="15"/>
        <v>Menor o Igual A:</v>
      </c>
      <c r="N96" s="335">
        <v>69</v>
      </c>
    </row>
    <row r="97" spans="2:14" ht="25.5">
      <c r="B97" s="330">
        <f t="shared" si="10"/>
        <v>90</v>
      </c>
      <c r="C97" s="345" t="s">
        <v>602</v>
      </c>
      <c r="D97" s="330" t="s">
        <v>669</v>
      </c>
      <c r="E97" s="332" t="str">
        <f>'16 Evaluacion y Segto POA 2020'!E18</f>
        <v xml:space="preserve">Informes presentados a entes externos y los requeridos por Ley </v>
      </c>
      <c r="F97" s="337" t="s">
        <v>690</v>
      </c>
      <c r="G97" s="333" t="s">
        <v>713</v>
      </c>
      <c r="H97" s="334">
        <v>90</v>
      </c>
      <c r="I97" s="288" t="str">
        <f t="shared" si="11"/>
        <v>Desde (&gt;):</v>
      </c>
      <c r="J97" s="288">
        <f t="shared" si="12"/>
        <v>69</v>
      </c>
      <c r="K97" s="288" t="str">
        <f t="shared" si="13"/>
        <v>Hasta (&lt;):</v>
      </c>
      <c r="L97" s="288">
        <f t="shared" si="14"/>
        <v>90</v>
      </c>
      <c r="M97" s="288" t="str">
        <f t="shared" si="15"/>
        <v>Menor o Igual A:</v>
      </c>
      <c r="N97" s="335">
        <v>69</v>
      </c>
    </row>
    <row r="98" spans="2:14" ht="25.5">
      <c r="B98" s="330">
        <f t="shared" si="10"/>
        <v>91</v>
      </c>
      <c r="C98" s="345" t="s">
        <v>602</v>
      </c>
      <c r="D98" s="330" t="s">
        <v>670</v>
      </c>
      <c r="E98" s="332" t="str">
        <f>'16 Evaluacion y Segto POA 2020'!E19</f>
        <v>Sensibilización  a Directivos y referentes de proceso sobre la séptima dimensión del MIPG</v>
      </c>
      <c r="F98" s="337" t="s">
        <v>690</v>
      </c>
      <c r="G98" s="333" t="s">
        <v>713</v>
      </c>
      <c r="H98" s="334">
        <v>90</v>
      </c>
      <c r="I98" s="288" t="str">
        <f t="shared" si="11"/>
        <v>Desde (&gt;):</v>
      </c>
      <c r="J98" s="288">
        <f t="shared" si="12"/>
        <v>69</v>
      </c>
      <c r="K98" s="288" t="str">
        <f t="shared" si="13"/>
        <v>Hasta (&lt;):</v>
      </c>
      <c r="L98" s="288">
        <f t="shared" si="14"/>
        <v>90</v>
      </c>
      <c r="M98" s="288" t="str">
        <f t="shared" si="15"/>
        <v>Menor o Igual A:</v>
      </c>
      <c r="N98" s="335">
        <v>69</v>
      </c>
    </row>
    <row r="99" spans="2:14" ht="25.5">
      <c r="B99" s="330">
        <f t="shared" si="10"/>
        <v>92</v>
      </c>
      <c r="C99" s="345" t="s">
        <v>602</v>
      </c>
      <c r="D99" s="330" t="s">
        <v>671</v>
      </c>
      <c r="E99" s="332" t="str">
        <f>'16 Evaluacion y Segto POA 2020'!E20</f>
        <v>Estrategia de sensibilización  acerca de la cultura del control</v>
      </c>
      <c r="F99" s="337" t="s">
        <v>690</v>
      </c>
      <c r="G99" s="333" t="s">
        <v>713</v>
      </c>
      <c r="H99" s="334">
        <v>90</v>
      </c>
      <c r="I99" s="288" t="str">
        <f t="shared" si="11"/>
        <v>Desde (&gt;):</v>
      </c>
      <c r="J99" s="288">
        <f t="shared" si="12"/>
        <v>69</v>
      </c>
      <c r="K99" s="288" t="str">
        <f t="shared" si="13"/>
        <v>Hasta (&lt;):</v>
      </c>
      <c r="L99" s="288">
        <f t="shared" si="14"/>
        <v>90</v>
      </c>
      <c r="M99" s="288" t="str">
        <f t="shared" si="15"/>
        <v>Menor o Igual A:</v>
      </c>
      <c r="N99" s="335">
        <v>69</v>
      </c>
    </row>
    <row r="100" spans="2:14">
      <c r="B100" s="330">
        <f t="shared" si="10"/>
        <v>93</v>
      </c>
      <c r="C100" s="347"/>
      <c r="D100" s="330"/>
      <c r="E100" s="332"/>
      <c r="F100" s="330"/>
      <c r="G100" s="333" t="s">
        <v>675</v>
      </c>
      <c r="H100" s="334"/>
      <c r="I100" s="288" t="str">
        <f t="shared" si="11"/>
        <v>No Aplica</v>
      </c>
      <c r="J100" s="288" t="str">
        <f t="shared" ref="J100:J109" si="16">IF(H100&gt;N100,N100,
IF(H100&lt;N100,H100,
IF(H100=N100,"No Aplica","")))</f>
        <v>No Aplica</v>
      </c>
      <c r="K100" s="288" t="str">
        <f t="shared" si="13"/>
        <v>No Aplica</v>
      </c>
      <c r="L100" s="288" t="str">
        <f t="shared" ref="L100:L109" si="17">IF(H100&gt;N100,H100,
IF(H100&lt;N100,N100,
IF(H100=N100,"No Aplica","")))</f>
        <v>No Aplica</v>
      </c>
      <c r="M100" s="288" t="str">
        <f t="shared" si="15"/>
        <v>Igual A:</v>
      </c>
      <c r="N100" s="335"/>
    </row>
    <row r="101" spans="2:14">
      <c r="B101" s="330">
        <f t="shared" si="10"/>
        <v>94</v>
      </c>
      <c r="C101" s="347"/>
      <c r="D101" s="330"/>
      <c r="E101" s="332"/>
      <c r="F101" s="330"/>
      <c r="G101" s="333" t="s">
        <v>675</v>
      </c>
      <c r="H101" s="334"/>
      <c r="I101" s="288" t="str">
        <f t="shared" si="11"/>
        <v>No Aplica</v>
      </c>
      <c r="J101" s="288" t="str">
        <f t="shared" si="16"/>
        <v>No Aplica</v>
      </c>
      <c r="K101" s="288" t="str">
        <f t="shared" si="13"/>
        <v>No Aplica</v>
      </c>
      <c r="L101" s="288" t="str">
        <f t="shared" si="17"/>
        <v>No Aplica</v>
      </c>
      <c r="M101" s="288" t="str">
        <f t="shared" si="15"/>
        <v>Igual A:</v>
      </c>
      <c r="N101" s="335"/>
    </row>
    <row r="102" spans="2:14">
      <c r="B102" s="330">
        <f t="shared" si="10"/>
        <v>95</v>
      </c>
      <c r="C102" s="347"/>
      <c r="D102" s="330"/>
      <c r="E102" s="332"/>
      <c r="F102" s="330"/>
      <c r="G102" s="333" t="s">
        <v>675</v>
      </c>
      <c r="H102" s="334"/>
      <c r="I102" s="288" t="str">
        <f t="shared" si="11"/>
        <v>No Aplica</v>
      </c>
      <c r="J102" s="288" t="str">
        <f t="shared" si="16"/>
        <v>No Aplica</v>
      </c>
      <c r="K102" s="288" t="str">
        <f t="shared" si="13"/>
        <v>No Aplica</v>
      </c>
      <c r="L102" s="288" t="str">
        <f t="shared" si="17"/>
        <v>No Aplica</v>
      </c>
      <c r="M102" s="288" t="str">
        <f t="shared" si="15"/>
        <v>Igual A:</v>
      </c>
      <c r="N102" s="335"/>
    </row>
    <row r="103" spans="2:14">
      <c r="B103" s="330">
        <f t="shared" si="10"/>
        <v>96</v>
      </c>
      <c r="C103" s="347"/>
      <c r="D103" s="330"/>
      <c r="E103" s="332"/>
      <c r="F103" s="330"/>
      <c r="G103" s="333" t="s">
        <v>675</v>
      </c>
      <c r="H103" s="334"/>
      <c r="I103" s="288" t="str">
        <f t="shared" si="11"/>
        <v>No Aplica</v>
      </c>
      <c r="J103" s="288" t="str">
        <f t="shared" si="16"/>
        <v>No Aplica</v>
      </c>
      <c r="K103" s="288" t="str">
        <f t="shared" si="13"/>
        <v>No Aplica</v>
      </c>
      <c r="L103" s="288" t="str">
        <f t="shared" si="17"/>
        <v>No Aplica</v>
      </c>
      <c r="M103" s="288" t="str">
        <f t="shared" si="15"/>
        <v>Igual A:</v>
      </c>
      <c r="N103" s="335"/>
    </row>
    <row r="104" spans="2:14">
      <c r="B104" s="330">
        <f t="shared" si="10"/>
        <v>97</v>
      </c>
      <c r="C104" s="347"/>
      <c r="D104" s="330"/>
      <c r="E104" s="332"/>
      <c r="F104" s="330"/>
      <c r="G104" s="333" t="s">
        <v>675</v>
      </c>
      <c r="H104" s="334"/>
      <c r="I104" s="288" t="str">
        <f t="shared" si="11"/>
        <v>No Aplica</v>
      </c>
      <c r="J104" s="288" t="str">
        <f t="shared" si="16"/>
        <v>No Aplica</v>
      </c>
      <c r="K104" s="288" t="str">
        <f t="shared" si="13"/>
        <v>No Aplica</v>
      </c>
      <c r="L104" s="288" t="str">
        <f t="shared" si="17"/>
        <v>No Aplica</v>
      </c>
      <c r="M104" s="288" t="str">
        <f t="shared" si="15"/>
        <v>Igual A:</v>
      </c>
      <c r="N104" s="335"/>
    </row>
    <row r="105" spans="2:14">
      <c r="B105" s="330">
        <f t="shared" si="10"/>
        <v>98</v>
      </c>
      <c r="C105" s="347"/>
      <c r="D105" s="330"/>
      <c r="E105" s="332"/>
      <c r="F105" s="330"/>
      <c r="G105" s="333" t="s">
        <v>675</v>
      </c>
      <c r="H105" s="334"/>
      <c r="I105" s="288" t="str">
        <f t="shared" si="11"/>
        <v>No Aplica</v>
      </c>
      <c r="J105" s="288" t="str">
        <f t="shared" si="16"/>
        <v>No Aplica</v>
      </c>
      <c r="K105" s="288" t="str">
        <f t="shared" si="13"/>
        <v>No Aplica</v>
      </c>
      <c r="L105" s="288" t="str">
        <f t="shared" si="17"/>
        <v>No Aplica</v>
      </c>
      <c r="M105" s="288" t="str">
        <f t="shared" si="15"/>
        <v>Igual A:</v>
      </c>
      <c r="N105" s="335"/>
    </row>
    <row r="106" spans="2:14">
      <c r="B106" s="330">
        <f t="shared" si="10"/>
        <v>99</v>
      </c>
      <c r="C106" s="347"/>
      <c r="D106" s="330"/>
      <c r="E106" s="332"/>
      <c r="F106" s="330"/>
      <c r="G106" s="333" t="s">
        <v>675</v>
      </c>
      <c r="H106" s="334"/>
      <c r="I106" s="288" t="str">
        <f t="shared" si="11"/>
        <v>No Aplica</v>
      </c>
      <c r="J106" s="288" t="str">
        <f t="shared" si="16"/>
        <v>No Aplica</v>
      </c>
      <c r="K106" s="288" t="str">
        <f t="shared" si="13"/>
        <v>No Aplica</v>
      </c>
      <c r="L106" s="288" t="str">
        <f t="shared" si="17"/>
        <v>No Aplica</v>
      </c>
      <c r="M106" s="288" t="str">
        <f t="shared" si="15"/>
        <v>Igual A:</v>
      </c>
      <c r="N106" s="335"/>
    </row>
    <row r="107" spans="2:14">
      <c r="B107" s="330">
        <f t="shared" si="10"/>
        <v>100</v>
      </c>
      <c r="C107" s="347"/>
      <c r="D107" s="330"/>
      <c r="E107" s="332"/>
      <c r="F107" s="330"/>
      <c r="G107" s="333" t="s">
        <v>675</v>
      </c>
      <c r="H107" s="334"/>
      <c r="I107" s="288" t="str">
        <f t="shared" si="11"/>
        <v>No Aplica</v>
      </c>
      <c r="J107" s="288" t="str">
        <f t="shared" si="16"/>
        <v>No Aplica</v>
      </c>
      <c r="K107" s="288" t="str">
        <f t="shared" si="13"/>
        <v>No Aplica</v>
      </c>
      <c r="L107" s="288" t="str">
        <f t="shared" si="17"/>
        <v>No Aplica</v>
      </c>
      <c r="M107" s="288" t="str">
        <f t="shared" si="15"/>
        <v>Igual A:</v>
      </c>
      <c r="N107" s="335"/>
    </row>
    <row r="108" spans="2:14">
      <c r="B108" s="330">
        <f t="shared" si="10"/>
        <v>101</v>
      </c>
      <c r="C108" s="347"/>
      <c r="D108" s="330"/>
      <c r="E108" s="332"/>
      <c r="F108" s="330"/>
      <c r="G108" s="333" t="s">
        <v>675</v>
      </c>
      <c r="H108" s="334"/>
      <c r="I108" s="288" t="str">
        <f t="shared" si="11"/>
        <v>No Aplica</v>
      </c>
      <c r="J108" s="288" t="str">
        <f t="shared" si="16"/>
        <v>No Aplica</v>
      </c>
      <c r="K108" s="288" t="str">
        <f t="shared" si="13"/>
        <v>No Aplica</v>
      </c>
      <c r="L108" s="288" t="str">
        <f t="shared" si="17"/>
        <v>No Aplica</v>
      </c>
      <c r="M108" s="288" t="str">
        <f t="shared" si="15"/>
        <v>Igual A:</v>
      </c>
      <c r="N108" s="335"/>
    </row>
    <row r="109" spans="2:14">
      <c r="B109" s="330">
        <f t="shared" si="10"/>
        <v>102</v>
      </c>
      <c r="C109" s="347"/>
      <c r="D109" s="330"/>
      <c r="E109" s="332"/>
      <c r="F109" s="330"/>
      <c r="G109" s="333" t="s">
        <v>675</v>
      </c>
      <c r="H109" s="334"/>
      <c r="I109" s="288" t="str">
        <f t="shared" si="11"/>
        <v>No Aplica</v>
      </c>
      <c r="J109" s="288" t="str">
        <f t="shared" si="16"/>
        <v>No Aplica</v>
      </c>
      <c r="K109" s="288" t="str">
        <f t="shared" si="13"/>
        <v>No Aplica</v>
      </c>
      <c r="L109" s="288" t="str">
        <f t="shared" si="17"/>
        <v>No Aplica</v>
      </c>
      <c r="M109" s="288" t="str">
        <f t="shared" si="15"/>
        <v>Igual A:</v>
      </c>
      <c r="N109" s="335"/>
    </row>
  </sheetData>
  <sheetProtection algorithmName="SHA-512" hashValue="kVxyPSg3j20oxEQeK2CNz7IY/D7yWqhhLEmLk7LfKcUV7F50KaTsZ0GzrRDoE2V7F8CG1wT2faa5j8PXMPKkxg==" saltValue="r/XJ6rPFvphC3ukO4SdpeQ==" spinCount="100000" sheet="1" selectLockedCells="1"/>
  <autoFilter ref="B4:N109" xr:uid="{00000000-0009-0000-0000-000001000000}">
    <filterColumn colId="5" showButton="0"/>
    <filterColumn colId="7" showButton="0"/>
    <filterColumn colId="8" showButton="0"/>
    <filterColumn colId="9" showButton="0"/>
    <filterColumn colId="11" showButton="0"/>
  </autoFilter>
  <mergeCells count="7">
    <mergeCell ref="B27:B28"/>
    <mergeCell ref="B30:B32"/>
    <mergeCell ref="G3:N3"/>
    <mergeCell ref="B2:N2"/>
    <mergeCell ref="I4:L4"/>
    <mergeCell ref="G4:H4"/>
    <mergeCell ref="M4:N4"/>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Listas!$H$2:$H$6</xm:f>
          </x14:formula1>
          <xm:sqref>G5:G109</xm:sqref>
        </x14:dataValidation>
        <x14:dataValidation type="list" allowBlank="1" showInputMessage="1" showErrorMessage="1" xr:uid="{00000000-0002-0000-0100-000001000000}">
          <x14:formula1>
            <xm:f>Listas!$A$2:$A$17</xm:f>
          </x14:formula1>
          <xm:sqref>C5:C109</xm:sqref>
        </x14:dataValidation>
        <x14:dataValidation type="list" allowBlank="1" showInputMessage="1" showErrorMessage="1" xr:uid="{00000000-0002-0000-0100-000002000000}">
          <x14:formula1>
            <xm:f>Listas!$D$2:$D$4</xm:f>
          </x14:formula1>
          <xm:sqref>F5:F109</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FF00"/>
  </sheetPr>
  <dimension ref="B1:AS29"/>
  <sheetViews>
    <sheetView showGridLines="0" zoomScale="55" zoomScaleNormal="55" workbookViewId="0">
      <selection activeCell="H16" sqref="H16"/>
    </sheetView>
  </sheetViews>
  <sheetFormatPr baseColWidth="10" defaultColWidth="17.28515625" defaultRowHeight="15" customHeight="1"/>
  <cols>
    <col min="1" max="1" width="4.28515625" style="4" customWidth="1"/>
    <col min="2" max="2" width="28.42578125" style="8" customWidth="1"/>
    <col min="3" max="3" width="28.5703125" style="8" customWidth="1"/>
    <col min="4" max="4" width="21.42578125" style="13" customWidth="1"/>
    <col min="5" max="7" width="21.42578125" style="8" customWidth="1"/>
    <col min="8" max="8" width="28.5703125" style="8" customWidth="1"/>
    <col min="9" max="9" width="50" style="8" customWidth="1"/>
    <col min="10" max="10" width="28.5703125" style="10" customWidth="1"/>
    <col min="11" max="42" width="14.28515625" style="4" customWidth="1"/>
    <col min="43" max="45" width="20.7109375" style="4" customWidth="1"/>
    <col min="46" max="16384" width="17.28515625" style="4"/>
  </cols>
  <sheetData>
    <row r="1" spans="2:45" ht="18" thickBot="1"/>
    <row r="2" spans="2:45" ht="15.75">
      <c r="B2" s="698"/>
      <c r="C2" s="701" t="s">
        <v>59</v>
      </c>
      <c r="D2" s="702"/>
      <c r="E2" s="702"/>
      <c r="F2" s="702"/>
      <c r="G2" s="702"/>
      <c r="H2" s="702"/>
      <c r="I2" s="702"/>
      <c r="J2" s="702"/>
      <c r="K2" s="702"/>
      <c r="L2" s="702"/>
      <c r="M2" s="702"/>
      <c r="N2" s="702"/>
      <c r="O2" s="702"/>
      <c r="P2" s="702"/>
      <c r="Q2" s="702"/>
      <c r="R2" s="702"/>
      <c r="S2" s="702"/>
      <c r="T2" s="702"/>
      <c r="U2" s="702"/>
      <c r="V2" s="702"/>
      <c r="W2" s="702"/>
      <c r="X2" s="702"/>
      <c r="Y2" s="702"/>
      <c r="Z2" s="702"/>
      <c r="AA2" s="702"/>
      <c r="AB2" s="702"/>
      <c r="AC2" s="702"/>
      <c r="AD2" s="702"/>
      <c r="AE2" s="702"/>
      <c r="AF2" s="702"/>
      <c r="AG2" s="702"/>
      <c r="AH2" s="702"/>
      <c r="AI2" s="702"/>
      <c r="AJ2" s="702"/>
      <c r="AK2" s="702"/>
      <c r="AL2" s="702"/>
      <c r="AM2" s="702"/>
      <c r="AN2" s="702"/>
      <c r="AO2" s="702"/>
      <c r="AP2" s="702"/>
      <c r="AQ2" s="703"/>
      <c r="AR2" s="710" t="s">
        <v>39</v>
      </c>
      <c r="AS2" s="711"/>
    </row>
    <row r="3" spans="2:45" ht="15.75">
      <c r="B3" s="699"/>
      <c r="C3" s="734"/>
      <c r="D3" s="705"/>
      <c r="E3" s="705"/>
      <c r="F3" s="705"/>
      <c r="G3" s="705"/>
      <c r="H3" s="705"/>
      <c r="I3" s="705"/>
      <c r="J3" s="705"/>
      <c r="K3" s="705"/>
      <c r="L3" s="705"/>
      <c r="M3" s="705"/>
      <c r="N3" s="705"/>
      <c r="O3" s="705"/>
      <c r="P3" s="705"/>
      <c r="Q3" s="705"/>
      <c r="R3" s="705"/>
      <c r="S3" s="705"/>
      <c r="T3" s="705"/>
      <c r="U3" s="705"/>
      <c r="V3" s="705"/>
      <c r="W3" s="705"/>
      <c r="X3" s="705"/>
      <c r="Y3" s="705"/>
      <c r="Z3" s="705"/>
      <c r="AA3" s="705"/>
      <c r="AB3" s="705"/>
      <c r="AC3" s="705"/>
      <c r="AD3" s="705"/>
      <c r="AE3" s="705"/>
      <c r="AF3" s="705"/>
      <c r="AG3" s="705"/>
      <c r="AH3" s="705"/>
      <c r="AI3" s="705"/>
      <c r="AJ3" s="705"/>
      <c r="AK3" s="705"/>
      <c r="AL3" s="705"/>
      <c r="AM3" s="705"/>
      <c r="AN3" s="705"/>
      <c r="AO3" s="705"/>
      <c r="AP3" s="705"/>
      <c r="AQ3" s="706"/>
      <c r="AR3" s="22" t="s">
        <v>36</v>
      </c>
      <c r="AS3" s="23" t="s">
        <v>37</v>
      </c>
    </row>
    <row r="4" spans="2:45">
      <c r="B4" s="699"/>
      <c r="C4" s="734"/>
      <c r="D4" s="705"/>
      <c r="E4" s="705"/>
      <c r="F4" s="705"/>
      <c r="G4" s="705"/>
      <c r="H4" s="705"/>
      <c r="I4" s="705"/>
      <c r="J4" s="705"/>
      <c r="K4" s="705"/>
      <c r="L4" s="705"/>
      <c r="M4" s="705"/>
      <c r="N4" s="705"/>
      <c r="O4" s="705"/>
      <c r="P4" s="705"/>
      <c r="Q4" s="705"/>
      <c r="R4" s="705"/>
      <c r="S4" s="705"/>
      <c r="T4" s="705"/>
      <c r="U4" s="705"/>
      <c r="V4" s="705"/>
      <c r="W4" s="705"/>
      <c r="X4" s="705"/>
      <c r="Y4" s="705"/>
      <c r="Z4" s="705"/>
      <c r="AA4" s="705"/>
      <c r="AB4" s="705"/>
      <c r="AC4" s="705"/>
      <c r="AD4" s="705"/>
      <c r="AE4" s="705"/>
      <c r="AF4" s="705"/>
      <c r="AG4" s="705"/>
      <c r="AH4" s="705"/>
      <c r="AI4" s="705"/>
      <c r="AJ4" s="705"/>
      <c r="AK4" s="705"/>
      <c r="AL4" s="705"/>
      <c r="AM4" s="705"/>
      <c r="AN4" s="705"/>
      <c r="AO4" s="705"/>
      <c r="AP4" s="705"/>
      <c r="AQ4" s="706"/>
      <c r="AR4" s="24">
        <v>3</v>
      </c>
      <c r="AS4" s="25" t="s">
        <v>102</v>
      </c>
    </row>
    <row r="5" spans="2:45" ht="15.75">
      <c r="B5" s="699"/>
      <c r="C5" s="734"/>
      <c r="D5" s="705"/>
      <c r="E5" s="705"/>
      <c r="F5" s="705"/>
      <c r="G5" s="705"/>
      <c r="H5" s="705"/>
      <c r="I5" s="705"/>
      <c r="J5" s="705"/>
      <c r="K5" s="705"/>
      <c r="L5" s="705"/>
      <c r="M5" s="705"/>
      <c r="N5" s="705"/>
      <c r="O5" s="705"/>
      <c r="P5" s="705"/>
      <c r="Q5" s="705"/>
      <c r="R5" s="705"/>
      <c r="S5" s="705"/>
      <c r="T5" s="705"/>
      <c r="U5" s="705"/>
      <c r="V5" s="705"/>
      <c r="W5" s="705"/>
      <c r="X5" s="705"/>
      <c r="Y5" s="705"/>
      <c r="Z5" s="705"/>
      <c r="AA5" s="705"/>
      <c r="AB5" s="705"/>
      <c r="AC5" s="705"/>
      <c r="AD5" s="705"/>
      <c r="AE5" s="705"/>
      <c r="AF5" s="705"/>
      <c r="AG5" s="705"/>
      <c r="AH5" s="705"/>
      <c r="AI5" s="705"/>
      <c r="AJ5" s="705"/>
      <c r="AK5" s="705"/>
      <c r="AL5" s="705"/>
      <c r="AM5" s="705"/>
      <c r="AN5" s="705"/>
      <c r="AO5" s="705"/>
      <c r="AP5" s="705"/>
      <c r="AQ5" s="706"/>
      <c r="AR5" s="732" t="s">
        <v>38</v>
      </c>
      <c r="AS5" s="733"/>
    </row>
    <row r="6" spans="2:45" ht="15.75" thickBot="1">
      <c r="B6" s="700"/>
      <c r="C6" s="707"/>
      <c r="D6" s="708"/>
      <c r="E6" s="708"/>
      <c r="F6" s="708"/>
      <c r="G6" s="708"/>
      <c r="H6" s="708"/>
      <c r="I6" s="708"/>
      <c r="J6" s="708"/>
      <c r="K6" s="708"/>
      <c r="L6" s="708"/>
      <c r="M6" s="708"/>
      <c r="N6" s="708"/>
      <c r="O6" s="708"/>
      <c r="P6" s="708"/>
      <c r="Q6" s="708"/>
      <c r="R6" s="708"/>
      <c r="S6" s="708"/>
      <c r="T6" s="708"/>
      <c r="U6" s="708"/>
      <c r="V6" s="708"/>
      <c r="W6" s="708"/>
      <c r="X6" s="708"/>
      <c r="Y6" s="708"/>
      <c r="Z6" s="708"/>
      <c r="AA6" s="708"/>
      <c r="AB6" s="708"/>
      <c r="AC6" s="708"/>
      <c r="AD6" s="708"/>
      <c r="AE6" s="708"/>
      <c r="AF6" s="708"/>
      <c r="AG6" s="708"/>
      <c r="AH6" s="708"/>
      <c r="AI6" s="708"/>
      <c r="AJ6" s="708"/>
      <c r="AK6" s="708"/>
      <c r="AL6" s="708"/>
      <c r="AM6" s="708"/>
      <c r="AN6" s="708"/>
      <c r="AO6" s="708"/>
      <c r="AP6" s="708"/>
      <c r="AQ6" s="709"/>
      <c r="AR6" s="714" t="s">
        <v>100</v>
      </c>
      <c r="AS6" s="715"/>
    </row>
    <row r="7" spans="2:45" ht="17.25">
      <c r="B7" s="5"/>
      <c r="C7" s="5"/>
      <c r="D7" s="11"/>
      <c r="E7" s="5"/>
      <c r="F7" s="5"/>
      <c r="G7" s="5"/>
      <c r="H7" s="5"/>
      <c r="I7" s="5"/>
      <c r="J7" s="9"/>
      <c r="AR7" s="738"/>
      <c r="AS7" s="739"/>
    </row>
    <row r="8" spans="2:45" ht="13.5">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695"/>
      <c r="AR8" s="696"/>
      <c r="AS8" s="697"/>
    </row>
    <row r="9" spans="2:45" ht="15.75">
      <c r="B9" s="724" t="s">
        <v>35</v>
      </c>
      <c r="C9" s="725" t="s">
        <v>34</v>
      </c>
      <c r="D9" s="725" t="s">
        <v>63</v>
      </c>
      <c r="E9" s="725" t="s">
        <v>66</v>
      </c>
      <c r="F9" s="725" t="s">
        <v>67</v>
      </c>
      <c r="G9" s="725" t="s">
        <v>31</v>
      </c>
      <c r="H9" s="725" t="s">
        <v>25</v>
      </c>
      <c r="I9" s="725" t="s">
        <v>95</v>
      </c>
      <c r="J9" s="725" t="s">
        <v>2</v>
      </c>
      <c r="K9" s="628" t="s">
        <v>5</v>
      </c>
      <c r="L9" s="628"/>
      <c r="M9" s="628"/>
      <c r="N9" s="628"/>
      <c r="O9" s="628"/>
      <c r="P9" s="628"/>
      <c r="Q9" s="628"/>
      <c r="R9" s="628"/>
      <c r="S9" s="628"/>
      <c r="T9" s="628"/>
      <c r="U9" s="628"/>
      <c r="V9" s="628"/>
      <c r="W9" s="628"/>
      <c r="X9" s="628"/>
      <c r="Y9" s="628"/>
      <c r="Z9" s="628"/>
      <c r="AA9" s="628"/>
      <c r="AB9" s="628"/>
      <c r="AC9" s="628"/>
      <c r="AD9" s="628"/>
      <c r="AE9" s="628"/>
      <c r="AF9" s="628"/>
      <c r="AG9" s="628"/>
      <c r="AH9" s="628"/>
      <c r="AI9" s="628"/>
      <c r="AJ9" s="628"/>
      <c r="AK9" s="628"/>
      <c r="AL9" s="628"/>
      <c r="AM9" s="628"/>
      <c r="AN9" s="628"/>
      <c r="AO9" s="628"/>
      <c r="AP9" s="628"/>
      <c r="AQ9" s="722" t="s">
        <v>6</v>
      </c>
      <c r="AR9" s="723" t="s">
        <v>7</v>
      </c>
      <c r="AS9" s="723" t="s">
        <v>24</v>
      </c>
    </row>
    <row r="10" spans="2:45" ht="15.75">
      <c r="B10" s="724"/>
      <c r="C10" s="725"/>
      <c r="D10" s="725"/>
      <c r="E10" s="725"/>
      <c r="F10" s="725"/>
      <c r="G10" s="725"/>
      <c r="H10" s="725"/>
      <c r="I10" s="725"/>
      <c r="J10" s="725"/>
      <c r="K10" s="727" t="s">
        <v>26</v>
      </c>
      <c r="L10" s="727"/>
      <c r="M10" s="727"/>
      <c r="N10" s="727"/>
      <c r="O10" s="727"/>
      <c r="P10" s="727"/>
      <c r="Q10" s="727"/>
      <c r="R10" s="727"/>
      <c r="S10" s="727" t="s">
        <v>27</v>
      </c>
      <c r="T10" s="727"/>
      <c r="U10" s="727"/>
      <c r="V10" s="727"/>
      <c r="W10" s="727"/>
      <c r="X10" s="727"/>
      <c r="Y10" s="727"/>
      <c r="Z10" s="727"/>
      <c r="AA10" s="727" t="s">
        <v>28</v>
      </c>
      <c r="AB10" s="727"/>
      <c r="AC10" s="727"/>
      <c r="AD10" s="727"/>
      <c r="AE10" s="727"/>
      <c r="AF10" s="727"/>
      <c r="AG10" s="727"/>
      <c r="AH10" s="727"/>
      <c r="AI10" s="727" t="s">
        <v>29</v>
      </c>
      <c r="AJ10" s="727"/>
      <c r="AK10" s="727"/>
      <c r="AL10" s="727"/>
      <c r="AM10" s="727"/>
      <c r="AN10" s="727"/>
      <c r="AO10" s="727"/>
      <c r="AP10" s="727"/>
      <c r="AQ10" s="722"/>
      <c r="AR10" s="723"/>
      <c r="AS10" s="723"/>
    </row>
    <row r="11" spans="2:45" ht="15.75" customHeight="1">
      <c r="B11" s="724"/>
      <c r="C11" s="725"/>
      <c r="D11" s="725"/>
      <c r="E11" s="725"/>
      <c r="F11" s="725"/>
      <c r="G11" s="725"/>
      <c r="H11" s="725"/>
      <c r="I11" s="725"/>
      <c r="J11" s="725"/>
      <c r="K11" s="727" t="s">
        <v>8</v>
      </c>
      <c r="L11" s="727"/>
      <c r="M11" s="727" t="s">
        <v>9</v>
      </c>
      <c r="N11" s="727"/>
      <c r="O11" s="740" t="s">
        <v>10</v>
      </c>
      <c r="P11" s="741"/>
      <c r="Q11" s="728" t="s">
        <v>11</v>
      </c>
      <c r="R11" s="729"/>
      <c r="S11" s="727" t="s">
        <v>33</v>
      </c>
      <c r="T11" s="727"/>
      <c r="U11" s="727" t="s">
        <v>12</v>
      </c>
      <c r="V11" s="727"/>
      <c r="W11" s="727" t="s">
        <v>13</v>
      </c>
      <c r="X11" s="727"/>
      <c r="Y11" s="728" t="s">
        <v>11</v>
      </c>
      <c r="Z11" s="729"/>
      <c r="AA11" s="727" t="s">
        <v>14</v>
      </c>
      <c r="AB11" s="727"/>
      <c r="AC11" s="727" t="s">
        <v>15</v>
      </c>
      <c r="AD11" s="727"/>
      <c r="AE11" s="727" t="s">
        <v>16</v>
      </c>
      <c r="AF11" s="727"/>
      <c r="AG11" s="728" t="s">
        <v>11</v>
      </c>
      <c r="AH11" s="729"/>
      <c r="AI11" s="727" t="s">
        <v>17</v>
      </c>
      <c r="AJ11" s="727"/>
      <c r="AK11" s="727" t="s">
        <v>18</v>
      </c>
      <c r="AL11" s="727"/>
      <c r="AM11" s="727" t="s">
        <v>19</v>
      </c>
      <c r="AN11" s="727"/>
      <c r="AO11" s="728" t="s">
        <v>11</v>
      </c>
      <c r="AP11" s="729"/>
      <c r="AQ11" s="722"/>
      <c r="AR11" s="723"/>
      <c r="AS11" s="723"/>
    </row>
    <row r="12" spans="2:45" ht="13.5">
      <c r="B12" s="627"/>
      <c r="C12" s="726"/>
      <c r="D12" s="726"/>
      <c r="E12" s="726"/>
      <c r="F12" s="726"/>
      <c r="G12" s="726"/>
      <c r="H12" s="726"/>
      <c r="I12" s="726"/>
      <c r="J12" s="726"/>
      <c r="K12" s="26" t="s">
        <v>20</v>
      </c>
      <c r="L12" s="27" t="s">
        <v>21</v>
      </c>
      <c r="M12" s="26" t="s">
        <v>20</v>
      </c>
      <c r="N12" s="27" t="s">
        <v>21</v>
      </c>
      <c r="O12" s="26" t="s">
        <v>20</v>
      </c>
      <c r="P12" s="27" t="s">
        <v>21</v>
      </c>
      <c r="Q12" s="28" t="s">
        <v>20</v>
      </c>
      <c r="R12" s="29" t="s">
        <v>21</v>
      </c>
      <c r="S12" s="26" t="s">
        <v>20</v>
      </c>
      <c r="T12" s="27" t="s">
        <v>21</v>
      </c>
      <c r="U12" s="26" t="s">
        <v>20</v>
      </c>
      <c r="V12" s="27" t="s">
        <v>21</v>
      </c>
      <c r="W12" s="26" t="s">
        <v>20</v>
      </c>
      <c r="X12" s="27" t="s">
        <v>21</v>
      </c>
      <c r="Y12" s="28" t="s">
        <v>20</v>
      </c>
      <c r="Z12" s="29" t="s">
        <v>21</v>
      </c>
      <c r="AA12" s="26" t="s">
        <v>20</v>
      </c>
      <c r="AB12" s="27" t="s">
        <v>21</v>
      </c>
      <c r="AC12" s="26" t="s">
        <v>20</v>
      </c>
      <c r="AD12" s="27" t="s">
        <v>21</v>
      </c>
      <c r="AE12" s="26" t="s">
        <v>20</v>
      </c>
      <c r="AF12" s="27" t="s">
        <v>21</v>
      </c>
      <c r="AG12" s="28" t="s">
        <v>20</v>
      </c>
      <c r="AH12" s="29" t="s">
        <v>21</v>
      </c>
      <c r="AI12" s="26" t="s">
        <v>20</v>
      </c>
      <c r="AJ12" s="27" t="s">
        <v>21</v>
      </c>
      <c r="AK12" s="26" t="s">
        <v>20</v>
      </c>
      <c r="AL12" s="27" t="s">
        <v>21</v>
      </c>
      <c r="AM12" s="26" t="s">
        <v>20</v>
      </c>
      <c r="AN12" s="27" t="s">
        <v>21</v>
      </c>
      <c r="AO12" s="28" t="s">
        <v>20</v>
      </c>
      <c r="AP12" s="29" t="s">
        <v>21</v>
      </c>
      <c r="AQ12" s="722"/>
      <c r="AR12" s="723"/>
      <c r="AS12" s="723"/>
    </row>
    <row r="13" spans="2:45" ht="71.25" customHeight="1">
      <c r="B13" s="607" t="s">
        <v>218</v>
      </c>
      <c r="C13" s="607" t="s">
        <v>444</v>
      </c>
      <c r="D13" s="466">
        <v>2</v>
      </c>
      <c r="E13" s="212" t="s">
        <v>201</v>
      </c>
      <c r="F13" s="213" t="s">
        <v>202</v>
      </c>
      <c r="G13" s="214">
        <v>8</v>
      </c>
      <c r="H13" s="213" t="s">
        <v>203</v>
      </c>
      <c r="I13" s="215" t="s">
        <v>204</v>
      </c>
      <c r="J13" s="216" t="s">
        <v>545</v>
      </c>
      <c r="K13" s="130">
        <v>0</v>
      </c>
      <c r="L13" s="130">
        <v>0</v>
      </c>
      <c r="M13" s="130">
        <v>0</v>
      </c>
      <c r="N13" s="130">
        <v>0</v>
      </c>
      <c r="O13" s="130">
        <v>0</v>
      </c>
      <c r="P13" s="130">
        <v>0</v>
      </c>
      <c r="Q13" s="65">
        <f>K13+M13+O13</f>
        <v>0</v>
      </c>
      <c r="R13" s="65">
        <f>L13+N13+P13</f>
        <v>0</v>
      </c>
      <c r="S13" s="167">
        <v>0</v>
      </c>
      <c r="T13" s="167">
        <v>0</v>
      </c>
      <c r="U13" s="167">
        <v>0</v>
      </c>
      <c r="V13" s="167">
        <v>0</v>
      </c>
      <c r="W13" s="167">
        <v>0</v>
      </c>
      <c r="X13" s="167">
        <v>0</v>
      </c>
      <c r="Y13" s="65">
        <f>S13+U13+W13</f>
        <v>0</v>
      </c>
      <c r="Z13" s="65">
        <f>T13+V13+X13</f>
        <v>0</v>
      </c>
      <c r="AA13" s="167">
        <v>0</v>
      </c>
      <c r="AB13" s="167">
        <v>0</v>
      </c>
      <c r="AC13" s="167">
        <v>0</v>
      </c>
      <c r="AD13" s="167">
        <v>0</v>
      </c>
      <c r="AE13" s="167">
        <v>0</v>
      </c>
      <c r="AF13" s="167">
        <v>0</v>
      </c>
      <c r="AG13" s="65">
        <f>AA13+AC13+AE13</f>
        <v>0</v>
      </c>
      <c r="AH13" s="65">
        <f>AB13+AD13+AF13</f>
        <v>0</v>
      </c>
      <c r="AI13" s="167">
        <v>2</v>
      </c>
      <c r="AJ13" s="167"/>
      <c r="AK13" s="167">
        <v>1</v>
      </c>
      <c r="AL13" s="167"/>
      <c r="AM13" s="167">
        <v>1</v>
      </c>
      <c r="AN13" s="167"/>
      <c r="AO13" s="65">
        <f>AI13+AK13+AM13</f>
        <v>4</v>
      </c>
      <c r="AP13" s="65">
        <f>AJ13+AL13+AN13</f>
        <v>0</v>
      </c>
      <c r="AQ13" s="21">
        <f>Q13+Y13+AG13+AO13</f>
        <v>4</v>
      </c>
      <c r="AR13" s="69">
        <f>R13+Z13+AH13+AP13</f>
        <v>0</v>
      </c>
      <c r="AS13" s="289">
        <f>IF(AND(AR13&gt;0,AQ13&gt;0),AR13/AQ13,0)</f>
        <v>0</v>
      </c>
    </row>
    <row r="14" spans="2:45" ht="60">
      <c r="B14" s="827"/>
      <c r="C14" s="755"/>
      <c r="D14" s="466">
        <v>2</v>
      </c>
      <c r="E14" s="212" t="s">
        <v>564</v>
      </c>
      <c r="F14" s="213" t="s">
        <v>206</v>
      </c>
      <c r="G14" s="214">
        <v>4</v>
      </c>
      <c r="H14" s="213" t="s">
        <v>207</v>
      </c>
      <c r="I14" s="215" t="s">
        <v>208</v>
      </c>
      <c r="J14" s="216" t="s">
        <v>545</v>
      </c>
      <c r="K14" s="130">
        <v>0</v>
      </c>
      <c r="L14" s="130">
        <v>0</v>
      </c>
      <c r="M14" s="130">
        <v>0</v>
      </c>
      <c r="N14" s="130">
        <v>0</v>
      </c>
      <c r="O14" s="130">
        <v>0</v>
      </c>
      <c r="P14" s="130">
        <v>0</v>
      </c>
      <c r="Q14" s="65">
        <f t="shared" ref="Q14:R16" si="0">K14+M14+O14</f>
        <v>0</v>
      </c>
      <c r="R14" s="65">
        <f t="shared" si="0"/>
        <v>0</v>
      </c>
      <c r="S14" s="167">
        <v>0</v>
      </c>
      <c r="T14" s="167">
        <v>0</v>
      </c>
      <c r="U14" s="167">
        <v>0</v>
      </c>
      <c r="V14" s="167">
        <v>0</v>
      </c>
      <c r="W14" s="167">
        <v>0</v>
      </c>
      <c r="X14" s="167">
        <v>0</v>
      </c>
      <c r="Y14" s="65">
        <f t="shared" ref="Y14:Z16" si="1">S14+U14+W14</f>
        <v>0</v>
      </c>
      <c r="Z14" s="65">
        <f t="shared" si="1"/>
        <v>0</v>
      </c>
      <c r="AA14" s="167">
        <v>0</v>
      </c>
      <c r="AB14" s="167">
        <v>0</v>
      </c>
      <c r="AC14" s="167">
        <v>0</v>
      </c>
      <c r="AD14" s="167">
        <v>0</v>
      </c>
      <c r="AE14" s="167">
        <v>0</v>
      </c>
      <c r="AF14" s="167">
        <v>0</v>
      </c>
      <c r="AG14" s="65">
        <f t="shared" ref="AG14:AH16" si="2">AA14+AC14+AE14</f>
        <v>0</v>
      </c>
      <c r="AH14" s="65">
        <f t="shared" si="2"/>
        <v>0</v>
      </c>
      <c r="AI14" s="167">
        <v>0</v>
      </c>
      <c r="AJ14" s="167"/>
      <c r="AK14" s="167">
        <v>1</v>
      </c>
      <c r="AL14" s="167"/>
      <c r="AM14" s="167">
        <v>1</v>
      </c>
      <c r="AN14" s="167"/>
      <c r="AO14" s="65">
        <f t="shared" ref="AO14:AP16" si="3">AI14+AK14+AM14</f>
        <v>2</v>
      </c>
      <c r="AP14" s="65">
        <f t="shared" si="3"/>
        <v>0</v>
      </c>
      <c r="AQ14" s="21">
        <f t="shared" ref="AQ14:AR16" si="4">Q14+Y14+AG14+AO14</f>
        <v>2</v>
      </c>
      <c r="AR14" s="69">
        <f t="shared" si="4"/>
        <v>0</v>
      </c>
      <c r="AS14" s="289">
        <f>IF(AND(AR14&gt;0,AQ14&gt;0),AR14/AQ14,0)</f>
        <v>0</v>
      </c>
    </row>
    <row r="15" spans="2:45" ht="99.75">
      <c r="B15" s="827"/>
      <c r="C15" s="201" t="s">
        <v>445</v>
      </c>
      <c r="D15" s="466">
        <v>4</v>
      </c>
      <c r="E15" s="212" t="s">
        <v>209</v>
      </c>
      <c r="F15" s="213" t="s">
        <v>210</v>
      </c>
      <c r="G15" s="214">
        <v>8</v>
      </c>
      <c r="H15" s="213" t="s">
        <v>211</v>
      </c>
      <c r="I15" s="215" t="s">
        <v>212</v>
      </c>
      <c r="J15" s="216" t="s">
        <v>545</v>
      </c>
      <c r="K15" s="130">
        <v>0</v>
      </c>
      <c r="L15" s="130">
        <v>0</v>
      </c>
      <c r="M15" s="130">
        <v>0</v>
      </c>
      <c r="N15" s="130">
        <v>0</v>
      </c>
      <c r="O15" s="130">
        <v>0</v>
      </c>
      <c r="P15" s="130">
        <v>0</v>
      </c>
      <c r="Q15" s="65">
        <f t="shared" si="0"/>
        <v>0</v>
      </c>
      <c r="R15" s="65">
        <f t="shared" si="0"/>
        <v>0</v>
      </c>
      <c r="S15" s="167">
        <v>0</v>
      </c>
      <c r="T15" s="167">
        <v>0</v>
      </c>
      <c r="U15" s="167">
        <v>0</v>
      </c>
      <c r="V15" s="167">
        <v>0</v>
      </c>
      <c r="W15" s="167">
        <v>0</v>
      </c>
      <c r="X15" s="167">
        <v>0</v>
      </c>
      <c r="Y15" s="65">
        <f t="shared" si="1"/>
        <v>0</v>
      </c>
      <c r="Z15" s="65">
        <f t="shared" si="1"/>
        <v>0</v>
      </c>
      <c r="AA15" s="167">
        <v>0</v>
      </c>
      <c r="AB15" s="167">
        <v>0</v>
      </c>
      <c r="AC15" s="167">
        <v>0</v>
      </c>
      <c r="AD15" s="167">
        <v>0</v>
      </c>
      <c r="AE15" s="167">
        <v>0</v>
      </c>
      <c r="AF15" s="167">
        <v>0</v>
      </c>
      <c r="AG15" s="65">
        <f t="shared" si="2"/>
        <v>0</v>
      </c>
      <c r="AH15" s="65">
        <f t="shared" si="2"/>
        <v>0</v>
      </c>
      <c r="AI15" s="167">
        <v>0</v>
      </c>
      <c r="AJ15" s="167"/>
      <c r="AK15" s="167">
        <v>2</v>
      </c>
      <c r="AL15" s="167"/>
      <c r="AM15" s="167">
        <v>2</v>
      </c>
      <c r="AN15" s="167"/>
      <c r="AO15" s="65">
        <f t="shared" si="3"/>
        <v>4</v>
      </c>
      <c r="AP15" s="65">
        <f t="shared" si="3"/>
        <v>0</v>
      </c>
      <c r="AQ15" s="21">
        <f t="shared" si="4"/>
        <v>4</v>
      </c>
      <c r="AR15" s="69">
        <f t="shared" si="4"/>
        <v>0</v>
      </c>
      <c r="AS15" s="289">
        <f>IF(AND(AR15&gt;0,AQ15&gt;0),AR15/AQ15,0)</f>
        <v>0</v>
      </c>
    </row>
    <row r="16" spans="2:45" ht="128.25">
      <c r="B16" s="755"/>
      <c r="C16" s="201" t="s">
        <v>446</v>
      </c>
      <c r="D16" s="466">
        <v>115</v>
      </c>
      <c r="E16" s="212" t="s">
        <v>213</v>
      </c>
      <c r="F16" s="213" t="s">
        <v>214</v>
      </c>
      <c r="G16" s="214">
        <v>200</v>
      </c>
      <c r="H16" s="213" t="s">
        <v>215</v>
      </c>
      <c r="I16" s="215" t="s">
        <v>216</v>
      </c>
      <c r="J16" s="216" t="s">
        <v>545</v>
      </c>
      <c r="K16" s="130">
        <v>5</v>
      </c>
      <c r="L16" s="130">
        <v>11</v>
      </c>
      <c r="M16" s="130">
        <v>10</v>
      </c>
      <c r="N16" s="130">
        <v>2</v>
      </c>
      <c r="O16" s="130">
        <v>12</v>
      </c>
      <c r="P16" s="130">
        <v>14</v>
      </c>
      <c r="Q16" s="67">
        <f t="shared" si="0"/>
        <v>27</v>
      </c>
      <c r="R16" s="67">
        <f t="shared" si="0"/>
        <v>27</v>
      </c>
      <c r="S16" s="167">
        <v>0</v>
      </c>
      <c r="T16" s="167">
        <v>0</v>
      </c>
      <c r="U16" s="167">
        <v>0</v>
      </c>
      <c r="V16" s="167">
        <v>0</v>
      </c>
      <c r="W16" s="167">
        <v>0</v>
      </c>
      <c r="X16" s="167">
        <v>0</v>
      </c>
      <c r="Y16" s="67">
        <f t="shared" si="1"/>
        <v>0</v>
      </c>
      <c r="Z16" s="67">
        <f t="shared" si="1"/>
        <v>0</v>
      </c>
      <c r="AA16" s="167">
        <v>0</v>
      </c>
      <c r="AB16" s="167">
        <v>0</v>
      </c>
      <c r="AC16" s="167">
        <v>0</v>
      </c>
      <c r="AD16" s="167">
        <v>0</v>
      </c>
      <c r="AE16" s="167">
        <v>0</v>
      </c>
      <c r="AF16" s="167">
        <v>0</v>
      </c>
      <c r="AG16" s="67">
        <f t="shared" si="2"/>
        <v>0</v>
      </c>
      <c r="AH16" s="67">
        <f t="shared" si="2"/>
        <v>0</v>
      </c>
      <c r="AI16" s="167">
        <v>30</v>
      </c>
      <c r="AJ16" s="167"/>
      <c r="AK16" s="167">
        <v>30</v>
      </c>
      <c r="AL16" s="167"/>
      <c r="AM16" s="167">
        <v>28</v>
      </c>
      <c r="AN16" s="167"/>
      <c r="AO16" s="67">
        <f t="shared" si="3"/>
        <v>88</v>
      </c>
      <c r="AP16" s="67">
        <f t="shared" si="3"/>
        <v>0</v>
      </c>
      <c r="AQ16" s="19">
        <f t="shared" si="4"/>
        <v>115</v>
      </c>
      <c r="AR16" s="70">
        <f t="shared" si="4"/>
        <v>27</v>
      </c>
      <c r="AS16" s="289">
        <f>IF(AND(AR16&gt;0,AQ16&gt;0),AR16/AQ16,0)</f>
        <v>0.23478260869565218</v>
      </c>
    </row>
    <row r="17" spans="2:45" ht="23.25">
      <c r="B17" s="719" t="s">
        <v>23</v>
      </c>
      <c r="C17" s="720"/>
      <c r="D17" s="720"/>
      <c r="E17" s="720"/>
      <c r="F17" s="720"/>
      <c r="G17" s="720"/>
      <c r="H17" s="720"/>
      <c r="I17" s="720"/>
      <c r="J17" s="720"/>
      <c r="K17" s="720"/>
      <c r="L17" s="720"/>
      <c r="M17" s="720"/>
      <c r="N17" s="720"/>
      <c r="O17" s="720"/>
      <c r="P17" s="720"/>
      <c r="Q17" s="720"/>
      <c r="R17" s="720"/>
      <c r="S17" s="720"/>
      <c r="T17" s="720"/>
      <c r="U17" s="720"/>
      <c r="V17" s="720"/>
      <c r="W17" s="720"/>
      <c r="X17" s="720"/>
      <c r="Y17" s="720"/>
      <c r="Z17" s="720"/>
      <c r="AA17" s="720"/>
      <c r="AB17" s="720"/>
      <c r="AC17" s="720"/>
      <c r="AD17" s="720"/>
      <c r="AE17" s="720"/>
      <c r="AF17" s="720"/>
      <c r="AG17" s="720"/>
      <c r="AH17" s="720"/>
      <c r="AI17" s="720"/>
      <c r="AJ17" s="720"/>
      <c r="AK17" s="720"/>
      <c r="AL17" s="720"/>
      <c r="AM17" s="720"/>
      <c r="AN17" s="720"/>
      <c r="AO17" s="720"/>
      <c r="AP17" s="720"/>
      <c r="AQ17" s="720"/>
      <c r="AR17" s="721"/>
      <c r="AS17" s="360">
        <f>AVERAGE(AS13:AS16)</f>
        <v>5.8695652173913045E-2</v>
      </c>
    </row>
    <row r="18" spans="2:45" ht="17.25">
      <c r="B18" s="6"/>
      <c r="C18" s="6"/>
      <c r="D18" s="12"/>
      <c r="E18" s="6"/>
      <c r="F18" s="6"/>
      <c r="G18" s="6"/>
      <c r="H18" s="6"/>
      <c r="I18" s="6"/>
      <c r="J18" s="7"/>
    </row>
    <row r="19" spans="2:45" ht="15.75">
      <c r="B19" s="58" t="s">
        <v>4</v>
      </c>
      <c r="C19" s="750"/>
      <c r="D19" s="736"/>
      <c r="E19" s="736"/>
      <c r="F19" s="736"/>
      <c r="G19" s="736"/>
      <c r="H19" s="736"/>
      <c r="I19" s="736"/>
      <c r="J19" s="737"/>
    </row>
    <row r="20" spans="2:45" ht="17.25">
      <c r="B20" s="6"/>
      <c r="C20" s="676"/>
      <c r="D20" s="676"/>
      <c r="E20" s="676"/>
      <c r="F20" s="676"/>
      <c r="G20" s="676"/>
      <c r="H20" s="676"/>
      <c r="I20" s="676"/>
      <c r="J20" s="676"/>
    </row>
    <row r="21" spans="2:45" ht="90" customHeight="1">
      <c r="B21" s="59" t="s">
        <v>32</v>
      </c>
      <c r="C21" s="683" t="s">
        <v>903</v>
      </c>
      <c r="D21" s="684"/>
      <c r="E21" s="6"/>
      <c r="F21" s="6"/>
      <c r="G21" s="57" t="s">
        <v>22</v>
      </c>
      <c r="H21" s="693" t="s">
        <v>546</v>
      </c>
      <c r="I21" s="694"/>
      <c r="J21" s="694"/>
    </row>
    <row r="22" spans="2:45" ht="17.25">
      <c r="B22" s="6"/>
      <c r="C22" s="6"/>
      <c r="D22" s="12"/>
      <c r="E22" s="6"/>
      <c r="F22" s="6"/>
      <c r="G22" s="6"/>
      <c r="H22" s="6"/>
      <c r="I22" s="6"/>
      <c r="J22" s="7"/>
    </row>
    <row r="23" spans="2:45" ht="17.25">
      <c r="B23" s="6"/>
      <c r="C23" s="6"/>
      <c r="D23" s="12"/>
      <c r="E23" s="6"/>
      <c r="F23" s="6"/>
      <c r="G23" s="6"/>
      <c r="H23" s="6"/>
      <c r="I23" s="6"/>
      <c r="J23" s="7"/>
    </row>
    <row r="24" spans="2:45" ht="17.25">
      <c r="B24" s="6"/>
      <c r="C24" s="6"/>
      <c r="D24" s="12"/>
      <c r="E24" s="6"/>
      <c r="F24" s="6"/>
      <c r="G24" s="6"/>
      <c r="H24" s="6"/>
      <c r="I24" s="6"/>
      <c r="J24" s="7"/>
    </row>
    <row r="25" spans="2:45" ht="17.25">
      <c r="B25" s="6"/>
      <c r="C25" s="6"/>
      <c r="D25" s="12"/>
      <c r="E25" s="687"/>
      <c r="F25" s="687"/>
      <c r="G25" s="687"/>
      <c r="H25" s="687"/>
      <c r="I25" s="72"/>
      <c r="J25" s="6"/>
    </row>
    <row r="26" spans="2:45" ht="17.25">
      <c r="B26" s="6"/>
      <c r="C26" s="6"/>
      <c r="D26" s="12"/>
      <c r="E26" s="6"/>
      <c r="F26" s="6"/>
      <c r="G26" s="7"/>
      <c r="H26" s="6"/>
      <c r="I26" s="6"/>
      <c r="J26" s="6"/>
    </row>
    <row r="27" spans="2:45" ht="17.25">
      <c r="B27" s="6"/>
      <c r="C27" s="6"/>
      <c r="D27" s="12"/>
      <c r="E27" s="687"/>
      <c r="F27" s="687"/>
      <c r="G27" s="687"/>
      <c r="H27" s="687"/>
      <c r="I27" s="72"/>
      <c r="J27" s="6"/>
    </row>
    <row r="28" spans="2:45" ht="17.25">
      <c r="B28" s="6"/>
      <c r="C28" s="6"/>
      <c r="D28" s="12"/>
      <c r="E28" s="6"/>
      <c r="F28" s="6"/>
      <c r="G28" s="7"/>
      <c r="H28" s="6"/>
      <c r="I28" s="6"/>
      <c r="J28" s="6"/>
    </row>
    <row r="29" spans="2:45" ht="17.25">
      <c r="B29" s="6"/>
      <c r="C29" s="6"/>
      <c r="D29" s="12"/>
      <c r="E29" s="687"/>
      <c r="F29" s="687"/>
      <c r="G29" s="687"/>
      <c r="H29" s="687"/>
      <c r="I29" s="72"/>
      <c r="J29" s="6"/>
    </row>
  </sheetData>
  <sheetProtection algorithmName="SHA-512" hashValue="iJbc201lZ7aj/hjf407gNcK5VKEBM7dk/vwvOfo05OoD+5ot4dBOP8OGu+irDMdsxvDsWkeWZ2e77d/bG6KIXQ==" saltValue="1RlKPR30YB/xmz99pxqjzQ==" spinCount="100000" sheet="1" objects="1" scenarios="1"/>
  <mergeCells count="50">
    <mergeCell ref="B17:AR17"/>
    <mergeCell ref="C19:J19"/>
    <mergeCell ref="B13:B16"/>
    <mergeCell ref="AA11:AB11"/>
    <mergeCell ref="AC11:AD11"/>
    <mergeCell ref="AE11:AF11"/>
    <mergeCell ref="AG11:AH11"/>
    <mergeCell ref="AI11:AJ11"/>
    <mergeCell ref="AK11:AL11"/>
    <mergeCell ref="O11:P11"/>
    <mergeCell ref="Q11:R11"/>
    <mergeCell ref="S11:T11"/>
    <mergeCell ref="K9:AP9"/>
    <mergeCell ref="AQ9:AQ12"/>
    <mergeCell ref="E29:H29"/>
    <mergeCell ref="AM11:AN11"/>
    <mergeCell ref="AO11:AP11"/>
    <mergeCell ref="C20:J20"/>
    <mergeCell ref="C21:D21"/>
    <mergeCell ref="H21:J21"/>
    <mergeCell ref="E25:H25"/>
    <mergeCell ref="E27:H27"/>
    <mergeCell ref="K11:L11"/>
    <mergeCell ref="M11:N11"/>
    <mergeCell ref="U11:V11"/>
    <mergeCell ref="W11:X11"/>
    <mergeCell ref="Y11:Z11"/>
    <mergeCell ref="C13:C14"/>
    <mergeCell ref="AQ8:AS8"/>
    <mergeCell ref="B9:B12"/>
    <mergeCell ref="C9:C12"/>
    <mergeCell ref="D9:D12"/>
    <mergeCell ref="E9:E12"/>
    <mergeCell ref="F9:F12"/>
    <mergeCell ref="G9:G12"/>
    <mergeCell ref="H9:H12"/>
    <mergeCell ref="I9:I12"/>
    <mergeCell ref="J9:J12"/>
    <mergeCell ref="AR9:AR12"/>
    <mergeCell ref="AS9:AS12"/>
    <mergeCell ref="K10:R10"/>
    <mergeCell ref="S10:Z10"/>
    <mergeCell ref="AA10:AH10"/>
    <mergeCell ref="AI10:AP10"/>
    <mergeCell ref="AR7:AS7"/>
    <mergeCell ref="B2:B6"/>
    <mergeCell ref="C2:AQ6"/>
    <mergeCell ref="AR2:AS2"/>
    <mergeCell ref="AR5:AS5"/>
    <mergeCell ref="AR6:AS6"/>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FF00"/>
  </sheetPr>
  <dimension ref="B1:AS33"/>
  <sheetViews>
    <sheetView showGridLines="0" tabSelected="1" zoomScale="55" zoomScaleNormal="55" workbookViewId="0">
      <selection activeCell="D27" sqref="D27"/>
    </sheetView>
  </sheetViews>
  <sheetFormatPr baseColWidth="10" defaultColWidth="17.28515625" defaultRowHeight="15" customHeight="1"/>
  <cols>
    <col min="1" max="1" width="4.28515625" style="4" customWidth="1"/>
    <col min="2" max="2" width="28.42578125" style="8" customWidth="1"/>
    <col min="3" max="3" width="28.5703125" style="8" customWidth="1"/>
    <col min="4" max="4" width="21.42578125" style="13" customWidth="1"/>
    <col min="5" max="5" width="21.42578125" style="8" customWidth="1"/>
    <col min="6" max="6" width="28.42578125" style="8" customWidth="1"/>
    <col min="7" max="7" width="21.42578125" style="8" customWidth="1"/>
    <col min="8" max="8" width="28.5703125" style="8" customWidth="1"/>
    <col min="9" max="9" width="50" style="8" customWidth="1"/>
    <col min="10" max="10" width="28.5703125" style="10" customWidth="1"/>
    <col min="11" max="42" width="14.28515625" style="4" customWidth="1"/>
    <col min="43" max="45" width="21.28515625" style="4" customWidth="1"/>
    <col min="46" max="16384" width="17.28515625" style="4"/>
  </cols>
  <sheetData>
    <row r="1" spans="2:45" ht="18" thickBot="1"/>
    <row r="2" spans="2:45" ht="15.75">
      <c r="B2" s="698"/>
      <c r="C2" s="701" t="s">
        <v>59</v>
      </c>
      <c r="D2" s="702"/>
      <c r="E2" s="702"/>
      <c r="F2" s="702"/>
      <c r="G2" s="702"/>
      <c r="H2" s="702"/>
      <c r="I2" s="702"/>
      <c r="J2" s="702"/>
      <c r="K2" s="702"/>
      <c r="L2" s="702"/>
      <c r="M2" s="702"/>
      <c r="N2" s="702"/>
      <c r="O2" s="702"/>
      <c r="P2" s="702"/>
      <c r="Q2" s="702"/>
      <c r="R2" s="702"/>
      <c r="S2" s="702"/>
      <c r="T2" s="702"/>
      <c r="U2" s="702"/>
      <c r="V2" s="702"/>
      <c r="W2" s="702"/>
      <c r="X2" s="702"/>
      <c r="Y2" s="702"/>
      <c r="Z2" s="702"/>
      <c r="AA2" s="702"/>
      <c r="AB2" s="702"/>
      <c r="AC2" s="702"/>
      <c r="AD2" s="702"/>
      <c r="AE2" s="702"/>
      <c r="AF2" s="702"/>
      <c r="AG2" s="702"/>
      <c r="AH2" s="702"/>
      <c r="AI2" s="702"/>
      <c r="AJ2" s="702"/>
      <c r="AK2" s="702"/>
      <c r="AL2" s="702"/>
      <c r="AM2" s="702"/>
      <c r="AN2" s="702"/>
      <c r="AO2" s="702"/>
      <c r="AP2" s="702"/>
      <c r="AQ2" s="703"/>
      <c r="AR2" s="710" t="s">
        <v>39</v>
      </c>
      <c r="AS2" s="711"/>
    </row>
    <row r="3" spans="2:45" ht="15.75">
      <c r="B3" s="699"/>
      <c r="C3" s="704"/>
      <c r="D3" s="705"/>
      <c r="E3" s="705"/>
      <c r="F3" s="705"/>
      <c r="G3" s="705"/>
      <c r="H3" s="705"/>
      <c r="I3" s="705"/>
      <c r="J3" s="705"/>
      <c r="K3" s="705"/>
      <c r="L3" s="705"/>
      <c r="M3" s="705"/>
      <c r="N3" s="705"/>
      <c r="O3" s="705"/>
      <c r="P3" s="705"/>
      <c r="Q3" s="705"/>
      <c r="R3" s="705"/>
      <c r="S3" s="705"/>
      <c r="T3" s="705"/>
      <c r="U3" s="705"/>
      <c r="V3" s="705"/>
      <c r="W3" s="705"/>
      <c r="X3" s="705"/>
      <c r="Y3" s="705"/>
      <c r="Z3" s="705"/>
      <c r="AA3" s="705"/>
      <c r="AB3" s="705"/>
      <c r="AC3" s="705"/>
      <c r="AD3" s="705"/>
      <c r="AE3" s="705"/>
      <c r="AF3" s="705"/>
      <c r="AG3" s="705"/>
      <c r="AH3" s="705"/>
      <c r="AI3" s="705"/>
      <c r="AJ3" s="705"/>
      <c r="AK3" s="705"/>
      <c r="AL3" s="705"/>
      <c r="AM3" s="705"/>
      <c r="AN3" s="705"/>
      <c r="AO3" s="705"/>
      <c r="AP3" s="705"/>
      <c r="AQ3" s="706"/>
      <c r="AR3" s="104" t="s">
        <v>36</v>
      </c>
      <c r="AS3" s="105" t="s">
        <v>37</v>
      </c>
    </row>
    <row r="4" spans="2:45">
      <c r="B4" s="699"/>
      <c r="C4" s="704"/>
      <c r="D4" s="705"/>
      <c r="E4" s="705"/>
      <c r="F4" s="705"/>
      <c r="G4" s="705"/>
      <c r="H4" s="705"/>
      <c r="I4" s="705"/>
      <c r="J4" s="705"/>
      <c r="K4" s="705"/>
      <c r="L4" s="705"/>
      <c r="M4" s="705"/>
      <c r="N4" s="705"/>
      <c r="O4" s="705"/>
      <c r="P4" s="705"/>
      <c r="Q4" s="705"/>
      <c r="R4" s="705"/>
      <c r="S4" s="705"/>
      <c r="T4" s="705"/>
      <c r="U4" s="705"/>
      <c r="V4" s="705"/>
      <c r="W4" s="705"/>
      <c r="X4" s="705"/>
      <c r="Y4" s="705"/>
      <c r="Z4" s="705"/>
      <c r="AA4" s="705"/>
      <c r="AB4" s="705"/>
      <c r="AC4" s="705"/>
      <c r="AD4" s="705"/>
      <c r="AE4" s="705"/>
      <c r="AF4" s="705"/>
      <c r="AG4" s="705"/>
      <c r="AH4" s="705"/>
      <c r="AI4" s="705"/>
      <c r="AJ4" s="705"/>
      <c r="AK4" s="705"/>
      <c r="AL4" s="705"/>
      <c r="AM4" s="705"/>
      <c r="AN4" s="705"/>
      <c r="AO4" s="705"/>
      <c r="AP4" s="705"/>
      <c r="AQ4" s="706"/>
      <c r="AR4" s="24">
        <v>3</v>
      </c>
      <c r="AS4" s="25" t="s">
        <v>102</v>
      </c>
    </row>
    <row r="5" spans="2:45" ht="15.75">
      <c r="B5" s="699"/>
      <c r="C5" s="704"/>
      <c r="D5" s="705"/>
      <c r="E5" s="705"/>
      <c r="F5" s="705"/>
      <c r="G5" s="705"/>
      <c r="H5" s="705"/>
      <c r="I5" s="705"/>
      <c r="J5" s="705"/>
      <c r="K5" s="705"/>
      <c r="L5" s="705"/>
      <c r="M5" s="705"/>
      <c r="N5" s="705"/>
      <c r="O5" s="705"/>
      <c r="P5" s="705"/>
      <c r="Q5" s="705"/>
      <c r="R5" s="705"/>
      <c r="S5" s="705"/>
      <c r="T5" s="705"/>
      <c r="U5" s="705"/>
      <c r="V5" s="705"/>
      <c r="W5" s="705"/>
      <c r="X5" s="705"/>
      <c r="Y5" s="705"/>
      <c r="Z5" s="705"/>
      <c r="AA5" s="705"/>
      <c r="AB5" s="705"/>
      <c r="AC5" s="705"/>
      <c r="AD5" s="705"/>
      <c r="AE5" s="705"/>
      <c r="AF5" s="705"/>
      <c r="AG5" s="705"/>
      <c r="AH5" s="705"/>
      <c r="AI5" s="705"/>
      <c r="AJ5" s="705"/>
      <c r="AK5" s="705"/>
      <c r="AL5" s="705"/>
      <c r="AM5" s="705"/>
      <c r="AN5" s="705"/>
      <c r="AO5" s="705"/>
      <c r="AP5" s="705"/>
      <c r="AQ5" s="706"/>
      <c r="AR5" s="712" t="s">
        <v>38</v>
      </c>
      <c r="AS5" s="713"/>
    </row>
    <row r="6" spans="2:45" ht="15.75" thickBot="1">
      <c r="B6" s="700"/>
      <c r="C6" s="707"/>
      <c r="D6" s="708"/>
      <c r="E6" s="708"/>
      <c r="F6" s="708"/>
      <c r="G6" s="708"/>
      <c r="H6" s="708"/>
      <c r="I6" s="708"/>
      <c r="J6" s="708"/>
      <c r="K6" s="708"/>
      <c r="L6" s="708"/>
      <c r="M6" s="708"/>
      <c r="N6" s="708"/>
      <c r="O6" s="708"/>
      <c r="P6" s="708"/>
      <c r="Q6" s="708"/>
      <c r="R6" s="708"/>
      <c r="S6" s="708"/>
      <c r="T6" s="708"/>
      <c r="U6" s="708"/>
      <c r="V6" s="708"/>
      <c r="W6" s="708"/>
      <c r="X6" s="708"/>
      <c r="Y6" s="708"/>
      <c r="Z6" s="708"/>
      <c r="AA6" s="708"/>
      <c r="AB6" s="708"/>
      <c r="AC6" s="708"/>
      <c r="AD6" s="708"/>
      <c r="AE6" s="708"/>
      <c r="AF6" s="708"/>
      <c r="AG6" s="708"/>
      <c r="AH6" s="708"/>
      <c r="AI6" s="708"/>
      <c r="AJ6" s="708"/>
      <c r="AK6" s="708"/>
      <c r="AL6" s="708"/>
      <c r="AM6" s="708"/>
      <c r="AN6" s="708"/>
      <c r="AO6" s="708"/>
      <c r="AP6" s="708"/>
      <c r="AQ6" s="709"/>
      <c r="AR6" s="714" t="s">
        <v>100</v>
      </c>
      <c r="AS6" s="715"/>
    </row>
    <row r="7" spans="2:45" ht="17.25">
      <c r="B7" s="5"/>
      <c r="C7" s="5"/>
      <c r="D7" s="11"/>
      <c r="E7" s="5"/>
      <c r="F7" s="5"/>
      <c r="G7" s="5"/>
      <c r="H7" s="5"/>
      <c r="I7" s="5"/>
      <c r="J7" s="9"/>
      <c r="AR7" s="631"/>
      <c r="AS7" s="632"/>
    </row>
    <row r="8" spans="2:45" ht="13.5">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695"/>
      <c r="AR8" s="696"/>
      <c r="AS8" s="697"/>
    </row>
    <row r="9" spans="2:45" ht="15.75">
      <c r="B9" s="626" t="s">
        <v>35</v>
      </c>
      <c r="C9" s="825" t="s">
        <v>34</v>
      </c>
      <c r="D9" s="825" t="s">
        <v>63</v>
      </c>
      <c r="E9" s="825" t="s">
        <v>66</v>
      </c>
      <c r="F9" s="825" t="s">
        <v>67</v>
      </c>
      <c r="G9" s="825" t="s">
        <v>31</v>
      </c>
      <c r="H9" s="825" t="s">
        <v>25</v>
      </c>
      <c r="I9" s="825" t="s">
        <v>95</v>
      </c>
      <c r="J9" s="825" t="s">
        <v>2</v>
      </c>
      <c r="K9" s="628" t="s">
        <v>5</v>
      </c>
      <c r="L9" s="628"/>
      <c r="M9" s="628"/>
      <c r="N9" s="628"/>
      <c r="O9" s="628"/>
      <c r="P9" s="628"/>
      <c r="Q9" s="628"/>
      <c r="R9" s="628"/>
      <c r="S9" s="628"/>
      <c r="T9" s="628"/>
      <c r="U9" s="628"/>
      <c r="V9" s="628"/>
      <c r="W9" s="628"/>
      <c r="X9" s="628"/>
      <c r="Y9" s="628"/>
      <c r="Z9" s="628"/>
      <c r="AA9" s="628"/>
      <c r="AB9" s="628"/>
      <c r="AC9" s="628"/>
      <c r="AD9" s="628"/>
      <c r="AE9" s="628"/>
      <c r="AF9" s="628"/>
      <c r="AG9" s="628"/>
      <c r="AH9" s="628"/>
      <c r="AI9" s="628"/>
      <c r="AJ9" s="628"/>
      <c r="AK9" s="628"/>
      <c r="AL9" s="628"/>
      <c r="AM9" s="628"/>
      <c r="AN9" s="628"/>
      <c r="AO9" s="628"/>
      <c r="AP9" s="628"/>
      <c r="AQ9" s="629" t="s">
        <v>6</v>
      </c>
      <c r="AR9" s="630" t="s">
        <v>7</v>
      </c>
      <c r="AS9" s="630" t="s">
        <v>24</v>
      </c>
    </row>
    <row r="10" spans="2:45" ht="15.75">
      <c r="B10" s="626"/>
      <c r="C10" s="825"/>
      <c r="D10" s="825"/>
      <c r="E10" s="825"/>
      <c r="F10" s="825"/>
      <c r="G10" s="825"/>
      <c r="H10" s="825"/>
      <c r="I10" s="825"/>
      <c r="J10" s="825"/>
      <c r="K10" s="615" t="s">
        <v>26</v>
      </c>
      <c r="L10" s="615"/>
      <c r="M10" s="615"/>
      <c r="N10" s="615"/>
      <c r="O10" s="615"/>
      <c r="P10" s="615"/>
      <c r="Q10" s="615"/>
      <c r="R10" s="615"/>
      <c r="S10" s="615" t="s">
        <v>27</v>
      </c>
      <c r="T10" s="615"/>
      <c r="U10" s="615"/>
      <c r="V10" s="615"/>
      <c r="W10" s="615"/>
      <c r="X10" s="615"/>
      <c r="Y10" s="615"/>
      <c r="Z10" s="615"/>
      <c r="AA10" s="615" t="s">
        <v>28</v>
      </c>
      <c r="AB10" s="615"/>
      <c r="AC10" s="615"/>
      <c r="AD10" s="615"/>
      <c r="AE10" s="615"/>
      <c r="AF10" s="615"/>
      <c r="AG10" s="615"/>
      <c r="AH10" s="615"/>
      <c r="AI10" s="615" t="s">
        <v>29</v>
      </c>
      <c r="AJ10" s="615"/>
      <c r="AK10" s="615"/>
      <c r="AL10" s="615"/>
      <c r="AM10" s="615"/>
      <c r="AN10" s="615"/>
      <c r="AO10" s="615"/>
      <c r="AP10" s="615"/>
      <c r="AQ10" s="629"/>
      <c r="AR10" s="630"/>
      <c r="AS10" s="630"/>
    </row>
    <row r="11" spans="2:45" ht="15.75" customHeight="1">
      <c r="B11" s="626"/>
      <c r="C11" s="825"/>
      <c r="D11" s="825"/>
      <c r="E11" s="825"/>
      <c r="F11" s="825"/>
      <c r="G11" s="825"/>
      <c r="H11" s="825"/>
      <c r="I11" s="825"/>
      <c r="J11" s="825"/>
      <c r="K11" s="615" t="s">
        <v>8</v>
      </c>
      <c r="L11" s="615"/>
      <c r="M11" s="615" t="s">
        <v>9</v>
      </c>
      <c r="N11" s="615"/>
      <c r="O11" s="621" t="s">
        <v>10</v>
      </c>
      <c r="P11" s="622"/>
      <c r="Q11" s="605" t="s">
        <v>11</v>
      </c>
      <c r="R11" s="606"/>
      <c r="S11" s="615" t="s">
        <v>33</v>
      </c>
      <c r="T11" s="615"/>
      <c r="U11" s="615" t="s">
        <v>12</v>
      </c>
      <c r="V11" s="615"/>
      <c r="W11" s="615" t="s">
        <v>13</v>
      </c>
      <c r="X11" s="615"/>
      <c r="Y11" s="605" t="s">
        <v>11</v>
      </c>
      <c r="Z11" s="606"/>
      <c r="AA11" s="615" t="s">
        <v>14</v>
      </c>
      <c r="AB11" s="615"/>
      <c r="AC11" s="615" t="s">
        <v>15</v>
      </c>
      <c r="AD11" s="615"/>
      <c r="AE11" s="615" t="s">
        <v>16</v>
      </c>
      <c r="AF11" s="615"/>
      <c r="AG11" s="605" t="s">
        <v>11</v>
      </c>
      <c r="AH11" s="606"/>
      <c r="AI11" s="615" t="s">
        <v>17</v>
      </c>
      <c r="AJ11" s="615"/>
      <c r="AK11" s="615" t="s">
        <v>18</v>
      </c>
      <c r="AL11" s="615"/>
      <c r="AM11" s="615" t="s">
        <v>19</v>
      </c>
      <c r="AN11" s="615"/>
      <c r="AO11" s="605" t="s">
        <v>11</v>
      </c>
      <c r="AP11" s="606"/>
      <c r="AQ11" s="629"/>
      <c r="AR11" s="630"/>
      <c r="AS11" s="630"/>
    </row>
    <row r="12" spans="2:45" ht="13.5">
      <c r="B12" s="627"/>
      <c r="C12" s="726"/>
      <c r="D12" s="726"/>
      <c r="E12" s="726"/>
      <c r="F12" s="726"/>
      <c r="G12" s="726"/>
      <c r="H12" s="726"/>
      <c r="I12" s="726"/>
      <c r="J12" s="726"/>
      <c r="K12" s="97" t="s">
        <v>20</v>
      </c>
      <c r="L12" s="98" t="s">
        <v>21</v>
      </c>
      <c r="M12" s="97" t="s">
        <v>20</v>
      </c>
      <c r="N12" s="98" t="s">
        <v>21</v>
      </c>
      <c r="O12" s="97" t="s">
        <v>20</v>
      </c>
      <c r="P12" s="98" t="s">
        <v>21</v>
      </c>
      <c r="Q12" s="99" t="s">
        <v>20</v>
      </c>
      <c r="R12" s="100" t="s">
        <v>21</v>
      </c>
      <c r="S12" s="97" t="s">
        <v>20</v>
      </c>
      <c r="T12" s="98" t="s">
        <v>21</v>
      </c>
      <c r="U12" s="97" t="s">
        <v>20</v>
      </c>
      <c r="V12" s="98" t="s">
        <v>21</v>
      </c>
      <c r="W12" s="97" t="s">
        <v>20</v>
      </c>
      <c r="X12" s="98" t="s">
        <v>21</v>
      </c>
      <c r="Y12" s="99" t="s">
        <v>20</v>
      </c>
      <c r="Z12" s="100" t="s">
        <v>21</v>
      </c>
      <c r="AA12" s="97" t="s">
        <v>20</v>
      </c>
      <c r="AB12" s="98" t="s">
        <v>21</v>
      </c>
      <c r="AC12" s="97" t="s">
        <v>20</v>
      </c>
      <c r="AD12" s="98" t="s">
        <v>21</v>
      </c>
      <c r="AE12" s="97" t="s">
        <v>20</v>
      </c>
      <c r="AF12" s="98" t="s">
        <v>21</v>
      </c>
      <c r="AG12" s="99" t="s">
        <v>20</v>
      </c>
      <c r="AH12" s="100" t="s">
        <v>21</v>
      </c>
      <c r="AI12" s="97" t="s">
        <v>20</v>
      </c>
      <c r="AJ12" s="98" t="s">
        <v>21</v>
      </c>
      <c r="AK12" s="97" t="s">
        <v>20</v>
      </c>
      <c r="AL12" s="98" t="s">
        <v>21</v>
      </c>
      <c r="AM12" s="97" t="s">
        <v>20</v>
      </c>
      <c r="AN12" s="98" t="s">
        <v>21</v>
      </c>
      <c r="AO12" s="99" t="s">
        <v>20</v>
      </c>
      <c r="AP12" s="100" t="s">
        <v>21</v>
      </c>
      <c r="AQ12" s="629"/>
      <c r="AR12" s="630"/>
      <c r="AS12" s="630"/>
    </row>
    <row r="13" spans="2:45" ht="157.5" customHeight="1">
      <c r="B13" s="716" t="s">
        <v>346</v>
      </c>
      <c r="C13" s="254" t="s">
        <v>447</v>
      </c>
      <c r="D13" s="255">
        <v>3</v>
      </c>
      <c r="E13" s="256" t="s">
        <v>321</v>
      </c>
      <c r="F13" s="256" t="s">
        <v>322</v>
      </c>
      <c r="G13" s="257">
        <v>3</v>
      </c>
      <c r="H13" s="254" t="s">
        <v>323</v>
      </c>
      <c r="I13" s="254" t="s">
        <v>324</v>
      </c>
      <c r="J13" s="256" t="s">
        <v>3</v>
      </c>
      <c r="K13" s="167">
        <v>0</v>
      </c>
      <c r="L13" s="167">
        <v>0</v>
      </c>
      <c r="M13" s="167">
        <v>0</v>
      </c>
      <c r="N13" s="167">
        <v>0</v>
      </c>
      <c r="O13" s="167">
        <v>2</v>
      </c>
      <c r="P13" s="167">
        <v>2</v>
      </c>
      <c r="Q13" s="169">
        <f>K13+M13+O13</f>
        <v>2</v>
      </c>
      <c r="R13" s="169">
        <f>L13+N13+P13</f>
        <v>2</v>
      </c>
      <c r="S13" s="167">
        <v>0</v>
      </c>
      <c r="T13" s="167">
        <v>0</v>
      </c>
      <c r="U13" s="167">
        <v>0</v>
      </c>
      <c r="V13" s="167">
        <v>0</v>
      </c>
      <c r="W13" s="167">
        <v>0</v>
      </c>
      <c r="X13" s="167">
        <v>0</v>
      </c>
      <c r="Y13" s="169">
        <f>S13+U13+W13</f>
        <v>0</v>
      </c>
      <c r="Z13" s="169">
        <f>T13+V13+X13</f>
        <v>0</v>
      </c>
      <c r="AA13" s="167">
        <v>1</v>
      </c>
      <c r="AB13" s="167">
        <v>1</v>
      </c>
      <c r="AC13" s="167">
        <v>0</v>
      </c>
      <c r="AD13" s="167">
        <v>0</v>
      </c>
      <c r="AE13" s="263">
        <v>0</v>
      </c>
      <c r="AF13" s="263">
        <v>0</v>
      </c>
      <c r="AG13" s="169">
        <f>AA13+AC13+AE13</f>
        <v>1</v>
      </c>
      <c r="AH13" s="169">
        <f>AB13+AD13+AF13</f>
        <v>1</v>
      </c>
      <c r="AI13" s="167">
        <v>0</v>
      </c>
      <c r="AJ13" s="167"/>
      <c r="AK13" s="167">
        <v>0</v>
      </c>
      <c r="AL13" s="167"/>
      <c r="AM13" s="167">
        <v>0</v>
      </c>
      <c r="AN13" s="167"/>
      <c r="AO13" s="169">
        <f>AI13+AK13+AM13</f>
        <v>0</v>
      </c>
      <c r="AP13" s="169">
        <f>AJ13+AL13+AN13</f>
        <v>0</v>
      </c>
      <c r="AQ13" s="204">
        <f>Q13+Y13+AG13+AO13</f>
        <v>3</v>
      </c>
      <c r="AR13" s="204">
        <f>R13+Z13+AH13+AP13</f>
        <v>3</v>
      </c>
      <c r="AS13" s="284">
        <f t="shared" ref="AS13:AS20" si="0">IF(AND(AR13&gt;0,AQ13&gt;0),AR13/AQ13,0)</f>
        <v>1</v>
      </c>
    </row>
    <row r="14" spans="2:45" ht="72">
      <c r="B14" s="828"/>
      <c r="C14" s="258" t="s">
        <v>448</v>
      </c>
      <c r="D14" s="259">
        <v>2</v>
      </c>
      <c r="E14" s="260" t="s">
        <v>325</v>
      </c>
      <c r="F14" s="260" t="s">
        <v>326</v>
      </c>
      <c r="G14" s="261">
        <v>3</v>
      </c>
      <c r="H14" s="258" t="s">
        <v>327</v>
      </c>
      <c r="I14" s="254" t="s">
        <v>328</v>
      </c>
      <c r="J14" s="256" t="s">
        <v>3</v>
      </c>
      <c r="K14" s="167">
        <v>0</v>
      </c>
      <c r="L14" s="167">
        <v>0</v>
      </c>
      <c r="M14" s="167">
        <v>1</v>
      </c>
      <c r="N14" s="167">
        <v>1</v>
      </c>
      <c r="O14" s="167">
        <v>0</v>
      </c>
      <c r="P14" s="167">
        <v>0</v>
      </c>
      <c r="Q14" s="169">
        <v>1</v>
      </c>
      <c r="R14" s="169">
        <f t="shared" ref="R14" si="1">L14+N14+P14</f>
        <v>1</v>
      </c>
      <c r="S14" s="167">
        <v>0</v>
      </c>
      <c r="T14" s="167">
        <v>0</v>
      </c>
      <c r="U14" s="167">
        <v>1</v>
      </c>
      <c r="V14" s="167">
        <v>1</v>
      </c>
      <c r="W14" s="167">
        <v>0</v>
      </c>
      <c r="X14" s="167">
        <v>0</v>
      </c>
      <c r="Y14" s="169">
        <v>1</v>
      </c>
      <c r="Z14" s="169">
        <f t="shared" ref="Z14" si="2">T14+V14+X14</f>
        <v>1</v>
      </c>
      <c r="AA14" s="167">
        <v>0</v>
      </c>
      <c r="AB14" s="167">
        <v>0</v>
      </c>
      <c r="AC14" s="167">
        <v>0</v>
      </c>
      <c r="AD14" s="167">
        <v>0</v>
      </c>
      <c r="AE14" s="263">
        <v>0</v>
      </c>
      <c r="AF14" s="263">
        <v>0</v>
      </c>
      <c r="AG14" s="169">
        <v>0</v>
      </c>
      <c r="AH14" s="169">
        <f t="shared" ref="AH14" si="3">AB14+AD14+AF14</f>
        <v>0</v>
      </c>
      <c r="AI14" s="167">
        <v>0</v>
      </c>
      <c r="AJ14" s="167"/>
      <c r="AK14" s="167">
        <v>0</v>
      </c>
      <c r="AL14" s="167"/>
      <c r="AM14" s="167">
        <v>0</v>
      </c>
      <c r="AN14" s="167"/>
      <c r="AO14" s="169">
        <v>0</v>
      </c>
      <c r="AP14" s="169">
        <f t="shared" ref="AP14" si="4">AJ14+AL14+AN14</f>
        <v>0</v>
      </c>
      <c r="AQ14" s="204">
        <f t="shared" ref="AQ14:AR20" si="5">Q14+Y14+AG14+AO14</f>
        <v>2</v>
      </c>
      <c r="AR14" s="204">
        <f t="shared" si="5"/>
        <v>2</v>
      </c>
      <c r="AS14" s="284">
        <f t="shared" si="0"/>
        <v>1</v>
      </c>
    </row>
    <row r="15" spans="2:45" ht="198">
      <c r="B15" s="828"/>
      <c r="C15" s="258" t="s">
        <v>449</v>
      </c>
      <c r="D15" s="255">
        <v>65</v>
      </c>
      <c r="E15" s="256" t="s">
        <v>329</v>
      </c>
      <c r="F15" s="256" t="s">
        <v>330</v>
      </c>
      <c r="G15" s="257">
        <v>65</v>
      </c>
      <c r="H15" s="254" t="s">
        <v>331</v>
      </c>
      <c r="I15" s="254" t="s">
        <v>332</v>
      </c>
      <c r="J15" s="256" t="s">
        <v>3</v>
      </c>
      <c r="K15" s="167">
        <v>65</v>
      </c>
      <c r="L15" s="167">
        <v>65</v>
      </c>
      <c r="M15" s="167">
        <v>0</v>
      </c>
      <c r="N15" s="167">
        <v>0</v>
      </c>
      <c r="O15" s="167">
        <v>0</v>
      </c>
      <c r="P15" s="167">
        <v>0</v>
      </c>
      <c r="Q15" s="169">
        <f t="shared" ref="Q15:R20" si="6">K15+M15+O15</f>
        <v>65</v>
      </c>
      <c r="R15" s="169">
        <f t="shared" si="6"/>
        <v>65</v>
      </c>
      <c r="S15" s="167">
        <v>0</v>
      </c>
      <c r="T15" s="167">
        <v>0</v>
      </c>
      <c r="U15" s="167">
        <v>0</v>
      </c>
      <c r="V15" s="167">
        <v>0</v>
      </c>
      <c r="W15" s="167">
        <v>0</v>
      </c>
      <c r="X15" s="167">
        <v>0</v>
      </c>
      <c r="Y15" s="169">
        <f t="shared" ref="Y15:Z20" si="7">S15+U15+W15</f>
        <v>0</v>
      </c>
      <c r="Z15" s="169">
        <f t="shared" si="7"/>
        <v>0</v>
      </c>
      <c r="AA15" s="167">
        <v>0</v>
      </c>
      <c r="AB15" s="167">
        <v>0</v>
      </c>
      <c r="AC15" s="167">
        <v>0</v>
      </c>
      <c r="AD15" s="167">
        <v>0</v>
      </c>
      <c r="AE15" s="263">
        <v>0</v>
      </c>
      <c r="AF15" s="263">
        <v>0</v>
      </c>
      <c r="AG15" s="169">
        <f t="shared" ref="AG15:AH20" si="8">AA15+AC15+AE15</f>
        <v>0</v>
      </c>
      <c r="AH15" s="169">
        <f t="shared" si="8"/>
        <v>0</v>
      </c>
      <c r="AI15" s="167">
        <v>0</v>
      </c>
      <c r="AJ15" s="167"/>
      <c r="AK15" s="167">
        <v>0</v>
      </c>
      <c r="AL15" s="167"/>
      <c r="AM15" s="167">
        <v>0</v>
      </c>
      <c r="AN15" s="167"/>
      <c r="AO15" s="169">
        <f t="shared" ref="AO15:AP20" si="9">AI15+AK15+AM15</f>
        <v>0</v>
      </c>
      <c r="AP15" s="169">
        <f t="shared" si="9"/>
        <v>0</v>
      </c>
      <c r="AQ15" s="204">
        <f t="shared" si="5"/>
        <v>65</v>
      </c>
      <c r="AR15" s="204">
        <f t="shared" si="5"/>
        <v>65</v>
      </c>
      <c r="AS15" s="284">
        <f t="shared" si="0"/>
        <v>1</v>
      </c>
    </row>
    <row r="16" spans="2:45" ht="162">
      <c r="B16" s="828"/>
      <c r="C16" s="258" t="s">
        <v>450</v>
      </c>
      <c r="D16" s="255">
        <v>3</v>
      </c>
      <c r="E16" s="256" t="s">
        <v>333</v>
      </c>
      <c r="F16" s="256" t="s">
        <v>334</v>
      </c>
      <c r="G16" s="257">
        <v>2</v>
      </c>
      <c r="H16" s="254" t="s">
        <v>335</v>
      </c>
      <c r="I16" s="254" t="s">
        <v>515</v>
      </c>
      <c r="J16" s="256" t="s">
        <v>3</v>
      </c>
      <c r="K16" s="167">
        <v>1</v>
      </c>
      <c r="L16" s="167">
        <v>1</v>
      </c>
      <c r="M16" s="167">
        <v>0</v>
      </c>
      <c r="N16" s="167">
        <v>0</v>
      </c>
      <c r="O16" s="167">
        <v>0</v>
      </c>
      <c r="P16" s="167">
        <v>0</v>
      </c>
      <c r="Q16" s="169">
        <f t="shared" si="6"/>
        <v>1</v>
      </c>
      <c r="R16" s="169">
        <f t="shared" si="6"/>
        <v>1</v>
      </c>
      <c r="S16" s="167">
        <v>0</v>
      </c>
      <c r="T16" s="167">
        <v>0</v>
      </c>
      <c r="U16" s="167">
        <v>1</v>
      </c>
      <c r="V16" s="167">
        <v>1</v>
      </c>
      <c r="W16" s="167">
        <v>0</v>
      </c>
      <c r="X16" s="167">
        <v>0</v>
      </c>
      <c r="Y16" s="169">
        <f t="shared" si="7"/>
        <v>1</v>
      </c>
      <c r="Z16" s="169">
        <f t="shared" si="7"/>
        <v>1</v>
      </c>
      <c r="AA16" s="167">
        <v>0</v>
      </c>
      <c r="AB16" s="167">
        <v>0</v>
      </c>
      <c r="AC16" s="167">
        <v>0</v>
      </c>
      <c r="AD16" s="167">
        <v>0</v>
      </c>
      <c r="AE16" s="263">
        <v>1</v>
      </c>
      <c r="AF16" s="263">
        <v>1</v>
      </c>
      <c r="AG16" s="169">
        <f t="shared" si="8"/>
        <v>1</v>
      </c>
      <c r="AH16" s="169">
        <f t="shared" si="8"/>
        <v>1</v>
      </c>
      <c r="AI16" s="167">
        <v>0</v>
      </c>
      <c r="AJ16" s="167"/>
      <c r="AK16" s="167">
        <v>0</v>
      </c>
      <c r="AL16" s="167"/>
      <c r="AM16" s="167">
        <v>0</v>
      </c>
      <c r="AN16" s="167"/>
      <c r="AO16" s="169">
        <v>0</v>
      </c>
      <c r="AP16" s="169">
        <f t="shared" si="9"/>
        <v>0</v>
      </c>
      <c r="AQ16" s="204">
        <f t="shared" si="5"/>
        <v>3</v>
      </c>
      <c r="AR16" s="204">
        <f t="shared" si="5"/>
        <v>3</v>
      </c>
      <c r="AS16" s="284">
        <f t="shared" si="0"/>
        <v>1</v>
      </c>
    </row>
    <row r="17" spans="2:45" ht="198">
      <c r="B17" s="828"/>
      <c r="C17" s="258" t="s">
        <v>451</v>
      </c>
      <c r="D17" s="255">
        <v>2</v>
      </c>
      <c r="E17" s="256" t="s">
        <v>336</v>
      </c>
      <c r="F17" s="256" t="s">
        <v>516</v>
      </c>
      <c r="G17" s="257">
        <v>2</v>
      </c>
      <c r="H17" s="254" t="s">
        <v>337</v>
      </c>
      <c r="I17" s="254" t="s">
        <v>347</v>
      </c>
      <c r="J17" s="256" t="s">
        <v>3</v>
      </c>
      <c r="K17" s="167">
        <v>0</v>
      </c>
      <c r="L17" s="167">
        <v>0</v>
      </c>
      <c r="M17" s="167">
        <v>1</v>
      </c>
      <c r="N17" s="167">
        <v>1</v>
      </c>
      <c r="O17" s="167">
        <v>0</v>
      </c>
      <c r="P17" s="167">
        <v>0</v>
      </c>
      <c r="Q17" s="169">
        <v>1</v>
      </c>
      <c r="R17" s="169">
        <f t="shared" si="6"/>
        <v>1</v>
      </c>
      <c r="S17" s="167">
        <v>0</v>
      </c>
      <c r="T17" s="167">
        <v>0</v>
      </c>
      <c r="U17" s="167">
        <v>0</v>
      </c>
      <c r="V17" s="167">
        <v>0</v>
      </c>
      <c r="W17" s="167">
        <v>0</v>
      </c>
      <c r="X17" s="167">
        <v>0</v>
      </c>
      <c r="Y17" s="169">
        <f t="shared" si="7"/>
        <v>0</v>
      </c>
      <c r="Z17" s="169">
        <f t="shared" si="7"/>
        <v>0</v>
      </c>
      <c r="AA17" s="167">
        <v>0</v>
      </c>
      <c r="AB17" s="167">
        <v>0</v>
      </c>
      <c r="AC17" s="167">
        <v>1</v>
      </c>
      <c r="AD17" s="167">
        <v>1</v>
      </c>
      <c r="AE17" s="263">
        <v>0</v>
      </c>
      <c r="AF17" s="263">
        <v>0</v>
      </c>
      <c r="AG17" s="169">
        <f t="shared" si="8"/>
        <v>1</v>
      </c>
      <c r="AH17" s="169">
        <f t="shared" si="8"/>
        <v>1</v>
      </c>
      <c r="AI17" s="167">
        <v>0</v>
      </c>
      <c r="AJ17" s="167"/>
      <c r="AK17" s="167">
        <v>0</v>
      </c>
      <c r="AL17" s="167"/>
      <c r="AM17" s="167">
        <v>0</v>
      </c>
      <c r="AN17" s="167"/>
      <c r="AO17" s="169">
        <v>0</v>
      </c>
      <c r="AP17" s="169">
        <f t="shared" si="9"/>
        <v>0</v>
      </c>
      <c r="AQ17" s="204">
        <f t="shared" si="5"/>
        <v>2</v>
      </c>
      <c r="AR17" s="204">
        <f t="shared" si="5"/>
        <v>2</v>
      </c>
      <c r="AS17" s="284">
        <f t="shared" si="0"/>
        <v>1</v>
      </c>
    </row>
    <row r="18" spans="2:45" ht="144">
      <c r="B18" s="828"/>
      <c r="C18" s="258" t="s">
        <v>452</v>
      </c>
      <c r="D18" s="259">
        <v>10</v>
      </c>
      <c r="E18" s="256" t="s">
        <v>338</v>
      </c>
      <c r="F18" s="256" t="s">
        <v>339</v>
      </c>
      <c r="G18" s="257">
        <v>11</v>
      </c>
      <c r="H18" s="254" t="s">
        <v>340</v>
      </c>
      <c r="I18" s="254" t="s">
        <v>517</v>
      </c>
      <c r="J18" s="256" t="s">
        <v>3</v>
      </c>
      <c r="K18" s="167">
        <v>3</v>
      </c>
      <c r="L18" s="167">
        <v>3</v>
      </c>
      <c r="M18" s="167">
        <v>3</v>
      </c>
      <c r="N18" s="167">
        <v>3</v>
      </c>
      <c r="O18" s="167">
        <v>0</v>
      </c>
      <c r="P18" s="167">
        <v>0</v>
      </c>
      <c r="Q18" s="169">
        <f t="shared" si="6"/>
        <v>6</v>
      </c>
      <c r="R18" s="169">
        <f t="shared" si="6"/>
        <v>6</v>
      </c>
      <c r="S18" s="167">
        <v>0</v>
      </c>
      <c r="T18" s="167">
        <v>0</v>
      </c>
      <c r="U18" s="167">
        <v>1</v>
      </c>
      <c r="V18" s="167">
        <v>1</v>
      </c>
      <c r="W18" s="167">
        <v>0</v>
      </c>
      <c r="X18" s="167">
        <v>0</v>
      </c>
      <c r="Y18" s="169">
        <f t="shared" si="7"/>
        <v>1</v>
      </c>
      <c r="Z18" s="169">
        <f t="shared" si="7"/>
        <v>1</v>
      </c>
      <c r="AA18" s="167">
        <v>1</v>
      </c>
      <c r="AB18" s="167">
        <v>1</v>
      </c>
      <c r="AC18" s="167">
        <v>1</v>
      </c>
      <c r="AD18" s="167">
        <v>1</v>
      </c>
      <c r="AE18" s="263">
        <v>1</v>
      </c>
      <c r="AF18" s="263">
        <v>1</v>
      </c>
      <c r="AG18" s="169">
        <f t="shared" si="8"/>
        <v>3</v>
      </c>
      <c r="AH18" s="169">
        <f t="shared" si="8"/>
        <v>3</v>
      </c>
      <c r="AI18" s="167">
        <v>0</v>
      </c>
      <c r="AJ18" s="167"/>
      <c r="AK18" s="167">
        <v>0</v>
      </c>
      <c r="AL18" s="167"/>
      <c r="AM18" s="167">
        <v>0</v>
      </c>
      <c r="AN18" s="167"/>
      <c r="AO18" s="169">
        <f t="shared" si="9"/>
        <v>0</v>
      </c>
      <c r="AP18" s="169">
        <f t="shared" si="9"/>
        <v>0</v>
      </c>
      <c r="AQ18" s="204">
        <f t="shared" si="5"/>
        <v>10</v>
      </c>
      <c r="AR18" s="204">
        <f t="shared" si="5"/>
        <v>10</v>
      </c>
      <c r="AS18" s="284">
        <f t="shared" si="0"/>
        <v>1</v>
      </c>
    </row>
    <row r="19" spans="2:45" ht="144">
      <c r="B19" s="828"/>
      <c r="C19" s="258" t="s">
        <v>453</v>
      </c>
      <c r="D19" s="255">
        <v>1</v>
      </c>
      <c r="E19" s="256" t="s">
        <v>518</v>
      </c>
      <c r="F19" s="256" t="s">
        <v>566</v>
      </c>
      <c r="G19" s="257">
        <v>1</v>
      </c>
      <c r="H19" s="254" t="s">
        <v>519</v>
      </c>
      <c r="I19" s="254" t="s">
        <v>341</v>
      </c>
      <c r="J19" s="256" t="s">
        <v>3</v>
      </c>
      <c r="K19" s="167">
        <v>0</v>
      </c>
      <c r="L19" s="167">
        <v>0</v>
      </c>
      <c r="M19" s="167">
        <v>0</v>
      </c>
      <c r="N19" s="167">
        <v>0</v>
      </c>
      <c r="O19" s="167">
        <v>0</v>
      </c>
      <c r="P19" s="167">
        <v>0</v>
      </c>
      <c r="Q19" s="169">
        <f t="shared" si="6"/>
        <v>0</v>
      </c>
      <c r="R19" s="169">
        <f t="shared" si="6"/>
        <v>0</v>
      </c>
      <c r="S19" s="167">
        <v>0</v>
      </c>
      <c r="T19" s="167">
        <v>0</v>
      </c>
      <c r="U19" s="167">
        <v>0</v>
      </c>
      <c r="V19" s="167">
        <v>0</v>
      </c>
      <c r="W19" s="167">
        <v>0</v>
      </c>
      <c r="X19" s="167">
        <v>0</v>
      </c>
      <c r="Y19" s="169">
        <f t="shared" si="7"/>
        <v>0</v>
      </c>
      <c r="Z19" s="169">
        <f t="shared" si="7"/>
        <v>0</v>
      </c>
      <c r="AA19" s="167">
        <v>0</v>
      </c>
      <c r="AB19" s="167">
        <v>0</v>
      </c>
      <c r="AC19" s="167">
        <v>0</v>
      </c>
      <c r="AD19" s="167">
        <v>0</v>
      </c>
      <c r="AE19" s="263">
        <v>0</v>
      </c>
      <c r="AF19" s="263">
        <v>0</v>
      </c>
      <c r="AG19" s="169">
        <f t="shared" si="8"/>
        <v>0</v>
      </c>
      <c r="AH19" s="169">
        <f t="shared" si="8"/>
        <v>0</v>
      </c>
      <c r="AI19" s="167">
        <v>1</v>
      </c>
      <c r="AJ19" s="167"/>
      <c r="AK19" s="167">
        <v>0</v>
      </c>
      <c r="AL19" s="167"/>
      <c r="AM19" s="167">
        <v>0</v>
      </c>
      <c r="AN19" s="167"/>
      <c r="AO19" s="169">
        <v>0</v>
      </c>
      <c r="AP19" s="169">
        <f t="shared" si="9"/>
        <v>0</v>
      </c>
      <c r="AQ19" s="204">
        <f t="shared" si="5"/>
        <v>0</v>
      </c>
      <c r="AR19" s="204">
        <f t="shared" si="5"/>
        <v>0</v>
      </c>
      <c r="AS19" s="284">
        <f t="shared" si="0"/>
        <v>0</v>
      </c>
    </row>
    <row r="20" spans="2:45" ht="209.25" customHeight="1">
      <c r="B20" s="718"/>
      <c r="C20" s="258" t="s">
        <v>454</v>
      </c>
      <c r="D20" s="255">
        <v>1</v>
      </c>
      <c r="E20" s="256" t="s">
        <v>342</v>
      </c>
      <c r="F20" s="256" t="s">
        <v>343</v>
      </c>
      <c r="G20" s="257">
        <v>1</v>
      </c>
      <c r="H20" s="254" t="s">
        <v>344</v>
      </c>
      <c r="I20" s="262" t="s">
        <v>513</v>
      </c>
      <c r="J20" s="256" t="s">
        <v>3</v>
      </c>
      <c r="K20" s="167">
        <v>0</v>
      </c>
      <c r="L20" s="167">
        <v>0</v>
      </c>
      <c r="M20" s="167">
        <v>0</v>
      </c>
      <c r="N20" s="167">
        <v>0</v>
      </c>
      <c r="O20" s="167">
        <v>0</v>
      </c>
      <c r="P20" s="167">
        <v>0</v>
      </c>
      <c r="Q20" s="169">
        <f t="shared" si="6"/>
        <v>0</v>
      </c>
      <c r="R20" s="169">
        <f t="shared" si="6"/>
        <v>0</v>
      </c>
      <c r="S20" s="167">
        <v>0</v>
      </c>
      <c r="T20" s="167">
        <v>0</v>
      </c>
      <c r="U20" s="167">
        <v>0</v>
      </c>
      <c r="V20" s="167">
        <v>0</v>
      </c>
      <c r="W20" s="167">
        <v>0</v>
      </c>
      <c r="X20" s="167">
        <v>0</v>
      </c>
      <c r="Y20" s="169">
        <f t="shared" si="7"/>
        <v>0</v>
      </c>
      <c r="Z20" s="169">
        <f t="shared" si="7"/>
        <v>0</v>
      </c>
      <c r="AA20" s="167">
        <v>0</v>
      </c>
      <c r="AB20" s="167">
        <v>0</v>
      </c>
      <c r="AC20" s="167">
        <v>0</v>
      </c>
      <c r="AD20" s="167">
        <v>0</v>
      </c>
      <c r="AE20" s="263">
        <v>0</v>
      </c>
      <c r="AF20" s="263">
        <v>0</v>
      </c>
      <c r="AG20" s="169">
        <f t="shared" si="8"/>
        <v>0</v>
      </c>
      <c r="AH20" s="169">
        <f t="shared" si="8"/>
        <v>0</v>
      </c>
      <c r="AI20" s="167">
        <v>0</v>
      </c>
      <c r="AJ20" s="167"/>
      <c r="AK20" s="167">
        <v>1</v>
      </c>
      <c r="AL20" s="167"/>
      <c r="AM20" s="167">
        <v>0</v>
      </c>
      <c r="AN20" s="167"/>
      <c r="AO20" s="169">
        <f>AI20+AK20+AM20</f>
        <v>1</v>
      </c>
      <c r="AP20" s="169">
        <f t="shared" si="9"/>
        <v>0</v>
      </c>
      <c r="AQ20" s="204">
        <f t="shared" si="5"/>
        <v>1</v>
      </c>
      <c r="AR20" s="204">
        <f t="shared" si="5"/>
        <v>0</v>
      </c>
      <c r="AS20" s="284">
        <f t="shared" si="0"/>
        <v>0</v>
      </c>
    </row>
    <row r="21" spans="2:45" ht="23.25">
      <c r="B21" s="609" t="s">
        <v>23</v>
      </c>
      <c r="C21" s="610"/>
      <c r="D21" s="610"/>
      <c r="E21" s="610"/>
      <c r="F21" s="610"/>
      <c r="G21" s="610"/>
      <c r="H21" s="610"/>
      <c r="I21" s="610"/>
      <c r="J21" s="610"/>
      <c r="K21" s="610"/>
      <c r="L21" s="610"/>
      <c r="M21" s="610"/>
      <c r="N21" s="610"/>
      <c r="O21" s="610"/>
      <c r="P21" s="610"/>
      <c r="Q21" s="610"/>
      <c r="R21" s="610"/>
      <c r="S21" s="610"/>
      <c r="T21" s="610"/>
      <c r="U21" s="610"/>
      <c r="V21" s="610"/>
      <c r="W21" s="610"/>
      <c r="X21" s="610"/>
      <c r="Y21" s="610"/>
      <c r="Z21" s="610"/>
      <c r="AA21" s="610"/>
      <c r="AB21" s="610"/>
      <c r="AC21" s="610"/>
      <c r="AD21" s="610"/>
      <c r="AE21" s="610"/>
      <c r="AF21" s="610"/>
      <c r="AG21" s="610"/>
      <c r="AH21" s="610"/>
      <c r="AI21" s="610"/>
      <c r="AJ21" s="610"/>
      <c r="AK21" s="610"/>
      <c r="AL21" s="610"/>
      <c r="AM21" s="610"/>
      <c r="AN21" s="610"/>
      <c r="AO21" s="610"/>
      <c r="AP21" s="610"/>
      <c r="AQ21" s="610"/>
      <c r="AR21" s="611"/>
      <c r="AS21" s="285">
        <f>AVERAGE(AS13:AS20)</f>
        <v>0.75</v>
      </c>
    </row>
    <row r="22" spans="2:45" ht="17.25">
      <c r="B22" s="6"/>
      <c r="C22" s="6"/>
      <c r="D22" s="12"/>
      <c r="E22" s="6"/>
      <c r="F22" s="6"/>
      <c r="G22" s="6"/>
      <c r="H22" s="6"/>
      <c r="I22" s="6"/>
      <c r="J22" s="7"/>
    </row>
    <row r="23" spans="2:45" ht="15.75">
      <c r="B23" s="107" t="s">
        <v>4</v>
      </c>
      <c r="C23" s="829" t="s">
        <v>514</v>
      </c>
      <c r="D23" s="830"/>
      <c r="E23" s="830"/>
      <c r="F23" s="830"/>
      <c r="G23" s="830"/>
      <c r="H23" s="830"/>
      <c r="I23" s="830"/>
      <c r="J23" s="831"/>
    </row>
    <row r="24" spans="2:45" ht="17.25">
      <c r="B24" s="6"/>
      <c r="C24" s="676"/>
      <c r="D24" s="676"/>
      <c r="E24" s="676"/>
      <c r="F24" s="676"/>
      <c r="G24" s="676"/>
      <c r="H24" s="676"/>
      <c r="I24" s="676"/>
      <c r="J24" s="676"/>
    </row>
    <row r="25" spans="2:45" ht="49.5" customHeight="1">
      <c r="B25" s="108" t="s">
        <v>32</v>
      </c>
      <c r="C25" s="683" t="s">
        <v>902</v>
      </c>
      <c r="D25" s="684"/>
      <c r="E25" s="6"/>
      <c r="F25" s="6"/>
      <c r="G25" s="109" t="s">
        <v>22</v>
      </c>
      <c r="H25" s="693" t="s">
        <v>345</v>
      </c>
      <c r="I25" s="694"/>
      <c r="J25" s="694"/>
    </row>
    <row r="26" spans="2:45" ht="17.25">
      <c r="B26" s="6"/>
      <c r="C26" s="6"/>
      <c r="D26" s="12"/>
      <c r="E26" s="6"/>
      <c r="F26" s="6"/>
      <c r="G26" s="6"/>
      <c r="H26" s="6"/>
      <c r="I26" s="6"/>
      <c r="J26" s="7"/>
    </row>
    <row r="27" spans="2:45" ht="17.25">
      <c r="B27" s="6"/>
      <c r="C27" s="6"/>
      <c r="D27" s="12"/>
      <c r="E27" s="6"/>
      <c r="F27" s="6"/>
      <c r="G27" s="6"/>
      <c r="H27" s="6"/>
      <c r="I27" s="6"/>
      <c r="J27" s="7"/>
    </row>
    <row r="28" spans="2:45" ht="17.25">
      <c r="B28" s="6"/>
      <c r="C28" s="6"/>
      <c r="D28" s="12"/>
      <c r="E28" s="6"/>
      <c r="F28" s="6"/>
      <c r="G28" s="6"/>
      <c r="H28" s="6"/>
      <c r="I28" s="6"/>
      <c r="J28" s="7"/>
    </row>
    <row r="29" spans="2:45" ht="17.25">
      <c r="B29" s="6"/>
      <c r="C29" s="6"/>
      <c r="D29" s="12"/>
      <c r="E29" s="687"/>
      <c r="F29" s="687"/>
      <c r="G29" s="687"/>
      <c r="H29" s="687"/>
      <c r="I29" s="106"/>
      <c r="J29" s="6"/>
    </row>
    <row r="30" spans="2:45" ht="17.25">
      <c r="B30" s="6"/>
      <c r="C30" s="6"/>
      <c r="D30" s="12"/>
      <c r="E30" s="6"/>
      <c r="F30" s="6"/>
      <c r="G30" s="7"/>
      <c r="H30" s="6"/>
      <c r="I30" s="6"/>
      <c r="J30" s="6"/>
    </row>
    <row r="31" spans="2:45" ht="17.25">
      <c r="B31" s="6"/>
      <c r="C31" s="6"/>
      <c r="D31" s="12"/>
      <c r="E31" s="687"/>
      <c r="F31" s="687"/>
      <c r="G31" s="687"/>
      <c r="H31" s="687"/>
      <c r="I31" s="106"/>
      <c r="J31" s="6"/>
    </row>
    <row r="32" spans="2:45" ht="17.25">
      <c r="B32" s="6"/>
      <c r="C32" s="6"/>
      <c r="D32" s="12"/>
      <c r="E32" s="6"/>
      <c r="F32" s="6"/>
      <c r="G32" s="7"/>
      <c r="H32" s="6"/>
      <c r="I32" s="6"/>
      <c r="J32" s="6"/>
    </row>
    <row r="33" spans="2:10" ht="17.25">
      <c r="B33" s="6"/>
      <c r="C33" s="6"/>
      <c r="D33" s="12"/>
      <c r="E33" s="687"/>
      <c r="F33" s="687"/>
      <c r="G33" s="687"/>
      <c r="H33" s="687"/>
      <c r="I33" s="106"/>
      <c r="J33" s="6"/>
    </row>
  </sheetData>
  <sheetProtection algorithmName="SHA-512" hashValue="LY7JeChCsrXfClsokY0wftyicZbvFKGc32eVmr+R6ezuESHOoiROEWiJxCXUy8aNJov7KAwNvMrY5c3AfB7oRw==" saltValue="oIt4vvAVMLsbWxFctrspBQ==" spinCount="100000" sheet="1" objects="1" scenarios="1"/>
  <mergeCells count="49">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A10:AH10"/>
    <mergeCell ref="AI10:AP10"/>
    <mergeCell ref="K11:L11"/>
    <mergeCell ref="M11:N11"/>
    <mergeCell ref="AO11:AP11"/>
    <mergeCell ref="AA11:AB11"/>
    <mergeCell ref="AC11:AD11"/>
    <mergeCell ref="AE11:AF11"/>
    <mergeCell ref="AG11:AH11"/>
    <mergeCell ref="AI11:AJ11"/>
    <mergeCell ref="AK11:AL11"/>
    <mergeCell ref="O11:P11"/>
    <mergeCell ref="Q11:R11"/>
    <mergeCell ref="S11:T11"/>
    <mergeCell ref="U11:V11"/>
    <mergeCell ref="E29:H29"/>
    <mergeCell ref="E31:H31"/>
    <mergeCell ref="E33:H33"/>
    <mergeCell ref="B13:B20"/>
    <mergeCell ref="AM11:AN11"/>
    <mergeCell ref="W11:X11"/>
    <mergeCell ref="Y11:Z11"/>
    <mergeCell ref="B21:AR21"/>
    <mergeCell ref="C23:J23"/>
    <mergeCell ref="C24:J24"/>
    <mergeCell ref="C25:D25"/>
    <mergeCell ref="H25:J25"/>
  </mergeCells>
  <conditionalFormatting sqref="G13:G18">
    <cfRule type="expression" dxfId="8" priority="10">
      <formula>$L13="Pesos ($)"</formula>
    </cfRule>
    <cfRule type="expression" dxfId="7" priority="11">
      <formula>OR(LEFT($L13,9)="Número de",$L13="Otra")</formula>
    </cfRule>
    <cfRule type="expression" dxfId="6" priority="12">
      <formula>$L13="Porcentaje"</formula>
    </cfRule>
  </conditionalFormatting>
  <conditionalFormatting sqref="G19">
    <cfRule type="expression" dxfId="5" priority="7">
      <formula>$L19="Pesos ($)"</formula>
    </cfRule>
    <cfRule type="expression" dxfId="4" priority="8">
      <formula>OR(LEFT($L19,9)="Número de",$L19="Otra")</formula>
    </cfRule>
    <cfRule type="expression" dxfId="3" priority="9">
      <formula>$L19="Porcentaje"</formula>
    </cfRule>
  </conditionalFormatting>
  <conditionalFormatting sqref="G20">
    <cfRule type="expression" dxfId="2" priority="1">
      <formula>$L20="Pesos ($)"</formula>
    </cfRule>
    <cfRule type="expression" dxfId="1" priority="2">
      <formula>OR(LEFT($L20,9)="Número de",$L20="Otra")</formula>
    </cfRule>
    <cfRule type="expression" dxfId="0" priority="3">
      <formula>$L20="Porcentaje"</formula>
    </cfRule>
  </conditionalFormatting>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Q47"/>
  <sheetViews>
    <sheetView topLeftCell="A10" zoomScale="90" zoomScaleNormal="90" zoomScaleSheetLayoutView="85" zoomScalePageLayoutView="30" workbookViewId="0">
      <selection activeCell="AP17" sqref="AP17"/>
    </sheetView>
  </sheetViews>
  <sheetFormatPr baseColWidth="10" defaultColWidth="11.42578125" defaultRowHeight="12.75"/>
  <cols>
    <col min="1" max="1" width="4.28515625" style="47" customWidth="1"/>
    <col min="2" max="2" width="28.5703125" style="47" customWidth="1"/>
    <col min="3" max="13" width="7.140625" style="47" customWidth="1"/>
    <col min="14" max="14" width="14.28515625" style="47" customWidth="1"/>
    <col min="15" max="15" width="14.42578125" style="47" customWidth="1"/>
    <col min="16" max="16" width="6.7109375" style="47" customWidth="1"/>
    <col min="17" max="17" width="9.5703125" style="47" customWidth="1"/>
    <col min="18" max="18" width="17.140625" style="47" customWidth="1"/>
    <col min="19" max="16384" width="11.42578125" style="47"/>
  </cols>
  <sheetData>
    <row r="1" spans="1:17" s="35" customFormat="1" ht="7.5" customHeight="1" thickBot="1">
      <c r="A1" s="33"/>
      <c r="B1" s="34"/>
      <c r="C1" s="34"/>
      <c r="D1" s="34"/>
      <c r="E1" s="34"/>
      <c r="F1" s="34"/>
      <c r="G1" s="34"/>
      <c r="H1" s="34"/>
      <c r="I1" s="34"/>
      <c r="J1" s="34"/>
      <c r="K1" s="34"/>
      <c r="L1" s="34"/>
      <c r="M1" s="34"/>
      <c r="N1" s="34"/>
      <c r="O1" s="34"/>
      <c r="P1" s="34"/>
      <c r="Q1" s="33"/>
    </row>
    <row r="2" spans="1:17" s="35" customFormat="1" ht="15.75">
      <c r="A2" s="33"/>
      <c r="B2" s="837"/>
      <c r="C2" s="840" t="s">
        <v>59</v>
      </c>
      <c r="D2" s="841"/>
      <c r="E2" s="841"/>
      <c r="F2" s="841"/>
      <c r="G2" s="841"/>
      <c r="H2" s="841"/>
      <c r="I2" s="841"/>
      <c r="J2" s="841"/>
      <c r="K2" s="841"/>
      <c r="L2" s="841"/>
      <c r="M2" s="841"/>
      <c r="N2" s="846" t="s">
        <v>39</v>
      </c>
      <c r="O2" s="847"/>
      <c r="P2" s="34"/>
      <c r="Q2" s="33"/>
    </row>
    <row r="3" spans="1:17" s="35" customFormat="1" ht="15.75">
      <c r="A3" s="33"/>
      <c r="B3" s="838"/>
      <c r="C3" s="842"/>
      <c r="D3" s="843"/>
      <c r="E3" s="843"/>
      <c r="F3" s="843"/>
      <c r="G3" s="843"/>
      <c r="H3" s="843"/>
      <c r="I3" s="843"/>
      <c r="J3" s="843"/>
      <c r="K3" s="843"/>
      <c r="L3" s="843"/>
      <c r="M3" s="843"/>
      <c r="N3" s="36" t="s">
        <v>36</v>
      </c>
      <c r="O3" s="37" t="s">
        <v>37</v>
      </c>
      <c r="P3" s="34"/>
      <c r="Q3" s="33"/>
    </row>
    <row r="4" spans="1:17" s="35" customFormat="1" ht="15.75" customHeight="1">
      <c r="A4" s="33"/>
      <c r="B4" s="838"/>
      <c r="C4" s="842"/>
      <c r="D4" s="843"/>
      <c r="E4" s="843"/>
      <c r="F4" s="843"/>
      <c r="G4" s="843"/>
      <c r="H4" s="843"/>
      <c r="I4" s="843"/>
      <c r="J4" s="843"/>
      <c r="K4" s="843"/>
      <c r="L4" s="843"/>
      <c r="M4" s="843"/>
      <c r="N4" s="38">
        <v>3</v>
      </c>
      <c r="O4" s="39" t="s">
        <v>103</v>
      </c>
      <c r="P4" s="34"/>
      <c r="Q4" s="33"/>
    </row>
    <row r="5" spans="1:17" s="35" customFormat="1" ht="15.75">
      <c r="A5" s="33"/>
      <c r="B5" s="838"/>
      <c r="C5" s="842"/>
      <c r="D5" s="843"/>
      <c r="E5" s="843"/>
      <c r="F5" s="843"/>
      <c r="G5" s="843"/>
      <c r="H5" s="843"/>
      <c r="I5" s="843"/>
      <c r="J5" s="843"/>
      <c r="K5" s="843"/>
      <c r="L5" s="843"/>
      <c r="M5" s="843"/>
      <c r="N5" s="848" t="s">
        <v>38</v>
      </c>
      <c r="O5" s="849"/>
      <c r="P5" s="34"/>
      <c r="Q5" s="33"/>
    </row>
    <row r="6" spans="1:17" s="35" customFormat="1" ht="16.5" customHeight="1" thickBot="1">
      <c r="A6" s="33"/>
      <c r="B6" s="839"/>
      <c r="C6" s="844"/>
      <c r="D6" s="845"/>
      <c r="E6" s="845"/>
      <c r="F6" s="845"/>
      <c r="G6" s="845"/>
      <c r="H6" s="845"/>
      <c r="I6" s="845"/>
      <c r="J6" s="845"/>
      <c r="K6" s="845"/>
      <c r="L6" s="845"/>
      <c r="M6" s="845"/>
      <c r="N6" s="850" t="s">
        <v>100</v>
      </c>
      <c r="O6" s="851"/>
      <c r="P6" s="34"/>
      <c r="Q6" s="33"/>
    </row>
    <row r="7" spans="1:17" s="35" customFormat="1" ht="7.5" customHeight="1" thickBot="1">
      <c r="A7" s="33"/>
      <c r="B7" s="34"/>
      <c r="C7" s="34"/>
      <c r="D7" s="34"/>
      <c r="E7" s="34"/>
      <c r="F7" s="40">
        <f>D12</f>
        <v>0</v>
      </c>
      <c r="G7" s="34"/>
      <c r="H7" s="34"/>
      <c r="I7" s="34"/>
      <c r="J7" s="34"/>
      <c r="K7" s="34"/>
      <c r="L7" s="34"/>
      <c r="M7" s="34"/>
      <c r="N7" s="34"/>
      <c r="O7" s="34"/>
      <c r="P7" s="34"/>
      <c r="Q7" s="33"/>
    </row>
    <row r="8" spans="1:17" s="35" customFormat="1" ht="22.5" customHeight="1">
      <c r="A8" s="33"/>
      <c r="B8" s="832" t="s">
        <v>60</v>
      </c>
      <c r="C8" s="833"/>
      <c r="D8" s="833"/>
      <c r="E8" s="833"/>
      <c r="F8" s="833"/>
      <c r="G8" s="833"/>
      <c r="H8" s="833"/>
      <c r="I8" s="833"/>
      <c r="J8" s="833"/>
      <c r="K8" s="833"/>
      <c r="L8" s="833"/>
      <c r="M8" s="833"/>
      <c r="N8" s="833"/>
      <c r="O8" s="834"/>
      <c r="P8" s="34"/>
      <c r="Q8" s="33"/>
    </row>
    <row r="9" spans="1:17" s="35" customFormat="1" ht="75" customHeight="1" thickBot="1">
      <c r="A9" s="33"/>
      <c r="B9" s="854" t="s">
        <v>108</v>
      </c>
      <c r="C9" s="855"/>
      <c r="D9" s="855"/>
      <c r="E9" s="855"/>
      <c r="F9" s="855"/>
      <c r="G9" s="855"/>
      <c r="H9" s="855"/>
      <c r="I9" s="855"/>
      <c r="J9" s="855"/>
      <c r="K9" s="855"/>
      <c r="L9" s="855"/>
      <c r="M9" s="855"/>
      <c r="N9" s="855"/>
      <c r="O9" s="856"/>
      <c r="P9" s="34"/>
      <c r="Q9" s="33"/>
    </row>
    <row r="10" spans="1:17" s="35" customFormat="1" ht="7.5" customHeight="1" thickBot="1">
      <c r="A10" s="33"/>
      <c r="B10" s="34"/>
      <c r="C10" s="34"/>
      <c r="D10" s="34"/>
      <c r="E10" s="34"/>
      <c r="F10" s="40"/>
      <c r="G10" s="34"/>
      <c r="H10" s="34"/>
      <c r="I10" s="34"/>
      <c r="J10" s="34"/>
      <c r="K10" s="34"/>
      <c r="L10" s="34"/>
      <c r="M10" s="34"/>
      <c r="N10" s="34"/>
      <c r="O10" s="34"/>
      <c r="P10" s="34"/>
      <c r="Q10" s="33"/>
    </row>
    <row r="11" spans="1:17" s="35" customFormat="1" ht="22.5" customHeight="1" thickBot="1">
      <c r="A11" s="33"/>
      <c r="B11" s="41" t="s">
        <v>57</v>
      </c>
      <c r="C11" s="857" t="s">
        <v>58</v>
      </c>
      <c r="D11" s="857"/>
      <c r="E11" s="857"/>
      <c r="F11" s="857"/>
      <c r="G11" s="857"/>
      <c r="H11" s="857"/>
      <c r="I11" s="857"/>
      <c r="J11" s="857"/>
      <c r="K11" s="857"/>
      <c r="L11" s="857"/>
      <c r="M11" s="857"/>
      <c r="N11" s="857"/>
      <c r="O11" s="858"/>
      <c r="P11" s="34"/>
      <c r="Q11" s="33"/>
    </row>
    <row r="12" spans="1:17" s="35" customFormat="1" ht="45.75" customHeight="1">
      <c r="A12" s="33"/>
      <c r="B12" s="48" t="s">
        <v>61</v>
      </c>
      <c r="C12" s="859" t="s">
        <v>107</v>
      </c>
      <c r="D12" s="859"/>
      <c r="E12" s="859"/>
      <c r="F12" s="859"/>
      <c r="G12" s="859"/>
      <c r="H12" s="859"/>
      <c r="I12" s="859"/>
      <c r="J12" s="859"/>
      <c r="K12" s="859"/>
      <c r="L12" s="859"/>
      <c r="M12" s="859"/>
      <c r="N12" s="859"/>
      <c r="O12" s="860"/>
      <c r="P12" s="33"/>
      <c r="Q12" s="33"/>
    </row>
    <row r="13" spans="1:17" s="35" customFormat="1" ht="45.75" customHeight="1">
      <c r="A13" s="33"/>
      <c r="B13" s="42" t="s">
        <v>62</v>
      </c>
      <c r="C13" s="852" t="s">
        <v>74</v>
      </c>
      <c r="D13" s="852"/>
      <c r="E13" s="852"/>
      <c r="F13" s="852"/>
      <c r="G13" s="852"/>
      <c r="H13" s="852"/>
      <c r="I13" s="852"/>
      <c r="J13" s="852"/>
      <c r="K13" s="852"/>
      <c r="L13" s="852"/>
      <c r="M13" s="852"/>
      <c r="N13" s="852"/>
      <c r="O13" s="853"/>
      <c r="P13" s="33"/>
      <c r="Q13" s="33"/>
    </row>
    <row r="14" spans="1:17" s="35" customFormat="1" ht="45.75" customHeight="1">
      <c r="A14" s="33"/>
      <c r="B14" s="49" t="s">
        <v>64</v>
      </c>
      <c r="C14" s="852" t="s">
        <v>73</v>
      </c>
      <c r="D14" s="852"/>
      <c r="E14" s="852"/>
      <c r="F14" s="852"/>
      <c r="G14" s="852"/>
      <c r="H14" s="852"/>
      <c r="I14" s="852"/>
      <c r="J14" s="852"/>
      <c r="K14" s="852"/>
      <c r="L14" s="852"/>
      <c r="M14" s="852"/>
      <c r="N14" s="852"/>
      <c r="O14" s="853"/>
      <c r="P14" s="33"/>
      <c r="Q14" s="33"/>
    </row>
    <row r="15" spans="1:17" s="35" customFormat="1" ht="45.75" customHeight="1">
      <c r="A15" s="33"/>
      <c r="B15" s="43" t="s">
        <v>65</v>
      </c>
      <c r="C15" s="852" t="s">
        <v>72</v>
      </c>
      <c r="D15" s="852"/>
      <c r="E15" s="852"/>
      <c r="F15" s="852"/>
      <c r="G15" s="852"/>
      <c r="H15" s="852"/>
      <c r="I15" s="852"/>
      <c r="J15" s="852"/>
      <c r="K15" s="852"/>
      <c r="L15" s="852"/>
      <c r="M15" s="852"/>
      <c r="N15" s="852"/>
      <c r="O15" s="853"/>
      <c r="P15" s="33"/>
      <c r="Q15" s="33"/>
    </row>
    <row r="16" spans="1:17" s="35" customFormat="1" ht="45.75" customHeight="1">
      <c r="A16" s="33"/>
      <c r="B16" s="44" t="s">
        <v>68</v>
      </c>
      <c r="C16" s="852" t="s">
        <v>69</v>
      </c>
      <c r="D16" s="852"/>
      <c r="E16" s="852"/>
      <c r="F16" s="852"/>
      <c r="G16" s="852"/>
      <c r="H16" s="852"/>
      <c r="I16" s="852"/>
      <c r="J16" s="852"/>
      <c r="K16" s="852"/>
      <c r="L16" s="852"/>
      <c r="M16" s="852"/>
      <c r="N16" s="852"/>
      <c r="O16" s="853"/>
      <c r="P16" s="33"/>
      <c r="Q16" s="33"/>
    </row>
    <row r="17" spans="1:17" s="35" customFormat="1" ht="45.75" customHeight="1">
      <c r="A17" s="33"/>
      <c r="B17" s="45" t="s">
        <v>70</v>
      </c>
      <c r="C17" s="852" t="s">
        <v>71</v>
      </c>
      <c r="D17" s="852"/>
      <c r="E17" s="852"/>
      <c r="F17" s="852"/>
      <c r="G17" s="852"/>
      <c r="H17" s="852"/>
      <c r="I17" s="852"/>
      <c r="J17" s="852"/>
      <c r="K17" s="852"/>
      <c r="L17" s="852"/>
      <c r="M17" s="852"/>
      <c r="N17" s="852"/>
      <c r="O17" s="853"/>
      <c r="P17" s="33"/>
      <c r="Q17" s="33"/>
    </row>
    <row r="18" spans="1:17" s="35" customFormat="1" ht="45.75" customHeight="1">
      <c r="A18" s="33"/>
      <c r="B18" s="45" t="s">
        <v>75</v>
      </c>
      <c r="C18" s="852" t="s">
        <v>76</v>
      </c>
      <c r="D18" s="852"/>
      <c r="E18" s="852"/>
      <c r="F18" s="852"/>
      <c r="G18" s="852"/>
      <c r="H18" s="852"/>
      <c r="I18" s="852"/>
      <c r="J18" s="852"/>
      <c r="K18" s="852"/>
      <c r="L18" s="852"/>
      <c r="M18" s="852"/>
      <c r="N18" s="852"/>
      <c r="O18" s="853"/>
      <c r="P18" s="33"/>
      <c r="Q18" s="33"/>
    </row>
    <row r="19" spans="1:17" s="35" customFormat="1" ht="45.75" customHeight="1">
      <c r="A19" s="33"/>
      <c r="B19" s="46" t="s">
        <v>77</v>
      </c>
      <c r="C19" s="852" t="s">
        <v>78</v>
      </c>
      <c r="D19" s="852"/>
      <c r="E19" s="852"/>
      <c r="F19" s="852"/>
      <c r="G19" s="852"/>
      <c r="H19" s="852"/>
      <c r="I19" s="852"/>
      <c r="J19" s="852"/>
      <c r="K19" s="852"/>
      <c r="L19" s="852"/>
      <c r="M19" s="852"/>
      <c r="N19" s="852"/>
      <c r="O19" s="853"/>
      <c r="P19" s="33"/>
      <c r="Q19" s="33"/>
    </row>
    <row r="20" spans="1:17" s="35" customFormat="1" ht="45.75" customHeight="1">
      <c r="A20" s="33"/>
      <c r="B20" s="45" t="s">
        <v>79</v>
      </c>
      <c r="C20" s="852" t="s">
        <v>81</v>
      </c>
      <c r="D20" s="852"/>
      <c r="E20" s="852"/>
      <c r="F20" s="852"/>
      <c r="G20" s="852"/>
      <c r="H20" s="852"/>
      <c r="I20" s="852"/>
      <c r="J20" s="852"/>
      <c r="K20" s="852"/>
      <c r="L20" s="852"/>
      <c r="M20" s="852"/>
      <c r="N20" s="852"/>
      <c r="O20" s="853"/>
      <c r="P20" s="33"/>
      <c r="Q20" s="33"/>
    </row>
    <row r="21" spans="1:17" s="35" customFormat="1" ht="75" customHeight="1">
      <c r="A21" s="33"/>
      <c r="B21" s="45" t="s">
        <v>80</v>
      </c>
      <c r="C21" s="852" t="s">
        <v>82</v>
      </c>
      <c r="D21" s="852"/>
      <c r="E21" s="852"/>
      <c r="F21" s="852"/>
      <c r="G21" s="852"/>
      <c r="H21" s="852"/>
      <c r="I21" s="852"/>
      <c r="J21" s="852"/>
      <c r="K21" s="852"/>
      <c r="L21" s="852"/>
      <c r="M21" s="852"/>
      <c r="N21" s="852"/>
      <c r="O21" s="853"/>
      <c r="P21" s="33"/>
      <c r="Q21" s="33"/>
    </row>
    <row r="22" spans="1:17" s="35" customFormat="1" ht="45" customHeight="1">
      <c r="A22" s="33"/>
      <c r="B22" s="45" t="s">
        <v>83</v>
      </c>
      <c r="C22" s="835" t="s">
        <v>84</v>
      </c>
      <c r="D22" s="835"/>
      <c r="E22" s="835"/>
      <c r="F22" s="835"/>
      <c r="G22" s="835"/>
      <c r="H22" s="835"/>
      <c r="I22" s="835"/>
      <c r="J22" s="835"/>
      <c r="K22" s="835"/>
      <c r="L22" s="835"/>
      <c r="M22" s="835"/>
      <c r="N22" s="835"/>
      <c r="O22" s="836"/>
      <c r="P22" s="33"/>
      <c r="Q22" s="33"/>
    </row>
    <row r="23" spans="1:17" s="35" customFormat="1" ht="45.75" customHeight="1">
      <c r="A23" s="33"/>
      <c r="B23" s="45" t="s">
        <v>85</v>
      </c>
      <c r="C23" s="835" t="s">
        <v>86</v>
      </c>
      <c r="D23" s="835"/>
      <c r="E23" s="835"/>
      <c r="F23" s="835"/>
      <c r="G23" s="835"/>
      <c r="H23" s="835"/>
      <c r="I23" s="835"/>
      <c r="J23" s="835"/>
      <c r="K23" s="835"/>
      <c r="L23" s="835"/>
      <c r="M23" s="835"/>
      <c r="N23" s="835"/>
      <c r="O23" s="836"/>
      <c r="P23" s="33"/>
      <c r="Q23" s="33"/>
    </row>
    <row r="24" spans="1:17" s="35" customFormat="1" ht="45.75" customHeight="1">
      <c r="A24" s="33"/>
      <c r="B24" s="46" t="s">
        <v>24</v>
      </c>
      <c r="C24" s="835" t="s">
        <v>87</v>
      </c>
      <c r="D24" s="835"/>
      <c r="E24" s="835"/>
      <c r="F24" s="835"/>
      <c r="G24" s="835"/>
      <c r="H24" s="835"/>
      <c r="I24" s="835"/>
      <c r="J24" s="835"/>
      <c r="K24" s="835"/>
      <c r="L24" s="835"/>
      <c r="M24" s="835"/>
      <c r="N24" s="835"/>
      <c r="O24" s="836"/>
      <c r="P24" s="33"/>
      <c r="Q24" s="33"/>
    </row>
    <row r="25" spans="1:17" s="35" customFormat="1" ht="45" customHeight="1">
      <c r="A25" s="33"/>
      <c r="B25" s="56" t="s">
        <v>4</v>
      </c>
      <c r="C25" s="861" t="s">
        <v>109</v>
      </c>
      <c r="D25" s="861"/>
      <c r="E25" s="861"/>
      <c r="F25" s="861"/>
      <c r="G25" s="861"/>
      <c r="H25" s="861"/>
      <c r="I25" s="861"/>
      <c r="J25" s="861"/>
      <c r="K25" s="861"/>
      <c r="L25" s="861"/>
      <c r="M25" s="861"/>
      <c r="N25" s="861"/>
      <c r="O25" s="862"/>
      <c r="P25" s="33"/>
      <c r="Q25" s="33"/>
    </row>
    <row r="26" spans="1:17" s="35" customFormat="1" ht="75" customHeight="1">
      <c r="A26" s="33"/>
      <c r="B26" s="45" t="s">
        <v>111</v>
      </c>
      <c r="C26" s="852" t="s">
        <v>110</v>
      </c>
      <c r="D26" s="852"/>
      <c r="E26" s="852"/>
      <c r="F26" s="852"/>
      <c r="G26" s="852"/>
      <c r="H26" s="852"/>
      <c r="I26" s="852"/>
      <c r="J26" s="852"/>
      <c r="K26" s="852"/>
      <c r="L26" s="852"/>
      <c r="M26" s="852"/>
      <c r="N26" s="852"/>
      <c r="O26" s="853"/>
      <c r="P26" s="33"/>
      <c r="Q26" s="33"/>
    </row>
    <row r="27" spans="1:17" s="35" customFormat="1" ht="45.75" customHeight="1" thickBot="1">
      <c r="A27" s="33"/>
      <c r="B27" s="50" t="s">
        <v>22</v>
      </c>
      <c r="C27" s="863" t="s">
        <v>112</v>
      </c>
      <c r="D27" s="863"/>
      <c r="E27" s="863"/>
      <c r="F27" s="863"/>
      <c r="G27" s="863"/>
      <c r="H27" s="863"/>
      <c r="I27" s="863"/>
      <c r="J27" s="863"/>
      <c r="K27" s="863"/>
      <c r="L27" s="863"/>
      <c r="M27" s="863"/>
      <c r="N27" s="863"/>
      <c r="O27" s="864"/>
      <c r="P27" s="33"/>
      <c r="Q27" s="33"/>
    </row>
    <row r="29" spans="1:17" ht="12.75" customHeight="1"/>
    <row r="30" spans="1:17" ht="12.75" customHeight="1"/>
    <row r="31" spans="1:17" ht="12.75" customHeight="1"/>
    <row r="32" spans="1:17"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sheetData>
  <sheetProtection algorithmName="SHA-512" hashValue="L65VsnT9svUIhVUU8nnjnrEAV4PvntV91vp5GHBx4iiRY8rXjdNeLhXewPDaVW8yddzKlbVeO0IrxFQvxypRGw==" saltValue="LE7Xc/ns2mQzSMHVpzhcgg==" spinCount="100000" sheet="1" objects="1" scenarios="1"/>
  <mergeCells count="24">
    <mergeCell ref="C25:O25"/>
    <mergeCell ref="C26:O26"/>
    <mergeCell ref="C27:O27"/>
    <mergeCell ref="C16:O16"/>
    <mergeCell ref="C17:O17"/>
    <mergeCell ref="C18:O18"/>
    <mergeCell ref="C19:O19"/>
    <mergeCell ref="C20:O20"/>
    <mergeCell ref="B8:O8"/>
    <mergeCell ref="C22:O22"/>
    <mergeCell ref="C23:O23"/>
    <mergeCell ref="C24:O24"/>
    <mergeCell ref="B2:B6"/>
    <mergeCell ref="C2:M6"/>
    <mergeCell ref="N2:O2"/>
    <mergeCell ref="N5:O5"/>
    <mergeCell ref="N6:O6"/>
    <mergeCell ref="C21:O21"/>
    <mergeCell ref="B9:O9"/>
    <mergeCell ref="C11:O11"/>
    <mergeCell ref="C12:O12"/>
    <mergeCell ref="C13:O13"/>
    <mergeCell ref="C14:O14"/>
    <mergeCell ref="C15:O15"/>
  </mergeCells>
  <printOptions horizontalCentered="1" verticalCentered="1"/>
  <pageMargins left="0.19685039370078741" right="0.19685039370078741" top="0.27559055118110237" bottom="0.39370078740157483" header="0" footer="0"/>
  <pageSetup paperSize="14" scale="38" fitToWidth="0" orientation="portrait" r:id="rId1"/>
  <headerFooter alignWithMargins="0">
    <oddFooter>&amp;L&amp;11M3DE01F02-03&amp;C&amp;11Si este documento se encuentra impreso no se garantiza su vigencia, por lo tanto es copia No Controlada.  La versión vigente reposará en el link Modelo Integrado- MIPER en la intranet</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000"/>
  </sheetPr>
  <dimension ref="B1:O25"/>
  <sheetViews>
    <sheetView zoomScale="90" zoomScaleNormal="90" workbookViewId="0">
      <selection activeCell="AP17" sqref="AP17"/>
    </sheetView>
  </sheetViews>
  <sheetFormatPr baseColWidth="10" defaultRowHeight="15"/>
  <cols>
    <col min="1" max="1" width="4.28515625" style="30" customWidth="1"/>
    <col min="2" max="4" width="14.28515625" style="30" customWidth="1"/>
    <col min="5" max="15" width="7.140625" style="30" customWidth="1"/>
    <col min="16" max="16384" width="11.42578125" style="30"/>
  </cols>
  <sheetData>
    <row r="1" spans="2:15" ht="7.5" customHeight="1" thickBot="1"/>
    <row r="2" spans="2:15" ht="15.75" customHeight="1">
      <c r="B2" s="905"/>
      <c r="C2" s="906"/>
      <c r="D2" s="911" t="s">
        <v>59</v>
      </c>
      <c r="E2" s="911"/>
      <c r="F2" s="911"/>
      <c r="G2" s="911"/>
      <c r="H2" s="911"/>
      <c r="I2" s="911"/>
      <c r="J2" s="911"/>
      <c r="K2" s="911"/>
      <c r="L2" s="663" t="s">
        <v>39</v>
      </c>
      <c r="M2" s="914"/>
      <c r="N2" s="914"/>
      <c r="O2" s="664"/>
    </row>
    <row r="3" spans="2:15" ht="15.75" customHeight="1">
      <c r="B3" s="907"/>
      <c r="C3" s="908"/>
      <c r="D3" s="912"/>
      <c r="E3" s="912"/>
      <c r="F3" s="912"/>
      <c r="G3" s="912"/>
      <c r="H3" s="912"/>
      <c r="I3" s="912"/>
      <c r="J3" s="912"/>
      <c r="K3" s="912"/>
      <c r="L3" s="915" t="s">
        <v>36</v>
      </c>
      <c r="M3" s="916"/>
      <c r="N3" s="915" t="s">
        <v>37</v>
      </c>
      <c r="O3" s="917"/>
    </row>
    <row r="4" spans="2:15" ht="15.75" customHeight="1">
      <c r="B4" s="907"/>
      <c r="C4" s="908"/>
      <c r="D4" s="912"/>
      <c r="E4" s="912"/>
      <c r="F4" s="912"/>
      <c r="G4" s="912"/>
      <c r="H4" s="912"/>
      <c r="I4" s="912"/>
      <c r="J4" s="912"/>
      <c r="K4" s="912"/>
      <c r="L4" s="918">
        <v>3</v>
      </c>
      <c r="M4" s="919"/>
      <c r="N4" s="920" t="s">
        <v>88</v>
      </c>
      <c r="O4" s="921"/>
    </row>
    <row r="5" spans="2:15" ht="15.75" customHeight="1">
      <c r="B5" s="907"/>
      <c r="C5" s="908"/>
      <c r="D5" s="912"/>
      <c r="E5" s="912"/>
      <c r="F5" s="912"/>
      <c r="G5" s="912"/>
      <c r="H5" s="912"/>
      <c r="I5" s="912"/>
      <c r="J5" s="912"/>
      <c r="K5" s="912"/>
      <c r="L5" s="915" t="s">
        <v>38</v>
      </c>
      <c r="M5" s="922"/>
      <c r="N5" s="922"/>
      <c r="O5" s="923"/>
    </row>
    <row r="6" spans="2:15" ht="15.75" customHeight="1" thickBot="1">
      <c r="B6" s="909"/>
      <c r="C6" s="910"/>
      <c r="D6" s="913"/>
      <c r="E6" s="913"/>
      <c r="F6" s="913"/>
      <c r="G6" s="913"/>
      <c r="H6" s="913"/>
      <c r="I6" s="913"/>
      <c r="J6" s="913"/>
      <c r="K6" s="913"/>
      <c r="L6" s="667" t="s">
        <v>100</v>
      </c>
      <c r="M6" s="924"/>
      <c r="N6" s="924"/>
      <c r="O6" s="668"/>
    </row>
    <row r="8" spans="2:15" ht="22.5" customHeight="1">
      <c r="B8" s="900" t="s">
        <v>40</v>
      </c>
      <c r="C8" s="900"/>
      <c r="D8" s="900"/>
      <c r="E8" s="900"/>
      <c r="F8" s="900"/>
      <c r="G8" s="900"/>
      <c r="H8" s="900"/>
      <c r="I8" s="900"/>
      <c r="J8" s="900"/>
      <c r="K8" s="900"/>
      <c r="L8" s="900"/>
      <c r="M8" s="900"/>
      <c r="N8" s="900"/>
      <c r="O8" s="900"/>
    </row>
    <row r="9" spans="2:15" ht="37.5" customHeight="1">
      <c r="B9" s="891" t="s">
        <v>41</v>
      </c>
      <c r="C9" s="891"/>
      <c r="D9" s="891"/>
      <c r="E9" s="31">
        <v>0</v>
      </c>
      <c r="F9" s="31">
        <v>1</v>
      </c>
      <c r="G9" s="31" t="s">
        <v>89</v>
      </c>
      <c r="H9" s="31" t="s">
        <v>90</v>
      </c>
      <c r="I9" s="31">
        <v>0</v>
      </c>
      <c r="J9" s="31">
        <v>3</v>
      </c>
      <c r="K9" s="901" t="s">
        <v>94</v>
      </c>
      <c r="L9" s="901"/>
      <c r="M9" s="901"/>
      <c r="N9" s="901"/>
      <c r="O9" s="901"/>
    </row>
    <row r="10" spans="2:15" ht="15" customHeight="1">
      <c r="B10" s="891" t="s">
        <v>42</v>
      </c>
      <c r="C10" s="891"/>
      <c r="D10" s="891"/>
      <c r="E10" s="902" t="s">
        <v>43</v>
      </c>
      <c r="F10" s="902"/>
      <c r="G10" s="902"/>
      <c r="H10" s="902"/>
      <c r="I10" s="902"/>
      <c r="J10" s="902"/>
      <c r="K10" s="901"/>
      <c r="L10" s="901"/>
      <c r="M10" s="901"/>
      <c r="N10" s="901"/>
      <c r="O10" s="901"/>
    </row>
    <row r="11" spans="2:15" ht="30" customHeight="1">
      <c r="B11" s="891"/>
      <c r="C11" s="891"/>
      <c r="D11" s="891"/>
      <c r="E11" s="903">
        <v>41617</v>
      </c>
      <c r="F11" s="904"/>
      <c r="G11" s="904"/>
      <c r="H11" s="904"/>
      <c r="I11" s="904"/>
      <c r="J11" s="904"/>
      <c r="K11" s="901"/>
      <c r="L11" s="901"/>
      <c r="M11" s="901"/>
      <c r="N11" s="901"/>
      <c r="O11" s="901"/>
    </row>
    <row r="12" spans="2:15" ht="22.5" customHeight="1">
      <c r="B12" s="890" t="s">
        <v>91</v>
      </c>
      <c r="C12" s="890"/>
      <c r="D12" s="890"/>
      <c r="E12" s="890"/>
      <c r="F12" s="890"/>
      <c r="G12" s="890"/>
      <c r="H12" s="890"/>
      <c r="I12" s="890"/>
      <c r="J12" s="890"/>
      <c r="K12" s="890"/>
      <c r="L12" s="890"/>
      <c r="M12" s="890"/>
      <c r="N12" s="890"/>
      <c r="O12" s="890"/>
    </row>
    <row r="13" spans="2:15" ht="30" customHeight="1">
      <c r="B13" s="32" t="s">
        <v>44</v>
      </c>
      <c r="C13" s="891" t="s">
        <v>45</v>
      </c>
      <c r="D13" s="891"/>
      <c r="E13" s="891"/>
      <c r="F13" s="891"/>
      <c r="G13" s="891"/>
      <c r="H13" s="891"/>
      <c r="I13" s="891"/>
      <c r="J13" s="891"/>
      <c r="K13" s="891"/>
      <c r="L13" s="891"/>
      <c r="M13" s="891"/>
      <c r="N13" s="891"/>
      <c r="O13" s="891"/>
    </row>
    <row r="14" spans="2:15" ht="37.5" customHeight="1">
      <c r="B14" s="51">
        <v>2</v>
      </c>
      <c r="C14" s="892" t="s">
        <v>101</v>
      </c>
      <c r="D14" s="892"/>
      <c r="E14" s="892"/>
      <c r="F14" s="892"/>
      <c r="G14" s="892"/>
      <c r="H14" s="892"/>
      <c r="I14" s="892"/>
      <c r="J14" s="892"/>
      <c r="K14" s="892"/>
      <c r="L14" s="892"/>
      <c r="M14" s="892"/>
      <c r="N14" s="892"/>
      <c r="O14" s="892"/>
    </row>
    <row r="15" spans="2:15" ht="37.5" customHeight="1">
      <c r="B15" s="51">
        <v>3</v>
      </c>
      <c r="C15" s="892" t="s">
        <v>113</v>
      </c>
      <c r="D15" s="892"/>
      <c r="E15" s="892"/>
      <c r="F15" s="892"/>
      <c r="G15" s="892"/>
      <c r="H15" s="892"/>
      <c r="I15" s="892"/>
      <c r="J15" s="892"/>
      <c r="K15" s="892"/>
      <c r="L15" s="892"/>
      <c r="M15" s="892"/>
      <c r="N15" s="892"/>
      <c r="O15" s="892"/>
    </row>
    <row r="16" spans="2:15" ht="22.5" customHeight="1">
      <c r="B16" s="51"/>
      <c r="C16" s="892"/>
      <c r="D16" s="892"/>
      <c r="E16" s="892"/>
      <c r="F16" s="892"/>
      <c r="G16" s="892"/>
      <c r="H16" s="892"/>
      <c r="I16" s="892"/>
      <c r="J16" s="892"/>
      <c r="K16" s="892"/>
      <c r="L16" s="892"/>
      <c r="M16" s="892"/>
      <c r="N16" s="892"/>
      <c r="O16" s="892"/>
    </row>
    <row r="17" spans="2:15" ht="22.5" customHeight="1">
      <c r="B17" s="890" t="s">
        <v>46</v>
      </c>
      <c r="C17" s="890"/>
      <c r="D17" s="890"/>
      <c r="E17" s="890"/>
      <c r="F17" s="890"/>
      <c r="G17" s="890"/>
      <c r="H17" s="890"/>
      <c r="I17" s="890"/>
      <c r="J17" s="890"/>
      <c r="K17" s="890"/>
      <c r="L17" s="890"/>
      <c r="M17" s="890"/>
      <c r="N17" s="890"/>
      <c r="O17" s="890"/>
    </row>
    <row r="18" spans="2:15" ht="15" customHeight="1">
      <c r="B18" s="891" t="s">
        <v>44</v>
      </c>
      <c r="C18" s="893" t="s">
        <v>47</v>
      </c>
      <c r="D18" s="894"/>
      <c r="E18" s="894"/>
      <c r="F18" s="894"/>
      <c r="G18" s="895"/>
      <c r="H18" s="899" t="s">
        <v>48</v>
      </c>
      <c r="I18" s="899"/>
      <c r="J18" s="899"/>
      <c r="K18" s="891" t="s">
        <v>49</v>
      </c>
      <c r="L18" s="891"/>
      <c r="M18" s="893" t="s">
        <v>50</v>
      </c>
      <c r="N18" s="894"/>
      <c r="O18" s="895"/>
    </row>
    <row r="19" spans="2:15" ht="15" customHeight="1">
      <c r="B19" s="891"/>
      <c r="C19" s="896"/>
      <c r="D19" s="897"/>
      <c r="E19" s="897"/>
      <c r="F19" s="897"/>
      <c r="G19" s="898"/>
      <c r="H19" s="32" t="s">
        <v>51</v>
      </c>
      <c r="I19" s="32" t="s">
        <v>52</v>
      </c>
      <c r="J19" s="32" t="s">
        <v>53</v>
      </c>
      <c r="K19" s="891"/>
      <c r="L19" s="891"/>
      <c r="M19" s="896"/>
      <c r="N19" s="897"/>
      <c r="O19" s="898"/>
    </row>
    <row r="20" spans="2:15" ht="37.5" customHeight="1">
      <c r="B20" s="51">
        <v>2</v>
      </c>
      <c r="C20" s="879" t="s">
        <v>97</v>
      </c>
      <c r="D20" s="880"/>
      <c r="E20" s="880"/>
      <c r="F20" s="880"/>
      <c r="G20" s="881"/>
      <c r="H20" s="53" t="s">
        <v>96</v>
      </c>
      <c r="I20" s="51">
        <v>12</v>
      </c>
      <c r="J20" s="51">
        <v>2016</v>
      </c>
      <c r="K20" s="886">
        <v>1</v>
      </c>
      <c r="L20" s="886"/>
      <c r="M20" s="887" t="s">
        <v>98</v>
      </c>
      <c r="N20" s="888"/>
      <c r="O20" s="889"/>
    </row>
    <row r="21" spans="2:15" ht="37.5" customHeight="1">
      <c r="B21" s="54">
        <v>3</v>
      </c>
      <c r="C21" s="872" t="s">
        <v>104</v>
      </c>
      <c r="D21" s="873"/>
      <c r="E21" s="873"/>
      <c r="F21" s="873"/>
      <c r="G21" s="874"/>
      <c r="H21" s="55" t="s">
        <v>105</v>
      </c>
      <c r="I21" s="55" t="s">
        <v>106</v>
      </c>
      <c r="J21" s="54">
        <v>2017</v>
      </c>
      <c r="K21" s="875">
        <v>1</v>
      </c>
      <c r="L21" s="875"/>
      <c r="M21" s="876" t="s">
        <v>98</v>
      </c>
      <c r="N21" s="877"/>
      <c r="O21" s="878"/>
    </row>
    <row r="22" spans="2:15" ht="22.5" customHeight="1">
      <c r="B22" s="52"/>
      <c r="C22" s="879"/>
      <c r="D22" s="880"/>
      <c r="E22" s="880"/>
      <c r="F22" s="880"/>
      <c r="G22" s="881"/>
      <c r="H22" s="52"/>
      <c r="I22" s="52"/>
      <c r="J22" s="52"/>
      <c r="K22" s="882"/>
      <c r="L22" s="882"/>
      <c r="M22" s="883"/>
      <c r="N22" s="884"/>
      <c r="O22" s="885"/>
    </row>
    <row r="23" spans="2:15" ht="7.5" customHeight="1" thickBot="1"/>
    <row r="24" spans="2:15" ht="22.5" customHeight="1">
      <c r="B24" s="865" t="s">
        <v>54</v>
      </c>
      <c r="C24" s="866"/>
      <c r="D24" s="866"/>
      <c r="E24" s="866" t="s">
        <v>55</v>
      </c>
      <c r="F24" s="866"/>
      <c r="G24" s="866"/>
      <c r="H24" s="866"/>
      <c r="I24" s="866"/>
      <c r="J24" s="866"/>
      <c r="K24" s="866" t="s">
        <v>56</v>
      </c>
      <c r="L24" s="866"/>
      <c r="M24" s="866"/>
      <c r="N24" s="866"/>
      <c r="O24" s="867"/>
    </row>
    <row r="25" spans="2:15" ht="60" customHeight="1" thickBot="1">
      <c r="B25" s="868" t="s">
        <v>99</v>
      </c>
      <c r="C25" s="869"/>
      <c r="D25" s="869"/>
      <c r="E25" s="869" t="s">
        <v>92</v>
      </c>
      <c r="F25" s="869"/>
      <c r="G25" s="869"/>
      <c r="H25" s="869"/>
      <c r="I25" s="869"/>
      <c r="J25" s="869"/>
      <c r="K25" s="869" t="s">
        <v>93</v>
      </c>
      <c r="L25" s="870"/>
      <c r="M25" s="870"/>
      <c r="N25" s="870"/>
      <c r="O25" s="871"/>
    </row>
  </sheetData>
  <sheetProtection algorithmName="SHA-512" hashValue="XE18bFgg1iXIoCt1C4cmz5A1fZmQyHlmHUlCY67C+JNmT4DKergRP7egBwvIt0EibLG+w+OF2aOYj/b/8bEWOQ==" saltValue="KOVlK4YULK2pcHRj5yJOxw==" spinCount="100000" sheet="1" objects="1" scenarios="1"/>
  <mergeCells count="41">
    <mergeCell ref="B2:C6"/>
    <mergeCell ref="D2:K6"/>
    <mergeCell ref="L2:O2"/>
    <mergeCell ref="L3:M3"/>
    <mergeCell ref="N3:O3"/>
    <mergeCell ref="L4:M4"/>
    <mergeCell ref="N4:O4"/>
    <mergeCell ref="L5:O5"/>
    <mergeCell ref="L6:O6"/>
    <mergeCell ref="B8:O8"/>
    <mergeCell ref="B9:D9"/>
    <mergeCell ref="K9:O11"/>
    <mergeCell ref="B10:D11"/>
    <mergeCell ref="E10:J10"/>
    <mergeCell ref="E11:J11"/>
    <mergeCell ref="C20:G20"/>
    <mergeCell ref="K20:L20"/>
    <mergeCell ref="M20:O20"/>
    <mergeCell ref="B12:O12"/>
    <mergeCell ref="C13:O13"/>
    <mergeCell ref="C14:O14"/>
    <mergeCell ref="C15:O15"/>
    <mergeCell ref="C16:O16"/>
    <mergeCell ref="B17:O17"/>
    <mergeCell ref="B18:B19"/>
    <mergeCell ref="C18:G19"/>
    <mergeCell ref="H18:J18"/>
    <mergeCell ref="K18:L19"/>
    <mergeCell ref="M18:O19"/>
    <mergeCell ref="C21:G21"/>
    <mergeCell ref="K21:L21"/>
    <mergeCell ref="M21:O21"/>
    <mergeCell ref="C22:G22"/>
    <mergeCell ref="K22:L22"/>
    <mergeCell ref="M22:O22"/>
    <mergeCell ref="B24:D24"/>
    <mergeCell ref="E24:J24"/>
    <mergeCell ref="K24:O24"/>
    <mergeCell ref="B25:D25"/>
    <mergeCell ref="E25:J25"/>
    <mergeCell ref="K25:O2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13164-F5C3-496D-BDE5-FF3037908585}">
  <sheetPr>
    <tabColor rgb="FF7030A0"/>
  </sheetPr>
  <dimension ref="B3:E18"/>
  <sheetViews>
    <sheetView showGridLines="0" workbookViewId="0">
      <selection activeCell="C9" sqref="C9"/>
    </sheetView>
  </sheetViews>
  <sheetFormatPr baseColWidth="10" defaultRowHeight="12.75"/>
  <cols>
    <col min="1" max="1" width="6" customWidth="1"/>
    <col min="2" max="2" width="41" customWidth="1"/>
    <col min="3" max="3" width="41.28515625" customWidth="1"/>
    <col min="4" max="4" width="47.7109375" bestFit="1" customWidth="1"/>
    <col min="5" max="5" width="43.28515625" customWidth="1"/>
  </cols>
  <sheetData>
    <row r="3" spans="2:5">
      <c r="B3" s="555" t="s">
        <v>897</v>
      </c>
      <c r="C3" s="555"/>
      <c r="D3" s="555"/>
      <c r="E3" s="555"/>
    </row>
    <row r="5" spans="2:5" ht="31.5">
      <c r="B5" s="275" t="s">
        <v>871</v>
      </c>
      <c r="C5" s="275" t="s">
        <v>872</v>
      </c>
      <c r="D5" s="506" t="s">
        <v>882</v>
      </c>
      <c r="E5" s="506" t="s">
        <v>885</v>
      </c>
    </row>
    <row r="6" spans="2:5" ht="51">
      <c r="B6" s="556" t="s">
        <v>873</v>
      </c>
      <c r="C6" s="513" t="s">
        <v>874</v>
      </c>
      <c r="D6" s="509" t="s">
        <v>590</v>
      </c>
      <c r="E6" s="559" t="s">
        <v>893</v>
      </c>
    </row>
    <row r="7" spans="2:5" ht="38.25">
      <c r="B7" s="557"/>
      <c r="C7" s="513" t="s">
        <v>875</v>
      </c>
      <c r="D7" s="509" t="s">
        <v>590</v>
      </c>
      <c r="E7" s="560"/>
    </row>
    <row r="8" spans="2:5" ht="60" customHeight="1">
      <c r="B8" s="557"/>
      <c r="C8" s="513" t="s">
        <v>876</v>
      </c>
      <c r="D8" s="509" t="s">
        <v>591</v>
      </c>
      <c r="E8" s="560"/>
    </row>
    <row r="9" spans="2:5" ht="99.75" customHeight="1">
      <c r="B9" s="558"/>
      <c r="C9" s="513" t="s">
        <v>877</v>
      </c>
      <c r="D9" s="509" t="s">
        <v>592</v>
      </c>
      <c r="E9" s="561"/>
    </row>
    <row r="10" spans="2:5" ht="31.5">
      <c r="B10" s="275" t="s">
        <v>871</v>
      </c>
      <c r="C10" s="275" t="s">
        <v>872</v>
      </c>
      <c r="D10" s="506" t="s">
        <v>882</v>
      </c>
      <c r="E10" s="506" t="s">
        <v>885</v>
      </c>
    </row>
    <row r="11" spans="2:5" ht="102" customHeight="1">
      <c r="B11" s="556" t="s">
        <v>878</v>
      </c>
      <c r="C11" s="511" t="s">
        <v>879</v>
      </c>
      <c r="D11" s="509" t="s">
        <v>585</v>
      </c>
      <c r="E11" s="559" t="s">
        <v>894</v>
      </c>
    </row>
    <row r="12" spans="2:5" ht="60">
      <c r="B12" s="557"/>
      <c r="C12" s="511" t="s">
        <v>880</v>
      </c>
      <c r="D12" s="512" t="s">
        <v>883</v>
      </c>
      <c r="E12" s="560"/>
    </row>
    <row r="13" spans="2:5" ht="69.75" customHeight="1">
      <c r="B13" s="557"/>
      <c r="C13" s="511" t="s">
        <v>881</v>
      </c>
      <c r="D13" s="509" t="s">
        <v>594</v>
      </c>
      <c r="E13" s="561"/>
    </row>
    <row r="14" spans="2:5" ht="31.5">
      <c r="B14" s="275" t="s">
        <v>871</v>
      </c>
      <c r="C14" s="275" t="s">
        <v>872</v>
      </c>
      <c r="D14" s="506" t="s">
        <v>882</v>
      </c>
      <c r="E14" s="506" t="s">
        <v>885</v>
      </c>
    </row>
    <row r="15" spans="2:5" ht="69" customHeight="1">
      <c r="B15" s="556" t="s">
        <v>884</v>
      </c>
      <c r="C15" s="511" t="s">
        <v>886</v>
      </c>
      <c r="D15" s="512" t="s">
        <v>888</v>
      </c>
      <c r="E15" s="559" t="s">
        <v>895</v>
      </c>
    </row>
    <row r="16" spans="2:5" ht="72" customHeight="1">
      <c r="B16" s="558"/>
      <c r="C16" s="511" t="s">
        <v>887</v>
      </c>
      <c r="D16" s="509" t="s">
        <v>889</v>
      </c>
      <c r="E16" s="561"/>
    </row>
    <row r="17" spans="2:5" ht="63.75">
      <c r="B17" s="556" t="s">
        <v>890</v>
      </c>
      <c r="C17" s="511" t="s">
        <v>891</v>
      </c>
      <c r="D17" s="509" t="s">
        <v>590</v>
      </c>
      <c r="E17" s="559" t="s">
        <v>896</v>
      </c>
    </row>
    <row r="18" spans="2:5" ht="51">
      <c r="B18" s="558"/>
      <c r="C18" s="510" t="s">
        <v>892</v>
      </c>
      <c r="D18" s="509" t="s">
        <v>889</v>
      </c>
      <c r="E18" s="561"/>
    </row>
  </sheetData>
  <mergeCells count="9">
    <mergeCell ref="B3:E3"/>
    <mergeCell ref="B6:B9"/>
    <mergeCell ref="B11:B13"/>
    <mergeCell ref="B15:B16"/>
    <mergeCell ref="B17:B18"/>
    <mergeCell ref="E6:E9"/>
    <mergeCell ref="E11:E13"/>
    <mergeCell ref="E15:E16"/>
    <mergeCell ref="E17:E18"/>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65"/>
  <sheetViews>
    <sheetView showGridLines="0" zoomScale="85" zoomScaleNormal="85" workbookViewId="0">
      <selection activeCell="B21" sqref="B21"/>
    </sheetView>
  </sheetViews>
  <sheetFormatPr baseColWidth="10" defaultColWidth="11.42578125" defaultRowHeight="15" customHeight="1" zeroHeight="1"/>
  <cols>
    <col min="1" max="1" width="3.7109375" style="269" customWidth="1"/>
    <col min="2" max="2" width="76.7109375" style="269" customWidth="1"/>
    <col min="3" max="3" width="30.5703125" style="273" customWidth="1"/>
    <col min="4" max="5" width="21.5703125" style="273" customWidth="1"/>
    <col min="6" max="6" width="19.42578125" style="269" customWidth="1"/>
    <col min="7" max="7" width="47" style="269" customWidth="1"/>
    <col min="8" max="15" width="11.42578125" style="269"/>
    <col min="16" max="16" width="62.42578125" style="269" bestFit="1" customWidth="1"/>
    <col min="17" max="17" width="40" style="269" customWidth="1"/>
    <col min="18" max="16355" width="11.42578125" style="269"/>
    <col min="16356" max="16356" width="1.42578125" style="269" customWidth="1"/>
    <col min="16357" max="16384" width="2.85546875" style="269" customWidth="1"/>
  </cols>
  <sheetData>
    <row r="1" spans="2:7">
      <c r="C1" s="270"/>
      <c r="D1" s="270"/>
      <c r="E1" s="270"/>
    </row>
    <row r="2" spans="2:7" ht="15.75">
      <c r="B2" s="564" t="s">
        <v>773</v>
      </c>
      <c r="C2" s="564"/>
      <c r="D2" s="564"/>
      <c r="E2" s="564"/>
      <c r="F2" s="564"/>
      <c r="G2" s="271"/>
    </row>
    <row r="3" spans="2:7" ht="18">
      <c r="B3" s="562" t="s">
        <v>672</v>
      </c>
      <c r="C3" s="562"/>
      <c r="D3" s="562"/>
      <c r="E3" s="562"/>
      <c r="F3" s="562"/>
      <c r="G3" s="271"/>
    </row>
    <row r="4" spans="2:7" ht="20.25">
      <c r="B4" s="563" t="s">
        <v>787</v>
      </c>
      <c r="C4" s="563"/>
      <c r="D4" s="563"/>
      <c r="E4" s="563"/>
      <c r="F4" s="563"/>
      <c r="G4" s="272"/>
    </row>
    <row r="5" spans="2:7" ht="19.5" customHeight="1">
      <c r="B5" s="269" t="str">
        <f>'Informe Cons. Desempeño - Sgto.'!C6</f>
        <v>Fecha de corte: 30 de septiembre de 2020</v>
      </c>
    </row>
    <row r="6" spans="2:7" ht="19.5" hidden="1" customHeight="1">
      <c r="B6" s="274"/>
    </row>
    <row r="7" spans="2:7" ht="19.5" hidden="1" customHeight="1">
      <c r="B7" s="274"/>
    </row>
    <row r="8" spans="2:7" ht="19.5" customHeight="1">
      <c r="B8" s="274"/>
    </row>
    <row r="9" spans="2:7" ht="54" customHeight="1">
      <c r="B9" s="275" t="s">
        <v>579</v>
      </c>
      <c r="C9" s="276" t="s">
        <v>870</v>
      </c>
      <c r="D9" s="277"/>
      <c r="E9" s="269"/>
    </row>
    <row r="10" spans="2:7">
      <c r="B10" s="278" t="s">
        <v>583</v>
      </c>
      <c r="C10" s="320">
        <f>'Informe Cons. Desempeño - Sgto.'!G9</f>
        <v>0.82189561403508771</v>
      </c>
      <c r="D10" s="279"/>
      <c r="E10" s="269"/>
    </row>
    <row r="11" spans="2:7">
      <c r="B11" s="278" t="s">
        <v>584</v>
      </c>
      <c r="C11" s="320">
        <f>'Informe Cons. Desempeño - Sgto.'!G10</f>
        <v>1.175</v>
      </c>
      <c r="D11" s="279"/>
      <c r="E11" s="269"/>
    </row>
    <row r="12" spans="2:7">
      <c r="B12" s="278" t="s">
        <v>585</v>
      </c>
      <c r="C12" s="320">
        <f>'Informe Cons. Desempeño - Sgto.'!G11</f>
        <v>0.9400152207001522</v>
      </c>
      <c r="D12" s="279"/>
      <c r="E12" s="269"/>
    </row>
    <row r="13" spans="2:7">
      <c r="B13" s="278" t="s">
        <v>586</v>
      </c>
      <c r="C13" s="320">
        <f>'Informe Cons. Desempeño - Sgto.'!G12</f>
        <v>1</v>
      </c>
      <c r="D13" s="279"/>
      <c r="E13" s="269"/>
    </row>
    <row r="14" spans="2:7">
      <c r="B14" s="278" t="s">
        <v>587</v>
      </c>
      <c r="C14" s="320">
        <f>'Informe Cons. Desempeño - Sgto.'!G13</f>
        <v>0.98333333333333339</v>
      </c>
      <c r="D14" s="280"/>
      <c r="E14" s="269"/>
    </row>
    <row r="15" spans="2:7">
      <c r="B15" s="278" t="s">
        <v>590</v>
      </c>
      <c r="C15" s="320">
        <f>'Informe Cons. Desempeño - Sgto.'!G15</f>
        <v>0.71887971784158422</v>
      </c>
      <c r="D15" s="279"/>
      <c r="E15" s="269"/>
    </row>
    <row r="16" spans="2:7">
      <c r="B16" s="278" t="s">
        <v>591</v>
      </c>
      <c r="C16" s="320">
        <f>'Informe Cons. Desempeño - Sgto.'!G16</f>
        <v>0.73097359464207301</v>
      </c>
      <c r="D16" s="279"/>
      <c r="E16" s="269"/>
    </row>
    <row r="17" spans="2:17">
      <c r="B17" s="278" t="s">
        <v>592</v>
      </c>
      <c r="C17" s="320">
        <f>'Informe Cons. Desempeño - Sgto.'!G17</f>
        <v>0.36499999999999999</v>
      </c>
      <c r="D17" s="279"/>
      <c r="E17" s="269"/>
    </row>
    <row r="18" spans="2:17">
      <c r="B18" s="278" t="s">
        <v>594</v>
      </c>
      <c r="C18" s="320">
        <f>'Informe Cons. Desempeño - Sgto.'!G19</f>
        <v>0.91379524635215581</v>
      </c>
      <c r="D18" s="279"/>
      <c r="E18" s="269"/>
    </row>
    <row r="19" spans="2:17">
      <c r="B19" s="278" t="s">
        <v>595</v>
      </c>
      <c r="C19" s="320">
        <f>'Informe Cons. Desempeño - Sgto.'!G20</f>
        <v>1.1002990381937752</v>
      </c>
      <c r="D19" s="279"/>
      <c r="E19" s="269"/>
    </row>
    <row r="20" spans="2:17">
      <c r="B20" s="278" t="s">
        <v>596</v>
      </c>
      <c r="C20" s="320">
        <f>'Informe Cons. Desempeño - Sgto.'!G21</f>
        <v>0.99</v>
      </c>
      <c r="D20" s="279"/>
      <c r="E20" s="269"/>
    </row>
    <row r="21" spans="2:17">
      <c r="B21" s="278" t="s">
        <v>597</v>
      </c>
      <c r="C21" s="320">
        <f>'Informe Cons. Desempeño - Sgto.'!G22</f>
        <v>0.89368421052631586</v>
      </c>
      <c r="D21" s="279"/>
      <c r="E21" s="269"/>
    </row>
    <row r="22" spans="2:17">
      <c r="B22" s="278" t="s">
        <v>598</v>
      </c>
      <c r="C22" s="320">
        <f>'Informe Cons. Desempeño - Sgto.'!G23</f>
        <v>0.86190476190476206</v>
      </c>
      <c r="D22" s="279"/>
      <c r="E22" s="269"/>
    </row>
    <row r="23" spans="2:17">
      <c r="B23" s="278" t="s">
        <v>599</v>
      </c>
      <c r="C23" s="320">
        <f>'Informe Cons. Desempeño - Sgto.'!G24</f>
        <v>1</v>
      </c>
      <c r="D23" s="279"/>
      <c r="E23" s="269"/>
    </row>
    <row r="24" spans="2:17">
      <c r="B24" s="278" t="s">
        <v>601</v>
      </c>
      <c r="C24" s="320">
        <f>'Informe Cons. Desempeño - Sgto.'!G26</f>
        <v>5.8695652173913045E-2</v>
      </c>
      <c r="D24" s="279"/>
      <c r="E24" s="269"/>
    </row>
    <row r="25" spans="2:17" ht="15.75" thickBot="1">
      <c r="B25" s="321" t="s">
        <v>602</v>
      </c>
      <c r="C25" s="322">
        <f>'Informe Cons. Desempeño - Sgto.'!G27</f>
        <v>0.75</v>
      </c>
      <c r="D25" s="279"/>
      <c r="E25" s="269"/>
    </row>
    <row r="26" spans="2:17" ht="16.5" thickBot="1">
      <c r="B26" s="323" t="s">
        <v>777</v>
      </c>
      <c r="C26" s="324">
        <f>AVERAGE(C10:C25)</f>
        <v>0.83146727435644718</v>
      </c>
      <c r="D26" s="281"/>
      <c r="E26" s="269"/>
    </row>
    <row r="27" spans="2:17" s="282" customFormat="1">
      <c r="C27" s="283"/>
      <c r="D27" s="283"/>
      <c r="E27" s="283"/>
      <c r="P27" s="269"/>
      <c r="Q27" s="269"/>
    </row>
    <row r="28" spans="2:17" s="282" customFormat="1" ht="56.25" customHeight="1" thickBot="1">
      <c r="C28" s="283"/>
      <c r="P28" s="269"/>
      <c r="Q28" s="269"/>
    </row>
    <row r="29" spans="2:17" s="282" customFormat="1" ht="15.75">
      <c r="B29" s="568" t="s">
        <v>579</v>
      </c>
      <c r="C29" s="565" t="s">
        <v>774</v>
      </c>
      <c r="D29" s="565" t="s">
        <v>776</v>
      </c>
      <c r="E29" s="565"/>
      <c r="F29" s="566"/>
      <c r="P29" s="269"/>
      <c r="Q29" s="269"/>
    </row>
    <row r="30" spans="2:17" ht="15.75">
      <c r="B30" s="569"/>
      <c r="C30" s="567"/>
      <c r="D30" s="276" t="s">
        <v>690</v>
      </c>
      <c r="E30" s="276" t="s">
        <v>694</v>
      </c>
      <c r="F30" s="310" t="s">
        <v>699</v>
      </c>
    </row>
    <row r="31" spans="2:17">
      <c r="B31" s="311" t="s">
        <v>583</v>
      </c>
      <c r="C31" s="309">
        <f>'Informe Cons. Desempeño - Sgto.'!D9</f>
        <v>6</v>
      </c>
      <c r="D31" s="309">
        <v>6</v>
      </c>
      <c r="E31" s="309">
        <v>0</v>
      </c>
      <c r="F31" s="312">
        <v>0</v>
      </c>
    </row>
    <row r="32" spans="2:17">
      <c r="B32" s="311" t="s">
        <v>584</v>
      </c>
      <c r="C32" s="309">
        <f>'Informe Cons. Desempeño - Sgto.'!D10</f>
        <v>3</v>
      </c>
      <c r="D32" s="309">
        <v>3</v>
      </c>
      <c r="E32" s="309">
        <v>0</v>
      </c>
      <c r="F32" s="312">
        <v>0</v>
      </c>
    </row>
    <row r="33" spans="2:6">
      <c r="B33" s="311" t="s">
        <v>585</v>
      </c>
      <c r="C33" s="309">
        <f>'Informe Cons. Desempeño - Sgto.'!D11</f>
        <v>6</v>
      </c>
      <c r="D33" s="309">
        <v>6</v>
      </c>
      <c r="E33" s="309">
        <v>0</v>
      </c>
      <c r="F33" s="312">
        <v>0</v>
      </c>
    </row>
    <row r="34" spans="2:6">
      <c r="B34" s="311" t="s">
        <v>586</v>
      </c>
      <c r="C34" s="309">
        <f>'Informe Cons. Desempeño - Sgto.'!D12</f>
        <v>5</v>
      </c>
      <c r="D34" s="309">
        <v>5</v>
      </c>
      <c r="E34" s="309">
        <v>0</v>
      </c>
      <c r="F34" s="312">
        <v>0</v>
      </c>
    </row>
    <row r="35" spans="2:6">
      <c r="B35" s="311" t="s">
        <v>587</v>
      </c>
      <c r="C35" s="309">
        <f>'Informe Cons. Desempeño - Sgto.'!D13</f>
        <v>3</v>
      </c>
      <c r="D35" s="309">
        <v>3</v>
      </c>
      <c r="E35" s="309">
        <v>0</v>
      </c>
      <c r="F35" s="312">
        <v>0</v>
      </c>
    </row>
    <row r="36" spans="2:6">
      <c r="B36" s="311" t="s">
        <v>590</v>
      </c>
      <c r="C36" s="309">
        <f>'Informe Cons. Desempeño - Sgto.'!D15</f>
        <v>18</v>
      </c>
      <c r="D36" s="309">
        <v>16</v>
      </c>
      <c r="E36" s="309">
        <v>2</v>
      </c>
      <c r="F36" s="312">
        <v>0</v>
      </c>
    </row>
    <row r="37" spans="2:6">
      <c r="B37" s="311" t="s">
        <v>591</v>
      </c>
      <c r="C37" s="309">
        <f>'Informe Cons. Desempeño - Sgto.'!D16</f>
        <v>6</v>
      </c>
      <c r="D37" s="309">
        <v>6</v>
      </c>
      <c r="E37" s="309">
        <v>0</v>
      </c>
      <c r="F37" s="312">
        <v>0</v>
      </c>
    </row>
    <row r="38" spans="2:6">
      <c r="B38" s="311" t="s">
        <v>592</v>
      </c>
      <c r="C38" s="309">
        <f>'Informe Cons. Desempeño - Sgto.'!D17</f>
        <v>4</v>
      </c>
      <c r="D38" s="309">
        <v>4</v>
      </c>
      <c r="E38" s="309">
        <v>0</v>
      </c>
      <c r="F38" s="312">
        <v>0</v>
      </c>
    </row>
    <row r="39" spans="2:6">
      <c r="B39" s="311" t="s">
        <v>594</v>
      </c>
      <c r="C39" s="309">
        <f>'Informe Cons. Desempeño - Sgto.'!D19</f>
        <v>13</v>
      </c>
      <c r="D39" s="309">
        <v>13</v>
      </c>
      <c r="E39" s="309">
        <v>0</v>
      </c>
      <c r="F39" s="312">
        <v>0</v>
      </c>
    </row>
    <row r="40" spans="2:6">
      <c r="B40" s="311" t="s">
        <v>595</v>
      </c>
      <c r="C40" s="309">
        <f>'Informe Cons. Desempeño - Sgto.'!D20</f>
        <v>6</v>
      </c>
      <c r="D40" s="309">
        <v>6</v>
      </c>
      <c r="E40" s="309">
        <v>0</v>
      </c>
      <c r="F40" s="312">
        <v>0</v>
      </c>
    </row>
    <row r="41" spans="2:6">
      <c r="B41" s="311" t="s">
        <v>596</v>
      </c>
      <c r="C41" s="309">
        <f>'Informe Cons. Desempeño - Sgto.'!D21</f>
        <v>1</v>
      </c>
      <c r="D41" s="309">
        <v>1</v>
      </c>
      <c r="E41" s="309">
        <v>0</v>
      </c>
      <c r="F41" s="312">
        <v>0</v>
      </c>
    </row>
    <row r="42" spans="2:6">
      <c r="B42" s="311" t="s">
        <v>597</v>
      </c>
      <c r="C42" s="309">
        <f>'Informe Cons. Desempeño - Sgto.'!D22</f>
        <v>1</v>
      </c>
      <c r="D42" s="309">
        <v>1</v>
      </c>
      <c r="E42" s="309">
        <v>0</v>
      </c>
      <c r="F42" s="312">
        <v>0</v>
      </c>
    </row>
    <row r="43" spans="2:6">
      <c r="B43" s="311" t="s">
        <v>598</v>
      </c>
      <c r="C43" s="309">
        <f>'Informe Cons. Desempeño - Sgto.'!D23</f>
        <v>3</v>
      </c>
      <c r="D43" s="309">
        <v>3</v>
      </c>
      <c r="E43" s="309">
        <v>0</v>
      </c>
      <c r="F43" s="312">
        <v>0</v>
      </c>
    </row>
    <row r="44" spans="2:6">
      <c r="B44" s="311" t="s">
        <v>599</v>
      </c>
      <c r="C44" s="309">
        <f>'Informe Cons. Desempeño - Sgto.'!D24</f>
        <v>5</v>
      </c>
      <c r="D44" s="309">
        <v>5</v>
      </c>
      <c r="E44" s="309">
        <v>0</v>
      </c>
      <c r="F44" s="312">
        <v>0</v>
      </c>
    </row>
    <row r="45" spans="2:6">
      <c r="B45" s="311" t="s">
        <v>601</v>
      </c>
      <c r="C45" s="309">
        <f>'Informe Cons. Desempeño - Sgto.'!D26</f>
        <v>4</v>
      </c>
      <c r="D45" s="309">
        <v>4</v>
      </c>
      <c r="E45" s="309">
        <v>0</v>
      </c>
      <c r="F45" s="312">
        <v>0</v>
      </c>
    </row>
    <row r="46" spans="2:6">
      <c r="B46" s="311" t="s">
        <v>602</v>
      </c>
      <c r="C46" s="309">
        <f>'Informe Cons. Desempeño - Sgto.'!D27</f>
        <v>8</v>
      </c>
      <c r="D46" s="309">
        <v>8</v>
      </c>
      <c r="E46" s="309">
        <v>0</v>
      </c>
      <c r="F46" s="312">
        <v>0</v>
      </c>
    </row>
    <row r="47" spans="2:6" ht="16.5" thickBot="1">
      <c r="B47" s="313" t="s">
        <v>775</v>
      </c>
      <c r="C47" s="314">
        <f>SUM(C31:C46)</f>
        <v>92</v>
      </c>
      <c r="D47" s="314">
        <f t="shared" ref="D47:E47" si="0">SUM(D31:D46)</f>
        <v>90</v>
      </c>
      <c r="E47" s="314">
        <f t="shared" si="0"/>
        <v>2</v>
      </c>
      <c r="F47" s="315">
        <f>SUM(F31:F46)</f>
        <v>0</v>
      </c>
    </row>
    <row r="48" spans="2:6"/>
    <row r="49"/>
    <row r="50"/>
    <row r="51"/>
    <row r="52"/>
    <row r="53"/>
    <row r="54"/>
    <row r="55"/>
    <row r="56"/>
    <row r="57"/>
    <row r="58"/>
    <row r="59"/>
    <row r="60" ht="15" customHeight="1"/>
    <row r="61" ht="15" customHeight="1"/>
    <row r="62" ht="15" customHeight="1"/>
    <row r="63" ht="15" customHeight="1"/>
    <row r="64" ht="15" customHeight="1"/>
    <row r="65" ht="15" customHeight="1"/>
  </sheetData>
  <sheetProtection algorithmName="SHA-512" hashValue="G/+BFlM6UeFYsQlR8Z1fWXD9yPHvG84NeKkv+4g9TNlZqxSEruOSEGDQkAod4X42S3N9KcCIbZTd95tqdjBq0Q==" saltValue="A5v5hoCUUSluNPXGNsWNxg==" spinCount="100000" sheet="1" objects="1" scenarios="1"/>
  <mergeCells count="6">
    <mergeCell ref="B3:F3"/>
    <mergeCell ref="B4:F4"/>
    <mergeCell ref="B2:F2"/>
    <mergeCell ref="D29:F29"/>
    <mergeCell ref="C29:C30"/>
    <mergeCell ref="B29:B30"/>
  </mergeCell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X252"/>
  <sheetViews>
    <sheetView showGridLines="0" topLeftCell="A32" zoomScale="70" zoomScaleNormal="70" zoomScaleSheetLayoutView="85" workbookViewId="0">
      <selection activeCell="V37" sqref="V37"/>
    </sheetView>
  </sheetViews>
  <sheetFormatPr baseColWidth="10" defaultColWidth="11.42578125" defaultRowHeight="15" zeroHeight="1"/>
  <cols>
    <col min="1" max="1" width="3.42578125" style="379" customWidth="1"/>
    <col min="2" max="2" width="3.7109375" style="379" customWidth="1"/>
    <col min="3" max="3" width="63.28515625" style="379" customWidth="1"/>
    <col min="4" max="4" width="15.140625" style="392" customWidth="1"/>
    <col min="5" max="5" width="16" style="392" customWidth="1"/>
    <col min="6" max="6" width="17.85546875" style="379" customWidth="1"/>
    <col min="7" max="7" width="23.28515625" style="379" customWidth="1"/>
    <col min="8" max="8" width="16" style="379" customWidth="1"/>
    <col min="9" max="9" width="22.85546875" style="379" customWidth="1"/>
    <col min="10" max="10" width="16" style="379" customWidth="1"/>
    <col min="11" max="11" width="14.5703125" style="379" customWidth="1"/>
    <col min="12" max="12" width="21" style="379" customWidth="1"/>
    <col min="13" max="13" width="12.7109375" style="379" customWidth="1"/>
    <col min="14" max="14" width="19.42578125" style="379" customWidth="1"/>
    <col min="15" max="15" width="8.28515625" style="379" customWidth="1"/>
    <col min="16" max="16" width="13.28515625" style="379" customWidth="1"/>
    <col min="17" max="17" width="8.28515625" style="379" customWidth="1"/>
    <col min="18" max="18" width="14" style="379" customWidth="1"/>
    <col min="19" max="19" width="8.28515625" style="379" customWidth="1"/>
    <col min="20" max="20" width="19.42578125" style="379" customWidth="1"/>
    <col min="21" max="21" width="8.28515625" style="379" customWidth="1"/>
    <col min="22" max="22" width="71.42578125" style="382" customWidth="1"/>
    <col min="23" max="23" width="12.140625" style="379" bestFit="1" customWidth="1"/>
    <col min="24" max="24" width="27.42578125" style="379" bestFit="1" customWidth="1"/>
    <col min="25" max="16370" width="11.42578125" style="379"/>
    <col min="16371" max="16371" width="1.42578125" style="379" customWidth="1"/>
    <col min="16372" max="16384" width="2.85546875" style="379" customWidth="1"/>
  </cols>
  <sheetData>
    <row r="1" spans="3:23">
      <c r="D1" s="380"/>
      <c r="E1" s="380"/>
      <c r="F1" s="381"/>
      <c r="G1" s="381"/>
      <c r="H1" s="381"/>
      <c r="I1" s="381"/>
      <c r="J1" s="381"/>
      <c r="K1" s="381"/>
      <c r="L1" s="381"/>
    </row>
    <row r="2" spans="3:23" s="385" customFormat="1" ht="15.75">
      <c r="C2" s="599" t="s">
        <v>773</v>
      </c>
      <c r="D2" s="599"/>
      <c r="E2" s="599"/>
      <c r="F2" s="599"/>
      <c r="G2" s="599"/>
      <c r="H2" s="599"/>
      <c r="I2" s="599"/>
      <c r="J2" s="599"/>
      <c r="K2" s="599"/>
      <c r="L2" s="599"/>
      <c r="M2" s="599"/>
      <c r="N2" s="383"/>
      <c r="O2" s="383"/>
      <c r="P2" s="383"/>
      <c r="Q2" s="383"/>
      <c r="R2" s="383"/>
      <c r="S2" s="383"/>
      <c r="T2" s="383"/>
      <c r="U2" s="383"/>
      <c r="V2" s="384"/>
    </row>
    <row r="3" spans="3:23" ht="18">
      <c r="C3" s="580" t="s">
        <v>672</v>
      </c>
      <c r="D3" s="580"/>
      <c r="E3" s="580"/>
      <c r="F3" s="580"/>
      <c r="G3" s="580"/>
      <c r="H3" s="580"/>
      <c r="I3" s="580"/>
      <c r="J3" s="580"/>
      <c r="K3" s="580"/>
      <c r="L3" s="580"/>
      <c r="M3" s="580"/>
      <c r="N3" s="386"/>
      <c r="O3" s="386"/>
      <c r="P3" s="386"/>
      <c r="Q3" s="386"/>
      <c r="R3" s="386"/>
      <c r="S3" s="386"/>
      <c r="T3" s="386"/>
      <c r="U3" s="386"/>
      <c r="V3" s="387"/>
    </row>
    <row r="4" spans="3:23" ht="15.75">
      <c r="C4" s="579" t="s">
        <v>578</v>
      </c>
      <c r="D4" s="579"/>
      <c r="E4" s="579"/>
      <c r="F4" s="579"/>
      <c r="G4" s="579"/>
      <c r="H4" s="579"/>
      <c r="I4" s="579"/>
      <c r="J4" s="579"/>
      <c r="K4" s="579"/>
      <c r="L4" s="579"/>
      <c r="M4" s="579"/>
      <c r="N4" s="388"/>
      <c r="O4" s="388"/>
      <c r="P4" s="388"/>
      <c r="Q4" s="388"/>
      <c r="R4" s="388"/>
      <c r="S4" s="388"/>
      <c r="T4" s="388"/>
      <c r="U4" s="388"/>
      <c r="V4" s="387"/>
    </row>
    <row r="5" spans="3:23" ht="20.25">
      <c r="C5" s="581" t="s">
        <v>813</v>
      </c>
      <c r="D5" s="581"/>
      <c r="E5" s="581"/>
      <c r="F5" s="581"/>
      <c r="G5" s="581"/>
      <c r="H5" s="581"/>
      <c r="I5" s="581"/>
      <c r="J5" s="581"/>
      <c r="K5" s="581"/>
      <c r="L5" s="581"/>
      <c r="M5" s="581"/>
      <c r="N5" s="389"/>
      <c r="O5" s="389"/>
      <c r="P5" s="389"/>
      <c r="Q5" s="389"/>
      <c r="R5" s="389"/>
      <c r="S5" s="389"/>
      <c r="T5" s="389"/>
      <c r="U5" s="389"/>
      <c r="V5" s="390"/>
    </row>
    <row r="6" spans="3:23" ht="19.5" customHeight="1" thickBot="1">
      <c r="C6" s="391" t="s">
        <v>817</v>
      </c>
    </row>
    <row r="7" spans="3:23" ht="33" customHeight="1" thickBot="1">
      <c r="C7" s="582" t="s">
        <v>579</v>
      </c>
      <c r="D7" s="584" t="s">
        <v>580</v>
      </c>
      <c r="E7" s="590" t="s">
        <v>581</v>
      </c>
      <c r="F7" s="591"/>
      <c r="G7" s="592"/>
      <c r="H7" s="380"/>
      <c r="I7" s="380"/>
      <c r="J7" s="380"/>
    </row>
    <row r="8" spans="3:23" ht="41.25" customHeight="1" thickBot="1">
      <c r="C8" s="583"/>
      <c r="D8" s="585"/>
      <c r="E8" s="487" t="str">
        <f>C5</f>
        <v>Tercer Trimestre</v>
      </c>
      <c r="F8" s="489" t="str">
        <f>$L$31</f>
        <v>Acumulado Corte 30/09/2020</v>
      </c>
      <c r="G8" s="488" t="s">
        <v>582</v>
      </c>
      <c r="H8" s="483"/>
      <c r="I8" s="380"/>
      <c r="J8" s="380"/>
      <c r="K8" s="380"/>
      <c r="V8" s="379"/>
      <c r="W8" s="382"/>
    </row>
    <row r="9" spans="3:23">
      <c r="C9" s="393" t="s">
        <v>583</v>
      </c>
      <c r="D9" s="394">
        <f>COUNT(B35:B40)</f>
        <v>6</v>
      </c>
      <c r="E9" s="395">
        <f>K41</f>
        <v>0.80326666666666657</v>
      </c>
      <c r="F9" s="395">
        <f>L41</f>
        <v>0.99792307692307691</v>
      </c>
      <c r="G9" s="395">
        <f>M41</f>
        <v>0.82189561403508771</v>
      </c>
      <c r="H9" s="396"/>
      <c r="I9" s="396"/>
      <c r="J9" s="396"/>
      <c r="K9" s="396"/>
      <c r="V9" s="379"/>
      <c r="W9" s="382"/>
    </row>
    <row r="10" spans="3:23">
      <c r="C10" s="397" t="s">
        <v>584</v>
      </c>
      <c r="D10" s="394">
        <f>COUNT(B46:B48)</f>
        <v>3</v>
      </c>
      <c r="E10" s="395">
        <f>K49</f>
        <v>2.8214285714285716</v>
      </c>
      <c r="F10" s="395">
        <f>L49</f>
        <v>2.2692307692307692</v>
      </c>
      <c r="G10" s="395">
        <f>M49</f>
        <v>1.175</v>
      </c>
      <c r="H10" s="396"/>
      <c r="I10" s="396"/>
      <c r="J10" s="396"/>
      <c r="K10" s="396"/>
      <c r="V10" s="379"/>
      <c r="W10" s="382"/>
    </row>
    <row r="11" spans="3:23">
      <c r="C11" s="397" t="s">
        <v>585</v>
      </c>
      <c r="D11" s="394">
        <f>COUNT(B54:B59)</f>
        <v>6</v>
      </c>
      <c r="E11" s="395">
        <f>K60</f>
        <v>1.0311111111111111</v>
      </c>
      <c r="F11" s="395">
        <f>L60</f>
        <v>1.0540372796377162</v>
      </c>
      <c r="G11" s="395">
        <f>M60</f>
        <v>0.9400152207001522</v>
      </c>
      <c r="H11" s="396"/>
      <c r="I11" s="396"/>
      <c r="J11" s="396"/>
      <c r="K11" s="396"/>
      <c r="V11" s="379"/>
      <c r="W11" s="382"/>
    </row>
    <row r="12" spans="3:23">
      <c r="C12" s="397" t="s">
        <v>586</v>
      </c>
      <c r="D12" s="394">
        <f>COUNT(B65:B69)</f>
        <v>5</v>
      </c>
      <c r="E12" s="395">
        <f>K70</f>
        <v>1</v>
      </c>
      <c r="F12" s="395">
        <f>L70</f>
        <v>1</v>
      </c>
      <c r="G12" s="395">
        <f>M70</f>
        <v>1</v>
      </c>
      <c r="H12" s="396"/>
      <c r="I12" s="396"/>
      <c r="J12" s="396"/>
      <c r="K12" s="396"/>
      <c r="V12" s="379"/>
      <c r="W12" s="382"/>
    </row>
    <row r="13" spans="3:23" ht="15.75" thickBot="1">
      <c r="C13" s="398" t="s">
        <v>587</v>
      </c>
      <c r="D13" s="399">
        <f>COUNT(B75:B77)</f>
        <v>3</v>
      </c>
      <c r="E13" s="400">
        <f>K78</f>
        <v>1</v>
      </c>
      <c r="F13" s="400">
        <f>L78</f>
        <v>1</v>
      </c>
      <c r="G13" s="400">
        <f>M78</f>
        <v>0.98333333333333339</v>
      </c>
      <c r="H13" s="396"/>
      <c r="I13" s="396"/>
      <c r="J13" s="396"/>
      <c r="K13" s="396"/>
      <c r="V13" s="379"/>
      <c r="W13" s="382"/>
    </row>
    <row r="14" spans="3:23" ht="16.5" thickBot="1">
      <c r="C14" s="401" t="s">
        <v>589</v>
      </c>
      <c r="D14" s="402"/>
      <c r="E14" s="403">
        <f>AVERAGE(E9:E13)</f>
        <v>1.3311612698412698</v>
      </c>
      <c r="F14" s="403">
        <f>AVERAGE(F9:F13)</f>
        <v>1.2642382251583126</v>
      </c>
      <c r="G14" s="404">
        <f>AVERAGE(G9:G13)</f>
        <v>0.98404883361371476</v>
      </c>
      <c r="H14" s="423"/>
      <c r="I14" s="396"/>
      <c r="J14" s="396"/>
      <c r="K14" s="396"/>
      <c r="V14" s="379"/>
      <c r="W14" s="382"/>
    </row>
    <row r="15" spans="3:23">
      <c r="C15" s="393" t="s">
        <v>590</v>
      </c>
      <c r="D15" s="394">
        <f>COUNT(B83:B103)</f>
        <v>18</v>
      </c>
      <c r="E15" s="405">
        <f>+K104</f>
        <v>1.0779784275744739</v>
      </c>
      <c r="F15" s="405">
        <f>+L104</f>
        <v>0.95860517544131585</v>
      </c>
      <c r="G15" s="405">
        <f>+M104</f>
        <v>0.71887971784158422</v>
      </c>
      <c r="H15" s="396"/>
      <c r="I15" s="396"/>
      <c r="J15" s="396"/>
      <c r="K15" s="396"/>
      <c r="V15" s="379"/>
      <c r="W15" s="382"/>
    </row>
    <row r="16" spans="3:23">
      <c r="C16" s="397" t="s">
        <v>591</v>
      </c>
      <c r="D16" s="394">
        <f>COUNT(B109:B114)</f>
        <v>6</v>
      </c>
      <c r="E16" s="395">
        <f>+K115</f>
        <v>1.1153703703703703</v>
      </c>
      <c r="F16" s="395">
        <f>+L115</f>
        <v>0.94305284023025948</v>
      </c>
      <c r="G16" s="395">
        <f>+M115</f>
        <v>0.73097359464207301</v>
      </c>
      <c r="H16" s="396"/>
      <c r="I16" s="396"/>
      <c r="J16" s="396"/>
      <c r="K16" s="396"/>
      <c r="V16" s="379"/>
      <c r="W16" s="382"/>
    </row>
    <row r="17" spans="3:23" ht="15.75" thickBot="1">
      <c r="C17" s="398" t="s">
        <v>592</v>
      </c>
      <c r="D17" s="399">
        <f>COUNT(B120:B123)</f>
        <v>4</v>
      </c>
      <c r="E17" s="400">
        <f>+K124</f>
        <v>0</v>
      </c>
      <c r="F17" s="400">
        <f>+L124</f>
        <v>3.1434426229508197</v>
      </c>
      <c r="G17" s="400">
        <f>+M124</f>
        <v>0.36499999999999999</v>
      </c>
      <c r="H17" s="396"/>
      <c r="I17" s="396"/>
      <c r="J17" s="396"/>
      <c r="K17" s="396"/>
      <c r="V17" s="379"/>
      <c r="W17" s="382"/>
    </row>
    <row r="18" spans="3:23" ht="16.5" thickBot="1">
      <c r="C18" s="401" t="s">
        <v>593</v>
      </c>
      <c r="D18" s="402"/>
      <c r="E18" s="403">
        <f>AVERAGE(E15:E17)</f>
        <v>0.73111626598161472</v>
      </c>
      <c r="F18" s="403">
        <f>AVERAGE(F15:F17)</f>
        <v>1.6817002128741319</v>
      </c>
      <c r="G18" s="404">
        <f>AVERAGE(G15:G17)</f>
        <v>0.60495110416121911</v>
      </c>
      <c r="H18" s="423"/>
      <c r="I18" s="396"/>
      <c r="J18" s="396"/>
      <c r="K18" s="396"/>
      <c r="V18" s="379"/>
      <c r="W18" s="382"/>
    </row>
    <row r="19" spans="3:23">
      <c r="C19" s="393" t="s">
        <v>594</v>
      </c>
      <c r="D19" s="394">
        <f>COUNT(B129:B141)</f>
        <v>13</v>
      </c>
      <c r="E19" s="405">
        <f>+K142</f>
        <v>0.92842151367151371</v>
      </c>
      <c r="F19" s="405">
        <f>+L142</f>
        <v>1.0215166126262885</v>
      </c>
      <c r="G19" s="405">
        <f>+M142</f>
        <v>0.91379524635215581</v>
      </c>
      <c r="H19" s="396"/>
      <c r="I19" s="396"/>
      <c r="J19" s="396"/>
      <c r="K19" s="396"/>
      <c r="V19" s="379"/>
      <c r="W19" s="382"/>
    </row>
    <row r="20" spans="3:23">
      <c r="C20" s="397" t="s">
        <v>595</v>
      </c>
      <c r="D20" s="394">
        <f>COUNT(B147:B152)</f>
        <v>6</v>
      </c>
      <c r="E20" s="395">
        <f>+K153</f>
        <v>1.3301754385964915</v>
      </c>
      <c r="F20" s="395">
        <f>+L153</f>
        <v>1.0995713611950182</v>
      </c>
      <c r="G20" s="395">
        <f>+M153</f>
        <v>1.1002990381937752</v>
      </c>
      <c r="H20" s="396"/>
      <c r="I20" s="396"/>
      <c r="J20" s="396"/>
      <c r="K20" s="396"/>
      <c r="V20" s="379"/>
      <c r="W20" s="382"/>
    </row>
    <row r="21" spans="3:23">
      <c r="C21" s="397" t="s">
        <v>596</v>
      </c>
      <c r="D21" s="394">
        <f>COUNT(B158)</f>
        <v>1</v>
      </c>
      <c r="E21" s="395">
        <f>+K159</f>
        <v>0.98699999999999999</v>
      </c>
      <c r="F21" s="395">
        <f>+L159</f>
        <v>0.99</v>
      </c>
      <c r="G21" s="395">
        <f>+M159</f>
        <v>0.99</v>
      </c>
      <c r="H21" s="396"/>
      <c r="I21" s="396"/>
      <c r="J21" s="396"/>
      <c r="K21" s="396"/>
      <c r="V21" s="379"/>
      <c r="W21" s="382"/>
    </row>
    <row r="22" spans="3:23">
      <c r="C22" s="397" t="s">
        <v>597</v>
      </c>
      <c r="D22" s="394">
        <f>COUNT(B164:B164)</f>
        <v>1</v>
      </c>
      <c r="E22" s="395">
        <f>+K165</f>
        <v>0.99882352941176467</v>
      </c>
      <c r="F22" s="395">
        <f>+L165</f>
        <v>0.99882352941176467</v>
      </c>
      <c r="G22" s="395">
        <f>+M165</f>
        <v>0.89368421052631586</v>
      </c>
      <c r="H22" s="396"/>
      <c r="I22" s="396"/>
      <c r="J22" s="396"/>
      <c r="K22" s="396"/>
      <c r="V22" s="379"/>
      <c r="W22" s="382"/>
    </row>
    <row r="23" spans="3:23">
      <c r="C23" s="397" t="s">
        <v>598</v>
      </c>
      <c r="D23" s="394">
        <f>COUNT(B170:B172)</f>
        <v>3</v>
      </c>
      <c r="E23" s="395">
        <f>+K173</f>
        <v>1.2222222222222223</v>
      </c>
      <c r="F23" s="395">
        <f>+L173</f>
        <v>0.9058055833573655</v>
      </c>
      <c r="G23" s="395">
        <f>+M173</f>
        <v>0.86190476190476206</v>
      </c>
      <c r="H23" s="396"/>
      <c r="I23" s="396"/>
      <c r="J23" s="396"/>
      <c r="K23" s="396"/>
      <c r="V23" s="379"/>
      <c r="W23" s="382"/>
    </row>
    <row r="24" spans="3:23" ht="15.75" thickBot="1">
      <c r="C24" s="398" t="s">
        <v>599</v>
      </c>
      <c r="D24" s="399">
        <f>COUNT(B178:B182)</f>
        <v>5</v>
      </c>
      <c r="E24" s="400">
        <f>+K183</f>
        <v>1</v>
      </c>
      <c r="F24" s="400">
        <f>+L183</f>
        <v>1</v>
      </c>
      <c r="G24" s="400">
        <f>+M183</f>
        <v>1</v>
      </c>
      <c r="H24" s="396"/>
      <c r="I24" s="396"/>
      <c r="J24" s="396"/>
      <c r="K24" s="396"/>
      <c r="V24" s="379"/>
      <c r="W24" s="382"/>
    </row>
    <row r="25" spans="3:23" ht="16.5" thickBot="1">
      <c r="C25" s="401" t="s">
        <v>600</v>
      </c>
      <c r="D25" s="402"/>
      <c r="E25" s="403">
        <f>AVERAGE(E19:E24)</f>
        <v>1.0777737839836654</v>
      </c>
      <c r="F25" s="403">
        <f>AVERAGE(F19:F24)</f>
        <v>1.0026195144317394</v>
      </c>
      <c r="G25" s="404">
        <f>AVERAGE(G19:G24)</f>
        <v>0.95994720949616819</v>
      </c>
      <c r="H25" s="423"/>
      <c r="I25" s="396"/>
      <c r="J25" s="396"/>
      <c r="K25" s="396"/>
      <c r="V25" s="379"/>
      <c r="W25" s="382"/>
    </row>
    <row r="26" spans="3:23">
      <c r="C26" s="397" t="s">
        <v>601</v>
      </c>
      <c r="D26" s="394">
        <f>COUNT(B188:B191)</f>
        <v>4</v>
      </c>
      <c r="E26" s="395">
        <f>K192</f>
        <v>0</v>
      </c>
      <c r="F26" s="395">
        <f>L192</f>
        <v>1</v>
      </c>
      <c r="G26" s="395">
        <f>M192</f>
        <v>5.8695652173913045E-2</v>
      </c>
      <c r="H26" s="396"/>
      <c r="I26" s="396"/>
      <c r="J26" s="396"/>
      <c r="K26" s="396"/>
      <c r="V26" s="379"/>
      <c r="W26" s="382"/>
    </row>
    <row r="27" spans="3:23" ht="15.75" thickBot="1">
      <c r="C27" s="398" t="s">
        <v>602</v>
      </c>
      <c r="D27" s="399">
        <f>COUNT(B197:B204)</f>
        <v>8</v>
      </c>
      <c r="E27" s="400">
        <f>K205</f>
        <v>1</v>
      </c>
      <c r="F27" s="400">
        <f>L205</f>
        <v>1</v>
      </c>
      <c r="G27" s="400">
        <f>M205</f>
        <v>0.75</v>
      </c>
      <c r="H27" s="396"/>
      <c r="I27" s="396"/>
      <c r="J27" s="396"/>
      <c r="K27" s="396"/>
      <c r="V27" s="379"/>
      <c r="W27" s="382"/>
    </row>
    <row r="28" spans="3:23" ht="33" customHeight="1" thickBot="1">
      <c r="C28" s="406" t="s">
        <v>603</v>
      </c>
      <c r="D28" s="402"/>
      <c r="E28" s="403">
        <f>AVERAGE(E26:E27)</f>
        <v>0.5</v>
      </c>
      <c r="F28" s="403">
        <f>AVERAGE(F26:F27)</f>
        <v>1</v>
      </c>
      <c r="G28" s="404">
        <f>AVERAGE(G26:G27)</f>
        <v>0.40434782608695652</v>
      </c>
      <c r="H28" s="423"/>
      <c r="I28" s="396"/>
      <c r="J28" s="396"/>
      <c r="K28" s="396"/>
      <c r="V28" s="379"/>
      <c r="W28" s="382"/>
    </row>
    <row r="29" spans="3:23" ht="33" customHeight="1">
      <c r="C29" s="485"/>
      <c r="D29" s="483"/>
      <c r="E29" s="423"/>
      <c r="F29" s="423"/>
      <c r="G29" s="423"/>
      <c r="H29" s="396"/>
      <c r="I29" s="396"/>
      <c r="J29" s="396"/>
    </row>
    <row r="30" spans="3:23" s="407" customFormat="1">
      <c r="D30" s="408"/>
      <c r="E30" s="408"/>
      <c r="V30" s="409"/>
    </row>
    <row r="31" spans="3:23" s="407" customFormat="1" ht="36.75" hidden="1" customHeight="1">
      <c r="D31" s="408"/>
      <c r="E31" s="408"/>
      <c r="G31" s="484" t="s">
        <v>815</v>
      </c>
      <c r="I31" s="484" t="s">
        <v>816</v>
      </c>
      <c r="L31" s="484" t="s">
        <v>814</v>
      </c>
      <c r="V31" s="409"/>
    </row>
    <row r="32" spans="3:23" s="407" customFormat="1" ht="15.75">
      <c r="C32" s="410" t="s">
        <v>604</v>
      </c>
      <c r="D32" s="408"/>
      <c r="E32" s="408"/>
      <c r="V32" s="409"/>
    </row>
    <row r="33" spans="2:24" ht="36.75" customHeight="1">
      <c r="C33" s="575" t="s">
        <v>605</v>
      </c>
      <c r="D33" s="574" t="s">
        <v>606</v>
      </c>
      <c r="E33" s="576" t="s">
        <v>607</v>
      </c>
      <c r="F33" s="577"/>
      <c r="G33" s="578"/>
      <c r="H33" s="574" t="s">
        <v>608</v>
      </c>
      <c r="I33" s="586" t="str">
        <f>$I$31</f>
        <v>Ejecución Acumulada Corte
30/09/2020</v>
      </c>
      <c r="J33" s="574" t="s">
        <v>609</v>
      </c>
      <c r="K33" s="574" t="s">
        <v>581</v>
      </c>
      <c r="L33" s="574"/>
      <c r="M33" s="574"/>
      <c r="N33" s="573" t="s">
        <v>679</v>
      </c>
      <c r="O33" s="573"/>
      <c r="P33" s="573"/>
      <c r="Q33" s="573"/>
      <c r="R33" s="573"/>
      <c r="S33" s="573"/>
      <c r="T33" s="573"/>
      <c r="U33" s="573"/>
      <c r="V33" s="574" t="s">
        <v>610</v>
      </c>
    </row>
    <row r="34" spans="2:24" ht="37.5" customHeight="1">
      <c r="C34" s="575"/>
      <c r="D34" s="574"/>
      <c r="E34" s="480" t="s">
        <v>673</v>
      </c>
      <c r="F34" s="480" t="str">
        <f>$C$5</f>
        <v>Tercer Trimestre</v>
      </c>
      <c r="G34" s="484" t="str">
        <f>$G$31</f>
        <v>Acumulada Corte
30/09/2020</v>
      </c>
      <c r="H34" s="574"/>
      <c r="I34" s="586"/>
      <c r="J34" s="574"/>
      <c r="K34" s="480" t="str">
        <f>+$C$5</f>
        <v>Tercer Trimestre</v>
      </c>
      <c r="L34" s="484" t="str">
        <f>$L$31</f>
        <v>Acumulado Corte 30/09/2020</v>
      </c>
      <c r="M34" s="482" t="s">
        <v>582</v>
      </c>
      <c r="N34" s="551" t="s">
        <v>767</v>
      </c>
      <c r="O34" s="552"/>
      <c r="P34" s="548" t="s">
        <v>674</v>
      </c>
      <c r="Q34" s="549"/>
      <c r="R34" s="549"/>
      <c r="S34" s="550"/>
      <c r="T34" s="553" t="s">
        <v>768</v>
      </c>
      <c r="U34" s="554"/>
      <c r="V34" s="574"/>
    </row>
    <row r="35" spans="2:24" ht="46.5" customHeight="1">
      <c r="B35" s="413">
        <f>'01 Direcc Estratégico POA 2020 '!R13</f>
        <v>1</v>
      </c>
      <c r="C35" s="414" t="str">
        <f>'Rango en indicadores'!E5</f>
        <v>Plan operativo formulado</v>
      </c>
      <c r="D35" s="415" t="str">
        <f>'Rango en indicadores'!D5</f>
        <v>01-RI-01</v>
      </c>
      <c r="E35" s="416">
        <f>'01 Direcc Estratégico POA 2020 '!AQ13</f>
        <v>1</v>
      </c>
      <c r="F35" s="416">
        <f>+'01 Direcc Estratégico POA 2020 '!AG13</f>
        <v>0</v>
      </c>
      <c r="G35" s="416">
        <f>+'01 Direcc Estratégico POA 2020 '!Q13+'01 Direcc Estratégico POA 2020 '!Y13+'01 Direcc Estratégico POA 2020 '!AG13</f>
        <v>1</v>
      </c>
      <c r="H35" s="416">
        <f>+'01 Direcc Estratégico POA 2020 '!AH13</f>
        <v>0</v>
      </c>
      <c r="I35" s="416">
        <f>+'01 Direcc Estratégico POA 2020 '!R13+'01 Direcc Estratégico POA 2020 '!Z13+'01 Direcc Estratégico POA 2020 '!AH13</f>
        <v>1</v>
      </c>
      <c r="J35" s="416">
        <f>'01 Direcc Estratégico POA 2020 '!AR13</f>
        <v>1</v>
      </c>
      <c r="K35" s="417" t="str">
        <f t="shared" ref="K35:K40" si="0">IF(AND(F35&gt;0),H35/F35,"No programado")</f>
        <v>No programado</v>
      </c>
      <c r="L35" s="417">
        <f t="shared" ref="L35:L40" si="1">IF(AND(G35&gt;0),I35/G35,"No programado")</f>
        <v>1</v>
      </c>
      <c r="M35" s="417">
        <f>'01 Direcc Estratégico POA 2020 '!AS13</f>
        <v>1</v>
      </c>
      <c r="N35" s="417" t="str">
        <f>'Rango en indicadores'!G5</f>
        <v>Mayor o igual A:</v>
      </c>
      <c r="O35" s="416">
        <f>'Rango en indicadores'!H5</f>
        <v>100</v>
      </c>
      <c r="P35" s="417" t="str">
        <f>'Rango en indicadores'!I5</f>
        <v>Desde (&gt;):</v>
      </c>
      <c r="Q35" s="416">
        <f>'Rango en indicadores'!J5</f>
        <v>98</v>
      </c>
      <c r="R35" s="417" t="str">
        <f>'Rango en indicadores'!K5</f>
        <v>Hasta (&lt;):</v>
      </c>
      <c r="S35" s="416">
        <f>'Rango en indicadores'!L5</f>
        <v>100</v>
      </c>
      <c r="T35" s="417" t="str">
        <f>'Rango en indicadores'!M5</f>
        <v>Menor o Igual A:</v>
      </c>
      <c r="U35" s="416">
        <f>'Rango en indicadores'!N5</f>
        <v>98</v>
      </c>
      <c r="V35" s="418" t="s">
        <v>778</v>
      </c>
    </row>
    <row r="36" spans="2:24" ht="110.25" customHeight="1">
      <c r="B36" s="413">
        <f>1+B35</f>
        <v>2</v>
      </c>
      <c r="C36" s="414" t="str">
        <f>'Rango en indicadores'!E6</f>
        <v>Avance en la implementación del Modelo (MIPG)</v>
      </c>
      <c r="D36" s="415" t="str">
        <f>'Rango en indicadores'!D6</f>
        <v>01-RI-02</v>
      </c>
      <c r="E36" s="419">
        <f>'01 Direcc Estratégico POA 2020 '!AQ14</f>
        <v>0.6</v>
      </c>
      <c r="F36" s="419">
        <f>+'01 Direcc Estratégico POA 2020 '!AG14</f>
        <v>0.27</v>
      </c>
      <c r="G36" s="419">
        <f>+'01 Direcc Estratégico POA 2020 '!Q14+'01 Direcc Estratégico POA 2020 '!Y14+'01 Direcc Estratégico POA 2020 '!AG14</f>
        <v>0.39</v>
      </c>
      <c r="H36" s="419">
        <f>+'01 Direcc Estratégico POA 2020 '!AH14</f>
        <v>0.27</v>
      </c>
      <c r="I36" s="419">
        <f>+'01 Direcc Estratégico POA 2020 '!R14+'01 Direcc Estratégico POA 2020 '!Z14+'01 Direcc Estratégico POA 2020 '!AH14</f>
        <v>0.39</v>
      </c>
      <c r="J36" s="419">
        <f>'01 Direcc Estratégico POA 2020 '!AR14</f>
        <v>0.39</v>
      </c>
      <c r="K36" s="417">
        <f t="shared" si="0"/>
        <v>1</v>
      </c>
      <c r="L36" s="417">
        <f t="shared" si="1"/>
        <v>1</v>
      </c>
      <c r="M36" s="417">
        <f>'01 Direcc Estratégico POA 2020 '!AS14</f>
        <v>0.65</v>
      </c>
      <c r="N36" s="417" t="str">
        <f>'Rango en indicadores'!G6</f>
        <v>Mayor o igual A:</v>
      </c>
      <c r="O36" s="416">
        <f>'Rango en indicadores'!H6</f>
        <v>95</v>
      </c>
      <c r="P36" s="417" t="str">
        <f>'Rango en indicadores'!I6</f>
        <v>Desde (&gt;):</v>
      </c>
      <c r="Q36" s="416">
        <f>'Rango en indicadores'!J6</f>
        <v>70</v>
      </c>
      <c r="R36" s="417" t="str">
        <f>'Rango en indicadores'!K6</f>
        <v>Hasta (&lt;):</v>
      </c>
      <c r="S36" s="416">
        <f>'Rango en indicadores'!L6</f>
        <v>95</v>
      </c>
      <c r="T36" s="417" t="str">
        <f>'Rango en indicadores'!M6</f>
        <v>Menor o Igual A:</v>
      </c>
      <c r="U36" s="416">
        <f>'Rango en indicadores'!N6</f>
        <v>70</v>
      </c>
      <c r="V36" s="418" t="s">
        <v>819</v>
      </c>
    </row>
    <row r="37" spans="2:24" ht="138.75" customHeight="1">
      <c r="B37" s="413">
        <f>1+B36</f>
        <v>3</v>
      </c>
      <c r="C37" s="414" t="str">
        <f>'Rango en indicadores'!E7</f>
        <v xml:space="preserve">Avance en la implementación de acciones para la sostenibilidad del Sistema de Gestión de la Calidad </v>
      </c>
      <c r="D37" s="415" t="str">
        <f>'Rango en indicadores'!D7</f>
        <v>01-RI-03</v>
      </c>
      <c r="E37" s="419">
        <f>'01 Direcc Estratégico POA 2020 '!AQ15</f>
        <v>1</v>
      </c>
      <c r="F37" s="419">
        <f>+'01 Direcc Estratégico POA 2020 '!AG15</f>
        <v>0.30000000000000004</v>
      </c>
      <c r="G37" s="419">
        <f>+'01 Direcc Estratégico POA 2020 '!Q15+'01 Direcc Estratégico POA 2020 '!Y15+'01 Direcc Estratégico POA 2020 '!AG15</f>
        <v>0.65000000000000013</v>
      </c>
      <c r="H37" s="419">
        <f>+'01 Direcc Estratégico POA 2020 '!AH15</f>
        <v>0.3049</v>
      </c>
      <c r="I37" s="420">
        <f>+'01 Direcc Estratégico POA 2020 '!R15+'01 Direcc Estratégico POA 2020 '!Z15+'01 Direcc Estratégico POA 2020 '!AH15</f>
        <v>0.64190000000000003</v>
      </c>
      <c r="J37" s="419">
        <f>'01 Direcc Estratégico POA 2020 '!AR15</f>
        <v>0.64190000000000003</v>
      </c>
      <c r="K37" s="417">
        <f t="shared" si="0"/>
        <v>1.0163333333333331</v>
      </c>
      <c r="L37" s="417">
        <f t="shared" si="1"/>
        <v>0.98753846153846137</v>
      </c>
      <c r="M37" s="417">
        <f>'01 Direcc Estratégico POA 2020 '!AS15</f>
        <v>0.64190000000000003</v>
      </c>
      <c r="N37" s="417" t="str">
        <f>'Rango en indicadores'!G7</f>
        <v>Mayor o igual A:</v>
      </c>
      <c r="O37" s="416">
        <f>'Rango en indicadores'!H7</f>
        <v>90</v>
      </c>
      <c r="P37" s="417" t="str">
        <f>'Rango en indicadores'!I7</f>
        <v>Desde (&gt;):</v>
      </c>
      <c r="Q37" s="416">
        <f>'Rango en indicadores'!J7</f>
        <v>80</v>
      </c>
      <c r="R37" s="417" t="str">
        <f>'Rango en indicadores'!K7</f>
        <v>Hasta (&lt;):</v>
      </c>
      <c r="S37" s="416">
        <f>'Rango en indicadores'!L7</f>
        <v>90</v>
      </c>
      <c r="T37" s="417" t="str">
        <f>'Rango en indicadores'!M7</f>
        <v>Menor o Igual A:</v>
      </c>
      <c r="U37" s="416">
        <f>'Rango en indicadores'!N7</f>
        <v>80</v>
      </c>
      <c r="V37" s="418" t="s">
        <v>820</v>
      </c>
      <c r="X37" s="502"/>
    </row>
    <row r="38" spans="2:24" ht="99" customHeight="1">
      <c r="B38" s="413">
        <f>1+B37</f>
        <v>4</v>
      </c>
      <c r="C38" s="414" t="str">
        <f>'Rango en indicadores'!E8</f>
        <v>Porcentaje de avance en las  actividades programadas PAAC</v>
      </c>
      <c r="D38" s="415" t="str">
        <f>'Rango en indicadores'!D8</f>
        <v>01-RI-08</v>
      </c>
      <c r="E38" s="419">
        <f>'01 Direcc Estratégico POA 2020 '!AQ16</f>
        <v>1</v>
      </c>
      <c r="F38" s="419">
        <f>+'01 Direcc Estratégico POA 2020 '!AG16</f>
        <v>0.15</v>
      </c>
      <c r="G38" s="419">
        <f>+'01 Direcc Estratégico POA 2020 '!Q16+'01 Direcc Estratégico POA 2020 '!Y16+'01 Direcc Estratégico POA 2020 '!AG16</f>
        <v>0.85000000000000009</v>
      </c>
      <c r="H38" s="419">
        <f>+'01 Direcc Estratégico POA 2020 '!AH16</f>
        <v>0.15</v>
      </c>
      <c r="I38" s="419">
        <f>+'01 Direcc Estratégico POA 2020 '!R16+'01 Direcc Estratégico POA 2020 '!Z16+'01 Direcc Estratégico POA 2020 '!AH16</f>
        <v>0.85000000000000009</v>
      </c>
      <c r="J38" s="419">
        <f>'01 Direcc Estratégico POA 2020 '!AR16</f>
        <v>0.85000000000000009</v>
      </c>
      <c r="K38" s="417">
        <f t="shared" si="0"/>
        <v>1</v>
      </c>
      <c r="L38" s="417">
        <f t="shared" si="1"/>
        <v>1</v>
      </c>
      <c r="M38" s="417">
        <f>'01 Direcc Estratégico POA 2020 '!AS16</f>
        <v>0.85000000000000009</v>
      </c>
      <c r="N38" s="417" t="str">
        <f>'Rango en indicadores'!G8</f>
        <v>Mayor o igual A:</v>
      </c>
      <c r="O38" s="416">
        <f>'Rango en indicadores'!H8</f>
        <v>90</v>
      </c>
      <c r="P38" s="417" t="str">
        <f>'Rango en indicadores'!I8</f>
        <v>Desde (&gt;):</v>
      </c>
      <c r="Q38" s="416">
        <f>'Rango en indicadores'!J8</f>
        <v>80</v>
      </c>
      <c r="R38" s="417" t="str">
        <f>'Rango en indicadores'!K8</f>
        <v>Hasta (&lt;):</v>
      </c>
      <c r="S38" s="416">
        <f>'Rango en indicadores'!L8</f>
        <v>90</v>
      </c>
      <c r="T38" s="417" t="str">
        <f>'Rango en indicadores'!M8</f>
        <v>Menor o Igual A:</v>
      </c>
      <c r="U38" s="416">
        <f>'Rango en indicadores'!N8</f>
        <v>80</v>
      </c>
      <c r="V38" s="418" t="s">
        <v>821</v>
      </c>
    </row>
    <row r="39" spans="2:24" ht="117.75" customHeight="1">
      <c r="B39" s="413">
        <f>1+B38</f>
        <v>5</v>
      </c>
      <c r="C39" s="414" t="str">
        <f>'Rango en indicadores'!E9</f>
        <v>Visitas para realizar control a la gestión</v>
      </c>
      <c r="D39" s="415" t="str">
        <f>'Rango en indicadores'!D9</f>
        <v>01-RI-09</v>
      </c>
      <c r="E39" s="416">
        <f>'01 Direcc Estratégico POA 2020 '!AQ17</f>
        <v>19</v>
      </c>
      <c r="F39" s="416">
        <f>+'01 Direcc Estratégico POA 2020 '!AG17</f>
        <v>1</v>
      </c>
      <c r="G39" s="416">
        <f>+'01 Direcc Estratégico POA 2020 '!Q17+'01 Direcc Estratégico POA 2020 '!Y17+'01 Direcc Estratégico POA 2020 '!AG17</f>
        <v>15</v>
      </c>
      <c r="H39" s="416">
        <f>+'01 Direcc Estratégico POA 2020 '!AH17</f>
        <v>0</v>
      </c>
      <c r="I39" s="416">
        <f>+'01 Direcc Estratégico POA 2020 '!R17+'01 Direcc Estratégico POA 2020 '!Z17+'01 Direcc Estratégico POA 2020 '!AH17</f>
        <v>15</v>
      </c>
      <c r="J39" s="416">
        <f>'01 Direcc Estratégico POA 2020 '!AR17</f>
        <v>15</v>
      </c>
      <c r="K39" s="417">
        <f t="shared" si="0"/>
        <v>0</v>
      </c>
      <c r="L39" s="417">
        <f t="shared" si="1"/>
        <v>1</v>
      </c>
      <c r="M39" s="417">
        <f>'01 Direcc Estratégico POA 2020 '!AS17</f>
        <v>0.78947368421052633</v>
      </c>
      <c r="N39" s="417" t="str">
        <f>'Rango en indicadores'!G9</f>
        <v>Mayor o igual A:</v>
      </c>
      <c r="O39" s="416">
        <f>'Rango en indicadores'!H9</f>
        <v>90</v>
      </c>
      <c r="P39" s="417" t="str">
        <f>'Rango en indicadores'!I9</f>
        <v>Desde (&gt;):</v>
      </c>
      <c r="Q39" s="416">
        <f>'Rango en indicadores'!J9</f>
        <v>80</v>
      </c>
      <c r="R39" s="417" t="str">
        <f>'Rango en indicadores'!K9</f>
        <v>Hasta (&lt;):</v>
      </c>
      <c r="S39" s="416">
        <f>'Rango en indicadores'!L9</f>
        <v>90</v>
      </c>
      <c r="T39" s="417" t="str">
        <f>'Rango en indicadores'!M9</f>
        <v>Menor o Igual A:</v>
      </c>
      <c r="U39" s="416">
        <f>'Rango en indicadores'!N9</f>
        <v>80</v>
      </c>
      <c r="V39" s="418" t="s">
        <v>822</v>
      </c>
    </row>
    <row r="40" spans="2:24" ht="117.75" customHeight="1">
      <c r="B40" s="413">
        <f>1+B39</f>
        <v>6</v>
      </c>
      <c r="C40" s="414" t="str">
        <f>'Rango en indicadores'!E10</f>
        <v>Publicación  de seguimiento a planes, programas y proyectos</v>
      </c>
      <c r="D40" s="415" t="str">
        <f>'Rango en indicadores'!D10</f>
        <v>01-RI-10</v>
      </c>
      <c r="E40" s="420">
        <f>'01 Direcc Estratégico POA 2020 '!AQ18</f>
        <v>1</v>
      </c>
      <c r="F40" s="419">
        <f>+'01 Direcc Estratégico POA 2020 '!AG18</f>
        <v>1</v>
      </c>
      <c r="G40" s="419">
        <f>ROUNDDOWN(AVERAGE('01 Direcc Estratégico POA 2020 '!Q18,'01 Direcc Estratégico POA 2020 '!Y18,'01 Direcc Estratégico POA 2020 '!AG18),3)</f>
        <v>1</v>
      </c>
      <c r="H40" s="419">
        <f>+'01 Direcc Estratégico POA 2020 '!AH18</f>
        <v>1</v>
      </c>
      <c r="I40" s="419">
        <f>ROUNDDOWN(AVERAGE('01 Direcc Estratégico POA 2020 '!R18,'01 Direcc Estratégico POA 2020 '!Z18,'01 Direcc Estratégico POA 2020 '!AH18),3)</f>
        <v>1</v>
      </c>
      <c r="J40" s="420">
        <f>'01 Direcc Estratégico POA 2020 '!AR18</f>
        <v>1</v>
      </c>
      <c r="K40" s="417">
        <f t="shared" si="0"/>
        <v>1</v>
      </c>
      <c r="L40" s="417">
        <f t="shared" si="1"/>
        <v>1</v>
      </c>
      <c r="M40" s="417">
        <f>'01 Direcc Estratégico POA 2020 '!AS18</f>
        <v>1</v>
      </c>
      <c r="N40" s="417" t="str">
        <f>'Rango en indicadores'!G10</f>
        <v>Mayor o igual A:</v>
      </c>
      <c r="O40" s="416">
        <f>'Rango en indicadores'!H10</f>
        <v>90</v>
      </c>
      <c r="P40" s="417" t="str">
        <f>'Rango en indicadores'!I10</f>
        <v>Desde (&gt;):</v>
      </c>
      <c r="Q40" s="416">
        <f>'Rango en indicadores'!J10</f>
        <v>80</v>
      </c>
      <c r="R40" s="417" t="str">
        <f>'Rango en indicadores'!K10</f>
        <v>Hasta (&lt;):</v>
      </c>
      <c r="S40" s="416">
        <f>'Rango en indicadores'!L10</f>
        <v>90</v>
      </c>
      <c r="T40" s="417" t="str">
        <f>'Rango en indicadores'!M10</f>
        <v>Menor o Igual A:</v>
      </c>
      <c r="U40" s="416">
        <f>'Rango en indicadores'!N10</f>
        <v>80</v>
      </c>
      <c r="V40" s="418" t="s">
        <v>793</v>
      </c>
    </row>
    <row r="41" spans="2:24" ht="15.75">
      <c r="C41" s="587" t="s">
        <v>615</v>
      </c>
      <c r="D41" s="588"/>
      <c r="E41" s="588"/>
      <c r="F41" s="588"/>
      <c r="G41" s="588"/>
      <c r="H41" s="588"/>
      <c r="I41" s="588"/>
      <c r="J41" s="589"/>
      <c r="K41" s="421">
        <f>IFERROR(AVERAGE(K35:K40),0)</f>
        <v>0.80326666666666657</v>
      </c>
      <c r="L41" s="421">
        <f>IFERROR(AVERAGE(L35:L40),0)</f>
        <v>0.99792307692307691</v>
      </c>
      <c r="M41" s="422">
        <f>AVERAGE(M35:M40)</f>
        <v>0.82189561403508771</v>
      </c>
      <c r="N41" s="423"/>
      <c r="O41" s="423"/>
      <c r="P41" s="423"/>
      <c r="Q41" s="423"/>
      <c r="R41" s="423"/>
      <c r="S41" s="423"/>
      <c r="T41" s="423"/>
      <c r="U41" s="423"/>
      <c r="V41" s="424"/>
    </row>
    <row r="42" spans="2:24">
      <c r="E42" s="379"/>
    </row>
    <row r="43" spans="2:24" ht="15.75">
      <c r="C43" s="425" t="s">
        <v>616</v>
      </c>
      <c r="D43" s="486"/>
      <c r="E43" s="379"/>
    </row>
    <row r="44" spans="2:24" ht="40.5" customHeight="1">
      <c r="C44" s="575" t="s">
        <v>605</v>
      </c>
      <c r="D44" s="574" t="s">
        <v>606</v>
      </c>
      <c r="E44" s="576" t="s">
        <v>607</v>
      </c>
      <c r="F44" s="577"/>
      <c r="G44" s="578"/>
      <c r="H44" s="574" t="s">
        <v>608</v>
      </c>
      <c r="I44" s="586" t="str">
        <f>$I$31</f>
        <v>Ejecución Acumulada Corte
30/09/2020</v>
      </c>
      <c r="J44" s="574" t="s">
        <v>609</v>
      </c>
      <c r="K44" s="574" t="s">
        <v>581</v>
      </c>
      <c r="L44" s="574"/>
      <c r="M44" s="574"/>
      <c r="N44" s="573" t="s">
        <v>679</v>
      </c>
      <c r="O44" s="573"/>
      <c r="P44" s="573"/>
      <c r="Q44" s="573"/>
      <c r="R44" s="573"/>
      <c r="S44" s="573"/>
      <c r="T44" s="573"/>
      <c r="U44" s="573"/>
      <c r="V44" s="574" t="s">
        <v>610</v>
      </c>
    </row>
    <row r="45" spans="2:24" ht="50.25" customHeight="1">
      <c r="C45" s="575"/>
      <c r="D45" s="574"/>
      <c r="E45" s="411" t="s">
        <v>673</v>
      </c>
      <c r="F45" s="411" t="str">
        <f>$C$5</f>
        <v>Tercer Trimestre</v>
      </c>
      <c r="G45" s="484" t="str">
        <f>$G$31</f>
        <v>Acumulada Corte
30/09/2020</v>
      </c>
      <c r="H45" s="574"/>
      <c r="I45" s="586"/>
      <c r="J45" s="574"/>
      <c r="K45" s="411" t="str">
        <f>+$C$5</f>
        <v>Tercer Trimestre</v>
      </c>
      <c r="L45" s="484" t="s">
        <v>792</v>
      </c>
      <c r="M45" s="412" t="s">
        <v>582</v>
      </c>
      <c r="N45" s="551" t="s">
        <v>767</v>
      </c>
      <c r="O45" s="552"/>
      <c r="P45" s="548" t="s">
        <v>674</v>
      </c>
      <c r="Q45" s="549"/>
      <c r="R45" s="549"/>
      <c r="S45" s="550"/>
      <c r="T45" s="553" t="s">
        <v>768</v>
      </c>
      <c r="U45" s="554"/>
      <c r="V45" s="574"/>
    </row>
    <row r="46" spans="2:24" ht="98.25" customHeight="1">
      <c r="B46" s="413">
        <f>+B40+1</f>
        <v>7</v>
      </c>
      <c r="C46" s="414" t="str">
        <f>'Rango en indicadores'!E11</f>
        <v>Espacios  de transferencia  de conocimientos realizados .</v>
      </c>
      <c r="D46" s="415" t="str">
        <f>'Rango en indicadores'!D11</f>
        <v>02-RI-01</v>
      </c>
      <c r="E46" s="416">
        <f>'02 G. Conoc Innovación POA 2020'!AQ13</f>
        <v>2</v>
      </c>
      <c r="F46" s="416">
        <f>+'02 G. Conoc Innovación POA 2020'!AG13</f>
        <v>0</v>
      </c>
      <c r="G46" s="416">
        <f>+'02 G. Conoc Innovación POA 2020'!Q13+'02 G. Conoc Innovación POA 2020'!Y13+'02 G. Conoc Innovación POA 2020'!AG13</f>
        <v>1</v>
      </c>
      <c r="H46" s="416">
        <f>+'02 G. Conoc Innovación POA 2020'!AH13</f>
        <v>0</v>
      </c>
      <c r="I46" s="416">
        <f>+'02 G. Conoc Innovación POA 2020'!R13+'02 G. Conoc Innovación POA 2020'!Z13+'02 G. Conoc Innovación POA 2020'!AH13</f>
        <v>1</v>
      </c>
      <c r="J46" s="416">
        <f>'02 G. Conoc Innovación POA 2020'!AR13</f>
        <v>1</v>
      </c>
      <c r="K46" s="432" t="str">
        <f>IF(AND(F46&gt;0),H46/F46,"No programado")</f>
        <v>No programado</v>
      </c>
      <c r="L46" s="432">
        <f>IF(AND(G46&gt;0),I46/G46,"No programado")</f>
        <v>1</v>
      </c>
      <c r="M46" s="395">
        <f>'02 G. Conoc Innovación POA 2020'!AS13</f>
        <v>0.5</v>
      </c>
      <c r="N46" s="395" t="str">
        <f>'Rango en indicadores'!G11</f>
        <v>Mayor o igual A:</v>
      </c>
      <c r="O46" s="416">
        <f>'Rango en indicadores'!H11</f>
        <v>90</v>
      </c>
      <c r="P46" s="395" t="str">
        <f>'Rango en indicadores'!I11</f>
        <v>Desde (&gt;):</v>
      </c>
      <c r="Q46" s="416">
        <f>'Rango en indicadores'!J11</f>
        <v>60</v>
      </c>
      <c r="R46" s="395" t="str">
        <f>'Rango en indicadores'!K11</f>
        <v>Hasta (&lt;):</v>
      </c>
      <c r="S46" s="416">
        <f>'Rango en indicadores'!L11</f>
        <v>90</v>
      </c>
      <c r="T46" s="395" t="str">
        <f>'Rango en indicadores'!M11</f>
        <v>Menor o Igual A:</v>
      </c>
      <c r="U46" s="416">
        <f>'Rango en indicadores'!N11</f>
        <v>60</v>
      </c>
      <c r="V46" s="418" t="s">
        <v>823</v>
      </c>
    </row>
    <row r="47" spans="2:24" ht="95.25" customHeight="1">
      <c r="B47" s="413">
        <f>+B46+1</f>
        <v>8</v>
      </c>
      <c r="C47" s="414" t="str">
        <f>'Rango en indicadores'!E12</f>
        <v>Espacios  de  ideación y creación de innovación pública realizados</v>
      </c>
      <c r="D47" s="415" t="str">
        <f>'Rango en indicadores'!D12</f>
        <v>02-RI-02</v>
      </c>
      <c r="E47" s="416">
        <f>'02 G. Conoc Innovación POA 2020'!AQ14</f>
        <v>2</v>
      </c>
      <c r="F47" s="416">
        <f>+'02 G. Conoc Innovación POA 2020'!AG14</f>
        <v>1</v>
      </c>
      <c r="G47" s="416">
        <f>+'02 G. Conoc Innovación POA 2020'!Q14+'02 G. Conoc Innovación POA 2020'!Y14+'02 G. Conoc Innovación POA 2020'!AG14</f>
        <v>1</v>
      </c>
      <c r="H47" s="416">
        <f>+'02 G. Conoc Innovación POA 2020'!AH14</f>
        <v>5</v>
      </c>
      <c r="I47" s="416">
        <f>+'02 G. Conoc Innovación POA 2020'!R14+'02 G. Conoc Innovación POA 2020'!Z14+'02 G. Conoc Innovación POA 2020'!AH14</f>
        <v>5</v>
      </c>
      <c r="J47" s="416">
        <f>'02 G. Conoc Innovación POA 2020'!AR14</f>
        <v>5</v>
      </c>
      <c r="K47" s="426">
        <f>IF(AND(F47&gt;0),H47/F47,"No programado")</f>
        <v>5</v>
      </c>
      <c r="L47" s="432">
        <f t="shared" ref="L47:L48" si="2">IF(AND(G47&gt;0),I47/G47,"No programado")</f>
        <v>5</v>
      </c>
      <c r="M47" s="395">
        <f>'02 G. Conoc Innovación POA 2020'!AS14</f>
        <v>2.5</v>
      </c>
      <c r="N47" s="395" t="str">
        <f>'Rango en indicadores'!G12</f>
        <v>Mayor o igual A:</v>
      </c>
      <c r="O47" s="416">
        <f>'Rango en indicadores'!H12</f>
        <v>90</v>
      </c>
      <c r="P47" s="395" t="str">
        <f>'Rango en indicadores'!I12</f>
        <v>Desde (&gt;):</v>
      </c>
      <c r="Q47" s="416">
        <f>'Rango en indicadores'!J12</f>
        <v>60</v>
      </c>
      <c r="R47" s="395" t="str">
        <f>'Rango en indicadores'!K12</f>
        <v>Hasta (&lt;):</v>
      </c>
      <c r="S47" s="416">
        <f>'Rango en indicadores'!L12</f>
        <v>90</v>
      </c>
      <c r="T47" s="395" t="str">
        <f>'Rango en indicadores'!M12</f>
        <v>Menor o Igual A:</v>
      </c>
      <c r="U47" s="416">
        <f>'Rango en indicadores'!N12</f>
        <v>60</v>
      </c>
      <c r="V47" s="418" t="s">
        <v>904</v>
      </c>
    </row>
    <row r="48" spans="2:24" ht="129" customHeight="1">
      <c r="B48" s="413">
        <f>+B47+1</f>
        <v>9</v>
      </c>
      <c r="C48" s="414" t="str">
        <f>'Rango en indicadores'!E13</f>
        <v>Mecanismo implementado para la documentación y/o registro de la memoria institucional,  conservación en el repositorio institucional y difusión</v>
      </c>
      <c r="D48" s="415" t="str">
        <f>'Rango en indicadores'!D13</f>
        <v>02-RI-03</v>
      </c>
      <c r="E48" s="419">
        <f>'02 G. Conoc Innovación POA 2020'!AQ15</f>
        <v>0.99999999999999989</v>
      </c>
      <c r="F48" s="419">
        <f>'02 G. Conoc Innovación POA 2020'!AG15</f>
        <v>0.35</v>
      </c>
      <c r="G48" s="419">
        <f>+'02 G. Conoc Innovación POA 2020'!Q15+'02 G. Conoc Innovación POA 2020'!Y15+'02 G. Conoc Innovación POA 2020'!AG15</f>
        <v>0.64999999999999991</v>
      </c>
      <c r="H48" s="420">
        <f>'02 G. Conoc Innovación POA 2020'!AH15</f>
        <v>0.22500000000000001</v>
      </c>
      <c r="I48" s="419">
        <f>+'02 G. Conoc Innovación POA 2020'!R15+'02 G. Conoc Innovación POA 2020'!Z15+'02 G. Conoc Innovación POA 2020'!AH15</f>
        <v>0.52500000000000002</v>
      </c>
      <c r="J48" s="427">
        <f>'02 G. Conoc Innovación POA 2020'!AR15</f>
        <v>0.52500000000000002</v>
      </c>
      <c r="K48" s="432">
        <f>IF(AND(F48&gt;0),H48/F48,"No programado")</f>
        <v>0.6428571428571429</v>
      </c>
      <c r="L48" s="432">
        <f t="shared" si="2"/>
        <v>0.80769230769230782</v>
      </c>
      <c r="M48" s="395">
        <f>'02 G. Conoc Innovación POA 2020'!AS15</f>
        <v>0.52500000000000013</v>
      </c>
      <c r="N48" s="395" t="str">
        <f>'Rango en indicadores'!G13</f>
        <v>Mayor o igual A:</v>
      </c>
      <c r="O48" s="416">
        <f>'Rango en indicadores'!H13</f>
        <v>90</v>
      </c>
      <c r="P48" s="395" t="str">
        <f>'Rango en indicadores'!I13</f>
        <v>Desde (&gt;):</v>
      </c>
      <c r="Q48" s="416">
        <f>'Rango en indicadores'!J13</f>
        <v>60</v>
      </c>
      <c r="R48" s="395" t="str">
        <f>'Rango en indicadores'!K13</f>
        <v>Hasta (&lt;):</v>
      </c>
      <c r="S48" s="416">
        <f>'Rango en indicadores'!L13</f>
        <v>90</v>
      </c>
      <c r="T48" s="395" t="str">
        <f>'Rango en indicadores'!M13</f>
        <v>Menor o Igual A:</v>
      </c>
      <c r="U48" s="416">
        <f>'Rango en indicadores'!N13</f>
        <v>60</v>
      </c>
      <c r="V48" s="418" t="s">
        <v>824</v>
      </c>
    </row>
    <row r="49" spans="2:23" ht="15.75">
      <c r="C49" s="587" t="s">
        <v>615</v>
      </c>
      <c r="D49" s="588"/>
      <c r="E49" s="588"/>
      <c r="F49" s="588"/>
      <c r="G49" s="588"/>
      <c r="H49" s="588"/>
      <c r="I49" s="588"/>
      <c r="J49" s="589"/>
      <c r="K49" s="422">
        <f>IFERROR(AVERAGE(K46:K48),0)</f>
        <v>2.8214285714285716</v>
      </c>
      <c r="L49" s="422">
        <f>IFERROR(AVERAGE(L46:L48),0)</f>
        <v>2.2692307692307692</v>
      </c>
      <c r="M49" s="422">
        <f>IFERROR(AVERAGE(M46:M48),0)</f>
        <v>1.175</v>
      </c>
      <c r="N49" s="423"/>
      <c r="O49" s="423"/>
      <c r="P49" s="423"/>
      <c r="Q49" s="423"/>
      <c r="R49" s="423"/>
      <c r="S49" s="423"/>
      <c r="T49" s="423"/>
      <c r="U49" s="423"/>
      <c r="V49" s="424"/>
    </row>
    <row r="50" spans="2:23" s="407" customFormat="1" ht="15.75">
      <c r="C50" s="428"/>
      <c r="D50" s="429"/>
      <c r="E50" s="428"/>
      <c r="F50" s="428"/>
      <c r="G50" s="428"/>
      <c r="H50" s="428"/>
      <c r="I50" s="428"/>
      <c r="J50" s="428"/>
      <c r="K50" s="428"/>
      <c r="L50" s="428"/>
      <c r="M50" s="428"/>
      <c r="N50" s="428"/>
      <c r="O50" s="428"/>
      <c r="P50" s="428"/>
      <c r="Q50" s="428"/>
      <c r="R50" s="428"/>
      <c r="S50" s="428"/>
      <c r="T50" s="428"/>
      <c r="U50" s="428"/>
      <c r="V50" s="409"/>
    </row>
    <row r="51" spans="2:23" s="407" customFormat="1" ht="15.75">
      <c r="C51" s="410" t="s">
        <v>617</v>
      </c>
      <c r="D51" s="429"/>
      <c r="E51" s="428"/>
      <c r="F51" s="428"/>
      <c r="G51" s="428"/>
      <c r="H51" s="428"/>
      <c r="I51" s="428"/>
      <c r="J51" s="428"/>
      <c r="K51" s="428"/>
      <c r="L51" s="428"/>
      <c r="M51" s="428"/>
      <c r="N51" s="428"/>
      <c r="O51" s="428"/>
      <c r="P51" s="428"/>
      <c r="Q51" s="428"/>
      <c r="R51" s="428"/>
      <c r="S51" s="428"/>
      <c r="T51" s="428"/>
      <c r="U51" s="428"/>
      <c r="V51" s="409"/>
    </row>
    <row r="52" spans="2:23" ht="33.75" customHeight="1">
      <c r="C52" s="575" t="s">
        <v>605</v>
      </c>
      <c r="D52" s="574" t="s">
        <v>606</v>
      </c>
      <c r="E52" s="576" t="s">
        <v>607</v>
      </c>
      <c r="F52" s="577"/>
      <c r="G52" s="578"/>
      <c r="H52" s="574" t="s">
        <v>608</v>
      </c>
      <c r="I52" s="586" t="str">
        <f>$I$31</f>
        <v>Ejecución Acumulada Corte
30/09/2020</v>
      </c>
      <c r="J52" s="574" t="s">
        <v>609</v>
      </c>
      <c r="K52" s="574" t="s">
        <v>581</v>
      </c>
      <c r="L52" s="574"/>
      <c r="M52" s="574"/>
      <c r="N52" s="573" t="s">
        <v>679</v>
      </c>
      <c r="O52" s="573"/>
      <c r="P52" s="573"/>
      <c r="Q52" s="573"/>
      <c r="R52" s="573"/>
      <c r="S52" s="573"/>
      <c r="T52" s="573"/>
      <c r="U52" s="573"/>
      <c r="V52" s="574" t="s">
        <v>610</v>
      </c>
    </row>
    <row r="53" spans="2:23" ht="48.75" customHeight="1">
      <c r="C53" s="575"/>
      <c r="D53" s="574"/>
      <c r="E53" s="480" t="s">
        <v>673</v>
      </c>
      <c r="F53" s="480" t="str">
        <f>$C$5</f>
        <v>Tercer Trimestre</v>
      </c>
      <c r="G53" s="484" t="str">
        <f>$G$31</f>
        <v>Acumulada Corte
30/09/2020</v>
      </c>
      <c r="H53" s="574"/>
      <c r="I53" s="586"/>
      <c r="J53" s="574"/>
      <c r="K53" s="480" t="str">
        <f>+$C$5</f>
        <v>Tercer Trimestre</v>
      </c>
      <c r="L53" s="484" t="s">
        <v>792</v>
      </c>
      <c r="M53" s="482" t="s">
        <v>582</v>
      </c>
      <c r="N53" s="551" t="s">
        <v>767</v>
      </c>
      <c r="O53" s="552"/>
      <c r="P53" s="548" t="s">
        <v>674</v>
      </c>
      <c r="Q53" s="549"/>
      <c r="R53" s="549"/>
      <c r="S53" s="550"/>
      <c r="T53" s="553" t="s">
        <v>768</v>
      </c>
      <c r="U53" s="554"/>
      <c r="V53" s="574"/>
    </row>
    <row r="54" spans="2:23" ht="108" customHeight="1">
      <c r="B54" s="413">
        <f>+B48+1</f>
        <v>10</v>
      </c>
      <c r="C54" s="414" t="str">
        <f>'Rango en indicadores'!E14</f>
        <v>Avance en la  implementación de las mejores prácticas para la adecuada gestión de la infraestructura tecnológica de la Entidad</v>
      </c>
      <c r="D54" s="415" t="str">
        <f>'Rango en indicadores'!D14</f>
        <v>03-RI-06</v>
      </c>
      <c r="E54" s="430">
        <f>'03 Direccionamient TIC POA 2020'!AQ13</f>
        <v>0.4</v>
      </c>
      <c r="F54" s="430">
        <f>'03 Direccionamient TIC POA 2020'!AG13</f>
        <v>0.15000000000000002</v>
      </c>
      <c r="G54" s="430">
        <f>+'03 Direccionamient TIC POA 2020'!Q13+'03 Direccionamient TIC POA 2020'!Y13+'03 Direccionamient TIC POA 2020'!AG13</f>
        <v>0.30000000000000004</v>
      </c>
      <c r="H54" s="430">
        <f>+'03 Direccionamient TIC POA 2020'!AH13</f>
        <v>0.15000000000000002</v>
      </c>
      <c r="I54" s="430">
        <f>+'03 Direccionamient TIC POA 2020'!R13+'03 Direccionamient TIC POA 2020'!Z13+'03 Direccionamient TIC POA 2020'!AH13</f>
        <v>0.30000000000000004</v>
      </c>
      <c r="J54" s="430">
        <f>'03 Direccionamient TIC POA 2020'!AR13</f>
        <v>0.30000000000000004</v>
      </c>
      <c r="K54" s="431">
        <f t="shared" ref="K54:K59" si="3">IF(AND(F54&gt;0),H54/F54,"No programado")</f>
        <v>1</v>
      </c>
      <c r="L54" s="431">
        <f>IF(AND(G54&gt;0),I54/G54,"No programado")</f>
        <v>1</v>
      </c>
      <c r="M54" s="395">
        <f>'03 Direccionamient TIC POA 2020'!AS13</f>
        <v>0.75000000000000011</v>
      </c>
      <c r="N54" s="432" t="str">
        <f>'Rango en indicadores'!G14</f>
        <v>Mayor o igual A:</v>
      </c>
      <c r="O54" s="416">
        <f>'Rango en indicadores'!H14</f>
        <v>90</v>
      </c>
      <c r="P54" s="432" t="str">
        <f>'Rango en indicadores'!I14</f>
        <v>Desde (&gt;):</v>
      </c>
      <c r="Q54" s="416">
        <f>'Rango en indicadores'!J14</f>
        <v>69</v>
      </c>
      <c r="R54" s="432" t="str">
        <f>'Rango en indicadores'!K14</f>
        <v>Hasta (&lt;):</v>
      </c>
      <c r="S54" s="416">
        <f>'Rango en indicadores'!L14</f>
        <v>90</v>
      </c>
      <c r="T54" s="432" t="str">
        <f>'Rango en indicadores'!M14</f>
        <v>Menor o Igual A:</v>
      </c>
      <c r="U54" s="416">
        <f>'Rango en indicadores'!N14</f>
        <v>69</v>
      </c>
      <c r="V54" s="418" t="s">
        <v>825</v>
      </c>
    </row>
    <row r="55" spans="2:23" ht="123" customHeight="1">
      <c r="B55" s="413">
        <f>+B54+1</f>
        <v>11</v>
      </c>
      <c r="C55" s="414" t="str">
        <f>'Rango en indicadores'!E15</f>
        <v>Avance para mantener y evolucionar los sistemas de información de la Entidad acorde a las necesidades</v>
      </c>
      <c r="D55" s="415" t="str">
        <f>'Rango en indicadores'!D15</f>
        <v>03-RI-07</v>
      </c>
      <c r="E55" s="430">
        <f>'03 Direccionamient TIC POA 2020'!AQ14</f>
        <v>0.60000000000000009</v>
      </c>
      <c r="F55" s="430">
        <f>'03 Direccionamient TIC POA 2020'!AG14</f>
        <v>0.25</v>
      </c>
      <c r="G55" s="430">
        <f>+'03 Direccionamient TIC POA 2020'!Q14+'03 Direccionamient TIC POA 2020'!Y14+'03 Direccionamient TIC POA 2020'!AG14</f>
        <v>0.45</v>
      </c>
      <c r="H55" s="430">
        <f>+'03 Direccionamient TIC POA 2020'!AH14</f>
        <v>0.36499999999999999</v>
      </c>
      <c r="I55" s="430">
        <f>+'03 Direccionamient TIC POA 2020'!R14+'03 Direccionamient TIC POA 2020'!Z14+'03 Direccionamient TIC POA 2020'!AH14</f>
        <v>0.61</v>
      </c>
      <c r="J55" s="430">
        <f>'03 Direccionamient TIC POA 2020'!AR14</f>
        <v>0.61</v>
      </c>
      <c r="K55" s="431">
        <f t="shared" si="3"/>
        <v>1.46</v>
      </c>
      <c r="L55" s="431">
        <f t="shared" ref="L55" si="4">IF(AND(G55&gt;0),I55/G55,"No programado")</f>
        <v>1.3555555555555554</v>
      </c>
      <c r="M55" s="395">
        <f>'03 Direccionamient TIC POA 2020'!AS14</f>
        <v>1.0166666666666664</v>
      </c>
      <c r="N55" s="432" t="str">
        <f>'Rango en indicadores'!G15</f>
        <v>Mayor o igual A:</v>
      </c>
      <c r="O55" s="416">
        <f>'Rango en indicadores'!H15</f>
        <v>90</v>
      </c>
      <c r="P55" s="432" t="str">
        <f>'Rango en indicadores'!I15</f>
        <v>Desde (&gt;):</v>
      </c>
      <c r="Q55" s="416">
        <f>'Rango en indicadores'!J15</f>
        <v>69</v>
      </c>
      <c r="R55" s="432" t="str">
        <f>'Rango en indicadores'!K15</f>
        <v>Hasta (&lt;):</v>
      </c>
      <c r="S55" s="416">
        <f>'Rango en indicadores'!L15</f>
        <v>90</v>
      </c>
      <c r="T55" s="432" t="str">
        <f>'Rango en indicadores'!M15</f>
        <v>Menor o Igual A:</v>
      </c>
      <c r="U55" s="416">
        <f>'Rango en indicadores'!N15</f>
        <v>69</v>
      </c>
      <c r="V55" s="418" t="s">
        <v>826</v>
      </c>
      <c r="W55" s="501"/>
    </row>
    <row r="56" spans="2:23" ht="124.5" customHeight="1">
      <c r="B56" s="413">
        <f>+B55+1</f>
        <v>12</v>
      </c>
      <c r="C56" s="414" t="str">
        <f>'Rango en indicadores'!E16</f>
        <v>Avance en el desarrollo de las actividades requeridas para la implementación del Sistema de Gestión de Seguridad de la Información SGSI</v>
      </c>
      <c r="D56" s="415" t="str">
        <f>'Rango en indicadores'!D16</f>
        <v>03-RI-08</v>
      </c>
      <c r="E56" s="430">
        <f>'03 Direccionamient TIC POA 2020'!AQ15</f>
        <v>0.2</v>
      </c>
      <c r="F56" s="430">
        <f>'03 Direccionamient TIC POA 2020'!AG15</f>
        <v>0.1</v>
      </c>
      <c r="G56" s="430">
        <f>+'03 Direccionamient TIC POA 2020'!Q15+'03 Direccionamient TIC POA 2020'!Y15+'03 Direccionamient TIC POA 2020'!AG15</f>
        <v>0.2</v>
      </c>
      <c r="H56" s="430">
        <f>+'03 Direccionamient TIC POA 2020'!AH15</f>
        <v>6.5000000000000002E-2</v>
      </c>
      <c r="I56" s="430">
        <f>+'03 Direccionamient TIC POA 2020'!R15+'03 Direccionamient TIC POA 2020'!Z15+'03 Direccionamient TIC POA 2020'!AH15</f>
        <v>0.185</v>
      </c>
      <c r="J56" s="430">
        <f>'03 Direccionamient TIC POA 2020'!AR15</f>
        <v>0.185</v>
      </c>
      <c r="K56" s="431">
        <f t="shared" si="3"/>
        <v>0.65</v>
      </c>
      <c r="L56" s="431">
        <f>IF(AND(G56&gt;0),I56/G56,"No programado")</f>
        <v>0.92499999999999993</v>
      </c>
      <c r="M56" s="395">
        <f>'03 Direccionamient TIC POA 2020'!AS15</f>
        <v>0.92499999999999993</v>
      </c>
      <c r="N56" s="432" t="str">
        <f>'Rango en indicadores'!G16</f>
        <v>Mayor o igual A:</v>
      </c>
      <c r="O56" s="416">
        <f>'Rango en indicadores'!H16</f>
        <v>90</v>
      </c>
      <c r="P56" s="432" t="str">
        <f>'Rango en indicadores'!I16</f>
        <v>Desde (&gt;):</v>
      </c>
      <c r="Q56" s="416">
        <f>'Rango en indicadores'!J16</f>
        <v>69</v>
      </c>
      <c r="R56" s="432" t="str">
        <f>'Rango en indicadores'!K16</f>
        <v>Hasta (&lt;):</v>
      </c>
      <c r="S56" s="416">
        <f>'Rango en indicadores'!L16</f>
        <v>90</v>
      </c>
      <c r="T56" s="432" t="str">
        <f>'Rango en indicadores'!M16</f>
        <v>Menor o Igual A:</v>
      </c>
      <c r="U56" s="416">
        <f>'Rango en indicadores'!N16</f>
        <v>69</v>
      </c>
      <c r="V56" s="418" t="s">
        <v>827</v>
      </c>
    </row>
    <row r="57" spans="2:23" ht="102.75" customHeight="1">
      <c r="B57" s="413">
        <f>+B56+1</f>
        <v>13</v>
      </c>
      <c r="C57" s="414" t="str">
        <f>'Rango en indicadores'!E17</f>
        <v>Avance del desarrollo del plan de acción enmarcadas en el manual de la política de Gobierno Digital</v>
      </c>
      <c r="D57" s="415" t="str">
        <f>'Rango en indicadores'!D17</f>
        <v>03-RI-09</v>
      </c>
      <c r="E57" s="430">
        <f>'03 Direccionamient TIC POA 2020'!AQ16</f>
        <v>0.4</v>
      </c>
      <c r="F57" s="430">
        <f>'03 Direccionamient TIC POA 2020'!AG16</f>
        <v>0.15000000000000002</v>
      </c>
      <c r="G57" s="430">
        <f>+'03 Direccionamient TIC POA 2020'!Q16+'03 Direccionamient TIC POA 2020'!Y16+'03 Direccionamient TIC POA 2020'!AG16</f>
        <v>0.35000000000000003</v>
      </c>
      <c r="H57" s="430">
        <f>+'03 Direccionamient TIC POA 2020'!AH16</f>
        <v>0.15000000000000002</v>
      </c>
      <c r="I57" s="430">
        <f>+'03 Direccionamient TIC POA 2020'!R16+'03 Direccionamient TIC POA 2020'!Z16+'03 Direccionamient TIC POA 2020'!AH16</f>
        <v>0.35000000000000003</v>
      </c>
      <c r="J57" s="430">
        <f>'03 Direccionamient TIC POA 2020'!AR16</f>
        <v>0.35000000000000003</v>
      </c>
      <c r="K57" s="431">
        <f t="shared" si="3"/>
        <v>1</v>
      </c>
      <c r="L57" s="431">
        <f>IF(AND(G57&gt;0),I57/G57,"No programado")</f>
        <v>1</v>
      </c>
      <c r="M57" s="395">
        <f>'03 Direccionamient TIC POA 2020'!AS16</f>
        <v>0.875</v>
      </c>
      <c r="N57" s="432" t="str">
        <f>'Rango en indicadores'!G17</f>
        <v>Mayor o igual A:</v>
      </c>
      <c r="O57" s="416">
        <f>'Rango en indicadores'!H17</f>
        <v>90</v>
      </c>
      <c r="P57" s="432" t="str">
        <f>'Rango en indicadores'!I17</f>
        <v>Desde (&gt;):</v>
      </c>
      <c r="Q57" s="416">
        <f>'Rango en indicadores'!J17</f>
        <v>69</v>
      </c>
      <c r="R57" s="432" t="str">
        <f>'Rango en indicadores'!K17</f>
        <v>Hasta (&lt;):</v>
      </c>
      <c r="S57" s="416">
        <f>'Rango en indicadores'!L17</f>
        <v>90</v>
      </c>
      <c r="T57" s="432" t="str">
        <f>'Rango en indicadores'!M17</f>
        <v>Menor o Igual A:</v>
      </c>
      <c r="U57" s="416">
        <f>'Rango en indicadores'!N17</f>
        <v>69</v>
      </c>
      <c r="V57" s="418" t="s">
        <v>828</v>
      </c>
    </row>
    <row r="58" spans="2:23" ht="177.75" customHeight="1">
      <c r="B58" s="413">
        <f>+B57+1</f>
        <v>14</v>
      </c>
      <c r="C58" s="414" t="str">
        <f>'Rango en indicadores'!E18</f>
        <v>Porcentaje de requerimientos atendidos oportunamente</v>
      </c>
      <c r="D58" s="415" t="str">
        <f>'Rango en indicadores'!D18</f>
        <v>03-RI-10</v>
      </c>
      <c r="E58" s="430">
        <f>'03 Direccionamient TIC POA 2020'!AQ17</f>
        <v>0.91249999999999998</v>
      </c>
      <c r="F58" s="430">
        <f>'03 Direccionamient TIC POA 2020'!AG17</f>
        <v>0.9</v>
      </c>
      <c r="G58" s="420">
        <f>ROUNDDOWN(AVERAGE('03 Direccionamient TIC POA 2020'!Q17,'03 Direccionamient TIC POA 2020'!Y17,'03 Direccionamient TIC POA 2020'!AG17),3)</f>
        <v>0.91600000000000004</v>
      </c>
      <c r="H58" s="430">
        <f>+'03 Direccionamient TIC POA 2020'!AH17</f>
        <v>0.90700000000000003</v>
      </c>
      <c r="I58" s="420">
        <f>ROUNDDOWN(AVERAGE('03 Direccionamient TIC POA 2020'!R17,'03 Direccionamient TIC POA 2020'!Z17,'03 Direccionamient TIC POA 2020'!AH17),3)</f>
        <v>0.92900000000000005</v>
      </c>
      <c r="J58" s="430">
        <f>'03 Direccionamient TIC POA 2020'!AR17</f>
        <v>0.93</v>
      </c>
      <c r="K58" s="431">
        <f t="shared" si="3"/>
        <v>1.0077777777777779</v>
      </c>
      <c r="L58" s="431">
        <f>IF(AND(G58&gt;0),I58/G58,"No programado")</f>
        <v>1.0141921397379914</v>
      </c>
      <c r="M58" s="395">
        <f>'03 Direccionamient TIC POA 2020'!AS17</f>
        <v>1.0191780821917809</v>
      </c>
      <c r="N58" s="432" t="str">
        <f>'Rango en indicadores'!G18</f>
        <v>Mayor o igual A:</v>
      </c>
      <c r="O58" s="416">
        <f>'Rango en indicadores'!H18</f>
        <v>90</v>
      </c>
      <c r="P58" s="432" t="str">
        <f>'Rango en indicadores'!I18</f>
        <v>Desde (&gt;):</v>
      </c>
      <c r="Q58" s="416">
        <f>'Rango en indicadores'!J18</f>
        <v>69</v>
      </c>
      <c r="R58" s="432" t="str">
        <f>'Rango en indicadores'!K18</f>
        <v>Hasta (&lt;):</v>
      </c>
      <c r="S58" s="416">
        <f>'Rango en indicadores'!L18</f>
        <v>90</v>
      </c>
      <c r="T58" s="432" t="str">
        <f>'Rango en indicadores'!M18</f>
        <v>Menor o Igual A:</v>
      </c>
      <c r="U58" s="416">
        <f>'Rango en indicadores'!N18</f>
        <v>69</v>
      </c>
      <c r="V58" s="418" t="s">
        <v>905</v>
      </c>
    </row>
    <row r="59" spans="2:23" ht="240.75" customHeight="1">
      <c r="B59" s="413">
        <f>+B58+1</f>
        <v>15</v>
      </c>
      <c r="C59" s="414" t="str">
        <f>'Rango en indicadores'!E19</f>
        <v>Porcentaje de usuarios satisfechos</v>
      </c>
      <c r="D59" s="415" t="str">
        <f>'Rango en indicadores'!D19</f>
        <v>03-RI-11</v>
      </c>
      <c r="E59" s="430">
        <f>'03 Direccionamient TIC POA 2020'!AQ18</f>
        <v>0.91249999999999998</v>
      </c>
      <c r="F59" s="430">
        <f>'03 Direccionamient TIC POA 2020'!AG18</f>
        <v>0.9</v>
      </c>
      <c r="G59" s="420">
        <f>ROUNDDOWN(AVERAGE('03 Direccionamient TIC POA 2020'!Q18,'03 Direccionamient TIC POA 2020'!Y18,'03 Direccionamient TIC POA 2020'!AG18),3)</f>
        <v>0.91600000000000004</v>
      </c>
      <c r="H59" s="430">
        <f>+'03 Direccionamient TIC POA 2020'!AH18</f>
        <v>0.96199999999999997</v>
      </c>
      <c r="I59" s="420">
        <f>ROUNDDOWN(AVERAGE('03 Direccionamient TIC POA 2020'!R18,'03 Direccionamient TIC POA 2020'!Z18,'03 Direccionamient TIC POA 2020'!AH17),3)</f>
        <v>0.94299999999999995</v>
      </c>
      <c r="J59" s="430">
        <f>'03 Direccionamient TIC POA 2020'!AR18</f>
        <v>0.96199999999999997</v>
      </c>
      <c r="K59" s="431">
        <f t="shared" si="3"/>
        <v>1.0688888888888888</v>
      </c>
      <c r="L59" s="431">
        <f>IF(AND(G59&gt;0),I59/G59,"No programado")</f>
        <v>1.0294759825327511</v>
      </c>
      <c r="M59" s="395">
        <f>'03 Direccionamient TIC POA 2020'!AS18</f>
        <v>1.0542465753424657</v>
      </c>
      <c r="N59" s="432" t="str">
        <f>'Rango en indicadores'!G19</f>
        <v>Mayor o igual A:</v>
      </c>
      <c r="O59" s="416">
        <f>'Rango en indicadores'!H19</f>
        <v>90</v>
      </c>
      <c r="P59" s="432" t="str">
        <f>'Rango en indicadores'!I19</f>
        <v>Desde (&gt;):</v>
      </c>
      <c r="Q59" s="416">
        <f>'Rango en indicadores'!J19</f>
        <v>69</v>
      </c>
      <c r="R59" s="432" t="str">
        <f>'Rango en indicadores'!K19</f>
        <v>Hasta (&lt;):</v>
      </c>
      <c r="S59" s="416">
        <f>'Rango en indicadores'!L19</f>
        <v>90</v>
      </c>
      <c r="T59" s="432" t="str">
        <f>'Rango en indicadores'!M19</f>
        <v>Menor o Igual A:</v>
      </c>
      <c r="U59" s="416">
        <f>'Rango en indicadores'!N19</f>
        <v>69</v>
      </c>
      <c r="V59" s="418" t="s">
        <v>906</v>
      </c>
    </row>
    <row r="60" spans="2:23" ht="15.75">
      <c r="C60" s="587" t="s">
        <v>615</v>
      </c>
      <c r="D60" s="588"/>
      <c r="E60" s="588"/>
      <c r="F60" s="588"/>
      <c r="G60" s="588"/>
      <c r="H60" s="588"/>
      <c r="I60" s="588"/>
      <c r="J60" s="589"/>
      <c r="K60" s="422">
        <f>IFERROR(AVERAGE(K54:K59),0)</f>
        <v>1.0311111111111111</v>
      </c>
      <c r="L60" s="422">
        <f>IFERROR(AVERAGE(L54:L59),0)</f>
        <v>1.0540372796377162</v>
      </c>
      <c r="M60" s="422">
        <f>IFERROR(AVERAGE(M54:M59),0)</f>
        <v>0.9400152207001522</v>
      </c>
      <c r="N60" s="423"/>
      <c r="O60" s="423"/>
      <c r="P60" s="423"/>
      <c r="Q60" s="423"/>
      <c r="R60" s="423"/>
      <c r="S60" s="423"/>
      <c r="T60" s="423"/>
      <c r="U60" s="423"/>
      <c r="V60" s="424"/>
    </row>
    <row r="61" spans="2:23" s="407" customFormat="1">
      <c r="D61" s="408"/>
      <c r="V61" s="409"/>
    </row>
    <row r="62" spans="2:23" s="407" customFormat="1" ht="15.75">
      <c r="C62" s="410" t="s">
        <v>623</v>
      </c>
      <c r="D62" s="429"/>
      <c r="V62" s="409"/>
    </row>
    <row r="63" spans="2:23" ht="34.5" customHeight="1">
      <c r="C63" s="575" t="s">
        <v>605</v>
      </c>
      <c r="D63" s="574" t="s">
        <v>606</v>
      </c>
      <c r="E63" s="576" t="s">
        <v>607</v>
      </c>
      <c r="F63" s="577"/>
      <c r="G63" s="578"/>
      <c r="H63" s="574" t="s">
        <v>608</v>
      </c>
      <c r="I63" s="586" t="str">
        <f>$I$31</f>
        <v>Ejecución Acumulada Corte
30/09/2020</v>
      </c>
      <c r="J63" s="574" t="s">
        <v>609</v>
      </c>
      <c r="K63" s="574" t="s">
        <v>581</v>
      </c>
      <c r="L63" s="574"/>
      <c r="M63" s="574"/>
      <c r="N63" s="573" t="s">
        <v>679</v>
      </c>
      <c r="O63" s="573"/>
      <c r="P63" s="573"/>
      <c r="Q63" s="573"/>
      <c r="R63" s="573"/>
      <c r="S63" s="573"/>
      <c r="T63" s="573"/>
      <c r="U63" s="573"/>
      <c r="V63" s="574" t="s">
        <v>610</v>
      </c>
    </row>
    <row r="64" spans="2:23" ht="36.75" customHeight="1">
      <c r="C64" s="575"/>
      <c r="D64" s="574"/>
      <c r="E64" s="411" t="s">
        <v>673</v>
      </c>
      <c r="F64" s="411" t="str">
        <f>$C$5</f>
        <v>Tercer Trimestre</v>
      </c>
      <c r="G64" s="484" t="str">
        <f>$G$31</f>
        <v>Acumulada Corte
30/09/2020</v>
      </c>
      <c r="H64" s="574"/>
      <c r="I64" s="586"/>
      <c r="J64" s="574"/>
      <c r="K64" s="411" t="str">
        <f>+$C$5</f>
        <v>Tercer Trimestre</v>
      </c>
      <c r="L64" s="484" t="str">
        <f>$L$31</f>
        <v>Acumulado Corte 30/09/2020</v>
      </c>
      <c r="M64" s="412" t="s">
        <v>582</v>
      </c>
      <c r="N64" s="551" t="s">
        <v>767</v>
      </c>
      <c r="O64" s="552"/>
      <c r="P64" s="548" t="s">
        <v>674</v>
      </c>
      <c r="Q64" s="549"/>
      <c r="R64" s="549"/>
      <c r="S64" s="550"/>
      <c r="T64" s="553" t="s">
        <v>768</v>
      </c>
      <c r="U64" s="554"/>
      <c r="V64" s="574"/>
    </row>
    <row r="65" spans="2:22" ht="114" customHeight="1">
      <c r="B65" s="413">
        <f>+B59+1</f>
        <v>16</v>
      </c>
      <c r="C65" s="414" t="str">
        <f>'Rango en indicadores'!E20</f>
        <v>Porcentaje de avance en el diseño e implementación de la estrategia de comunicación para la socialización de los servicios que brindan las personería locales</v>
      </c>
      <c r="D65" s="415" t="str">
        <f>'Rango en indicadores'!D20</f>
        <v>04-RI-01</v>
      </c>
      <c r="E65" s="430">
        <f>'04 Comunicación Estrat POA 2020'!AQ13</f>
        <v>1</v>
      </c>
      <c r="F65" s="430">
        <f>+'04 Comunicación Estrat POA 2020'!AG13</f>
        <v>1</v>
      </c>
      <c r="G65" s="420">
        <f>ROUNDDOWN(AVERAGE('04 Comunicación Estrat POA 2020'!Q13,'04 Comunicación Estrat POA 2020'!Y13,'04 Comunicación Estrat POA 2020'!AG13),3)</f>
        <v>1</v>
      </c>
      <c r="H65" s="430">
        <f>+'04 Comunicación Estrat POA 2020'!AH13</f>
        <v>1</v>
      </c>
      <c r="I65" s="420">
        <f>ROUNDDOWN(AVERAGE('04 Comunicación Estrat POA 2020'!R13,'04 Comunicación Estrat POA 2020'!Z13,'04 Comunicación Estrat POA 2020'!AH13),3)</f>
        <v>1</v>
      </c>
      <c r="J65" s="430">
        <f>'04 Comunicación Estrat POA 2020'!AR13</f>
        <v>1</v>
      </c>
      <c r="K65" s="431">
        <f>IF(AND(F65&gt;0),H65/F65,"No programado")</f>
        <v>1</v>
      </c>
      <c r="L65" s="431">
        <f>IF(AND(G65&gt;0),I65/G65,"No programado")</f>
        <v>1</v>
      </c>
      <c r="M65" s="395">
        <f>'04 Comunicación Estrat POA 2020'!AS13</f>
        <v>1</v>
      </c>
      <c r="N65" s="432" t="str">
        <f>'Rango en indicadores'!G20</f>
        <v>Mayor o igual A:</v>
      </c>
      <c r="O65" s="416">
        <f>'Rango en indicadores'!H20</f>
        <v>90</v>
      </c>
      <c r="P65" s="432" t="str">
        <f>'Rango en indicadores'!I20</f>
        <v>Desde (&gt;):</v>
      </c>
      <c r="Q65" s="416">
        <f>'Rango en indicadores'!J20</f>
        <v>69</v>
      </c>
      <c r="R65" s="432" t="str">
        <f>'Rango en indicadores'!K20</f>
        <v>Hasta (&lt;):</v>
      </c>
      <c r="S65" s="416">
        <f>'Rango en indicadores'!L20</f>
        <v>90</v>
      </c>
      <c r="T65" s="432" t="str">
        <f>'Rango en indicadores'!M20</f>
        <v>Menor o Igual A:</v>
      </c>
      <c r="U65" s="416">
        <f>'Rango en indicadores'!N20</f>
        <v>69</v>
      </c>
      <c r="V65" s="418" t="s">
        <v>793</v>
      </c>
    </row>
    <row r="66" spans="2:22" ht="109.5" customHeight="1">
      <c r="B66" s="413">
        <f>+B65+1</f>
        <v>17</v>
      </c>
      <c r="C66" s="414" t="str">
        <f>'Rango en indicadores'!E21</f>
        <v>Porcentaje de avance en el diseño y ejecución de la campaña de sensibilización para ayudar a promover los derechos de las personas en el Distrito Capital.</v>
      </c>
      <c r="D66" s="415" t="str">
        <f>'Rango en indicadores'!D21</f>
        <v>04-RI-02</v>
      </c>
      <c r="E66" s="430">
        <f>'04 Comunicación Estrat POA 2020'!AQ14</f>
        <v>1</v>
      </c>
      <c r="F66" s="430">
        <f>+'04 Comunicación Estrat POA 2020'!AG14</f>
        <v>1</v>
      </c>
      <c r="G66" s="420">
        <f>ROUNDDOWN(AVERAGE('04 Comunicación Estrat POA 2020'!Q14,'04 Comunicación Estrat POA 2020'!Y14,'04 Comunicación Estrat POA 2020'!AG14),3)</f>
        <v>1</v>
      </c>
      <c r="H66" s="430">
        <f>+'04 Comunicación Estrat POA 2020'!AH14</f>
        <v>1</v>
      </c>
      <c r="I66" s="420">
        <f>ROUNDDOWN(AVERAGE('04 Comunicación Estrat POA 2020'!R14,'04 Comunicación Estrat POA 2020'!Z14,'04 Comunicación Estrat POA 2020'!AH14),3)</f>
        <v>1</v>
      </c>
      <c r="J66" s="430">
        <f>'04 Comunicación Estrat POA 2020'!AR14</f>
        <v>1</v>
      </c>
      <c r="K66" s="431">
        <f>IF(AND(F66&gt;0),H66/F66,"No programado")</f>
        <v>1</v>
      </c>
      <c r="L66" s="431">
        <f t="shared" ref="L66:L68" si="5">IF(AND(G66&gt;0),I66/G66,"No programado")</f>
        <v>1</v>
      </c>
      <c r="M66" s="395">
        <f>'04 Comunicación Estrat POA 2020'!AS14</f>
        <v>1</v>
      </c>
      <c r="N66" s="432" t="str">
        <f>'Rango en indicadores'!G21</f>
        <v>Mayor o igual A:</v>
      </c>
      <c r="O66" s="416">
        <f>'Rango en indicadores'!H21</f>
        <v>90</v>
      </c>
      <c r="P66" s="432" t="str">
        <f>'Rango en indicadores'!I21</f>
        <v>Desde (&gt;):</v>
      </c>
      <c r="Q66" s="416">
        <f>'Rango en indicadores'!J21</f>
        <v>69</v>
      </c>
      <c r="R66" s="432" t="str">
        <f>'Rango en indicadores'!K21</f>
        <v>Hasta (&lt;):</v>
      </c>
      <c r="S66" s="416">
        <f>'Rango en indicadores'!L21</f>
        <v>90</v>
      </c>
      <c r="T66" s="432" t="str">
        <f>'Rango en indicadores'!M21</f>
        <v>Menor o Igual A:</v>
      </c>
      <c r="U66" s="416">
        <f>'Rango en indicadores'!N21</f>
        <v>69</v>
      </c>
      <c r="V66" s="418" t="s">
        <v>793</v>
      </c>
    </row>
    <row r="67" spans="2:22" ht="112.5" customHeight="1">
      <c r="B67" s="413">
        <f>+B66+1</f>
        <v>18</v>
      </c>
      <c r="C67" s="414" t="str">
        <f>'Rango en indicadores'!E22</f>
        <v>Porcentaje de avance en el diseño y ejecución de la campaña de divulgación para contribuir en la promoción de los derechos humanos en el distrito capital</v>
      </c>
      <c r="D67" s="415" t="str">
        <f>'Rango en indicadores'!D22</f>
        <v>04-RI-03</v>
      </c>
      <c r="E67" s="430">
        <f>'04 Comunicación Estrat POA 2020'!AQ15</f>
        <v>1</v>
      </c>
      <c r="F67" s="430">
        <f>+'04 Comunicación Estrat POA 2020'!AG15</f>
        <v>1</v>
      </c>
      <c r="G67" s="420">
        <f>ROUNDDOWN(AVERAGE('04 Comunicación Estrat POA 2020'!Q15,'04 Comunicación Estrat POA 2020'!Y15,'04 Comunicación Estrat POA 2020'!AG15),3)</f>
        <v>1</v>
      </c>
      <c r="H67" s="430">
        <f>+'04 Comunicación Estrat POA 2020'!AH15</f>
        <v>1</v>
      </c>
      <c r="I67" s="420">
        <f>ROUNDDOWN(AVERAGE('04 Comunicación Estrat POA 2020'!R15,'04 Comunicación Estrat POA 2020'!Z15,'04 Comunicación Estrat POA 2020'!AH15),3)</f>
        <v>1</v>
      </c>
      <c r="J67" s="430">
        <f>'04 Comunicación Estrat POA 2020'!AR15</f>
        <v>1</v>
      </c>
      <c r="K67" s="431">
        <f>IF(AND(F67&gt;0),H67/F67,"No programado")</f>
        <v>1</v>
      </c>
      <c r="L67" s="431">
        <f t="shared" si="5"/>
        <v>1</v>
      </c>
      <c r="M67" s="395">
        <f>'04 Comunicación Estrat POA 2020'!AS15</f>
        <v>1</v>
      </c>
      <c r="N67" s="432" t="str">
        <f>'Rango en indicadores'!G22</f>
        <v>Mayor o igual A:</v>
      </c>
      <c r="O67" s="416">
        <f>'Rango en indicadores'!H22</f>
        <v>90</v>
      </c>
      <c r="P67" s="432" t="str">
        <f>'Rango en indicadores'!I22</f>
        <v>Desde (&gt;):</v>
      </c>
      <c r="Q67" s="416">
        <f>'Rango en indicadores'!J22</f>
        <v>69</v>
      </c>
      <c r="R67" s="432" t="str">
        <f>'Rango en indicadores'!K22</f>
        <v>Hasta (&lt;):</v>
      </c>
      <c r="S67" s="416">
        <f>'Rango en indicadores'!L22</f>
        <v>90</v>
      </c>
      <c r="T67" s="432" t="str">
        <f>'Rango en indicadores'!M22</f>
        <v>Menor o Igual A:</v>
      </c>
      <c r="U67" s="416">
        <f>'Rango en indicadores'!N22</f>
        <v>69</v>
      </c>
      <c r="V67" s="418" t="s">
        <v>793</v>
      </c>
    </row>
    <row r="68" spans="2:22" ht="107.25" customHeight="1">
      <c r="B68" s="413">
        <f>+B67+1</f>
        <v>19</v>
      </c>
      <c r="C68" s="414" t="str">
        <f>'Rango en indicadores'!E23</f>
        <v>Porcentaje de avance en el diseño y ejecución de la campaña de divulgación para promover una Cultura de Calidad, Buen Servicio y Mejora Continua</v>
      </c>
      <c r="D68" s="415" t="str">
        <f>'Rango en indicadores'!D23</f>
        <v>04-RI-04</v>
      </c>
      <c r="E68" s="430">
        <f>'04 Comunicación Estrat POA 2020'!AQ16</f>
        <v>1</v>
      </c>
      <c r="F68" s="430">
        <f>+'04 Comunicación Estrat POA 2020'!AG16</f>
        <v>1</v>
      </c>
      <c r="G68" s="420">
        <f>ROUNDDOWN(AVERAGE('04 Comunicación Estrat POA 2020'!Q16,'04 Comunicación Estrat POA 2020'!Y16,'04 Comunicación Estrat POA 2020'!AG16),3)</f>
        <v>1</v>
      </c>
      <c r="H68" s="430">
        <f>+'04 Comunicación Estrat POA 2020'!AH16</f>
        <v>1</v>
      </c>
      <c r="I68" s="420">
        <f>ROUNDDOWN(AVERAGE('04 Comunicación Estrat POA 2020'!R16,'04 Comunicación Estrat POA 2020'!Z16,'04 Comunicación Estrat POA 2020'!AH16),3)</f>
        <v>1</v>
      </c>
      <c r="J68" s="430">
        <f>'04 Comunicación Estrat POA 2020'!AR16</f>
        <v>1</v>
      </c>
      <c r="K68" s="431">
        <f>IF(AND(F68&gt;0),H68/F68,"No programado")</f>
        <v>1</v>
      </c>
      <c r="L68" s="431">
        <f t="shared" si="5"/>
        <v>1</v>
      </c>
      <c r="M68" s="395">
        <f>'04 Comunicación Estrat POA 2020'!AS16</f>
        <v>1</v>
      </c>
      <c r="N68" s="432" t="str">
        <f>'Rango en indicadores'!G23</f>
        <v>Mayor o igual A:</v>
      </c>
      <c r="O68" s="416">
        <f>'Rango en indicadores'!H23</f>
        <v>90</v>
      </c>
      <c r="P68" s="432" t="str">
        <f>'Rango en indicadores'!I23</f>
        <v>Desde (&gt;):</v>
      </c>
      <c r="Q68" s="416">
        <f>'Rango en indicadores'!J23</f>
        <v>69</v>
      </c>
      <c r="R68" s="432" t="str">
        <f>'Rango en indicadores'!K23</f>
        <v>Hasta (&lt;):</v>
      </c>
      <c r="S68" s="416">
        <f>'Rango en indicadores'!L23</f>
        <v>90</v>
      </c>
      <c r="T68" s="432" t="str">
        <f>'Rango en indicadores'!M23</f>
        <v>Menor o Igual A:</v>
      </c>
      <c r="U68" s="416">
        <f>'Rango en indicadores'!N23</f>
        <v>69</v>
      </c>
      <c r="V68" s="418" t="s">
        <v>793</v>
      </c>
    </row>
    <row r="69" spans="2:22" ht="107.25" customHeight="1">
      <c r="B69" s="413">
        <f>+B68+1</f>
        <v>20</v>
      </c>
      <c r="C69" s="414" t="str">
        <f>'Rango en indicadores'!E24</f>
        <v>Porcentaje de avance en el diseño y ejecución de la campaña de divulgación para ayudar a implementar una estrategia de lucha contra la corrupción mediante la sensibilización de los(as) funcionarios(as), la participación ciudadana, el acceso a la información pública y la rendición de cuentas.</v>
      </c>
      <c r="D69" s="415" t="str">
        <f>'Rango en indicadores'!D24</f>
        <v>04-RI-05</v>
      </c>
      <c r="E69" s="430">
        <f>'04 Comunicación Estrat POA 2020'!AQ17</f>
        <v>1</v>
      </c>
      <c r="F69" s="430">
        <f>+'04 Comunicación Estrat POA 2020'!AG17</f>
        <v>1</v>
      </c>
      <c r="G69" s="420">
        <f>ROUNDDOWN(AVERAGE('04 Comunicación Estrat POA 2020'!Q17,'04 Comunicación Estrat POA 2020'!Y17,'04 Comunicación Estrat POA 2020'!AG17),3)</f>
        <v>1</v>
      </c>
      <c r="H69" s="430">
        <f>+'04 Comunicación Estrat POA 2020'!AH17</f>
        <v>1</v>
      </c>
      <c r="I69" s="420">
        <f>ROUNDDOWN(AVERAGE('04 Comunicación Estrat POA 2020'!R17,'04 Comunicación Estrat POA 2020'!Z17,'04 Comunicación Estrat POA 2020'!AH17),3)</f>
        <v>1</v>
      </c>
      <c r="J69" s="430">
        <f>'04 Comunicación Estrat POA 2020'!AR17</f>
        <v>1</v>
      </c>
      <c r="K69" s="431">
        <f>IF(AND(F69&gt;0),H69/F69,"No programado")</f>
        <v>1</v>
      </c>
      <c r="L69" s="431">
        <f>IF(AND(G69&gt;0),I69/G69,"No programado")</f>
        <v>1</v>
      </c>
      <c r="M69" s="395">
        <f>'04 Comunicación Estrat POA 2020'!AS17</f>
        <v>1</v>
      </c>
      <c r="N69" s="432" t="str">
        <f>'Rango en indicadores'!G24</f>
        <v>Mayor o igual A:</v>
      </c>
      <c r="O69" s="416">
        <f>'Rango en indicadores'!H24</f>
        <v>90</v>
      </c>
      <c r="P69" s="432" t="str">
        <f>'Rango en indicadores'!I24</f>
        <v>Desde (&gt;):</v>
      </c>
      <c r="Q69" s="416">
        <f>'Rango en indicadores'!J24</f>
        <v>69</v>
      </c>
      <c r="R69" s="432" t="str">
        <f>'Rango en indicadores'!K24</f>
        <v>Hasta (&lt;):</v>
      </c>
      <c r="S69" s="416">
        <f>'Rango en indicadores'!L24</f>
        <v>90</v>
      </c>
      <c r="T69" s="432" t="str">
        <f>'Rango en indicadores'!M24</f>
        <v>Menor o Igual A:</v>
      </c>
      <c r="U69" s="416">
        <f>'Rango en indicadores'!N24</f>
        <v>69</v>
      </c>
      <c r="V69" s="418" t="s">
        <v>793</v>
      </c>
    </row>
    <row r="70" spans="2:22" ht="15.75">
      <c r="C70" s="587" t="s">
        <v>615</v>
      </c>
      <c r="D70" s="588"/>
      <c r="E70" s="588"/>
      <c r="F70" s="588"/>
      <c r="G70" s="588"/>
      <c r="H70" s="588"/>
      <c r="I70" s="588"/>
      <c r="J70" s="589"/>
      <c r="K70" s="422">
        <f>IFERROR(AVERAGE(K65:K69),0)</f>
        <v>1</v>
      </c>
      <c r="L70" s="422">
        <f>IFERROR(AVERAGE(L65:L69),0)</f>
        <v>1</v>
      </c>
      <c r="M70" s="422">
        <f>IFERROR(AVERAGE(M65:M69),0)</f>
        <v>1</v>
      </c>
      <c r="N70" s="434"/>
      <c r="O70" s="434"/>
      <c r="P70" s="434"/>
      <c r="Q70" s="434"/>
      <c r="R70" s="434"/>
      <c r="S70" s="434"/>
      <c r="T70" s="434"/>
      <c r="U70" s="434"/>
      <c r="V70" s="424"/>
    </row>
    <row r="71" spans="2:22" s="407" customFormat="1">
      <c r="D71" s="408"/>
      <c r="V71" s="409"/>
    </row>
    <row r="72" spans="2:22" s="407" customFormat="1" ht="15.75">
      <c r="C72" s="410" t="s">
        <v>627</v>
      </c>
      <c r="D72" s="429"/>
      <c r="V72" s="409"/>
    </row>
    <row r="73" spans="2:22" ht="33" customHeight="1">
      <c r="C73" s="575" t="s">
        <v>605</v>
      </c>
      <c r="D73" s="574" t="s">
        <v>606</v>
      </c>
      <c r="E73" s="576" t="s">
        <v>607</v>
      </c>
      <c r="F73" s="577"/>
      <c r="G73" s="578"/>
      <c r="H73" s="574" t="s">
        <v>608</v>
      </c>
      <c r="I73" s="586" t="str">
        <f>$I$31</f>
        <v>Ejecución Acumulada Corte
30/09/2020</v>
      </c>
      <c r="J73" s="574" t="s">
        <v>609</v>
      </c>
      <c r="K73" s="574" t="s">
        <v>581</v>
      </c>
      <c r="L73" s="574"/>
      <c r="M73" s="574"/>
      <c r="N73" s="573" t="s">
        <v>679</v>
      </c>
      <c r="O73" s="573"/>
      <c r="P73" s="573"/>
      <c r="Q73" s="573"/>
      <c r="R73" s="573"/>
      <c r="S73" s="573"/>
      <c r="T73" s="573"/>
      <c r="U73" s="573"/>
      <c r="V73" s="593" t="s">
        <v>610</v>
      </c>
    </row>
    <row r="74" spans="2:22" ht="42" customHeight="1">
      <c r="C74" s="575"/>
      <c r="D74" s="574"/>
      <c r="E74" s="411" t="s">
        <v>673</v>
      </c>
      <c r="F74" s="411" t="str">
        <f>$C$5</f>
        <v>Tercer Trimestre</v>
      </c>
      <c r="G74" s="484" t="str">
        <f>$G$31</f>
        <v>Acumulada Corte
30/09/2020</v>
      </c>
      <c r="H74" s="574"/>
      <c r="I74" s="586"/>
      <c r="J74" s="574"/>
      <c r="K74" s="411" t="str">
        <f>+$C$5</f>
        <v>Tercer Trimestre</v>
      </c>
      <c r="L74" s="484" t="str">
        <f>$L$31</f>
        <v>Acumulado Corte 30/09/2020</v>
      </c>
      <c r="M74" s="411" t="s">
        <v>582</v>
      </c>
      <c r="N74" s="551" t="s">
        <v>767</v>
      </c>
      <c r="O74" s="552"/>
      <c r="P74" s="548" t="s">
        <v>674</v>
      </c>
      <c r="Q74" s="549"/>
      <c r="R74" s="549"/>
      <c r="S74" s="550"/>
      <c r="T74" s="553" t="s">
        <v>768</v>
      </c>
      <c r="U74" s="554"/>
      <c r="V74" s="593"/>
    </row>
    <row r="75" spans="2:22" ht="45.75" customHeight="1">
      <c r="B75" s="413">
        <f>+B69+1</f>
        <v>21</v>
      </c>
      <c r="C75" s="414" t="str">
        <f>'Rango en indicadores'!E85</f>
        <v>Lineamientos mínimos requeridos</v>
      </c>
      <c r="D75" s="415" t="str">
        <f>'Rango en indicadores'!D85</f>
        <v>14-RI-01</v>
      </c>
      <c r="E75" s="430">
        <f>'14 Servicio al Usuario POA 2020'!AQ13</f>
        <v>1</v>
      </c>
      <c r="F75" s="430">
        <f>+'14 Servicio al Usuario POA 2020'!AG13</f>
        <v>0</v>
      </c>
      <c r="G75" s="430">
        <f>+'14 Servicio al Usuario POA 2020'!Q13+'14 Servicio al Usuario POA 2020'!Y13+'14 Servicio al Usuario POA 2020'!AG13</f>
        <v>1</v>
      </c>
      <c r="H75" s="430">
        <f>+'14 Servicio al Usuario POA 2020'!AH13</f>
        <v>0.1</v>
      </c>
      <c r="I75" s="430">
        <f>+'14 Servicio al Usuario POA 2020'!R13+'14 Servicio al Usuario POA 2020'!Z13+'14 Servicio al Usuario POA 2020'!AH13</f>
        <v>1</v>
      </c>
      <c r="J75" s="430">
        <f>'14 Servicio al Usuario POA 2020'!AR13</f>
        <v>1</v>
      </c>
      <c r="K75" s="395" t="str">
        <f>IF(AND(F75&gt;0),H75/F75,"No programado")</f>
        <v>No programado</v>
      </c>
      <c r="L75" s="395">
        <f>IF(AND(G75&gt;0),I75/G75,"No programado")</f>
        <v>1</v>
      </c>
      <c r="M75" s="395">
        <f>'14 Servicio al Usuario POA 2020'!AS13</f>
        <v>1</v>
      </c>
      <c r="N75" s="435" t="str">
        <f>'Rango en indicadores'!G85</f>
        <v>Mayor o igual A:</v>
      </c>
      <c r="O75" s="416">
        <f>'Rango en indicadores'!H85</f>
        <v>90</v>
      </c>
      <c r="P75" s="435" t="str">
        <f>'Rango en indicadores'!I85</f>
        <v>Desde (&gt;):</v>
      </c>
      <c r="Q75" s="416">
        <f>'Rango en indicadores'!J85</f>
        <v>70</v>
      </c>
      <c r="R75" s="435" t="str">
        <f>'Rango en indicadores'!K85</f>
        <v>Hasta (&lt;):</v>
      </c>
      <c r="S75" s="416">
        <f>'Rango en indicadores'!L85</f>
        <v>90</v>
      </c>
      <c r="T75" s="435" t="str">
        <f>'Rango en indicadores'!M85</f>
        <v>Menor o Igual A:</v>
      </c>
      <c r="U75" s="416">
        <f>'Rango en indicadores'!N85</f>
        <v>70</v>
      </c>
      <c r="V75" s="418" t="s">
        <v>829</v>
      </c>
    </row>
    <row r="76" spans="2:22" ht="44.25" customHeight="1">
      <c r="B76" s="413">
        <f>+B75+1</f>
        <v>22</v>
      </c>
      <c r="C76" s="414" t="str">
        <f>'Rango en indicadores'!E86</f>
        <v>Eficacia de la implementación de los lineamientos</v>
      </c>
      <c r="D76" s="415" t="str">
        <f>'Rango en indicadores'!D86</f>
        <v>14-RI-02</v>
      </c>
      <c r="E76" s="430">
        <f>'14 Servicio al Usuario POA 2020'!AQ14</f>
        <v>1</v>
      </c>
      <c r="F76" s="430">
        <f>+'14 Servicio al Usuario POA 2020'!AG14</f>
        <v>0.5</v>
      </c>
      <c r="G76" s="430">
        <f>+'14 Servicio al Usuario POA 2020'!Q14+'14 Servicio al Usuario POA 2020'!Y14+'14 Servicio al Usuario POA 2020'!AG14</f>
        <v>1</v>
      </c>
      <c r="H76" s="430">
        <f>+'14 Servicio al Usuario POA 2020'!AH14</f>
        <v>0.5</v>
      </c>
      <c r="I76" s="430">
        <f>+'14 Servicio al Usuario POA 2020'!R14+'14 Servicio al Usuario POA 2020'!Z14+'14 Servicio al Usuario POA 2020'!AH14</f>
        <v>1</v>
      </c>
      <c r="J76" s="430">
        <f>'14 Servicio al Usuario POA 2020'!AR14</f>
        <v>1</v>
      </c>
      <c r="K76" s="395">
        <f>IF(AND(F76&gt;0),H76/F76,"No programado")</f>
        <v>1</v>
      </c>
      <c r="L76" s="395">
        <f t="shared" ref="L76:L77" si="6">IF(AND(G76&gt;0),I76/G76,"No programado")</f>
        <v>1</v>
      </c>
      <c r="M76" s="395">
        <f>'14 Servicio al Usuario POA 2020'!AS14</f>
        <v>1</v>
      </c>
      <c r="N76" s="435" t="str">
        <f>'Rango en indicadores'!G86</f>
        <v>Mayor o igual A:</v>
      </c>
      <c r="O76" s="416">
        <f>'Rango en indicadores'!H86</f>
        <v>90</v>
      </c>
      <c r="P76" s="435" t="str">
        <f>'Rango en indicadores'!I86</f>
        <v>Desde (&gt;):</v>
      </c>
      <c r="Q76" s="416">
        <f>'Rango en indicadores'!J86</f>
        <v>70</v>
      </c>
      <c r="R76" s="435" t="str">
        <f>'Rango en indicadores'!K86</f>
        <v>Hasta (&lt;):</v>
      </c>
      <c r="S76" s="416">
        <f>'Rango en indicadores'!L86</f>
        <v>90</v>
      </c>
      <c r="T76" s="435" t="str">
        <f>'Rango en indicadores'!M86</f>
        <v>Menor o Igual A:</v>
      </c>
      <c r="U76" s="416">
        <f>'Rango en indicadores'!N86</f>
        <v>70</v>
      </c>
      <c r="V76" s="418" t="s">
        <v>829</v>
      </c>
    </row>
    <row r="77" spans="2:22" ht="101.25" customHeight="1">
      <c r="B77" s="413">
        <f>+B76+1</f>
        <v>23</v>
      </c>
      <c r="C77" s="414" t="str">
        <f>'Rango en indicadores'!E87</f>
        <v>Medición de la satisfacción de los usuarios</v>
      </c>
      <c r="D77" s="415" t="str">
        <f>'Rango en indicadores'!D87</f>
        <v>14-RI-03</v>
      </c>
      <c r="E77" s="430">
        <f>'14 Servicio al Usuario POA 2020'!AQ15</f>
        <v>1</v>
      </c>
      <c r="F77" s="430">
        <f>+'14 Servicio al Usuario POA 2020'!AG15</f>
        <v>0.85</v>
      </c>
      <c r="G77" s="430">
        <f>+'14 Servicio al Usuario POA 2020'!Q15+'14 Servicio al Usuario POA 2020'!Y15+'14 Servicio al Usuario POA 2020'!AG15</f>
        <v>0.95</v>
      </c>
      <c r="H77" s="430">
        <f>+'14 Servicio al Usuario POA 2020'!AH15</f>
        <v>0.85</v>
      </c>
      <c r="I77" s="430">
        <f>+'14 Servicio al Usuario POA 2020'!R15+'14 Servicio al Usuario POA 2020'!Z15+'14 Servicio al Usuario POA 2020'!AH15</f>
        <v>0.95</v>
      </c>
      <c r="J77" s="430">
        <f>'14 Servicio al Usuario POA 2020'!AR15</f>
        <v>0.95</v>
      </c>
      <c r="K77" s="395">
        <f>IF(AND(F77&gt;0),H77/F77,"No programado")</f>
        <v>1</v>
      </c>
      <c r="L77" s="395">
        <f t="shared" si="6"/>
        <v>1</v>
      </c>
      <c r="M77" s="395">
        <f>'14 Servicio al Usuario POA 2020'!AS15</f>
        <v>0.95</v>
      </c>
      <c r="N77" s="435" t="str">
        <f>'Rango en indicadores'!G87</f>
        <v>Mayor o igual A:</v>
      </c>
      <c r="O77" s="416">
        <f>'Rango en indicadores'!H87</f>
        <v>90</v>
      </c>
      <c r="P77" s="435" t="str">
        <f>'Rango en indicadores'!I87</f>
        <v>Desde (&gt;):</v>
      </c>
      <c r="Q77" s="416">
        <f>'Rango en indicadores'!J87</f>
        <v>70</v>
      </c>
      <c r="R77" s="435" t="str">
        <f>'Rango en indicadores'!K87</f>
        <v>Hasta (&lt;):</v>
      </c>
      <c r="S77" s="416">
        <f>'Rango en indicadores'!L87</f>
        <v>90</v>
      </c>
      <c r="T77" s="435" t="str">
        <f>'Rango en indicadores'!M87</f>
        <v>Menor o Igual A:</v>
      </c>
      <c r="U77" s="416">
        <f>'Rango en indicadores'!N87</f>
        <v>70</v>
      </c>
      <c r="V77" s="418" t="s">
        <v>830</v>
      </c>
    </row>
    <row r="78" spans="2:22" ht="15.75">
      <c r="C78" s="587" t="s">
        <v>615</v>
      </c>
      <c r="D78" s="588"/>
      <c r="E78" s="588"/>
      <c r="F78" s="588"/>
      <c r="G78" s="588"/>
      <c r="H78" s="588"/>
      <c r="I78" s="588"/>
      <c r="J78" s="589"/>
      <c r="K78" s="422">
        <f>IFERROR(AVERAGE(K75:K76),0)</f>
        <v>1</v>
      </c>
      <c r="L78" s="422">
        <f>IFERROR(AVERAGE(L75:L76),0)</f>
        <v>1</v>
      </c>
      <c r="M78" s="422">
        <f>IFERROR(AVERAGE(M75:M77),0)</f>
        <v>0.98333333333333339</v>
      </c>
      <c r="N78" s="434"/>
      <c r="O78" s="434"/>
      <c r="P78" s="434"/>
      <c r="Q78" s="434"/>
      <c r="R78" s="434"/>
      <c r="S78" s="434"/>
      <c r="T78" s="434"/>
      <c r="U78" s="434"/>
      <c r="V78" s="424"/>
    </row>
    <row r="79" spans="2:22" s="407" customFormat="1">
      <c r="D79" s="408"/>
      <c r="V79" s="409"/>
    </row>
    <row r="80" spans="2:22" s="407" customFormat="1" ht="15.75">
      <c r="C80" s="410" t="s">
        <v>628</v>
      </c>
      <c r="D80" s="429"/>
      <c r="V80" s="409"/>
    </row>
    <row r="81" spans="2:24" ht="32.25" customHeight="1">
      <c r="C81" s="575" t="s">
        <v>605</v>
      </c>
      <c r="D81" s="574" t="s">
        <v>606</v>
      </c>
      <c r="E81" s="576" t="s">
        <v>607</v>
      </c>
      <c r="F81" s="577"/>
      <c r="G81" s="578"/>
      <c r="H81" s="574" t="s">
        <v>608</v>
      </c>
      <c r="I81" s="586" t="str">
        <f>$I$31</f>
        <v>Ejecución Acumulada Corte
30/09/2020</v>
      </c>
      <c r="J81" s="574" t="s">
        <v>609</v>
      </c>
      <c r="K81" s="574" t="s">
        <v>581</v>
      </c>
      <c r="L81" s="574"/>
      <c r="M81" s="574"/>
      <c r="N81" s="573" t="s">
        <v>679</v>
      </c>
      <c r="O81" s="573"/>
      <c r="P81" s="573"/>
      <c r="Q81" s="573"/>
      <c r="R81" s="573"/>
      <c r="S81" s="573"/>
      <c r="T81" s="573"/>
      <c r="U81" s="573"/>
      <c r="V81" s="593" t="s">
        <v>610</v>
      </c>
    </row>
    <row r="82" spans="2:24" ht="34.5" customHeight="1">
      <c r="C82" s="575"/>
      <c r="D82" s="574"/>
      <c r="E82" s="411" t="s">
        <v>673</v>
      </c>
      <c r="F82" s="411" t="str">
        <f>$C$5</f>
        <v>Tercer Trimestre</v>
      </c>
      <c r="G82" s="484" t="str">
        <f>$G$31</f>
        <v>Acumulada Corte
30/09/2020</v>
      </c>
      <c r="H82" s="574"/>
      <c r="I82" s="586"/>
      <c r="J82" s="574"/>
      <c r="K82" s="411" t="str">
        <f>+$C$5</f>
        <v>Tercer Trimestre</v>
      </c>
      <c r="L82" s="484" t="str">
        <f>$L$31</f>
        <v>Acumulado Corte 30/09/2020</v>
      </c>
      <c r="M82" s="411" t="s">
        <v>582</v>
      </c>
      <c r="N82" s="551" t="s">
        <v>767</v>
      </c>
      <c r="O82" s="552"/>
      <c r="P82" s="548" t="s">
        <v>674</v>
      </c>
      <c r="Q82" s="549"/>
      <c r="R82" s="549"/>
      <c r="S82" s="550"/>
      <c r="T82" s="553" t="s">
        <v>768</v>
      </c>
      <c r="U82" s="554"/>
      <c r="V82" s="593"/>
    </row>
    <row r="83" spans="2:24" ht="171.75" customHeight="1">
      <c r="B83" s="413">
        <f>+B77+1</f>
        <v>24</v>
      </c>
      <c r="C83" s="414" t="str">
        <f>'Rango en indicadores'!E25</f>
        <v xml:space="preserve">Acciones de promoción y apropiación de derechos y deberes realizadas. </v>
      </c>
      <c r="D83" s="415" t="str">
        <f>'Rango en indicadores'!D25</f>
        <v>05-RI-05</v>
      </c>
      <c r="E83" s="437">
        <f>'05 Prom Defen Derechos POA 2020'!AQ13</f>
        <v>106</v>
      </c>
      <c r="F83" s="437">
        <f>+'05 Prom Defen Derechos POA 2020'!AG13</f>
        <v>33</v>
      </c>
      <c r="G83" s="437">
        <f>+'05 Prom Defen Derechos POA 2020'!Q13+'05 Prom Defen Derechos POA 2020'!Y13+'05 Prom Defen Derechos POA 2020'!AG13</f>
        <v>86</v>
      </c>
      <c r="H83" s="437">
        <f>+'05 Prom Defen Derechos POA 2020'!AH13</f>
        <v>37</v>
      </c>
      <c r="I83" s="437">
        <f>+'05 Prom Defen Derechos POA 2020'!R13+'05 Prom Defen Derechos POA 2020'!Z13+'05 Prom Defen Derechos POA 2020'!AH13</f>
        <v>92</v>
      </c>
      <c r="J83" s="437">
        <f>'05 Prom Defen Derechos POA 2020'!AR13</f>
        <v>92</v>
      </c>
      <c r="K83" s="417">
        <f t="shared" ref="K83:K103" si="7">IF(AND(F83&gt;0),H83/F83,"No programado")</f>
        <v>1.1212121212121211</v>
      </c>
      <c r="L83" s="417">
        <f>IF(AND(G83&gt;0),I83/G83,"No programado")</f>
        <v>1.069767441860465</v>
      </c>
      <c r="M83" s="417">
        <f>'05 Prom Defen Derechos POA 2020'!AS13</f>
        <v>0.86792452830188682</v>
      </c>
      <c r="N83" s="432" t="str">
        <f>'Rango en indicadores'!G25</f>
        <v>Mayor A:</v>
      </c>
      <c r="O83" s="416">
        <f>'Rango en indicadores'!H25</f>
        <v>95</v>
      </c>
      <c r="P83" s="432" t="str">
        <f>'Rango en indicadores'!I25</f>
        <v>Desde (&gt;=):</v>
      </c>
      <c r="Q83" s="416">
        <f>'Rango en indicadores'!J25</f>
        <v>85</v>
      </c>
      <c r="R83" s="432" t="str">
        <f>'Rango en indicadores'!K25</f>
        <v>Hasta (&lt;=):</v>
      </c>
      <c r="S83" s="416">
        <f>'Rango en indicadores'!L25</f>
        <v>95</v>
      </c>
      <c r="T83" s="432" t="str">
        <f>'Rango en indicadores'!M25</f>
        <v>Menor A:</v>
      </c>
      <c r="U83" s="416">
        <f>'Rango en indicadores'!N25</f>
        <v>85</v>
      </c>
      <c r="V83" s="438" t="s">
        <v>831</v>
      </c>
      <c r="W83" s="439"/>
      <c r="X83" s="439"/>
    </row>
    <row r="84" spans="2:24" ht="177.75" customHeight="1">
      <c r="B84" s="413">
        <f>+B83+1</f>
        <v>25</v>
      </c>
      <c r="C84" s="414" t="str">
        <f>'Rango en indicadores'!E26</f>
        <v xml:space="preserve">Numero de personas sensibilizadas en derechos y deberes. </v>
      </c>
      <c r="D84" s="415" t="str">
        <f>'Rango en indicadores'!D26</f>
        <v>05-RI-06</v>
      </c>
      <c r="E84" s="437">
        <f>'05 Prom Defen Derechos POA 2020'!AQ14</f>
        <v>384354</v>
      </c>
      <c r="F84" s="437">
        <f>+'05 Prom Defen Derechos POA 2020'!AG14</f>
        <v>183221</v>
      </c>
      <c r="G84" s="437">
        <f>+'05 Prom Defen Derechos POA 2020'!Q14+'05 Prom Defen Derechos POA 2020'!Y14+'05 Prom Defen Derechos POA 2020'!AG14</f>
        <v>255294</v>
      </c>
      <c r="H84" s="437">
        <f>+'05 Prom Defen Derechos POA 2020'!AH14</f>
        <v>143637</v>
      </c>
      <c r="I84" s="437">
        <f>+'05 Prom Defen Derechos POA 2020'!R14+'05 Prom Defen Derechos POA 2020'!Z14+'05 Prom Defen Derechos POA 2020'!AH14</f>
        <v>375802</v>
      </c>
      <c r="J84" s="437">
        <f>'05 Prom Defen Derechos POA 2020'!AR14</f>
        <v>375802</v>
      </c>
      <c r="K84" s="417">
        <f t="shared" si="7"/>
        <v>0.78395489599991264</v>
      </c>
      <c r="L84" s="417">
        <f>IF(AND(G84&gt;0),I84/G84,"No programado")</f>
        <v>1.4720361622286462</v>
      </c>
      <c r="M84" s="417">
        <f>'05 Prom Defen Derechos POA 2020'!AS14</f>
        <v>0.97774967868163198</v>
      </c>
      <c r="N84" s="432" t="str">
        <f>'Rango en indicadores'!G26</f>
        <v>Mayor A:</v>
      </c>
      <c r="O84" s="416">
        <f>'Rango en indicadores'!H26</f>
        <v>95</v>
      </c>
      <c r="P84" s="432" t="str">
        <f>'Rango en indicadores'!I26</f>
        <v>Desde (&gt;=):</v>
      </c>
      <c r="Q84" s="416">
        <f>'Rango en indicadores'!J26</f>
        <v>85</v>
      </c>
      <c r="R84" s="432" t="str">
        <f>'Rango en indicadores'!K26</f>
        <v>Hasta (&lt;=):</v>
      </c>
      <c r="S84" s="416">
        <f>'Rango en indicadores'!L26</f>
        <v>95</v>
      </c>
      <c r="T84" s="432" t="str">
        <f>'Rango en indicadores'!M26</f>
        <v>Menor A:</v>
      </c>
      <c r="U84" s="416">
        <f>'Rango en indicadores'!N26</f>
        <v>85</v>
      </c>
      <c r="V84" s="418" t="s">
        <v>832</v>
      </c>
      <c r="W84" s="439"/>
      <c r="X84" s="439"/>
    </row>
    <row r="85" spans="2:24" ht="203.25" customHeight="1">
      <c r="B85" s="570">
        <f>+B84+1</f>
        <v>26</v>
      </c>
      <c r="C85" s="594" t="str">
        <f>'Rango en indicadores'!E27</f>
        <v xml:space="preserve">Intervenciones adelantadas en el ejercicio del ministerio Público en defensa de los derechos </v>
      </c>
      <c r="D85" s="415" t="str">
        <f>'Rango en indicadores'!D27</f>
        <v>05-RI-07MP</v>
      </c>
      <c r="E85" s="437">
        <f>'05 Prom Defen Derechos POA 2020'!AQ15</f>
        <v>112505</v>
      </c>
      <c r="F85" s="437">
        <f>+'05 Prom Defen Derechos POA 2020'!AG15</f>
        <v>24965</v>
      </c>
      <c r="G85" s="437">
        <f>+'05 Prom Defen Derechos POA 2020'!Q15+'05 Prom Defen Derechos POA 2020'!Y15+'05 Prom Defen Derechos POA 2020'!AG15</f>
        <v>82675</v>
      </c>
      <c r="H85" s="437">
        <f>+'05 Prom Defen Derechos POA 2020'!AH15</f>
        <v>30874</v>
      </c>
      <c r="I85" s="437">
        <f>+'05 Prom Defen Derechos POA 2020'!R15+'05 Prom Defen Derechos POA 2020'!Z15+'05 Prom Defen Derechos POA 2020'!AH15</f>
        <v>97071</v>
      </c>
      <c r="J85" s="437">
        <f>'05 Prom Defen Derechos POA 2020'!AR15</f>
        <v>97071</v>
      </c>
      <c r="K85" s="417">
        <f t="shared" si="7"/>
        <v>1.2366913679150811</v>
      </c>
      <c r="L85" s="417">
        <f>IF(AND(G85&gt;0),I85/G85,"No programado")</f>
        <v>1.1741276081040217</v>
      </c>
      <c r="M85" s="417">
        <f>'05 Prom Defen Derechos POA 2020'!AS15</f>
        <v>0.86281498600062223</v>
      </c>
      <c r="N85" s="432" t="str">
        <f>'Rango en indicadores'!G27</f>
        <v>Mayor A:</v>
      </c>
      <c r="O85" s="416">
        <f>'Rango en indicadores'!H27</f>
        <v>90</v>
      </c>
      <c r="P85" s="432" t="str">
        <f>'Rango en indicadores'!I27</f>
        <v>Desde (&gt;=):</v>
      </c>
      <c r="Q85" s="416">
        <f>'Rango en indicadores'!J27</f>
        <v>80</v>
      </c>
      <c r="R85" s="432" t="str">
        <f>'Rango en indicadores'!K27</f>
        <v>Hasta (&lt;=):</v>
      </c>
      <c r="S85" s="416">
        <f>'Rango en indicadores'!L27</f>
        <v>90</v>
      </c>
      <c r="T85" s="432" t="str">
        <f>'Rango en indicadores'!M27</f>
        <v>Menor A:</v>
      </c>
      <c r="U85" s="416">
        <f>'Rango en indicadores'!N27</f>
        <v>80</v>
      </c>
      <c r="V85" s="418" t="s">
        <v>833</v>
      </c>
      <c r="W85" s="439"/>
      <c r="X85" s="439"/>
    </row>
    <row r="86" spans="2:24" ht="212.25" customHeight="1">
      <c r="B86" s="572"/>
      <c r="C86" s="595"/>
      <c r="D86" s="415" t="str">
        <f>'Rango en indicadores'!D28</f>
        <v>05-RI-07PC</v>
      </c>
      <c r="E86" s="437">
        <f>'05 Prom Defen Derechos POA 2020'!AQ16</f>
        <v>240</v>
      </c>
      <c r="F86" s="437">
        <f>+'05 Prom Defen Derechos POA 2020'!AG16</f>
        <v>60</v>
      </c>
      <c r="G86" s="437">
        <f>+'05 Prom Defen Derechos POA 2020'!Q16+'05 Prom Defen Derechos POA 2020'!Y16+'05 Prom Defen Derechos POA 2020'!AG16</f>
        <v>179</v>
      </c>
      <c r="H86" s="437">
        <f>+'05 Prom Defen Derechos POA 2020'!AH16</f>
        <v>81</v>
      </c>
      <c r="I86" s="437">
        <f>+'05 Prom Defen Derechos POA 2020'!R16+'05 Prom Defen Derechos POA 2020'!Z16+'05 Prom Defen Derechos POA 2020'!AH16</f>
        <v>238</v>
      </c>
      <c r="J86" s="437">
        <f>'05 Prom Defen Derechos POA 2020'!AR16</f>
        <v>238</v>
      </c>
      <c r="K86" s="417">
        <f t="shared" si="7"/>
        <v>1.35</v>
      </c>
      <c r="L86" s="417">
        <f>IF(AND(G86&gt;0),I86/G86,"No programado")</f>
        <v>1.3296089385474861</v>
      </c>
      <c r="M86" s="417">
        <f>'05 Prom Defen Derechos POA 2020'!AS16</f>
        <v>0.9916666666666667</v>
      </c>
      <c r="N86" s="432" t="str">
        <f>'Rango en indicadores'!G28</f>
        <v>Mayor A:</v>
      </c>
      <c r="O86" s="416">
        <f>'Rango en indicadores'!H28</f>
        <v>90</v>
      </c>
      <c r="P86" s="432" t="str">
        <f>'Rango en indicadores'!I28</f>
        <v>Desde (&gt;=):</v>
      </c>
      <c r="Q86" s="416">
        <f>'Rango en indicadores'!J28</f>
        <v>80</v>
      </c>
      <c r="R86" s="432" t="str">
        <f>'Rango en indicadores'!K28</f>
        <v>Hasta (&lt;=):</v>
      </c>
      <c r="S86" s="416">
        <f>'Rango en indicadores'!L28</f>
        <v>90</v>
      </c>
      <c r="T86" s="432" t="str">
        <f>'Rango en indicadores'!M28</f>
        <v>Menor A:</v>
      </c>
      <c r="U86" s="416">
        <f>'Rango en indicadores'!N28</f>
        <v>80</v>
      </c>
      <c r="V86" s="438" t="s">
        <v>834</v>
      </c>
      <c r="W86" s="439"/>
      <c r="X86" s="439"/>
    </row>
    <row r="87" spans="2:24" ht="177.75" customHeight="1">
      <c r="B87" s="413">
        <f>+B85+1</f>
        <v>27</v>
      </c>
      <c r="C87" s="414" t="str">
        <f>'Rango en indicadores'!E29</f>
        <v>Acciones adelantadas en favor de las víctimas del conflicto armado.</v>
      </c>
      <c r="D87" s="415" t="str">
        <f>'Rango en indicadores'!D29</f>
        <v>05-RI-08</v>
      </c>
      <c r="E87" s="437">
        <f>'05 Prom Defen Derechos POA 2020'!AQ17</f>
        <v>4256</v>
      </c>
      <c r="F87" s="437">
        <f>+'05 Prom Defen Derechos POA 2020'!AG17</f>
        <v>0</v>
      </c>
      <c r="G87" s="437">
        <f>+'05 Prom Defen Derechos POA 2020'!Q17+'05 Prom Defen Derechos POA 2020'!Y17+'05 Prom Defen Derechos POA 2020'!AG17</f>
        <v>4256</v>
      </c>
      <c r="H87" s="437">
        <f>+'05 Prom Defen Derechos POA 2020'!AH17</f>
        <v>955</v>
      </c>
      <c r="I87" s="437">
        <f>+'05 Prom Defen Derechos POA 2020'!R17+'05 Prom Defen Derechos POA 2020'!Z17+'05 Prom Defen Derechos POA 2020'!AH17</f>
        <v>3347</v>
      </c>
      <c r="J87" s="437">
        <f>'05 Prom Defen Derechos POA 2020'!AR17</f>
        <v>3347</v>
      </c>
      <c r="K87" s="417" t="str">
        <f t="shared" si="7"/>
        <v>No programado</v>
      </c>
      <c r="L87" s="417">
        <f t="shared" ref="L87:L103" si="8">IF(AND(G87&gt;0),I87/G87,"No programado")</f>
        <v>0.78641917293233088</v>
      </c>
      <c r="M87" s="417">
        <f>'05 Prom Defen Derechos POA 2020'!AS17</f>
        <v>0.78641917293233088</v>
      </c>
      <c r="N87" s="432" t="str">
        <f>'Rango en indicadores'!G29</f>
        <v>Mayor A:</v>
      </c>
      <c r="O87" s="416">
        <f>'Rango en indicadores'!H29</f>
        <v>90</v>
      </c>
      <c r="P87" s="432" t="str">
        <f>'Rango en indicadores'!I29</f>
        <v>Desde (&gt;=):</v>
      </c>
      <c r="Q87" s="416">
        <f>'Rango en indicadores'!J29</f>
        <v>80</v>
      </c>
      <c r="R87" s="432" t="str">
        <f>'Rango en indicadores'!K29</f>
        <v>Hasta (&lt;=):</v>
      </c>
      <c r="S87" s="416">
        <f>'Rango en indicadores'!L29</f>
        <v>90</v>
      </c>
      <c r="T87" s="432" t="str">
        <f>'Rango en indicadores'!M29</f>
        <v>Menor A:</v>
      </c>
      <c r="U87" s="416">
        <f>'Rango en indicadores'!N29</f>
        <v>80</v>
      </c>
      <c r="V87" s="438" t="s">
        <v>835</v>
      </c>
      <c r="W87" s="439"/>
      <c r="X87" s="439"/>
    </row>
    <row r="88" spans="2:24" ht="175.5" customHeight="1">
      <c r="B88" s="570">
        <f>+B87+1</f>
        <v>28</v>
      </c>
      <c r="C88" s="594" t="str">
        <f>'Rango en indicadores'!E30</f>
        <v>Requerimientos finalizados en defensa de los derechos.</v>
      </c>
      <c r="D88" s="415" t="str">
        <f>'Rango en indicadores'!D30</f>
        <v>05-RI-09MP</v>
      </c>
      <c r="E88" s="437">
        <f>'05 Prom Defen Derechos POA 2020'!AQ18</f>
        <v>84525</v>
      </c>
      <c r="F88" s="437">
        <f>+'05 Prom Defen Derechos POA 2020'!AG18</f>
        <v>18415</v>
      </c>
      <c r="G88" s="437">
        <f>+'05 Prom Defen Derechos POA 2020'!Q18+'05 Prom Defen Derechos POA 2020'!Y18+'05 Prom Defen Derechos POA 2020'!AG18</f>
        <v>69234</v>
      </c>
      <c r="H88" s="437">
        <f>+'05 Prom Defen Derechos POA 2020'!AH18</f>
        <v>21995</v>
      </c>
      <c r="I88" s="437">
        <f>+'05 Prom Defen Derechos POA 2020'!R18+'05 Prom Defen Derechos POA 2020'!Z18+'05 Prom Defen Derechos POA 2020'!AH18</f>
        <v>65905</v>
      </c>
      <c r="J88" s="437">
        <f>'05 Prom Defen Derechos POA 2020'!AR18</f>
        <v>65905</v>
      </c>
      <c r="K88" s="417">
        <f t="shared" si="7"/>
        <v>1.1944067336410535</v>
      </c>
      <c r="L88" s="417">
        <f t="shared" si="8"/>
        <v>0.95191668833232224</v>
      </c>
      <c r="M88" s="417">
        <f>'05 Prom Defen Derechos POA 2020'!AS18</f>
        <v>0.77971014492753621</v>
      </c>
      <c r="N88" s="432" t="str">
        <f>'Rango en indicadores'!G30</f>
        <v>Mayor A:</v>
      </c>
      <c r="O88" s="416">
        <f>'Rango en indicadores'!H30</f>
        <v>90</v>
      </c>
      <c r="P88" s="432" t="str">
        <f>'Rango en indicadores'!I30</f>
        <v>Desde (&gt;=):</v>
      </c>
      <c r="Q88" s="416">
        <f>'Rango en indicadores'!J30</f>
        <v>80</v>
      </c>
      <c r="R88" s="432" t="str">
        <f>'Rango en indicadores'!K30</f>
        <v>Hasta (&lt;=):</v>
      </c>
      <c r="S88" s="416">
        <f>'Rango en indicadores'!L30</f>
        <v>90</v>
      </c>
      <c r="T88" s="432" t="str">
        <f>'Rango en indicadores'!M30</f>
        <v>Menor A:</v>
      </c>
      <c r="U88" s="416">
        <f>'Rango en indicadores'!N30</f>
        <v>80</v>
      </c>
      <c r="V88" s="418" t="s">
        <v>836</v>
      </c>
      <c r="W88" s="439"/>
      <c r="X88" s="439"/>
    </row>
    <row r="89" spans="2:24" ht="168.75" customHeight="1">
      <c r="B89" s="571"/>
      <c r="C89" s="596"/>
      <c r="D89" s="415" t="str">
        <f>'Rango en indicadores'!D31</f>
        <v>05-RI-09L</v>
      </c>
      <c r="E89" s="437">
        <f>'05 Prom Defen Derechos POA 2020'!AQ19</f>
        <v>21500</v>
      </c>
      <c r="F89" s="437">
        <f>+'05 Prom Defen Derechos POA 2020'!AG19</f>
        <v>4500</v>
      </c>
      <c r="G89" s="437">
        <f>+'05 Prom Defen Derechos POA 2020'!Q19+'05 Prom Defen Derechos POA 2020'!Y19+'05 Prom Defen Derechos POA 2020'!AG19</f>
        <v>17400</v>
      </c>
      <c r="H89" s="437">
        <f>+'05 Prom Defen Derechos POA 2020'!AH19</f>
        <v>5875</v>
      </c>
      <c r="I89" s="437">
        <f>+'05 Prom Defen Derechos POA 2020'!R19+'05 Prom Defen Derechos POA 2020'!Z19+'05 Prom Defen Derechos POA 2020'!AH19</f>
        <v>17518</v>
      </c>
      <c r="J89" s="437">
        <f>'05 Prom Defen Derechos POA 2020'!AR19</f>
        <v>17518</v>
      </c>
      <c r="K89" s="417">
        <f t="shared" si="7"/>
        <v>1.3055555555555556</v>
      </c>
      <c r="L89" s="417">
        <f t="shared" si="8"/>
        <v>1.0067816091954023</v>
      </c>
      <c r="M89" s="417">
        <f>'05 Prom Defen Derechos POA 2020'!AS19</f>
        <v>0.81479069767441858</v>
      </c>
      <c r="N89" s="432" t="str">
        <f>'Rango en indicadores'!G31</f>
        <v>Mayor A:</v>
      </c>
      <c r="O89" s="416">
        <f>'Rango en indicadores'!H31</f>
        <v>90</v>
      </c>
      <c r="P89" s="432" t="str">
        <f>'Rango en indicadores'!I31</f>
        <v>Desde (&gt;=):</v>
      </c>
      <c r="Q89" s="416">
        <f>'Rango en indicadores'!J31</f>
        <v>80</v>
      </c>
      <c r="R89" s="432" t="str">
        <f>'Rango en indicadores'!K31</f>
        <v>Hasta (&lt;=):</v>
      </c>
      <c r="S89" s="416">
        <f>'Rango en indicadores'!L31</f>
        <v>90</v>
      </c>
      <c r="T89" s="432" t="str">
        <f>'Rango en indicadores'!M31</f>
        <v>Menor A:</v>
      </c>
      <c r="U89" s="416">
        <f>'Rango en indicadores'!N31</f>
        <v>80</v>
      </c>
      <c r="V89" s="418" t="s">
        <v>837</v>
      </c>
      <c r="W89" s="503"/>
      <c r="X89" s="439"/>
    </row>
    <row r="90" spans="2:24" ht="177" customHeight="1">
      <c r="B90" s="572"/>
      <c r="C90" s="595"/>
      <c r="D90" s="415" t="str">
        <f>'Rango en indicadores'!D32</f>
        <v>05-RI-09PC</v>
      </c>
      <c r="E90" s="437">
        <f>'05 Prom Defen Derechos POA 2020'!AQ20</f>
        <v>16000</v>
      </c>
      <c r="F90" s="437">
        <f>+'05 Prom Defen Derechos POA 2020'!AG20</f>
        <v>5300</v>
      </c>
      <c r="G90" s="437">
        <f>+'05 Prom Defen Derechos POA 2020'!Q20+'05 Prom Defen Derechos POA 2020'!Y20+'05 Prom Defen Derechos POA 2020'!AG20</f>
        <v>12250</v>
      </c>
      <c r="H90" s="437">
        <f>+'05 Prom Defen Derechos POA 2020'!AH20</f>
        <v>5907</v>
      </c>
      <c r="I90" s="437">
        <f>+'05 Prom Defen Derechos POA 2020'!R20+'05 Prom Defen Derechos POA 2020'!Z20+'05 Prom Defen Derechos POA 2020'!AH20</f>
        <v>14107</v>
      </c>
      <c r="J90" s="437">
        <f>'05 Prom Defen Derechos POA 2020'!AR20</f>
        <v>14107</v>
      </c>
      <c r="K90" s="417">
        <f t="shared" si="7"/>
        <v>1.1145283018867924</v>
      </c>
      <c r="L90" s="417">
        <f t="shared" si="8"/>
        <v>1.1515918367346938</v>
      </c>
      <c r="M90" s="417">
        <f>'05 Prom Defen Derechos POA 2020'!AS20</f>
        <v>0.88168749999999996</v>
      </c>
      <c r="N90" s="432" t="str">
        <f>'Rango en indicadores'!G32</f>
        <v>Mayor A:</v>
      </c>
      <c r="O90" s="416">
        <f>'Rango en indicadores'!H32</f>
        <v>90</v>
      </c>
      <c r="P90" s="432" t="str">
        <f>'Rango en indicadores'!I32</f>
        <v>Desde (&gt;=):</v>
      </c>
      <c r="Q90" s="416">
        <f>'Rango en indicadores'!J32</f>
        <v>80</v>
      </c>
      <c r="R90" s="432" t="str">
        <f>'Rango en indicadores'!K32</f>
        <v>Hasta (&lt;=):</v>
      </c>
      <c r="S90" s="416">
        <f>'Rango en indicadores'!L32</f>
        <v>90</v>
      </c>
      <c r="T90" s="432" t="str">
        <f>'Rango en indicadores'!M32</f>
        <v>Menor A:</v>
      </c>
      <c r="U90" s="416">
        <f>'Rango en indicadores'!N32</f>
        <v>80</v>
      </c>
      <c r="V90" s="418" t="s">
        <v>838</v>
      </c>
      <c r="W90" s="439"/>
      <c r="X90" s="439"/>
    </row>
    <row r="91" spans="2:24" ht="177.75" customHeight="1">
      <c r="B91" s="413">
        <f>+B88+1</f>
        <v>29</v>
      </c>
      <c r="C91" s="414" t="str">
        <f>'Rango en indicadores'!E33</f>
        <v xml:space="preserve">% de Tutelas con fallos a favor. </v>
      </c>
      <c r="D91" s="415" t="str">
        <f>'Rango en indicadores'!D33</f>
        <v>05-RI-10</v>
      </c>
      <c r="E91" s="419">
        <f>'05 Prom Defen Derechos POA 2020'!AQ21</f>
        <v>0.80000000000000016</v>
      </c>
      <c r="F91" s="420">
        <f>'05 Prom Defen Derechos POA 2020'!AG21</f>
        <v>0.80000000000000016</v>
      </c>
      <c r="G91" s="420">
        <f>ROUNDDOWN(AVERAGE('05 Prom Defen Derechos POA 2020'!Q21,'05 Prom Defen Derechos POA 2020'!Y21,'05 Prom Defen Derechos POA 2020'!AG21),3)</f>
        <v>0.8</v>
      </c>
      <c r="H91" s="420">
        <f>'05 Prom Defen Derechos POA 2020'!AH21</f>
        <v>0.84400861426771956</v>
      </c>
      <c r="I91" s="420">
        <f>ROUNDDOWN(AVERAGE('05 Prom Defen Derechos POA 2020'!R21,'05 Prom Defen Derechos POA 2020'!Z21,'05 Prom Defen Derechos POA 2020'!AH21),3)</f>
        <v>0.84199999999999997</v>
      </c>
      <c r="J91" s="420">
        <f>'05 Prom Defen Derechos POA 2020'!AR21</f>
        <v>0.84299999999999997</v>
      </c>
      <c r="K91" s="417">
        <f t="shared" si="7"/>
        <v>1.0550107678346492</v>
      </c>
      <c r="L91" s="417">
        <f t="shared" si="8"/>
        <v>1.0525</v>
      </c>
      <c r="M91" s="417">
        <f>'05 Prom Defen Derechos POA 2020'!AS21</f>
        <v>1.0537499999999997</v>
      </c>
      <c r="N91" s="432" t="str">
        <f>'Rango en indicadores'!G33</f>
        <v>Mayor A:</v>
      </c>
      <c r="O91" s="416">
        <f>'Rango en indicadores'!H33</f>
        <v>80</v>
      </c>
      <c r="P91" s="432" t="str">
        <f>'Rango en indicadores'!I33</f>
        <v>Desde (&gt;=):</v>
      </c>
      <c r="Q91" s="416">
        <f>'Rango en indicadores'!J33</f>
        <v>70</v>
      </c>
      <c r="R91" s="432" t="str">
        <f>'Rango en indicadores'!K33</f>
        <v>Hasta (&lt;=):</v>
      </c>
      <c r="S91" s="416">
        <f>'Rango en indicadores'!L33</f>
        <v>80</v>
      </c>
      <c r="T91" s="432" t="str">
        <f>'Rango en indicadores'!M33</f>
        <v>Menor A:</v>
      </c>
      <c r="U91" s="416">
        <f>'Rango en indicadores'!N33</f>
        <v>70</v>
      </c>
      <c r="V91" s="418" t="s">
        <v>839</v>
      </c>
      <c r="W91" s="439"/>
      <c r="X91" s="439"/>
    </row>
    <row r="92" spans="2:24" ht="156.75" customHeight="1">
      <c r="B92" s="413">
        <f>+B91+1</f>
        <v>30</v>
      </c>
      <c r="C92" s="414" t="str">
        <f>'Rango en indicadores'!E34</f>
        <v>Solicitudes de conciliación atendidas.</v>
      </c>
      <c r="D92" s="415" t="str">
        <f>'Rango en indicadores'!D34</f>
        <v>05-RI-12</v>
      </c>
      <c r="E92" s="437">
        <f>'05 Prom Defen Derechos POA 2020'!AQ22</f>
        <v>7460</v>
      </c>
      <c r="F92" s="437">
        <f>+'05 Prom Defen Derechos POA 2020'!AG22</f>
        <v>0</v>
      </c>
      <c r="G92" s="437">
        <f>+'05 Prom Defen Derechos POA 2020'!Q22+'05 Prom Defen Derechos POA 2020'!Y22+'05 Prom Defen Derechos POA 2020'!AG22</f>
        <v>7460</v>
      </c>
      <c r="H92" s="437">
        <f>+'05 Prom Defen Derechos POA 2020'!AH22</f>
        <v>642</v>
      </c>
      <c r="I92" s="437">
        <f>+'05 Prom Defen Derechos POA 2020'!R22+'05 Prom Defen Derechos POA 2020'!Z22+'05 Prom Defen Derechos POA 2020'!AH22</f>
        <v>3639</v>
      </c>
      <c r="J92" s="437">
        <f>'05 Prom Defen Derechos POA 2020'!AR22</f>
        <v>3639</v>
      </c>
      <c r="K92" s="417" t="str">
        <f t="shared" ref="K92" si="9">IF(AND(F92&gt;0),H92/F92,"No programado")</f>
        <v>No programado</v>
      </c>
      <c r="L92" s="417">
        <f t="shared" si="8"/>
        <v>0.4878016085790885</v>
      </c>
      <c r="M92" s="417">
        <f>'05 Prom Defen Derechos POA 2020'!AS22</f>
        <v>0.4878016085790885</v>
      </c>
      <c r="N92" s="432" t="str">
        <f>'Rango en indicadores'!G34</f>
        <v>Mayor A:</v>
      </c>
      <c r="O92" s="416">
        <f>'Rango en indicadores'!H34</f>
        <v>90</v>
      </c>
      <c r="P92" s="432" t="str">
        <f>'Rango en indicadores'!I34</f>
        <v>Desde (&gt;=):</v>
      </c>
      <c r="Q92" s="416">
        <f>'Rango en indicadores'!J34</f>
        <v>80</v>
      </c>
      <c r="R92" s="432" t="str">
        <f>'Rango en indicadores'!K34</f>
        <v>Hasta (&lt;=):</v>
      </c>
      <c r="S92" s="416">
        <f>'Rango en indicadores'!L34</f>
        <v>90</v>
      </c>
      <c r="T92" s="432" t="str">
        <f>'Rango en indicadores'!M34</f>
        <v>Menor A:</v>
      </c>
      <c r="U92" s="416">
        <f>'Rango en indicadores'!N34</f>
        <v>80</v>
      </c>
      <c r="V92" s="418" t="s">
        <v>907</v>
      </c>
      <c r="W92" s="439"/>
      <c r="X92" s="439"/>
    </row>
    <row r="93" spans="2:24" ht="67.5" customHeight="1">
      <c r="B93" s="413">
        <f t="shared" ref="B93:B103" si="10">+B92+1</f>
        <v>31</v>
      </c>
      <c r="C93" s="414" t="str">
        <f>'Rango en indicadores'!E35</f>
        <v>Informe de seguimiento a la política publica para victimas del conflicto armado.</v>
      </c>
      <c r="D93" s="415" t="str">
        <f>'Rango en indicadores'!D35</f>
        <v>05-RI-13</v>
      </c>
      <c r="E93" s="437">
        <f>'05 Prom Defen Derechos POA 2020'!AQ23</f>
        <v>1</v>
      </c>
      <c r="F93" s="437">
        <f>+'05 Prom Defen Derechos POA 2020'!AG23</f>
        <v>0</v>
      </c>
      <c r="G93" s="437">
        <f>+'05 Prom Defen Derechos POA 2020'!Q23+'05 Prom Defen Derechos POA 2020'!Y23+'05 Prom Defen Derechos POA 2020'!AG23</f>
        <v>0</v>
      </c>
      <c r="H93" s="437">
        <f>+'05 Prom Defen Derechos POA 2020'!AH23</f>
        <v>0</v>
      </c>
      <c r="I93" s="437">
        <f>+'05 Prom Defen Derechos POA 2020'!R23+'05 Prom Defen Derechos POA 2020'!Z23+'05 Prom Defen Derechos POA 2020'!AH23</f>
        <v>0</v>
      </c>
      <c r="J93" s="437">
        <f>'05 Prom Defen Derechos POA 2020'!AR23</f>
        <v>0</v>
      </c>
      <c r="K93" s="440" t="str">
        <f t="shared" si="7"/>
        <v>No programado</v>
      </c>
      <c r="L93" s="440" t="str">
        <f t="shared" si="8"/>
        <v>No programado</v>
      </c>
      <c r="M93" s="417">
        <f>'05 Prom Defen Derechos POA 2020'!AS23</f>
        <v>0</v>
      </c>
      <c r="N93" s="432" t="str">
        <f>'Rango en indicadores'!G35</f>
        <v>Mayor o igual A:</v>
      </c>
      <c r="O93" s="416">
        <f>'Rango en indicadores'!H35</f>
        <v>100</v>
      </c>
      <c r="P93" s="432" t="str">
        <f>'Rango en indicadores'!I35</f>
        <v>Desde (&gt;):</v>
      </c>
      <c r="Q93" s="416">
        <f>'Rango en indicadores'!J35</f>
        <v>99</v>
      </c>
      <c r="R93" s="432" t="str">
        <f>'Rango en indicadores'!K35</f>
        <v>Hasta (&lt;):</v>
      </c>
      <c r="S93" s="416">
        <f>'Rango en indicadores'!L35</f>
        <v>100</v>
      </c>
      <c r="T93" s="432" t="str">
        <f>'Rango en indicadores'!M35</f>
        <v>Menor o Igual A:</v>
      </c>
      <c r="U93" s="416">
        <f>'Rango en indicadores'!N35</f>
        <v>99</v>
      </c>
      <c r="V93" s="418" t="s">
        <v>794</v>
      </c>
    </row>
    <row r="94" spans="2:24" ht="75" customHeight="1">
      <c r="B94" s="413">
        <f t="shared" si="10"/>
        <v>32</v>
      </c>
      <c r="C94" s="414" t="str">
        <f>'Rango en indicadores'!E36</f>
        <v>Informe de seguimiento sobre el cumplimiento la Política Pública de Mujeres y Equidad de Género en el Distrito Capital.</v>
      </c>
      <c r="D94" s="415" t="str">
        <f>'Rango en indicadores'!D36</f>
        <v>05-RI-14</v>
      </c>
      <c r="E94" s="437">
        <f>'05 Prom Defen Derechos POA 2020'!AQ24</f>
        <v>1</v>
      </c>
      <c r="F94" s="437">
        <f>+'05 Prom Defen Derechos POA 2020'!AG24</f>
        <v>0</v>
      </c>
      <c r="G94" s="437">
        <f>+'05 Prom Defen Derechos POA 2020'!Q24+'05 Prom Defen Derechos POA 2020'!Y24+'05 Prom Defen Derechos POA 2020'!AG24</f>
        <v>0</v>
      </c>
      <c r="H94" s="437">
        <f>+'05 Prom Defen Derechos POA 2020'!AH24</f>
        <v>0</v>
      </c>
      <c r="I94" s="437">
        <f>+'05 Prom Defen Derechos POA 2020'!R24+'05 Prom Defen Derechos POA 2020'!Z24+'05 Prom Defen Derechos POA 2020'!AH24</f>
        <v>0</v>
      </c>
      <c r="J94" s="437">
        <f>'05 Prom Defen Derechos POA 2020'!AR24</f>
        <v>0</v>
      </c>
      <c r="K94" s="440" t="str">
        <f t="shared" si="7"/>
        <v>No programado</v>
      </c>
      <c r="L94" s="440" t="str">
        <f t="shared" si="8"/>
        <v>No programado</v>
      </c>
      <c r="M94" s="417">
        <f>'05 Prom Defen Derechos POA 2020'!AS24</f>
        <v>0</v>
      </c>
      <c r="N94" s="432" t="str">
        <f>'Rango en indicadores'!G36</f>
        <v>Mayor o igual A:</v>
      </c>
      <c r="O94" s="416">
        <f>'Rango en indicadores'!H36</f>
        <v>100</v>
      </c>
      <c r="P94" s="432" t="str">
        <f>'Rango en indicadores'!I36</f>
        <v>Desde (&gt;):</v>
      </c>
      <c r="Q94" s="416">
        <f>'Rango en indicadores'!J36</f>
        <v>99</v>
      </c>
      <c r="R94" s="432" t="str">
        <f>'Rango en indicadores'!K36</f>
        <v>Hasta (&lt;):</v>
      </c>
      <c r="S94" s="416">
        <f>'Rango en indicadores'!L36</f>
        <v>100</v>
      </c>
      <c r="T94" s="432" t="str">
        <f>'Rango en indicadores'!M36</f>
        <v>Menor o Igual A:</v>
      </c>
      <c r="U94" s="416">
        <f>'Rango en indicadores'!N36</f>
        <v>99</v>
      </c>
      <c r="V94" s="418" t="s">
        <v>795</v>
      </c>
    </row>
    <row r="95" spans="2:24" ht="108.75" customHeight="1">
      <c r="B95" s="413">
        <f t="shared" si="10"/>
        <v>33</v>
      </c>
      <c r="C95" s="414" t="str">
        <f>'Rango en indicadores'!E37</f>
        <v xml:space="preserve">Mecanismo de prevención de los peligros que enfrentan los jóvenes de Bogotá D.C. </v>
      </c>
      <c r="D95" s="415" t="str">
        <f>'Rango en indicadores'!D37</f>
        <v>05-RI-15</v>
      </c>
      <c r="E95" s="437">
        <f>'05 Prom Defen Derechos POA 2020'!AQ25</f>
        <v>5</v>
      </c>
      <c r="F95" s="437">
        <f>+'05 Prom Defen Derechos POA 2020'!AG25</f>
        <v>3</v>
      </c>
      <c r="G95" s="437">
        <f>+'05 Prom Defen Derechos POA 2020'!Q25+'05 Prom Defen Derechos POA 2020'!Y25+'05 Prom Defen Derechos POA 2020'!AG25</f>
        <v>4</v>
      </c>
      <c r="H95" s="437">
        <f>+'05 Prom Defen Derechos POA 2020'!AH25</f>
        <v>0</v>
      </c>
      <c r="I95" s="437">
        <f>+'05 Prom Defen Derechos POA 2020'!R25+'05 Prom Defen Derechos POA 2020'!Z25+'05 Prom Defen Derechos POA 2020'!AH25</f>
        <v>0</v>
      </c>
      <c r="J95" s="437">
        <f>'05 Prom Defen Derechos POA 2020'!AR25</f>
        <v>0</v>
      </c>
      <c r="K95" s="417">
        <f t="shared" si="7"/>
        <v>0</v>
      </c>
      <c r="L95" s="417">
        <f t="shared" si="8"/>
        <v>0</v>
      </c>
      <c r="M95" s="417">
        <f>'05 Prom Defen Derechos POA 2020'!AS25</f>
        <v>0</v>
      </c>
      <c r="N95" s="432" t="str">
        <f>'Rango en indicadores'!G37</f>
        <v>Mayor A:</v>
      </c>
      <c r="O95" s="416">
        <f>'Rango en indicadores'!H37</f>
        <v>95</v>
      </c>
      <c r="P95" s="432" t="str">
        <f>'Rango en indicadores'!I37</f>
        <v>Desde (&gt;=):</v>
      </c>
      <c r="Q95" s="416">
        <f>'Rango en indicadores'!J37</f>
        <v>85</v>
      </c>
      <c r="R95" s="432" t="str">
        <f>'Rango en indicadores'!K37</f>
        <v>Hasta (&lt;=):</v>
      </c>
      <c r="S95" s="416">
        <f>'Rango en indicadores'!L37</f>
        <v>95</v>
      </c>
      <c r="T95" s="432" t="str">
        <f>'Rango en indicadores'!M37</f>
        <v>Menor A:</v>
      </c>
      <c r="U95" s="416">
        <f>'Rango en indicadores'!N37</f>
        <v>85</v>
      </c>
      <c r="V95" s="418" t="s">
        <v>908</v>
      </c>
    </row>
    <row r="96" spans="2:24" ht="168.75" customHeight="1">
      <c r="B96" s="413">
        <f t="shared" si="10"/>
        <v>34</v>
      </c>
      <c r="C96" s="414" t="str">
        <f>'Rango en indicadores'!E38</f>
        <v xml:space="preserve">Espacios de transferencia y fortalecimiento de conocimientos realizados para la atención de personas que acuden a la Personería de Bogotá, D. C. </v>
      </c>
      <c r="D96" s="415" t="str">
        <f>'Rango en indicadores'!D38</f>
        <v>05-RI-16</v>
      </c>
      <c r="E96" s="437">
        <f>'05 Prom Defen Derechos POA 2020'!AQ26</f>
        <v>20</v>
      </c>
      <c r="F96" s="437">
        <f>+'05 Prom Defen Derechos POA 2020'!AG26</f>
        <v>4</v>
      </c>
      <c r="G96" s="437">
        <f>+'05 Prom Defen Derechos POA 2020'!Q26+'05 Prom Defen Derechos POA 2020'!Y26+'05 Prom Defen Derechos POA 2020'!AG26</f>
        <v>19</v>
      </c>
      <c r="H96" s="437">
        <f>+'05 Prom Defen Derechos POA 2020'!AH26</f>
        <v>7</v>
      </c>
      <c r="I96" s="437">
        <f>+'05 Prom Defen Derechos POA 2020'!R26+'05 Prom Defen Derechos POA 2020'!Z26+'05 Prom Defen Derechos POA 2020'!AH26</f>
        <v>17</v>
      </c>
      <c r="J96" s="437">
        <f>'05 Prom Defen Derechos POA 2020'!AR26</f>
        <v>17</v>
      </c>
      <c r="K96" s="440">
        <f t="shared" si="7"/>
        <v>1.75</v>
      </c>
      <c r="L96" s="417">
        <f t="shared" si="8"/>
        <v>0.89473684210526316</v>
      </c>
      <c r="M96" s="417">
        <f>'05 Prom Defen Derechos POA 2020'!AS26</f>
        <v>0.85</v>
      </c>
      <c r="N96" s="432" t="str">
        <f>'Rango en indicadores'!G38</f>
        <v>Mayor A:</v>
      </c>
      <c r="O96" s="416">
        <f>'Rango en indicadores'!H38</f>
        <v>95</v>
      </c>
      <c r="P96" s="432" t="str">
        <f>'Rango en indicadores'!I38</f>
        <v>Desde (&gt;=):</v>
      </c>
      <c r="Q96" s="416">
        <f>'Rango en indicadores'!J38</f>
        <v>85</v>
      </c>
      <c r="R96" s="432" t="str">
        <f>'Rango en indicadores'!K38</f>
        <v>Hasta (&lt;=):</v>
      </c>
      <c r="S96" s="416">
        <f>'Rango en indicadores'!L38</f>
        <v>95</v>
      </c>
      <c r="T96" s="432" t="str">
        <f>'Rango en indicadores'!M38</f>
        <v>Menor A:</v>
      </c>
      <c r="U96" s="416">
        <f>'Rango en indicadores'!N38</f>
        <v>85</v>
      </c>
      <c r="V96" s="504" t="s">
        <v>841</v>
      </c>
      <c r="W96" s="439"/>
      <c r="X96" s="439"/>
    </row>
    <row r="97" spans="2:24" ht="182.25" customHeight="1">
      <c r="B97" s="413">
        <f t="shared" si="10"/>
        <v>35</v>
      </c>
      <c r="C97" s="414" t="str">
        <f>'Rango en indicadores'!E39</f>
        <v>Decisiones de fondo y de archivo verificadas</v>
      </c>
      <c r="D97" s="415" t="str">
        <f>'Rango en indicadores'!D39</f>
        <v>05-RI-17</v>
      </c>
      <c r="E97" s="437">
        <f>'05 Prom Defen Derechos POA 2020'!AQ27</f>
        <v>20000</v>
      </c>
      <c r="F97" s="437">
        <f>+'05 Prom Defen Derechos POA 2020'!AG27</f>
        <v>6000</v>
      </c>
      <c r="G97" s="437">
        <f>+'05 Prom Defen Derechos POA 2020'!Q27+'05 Prom Defen Derechos POA 2020'!Y27+'05 Prom Defen Derechos POA 2020'!AG27</f>
        <v>16000</v>
      </c>
      <c r="H97" s="437">
        <f>+'05 Prom Defen Derechos POA 2020'!AH27</f>
        <v>5396</v>
      </c>
      <c r="I97" s="437">
        <f>+'05 Prom Defen Derechos POA 2020'!R27+'05 Prom Defen Derechos POA 2020'!Z27+'05 Prom Defen Derechos POA 2020'!AH27</f>
        <v>12254</v>
      </c>
      <c r="J97" s="437">
        <f>'05 Prom Defen Derechos POA 2020'!AR27</f>
        <v>12254</v>
      </c>
      <c r="K97" s="417">
        <f t="shared" si="7"/>
        <v>0.89933333333333332</v>
      </c>
      <c r="L97" s="417">
        <f t="shared" si="8"/>
        <v>0.76587499999999997</v>
      </c>
      <c r="M97" s="417">
        <f>'05 Prom Defen Derechos POA 2020'!AS27</f>
        <v>0.61270000000000002</v>
      </c>
      <c r="N97" s="432" t="str">
        <f>'Rango en indicadores'!G39</f>
        <v>Mayor A:</v>
      </c>
      <c r="O97" s="416">
        <f>'Rango en indicadores'!H39</f>
        <v>90</v>
      </c>
      <c r="P97" s="432" t="str">
        <f>'Rango en indicadores'!I39</f>
        <v>Desde (&gt;=):</v>
      </c>
      <c r="Q97" s="416">
        <f>'Rango en indicadores'!J39</f>
        <v>70</v>
      </c>
      <c r="R97" s="432" t="str">
        <f>'Rango en indicadores'!K39</f>
        <v>Hasta (&lt;=):</v>
      </c>
      <c r="S97" s="416">
        <f>'Rango en indicadores'!L39</f>
        <v>90</v>
      </c>
      <c r="T97" s="432" t="str">
        <f>'Rango en indicadores'!M39</f>
        <v>Menor A:</v>
      </c>
      <c r="U97" s="416">
        <f>'Rango en indicadores'!N39</f>
        <v>70</v>
      </c>
      <c r="V97" s="438" t="s">
        <v>840</v>
      </c>
      <c r="W97" s="439"/>
      <c r="X97" s="439"/>
    </row>
    <row r="98" spans="2:24" ht="164.25" customHeight="1">
      <c r="B98" s="413">
        <f t="shared" si="10"/>
        <v>36</v>
      </c>
      <c r="C98" s="414" t="str">
        <f>'Rango en indicadores'!E40</f>
        <v>Asistencia a Audiencias Públicas</v>
      </c>
      <c r="D98" s="415" t="str">
        <f>'Rango en indicadores'!D40</f>
        <v>05-RI-27</v>
      </c>
      <c r="E98" s="437">
        <f>'05 Prom Defen Derechos POA 2020'!AQ28</f>
        <v>5500</v>
      </c>
      <c r="F98" s="437">
        <f>+'05 Prom Defen Derechos POA 2020'!AG28</f>
        <v>1650</v>
      </c>
      <c r="G98" s="437">
        <f>+'05 Prom Defen Derechos POA 2020'!Q28+'05 Prom Defen Derechos POA 2020'!Y28+'05 Prom Defen Derechos POA 2020'!AG28</f>
        <v>4400</v>
      </c>
      <c r="H98" s="437">
        <f>+'05 Prom Defen Derechos POA 2020'!AH28</f>
        <v>2127</v>
      </c>
      <c r="I98" s="437">
        <f>+'05 Prom Defen Derechos POA 2020'!R28+'05 Prom Defen Derechos POA 2020'!Z28+'05 Prom Defen Derechos POA 2020'!AH28</f>
        <v>3998</v>
      </c>
      <c r="J98" s="437">
        <f>'05 Prom Defen Derechos POA 2020'!AR28</f>
        <v>3998</v>
      </c>
      <c r="K98" s="417">
        <f t="shared" si="7"/>
        <v>1.2890909090909091</v>
      </c>
      <c r="L98" s="417">
        <f t="shared" si="8"/>
        <v>0.90863636363636369</v>
      </c>
      <c r="M98" s="417">
        <f>'05 Prom Defen Derechos POA 2020'!AS28</f>
        <v>0.72690909090909095</v>
      </c>
      <c r="N98" s="432" t="str">
        <f>'Rango en indicadores'!G40</f>
        <v>Mayor A:</v>
      </c>
      <c r="O98" s="416">
        <f>'Rango en indicadores'!H40</f>
        <v>90</v>
      </c>
      <c r="P98" s="432" t="str">
        <f>'Rango en indicadores'!I40</f>
        <v>Desde (&gt;=):</v>
      </c>
      <c r="Q98" s="416">
        <f>'Rango en indicadores'!J40</f>
        <v>70</v>
      </c>
      <c r="R98" s="432" t="str">
        <f>'Rango en indicadores'!K40</f>
        <v>Hasta (&lt;=):</v>
      </c>
      <c r="S98" s="416">
        <f>'Rango en indicadores'!L40</f>
        <v>90</v>
      </c>
      <c r="T98" s="432" t="str">
        <f>'Rango en indicadores'!M40</f>
        <v>Menor A:</v>
      </c>
      <c r="U98" s="416">
        <f>'Rango en indicadores'!N40</f>
        <v>70</v>
      </c>
      <c r="V98" s="438" t="s">
        <v>909</v>
      </c>
      <c r="W98" s="439"/>
      <c r="X98" s="439"/>
    </row>
    <row r="99" spans="2:24" ht="195.75" customHeight="1">
      <c r="B99" s="413">
        <f t="shared" si="10"/>
        <v>37</v>
      </c>
      <c r="C99" s="414" t="str">
        <f>'Rango en indicadores'!E41</f>
        <v>Sensibilizaciones realizadas en valores, derechos y  obligaciones</v>
      </c>
      <c r="D99" s="415" t="str">
        <f>'Rango en indicadores'!D41</f>
        <v>05-RI-28</v>
      </c>
      <c r="E99" s="437">
        <f>'05 Prom Defen Derechos POA 2020'!AQ29</f>
        <v>8000</v>
      </c>
      <c r="F99" s="437">
        <f>+'05 Prom Defen Derechos POA 2020'!AG29</f>
        <v>3850</v>
      </c>
      <c r="G99" s="437">
        <f>+'05 Prom Defen Derechos POA 2020'!Q29+'05 Prom Defen Derechos POA 2020'!Y29+'05 Prom Defen Derechos POA 2020'!AG29</f>
        <v>6600</v>
      </c>
      <c r="H99" s="437">
        <f>+'05 Prom Defen Derechos POA 2020'!AH29</f>
        <v>5334</v>
      </c>
      <c r="I99" s="437">
        <f>+'05 Prom Defen Derechos POA 2020'!R29+'05 Prom Defen Derechos POA 2020'!Z29+'05 Prom Defen Derechos POA 2020'!AH29</f>
        <v>9674</v>
      </c>
      <c r="J99" s="437">
        <f>'05 Prom Defen Derechos POA 2020'!AR29</f>
        <v>9674</v>
      </c>
      <c r="K99" s="417">
        <f t="shared" si="7"/>
        <v>1.3854545454545455</v>
      </c>
      <c r="L99" s="417">
        <f t="shared" si="8"/>
        <v>1.4657575757575758</v>
      </c>
      <c r="M99" s="417">
        <f>'05 Prom Defen Derechos POA 2020'!AS29</f>
        <v>1.2092499999999999</v>
      </c>
      <c r="N99" s="432" t="str">
        <f>'Rango en indicadores'!G41</f>
        <v>Mayor A:</v>
      </c>
      <c r="O99" s="416">
        <f>'Rango en indicadores'!H41</f>
        <v>90</v>
      </c>
      <c r="P99" s="432" t="str">
        <f>'Rango en indicadores'!I41</f>
        <v>Desde (&gt;=):</v>
      </c>
      <c r="Q99" s="416">
        <f>'Rango en indicadores'!J41</f>
        <v>70</v>
      </c>
      <c r="R99" s="432" t="str">
        <f>'Rango en indicadores'!K41</f>
        <v>Hasta (&lt;=):</v>
      </c>
      <c r="S99" s="416">
        <f>'Rango en indicadores'!L41</f>
        <v>90</v>
      </c>
      <c r="T99" s="432" t="str">
        <f>'Rango en indicadores'!M41</f>
        <v>Menor A:</v>
      </c>
      <c r="U99" s="416">
        <f>'Rango en indicadores'!N41</f>
        <v>70</v>
      </c>
      <c r="V99" s="418" t="s">
        <v>842</v>
      </c>
      <c r="W99" s="505"/>
      <c r="X99" s="439"/>
    </row>
    <row r="100" spans="2:24" ht="192" customHeight="1">
      <c r="B100" s="413">
        <f t="shared" si="10"/>
        <v>38</v>
      </c>
      <c r="C100" s="414" t="str">
        <f>'Rango en indicadores'!E42</f>
        <v>Actividades realizadas para fortalecer y promover la participación ciudadana</v>
      </c>
      <c r="D100" s="415" t="str">
        <f>'Rango en indicadores'!D42</f>
        <v>05-RI-29</v>
      </c>
      <c r="E100" s="437">
        <f>'05 Prom Defen Derechos POA 2020'!AQ30</f>
        <v>40</v>
      </c>
      <c r="F100" s="437">
        <f>+'05 Prom Defen Derechos POA 2020'!AG30</f>
        <v>20</v>
      </c>
      <c r="G100" s="437">
        <f>+'05 Prom Defen Derechos POA 2020'!Q30+'05 Prom Defen Derechos POA 2020'!Y30+'05 Prom Defen Derechos POA 2020'!AG30</f>
        <v>40</v>
      </c>
      <c r="H100" s="437">
        <f>+'05 Prom Defen Derechos POA 2020'!AH30</f>
        <v>16</v>
      </c>
      <c r="I100" s="437">
        <f>+'05 Prom Defen Derechos POA 2020'!R30+'05 Prom Defen Derechos POA 2020'!Z30+'05 Prom Defen Derechos POA 2020'!AH30</f>
        <v>44</v>
      </c>
      <c r="J100" s="437">
        <f>'05 Prom Defen Derechos POA 2020'!AR30</f>
        <v>44</v>
      </c>
      <c r="K100" s="417">
        <f t="shared" si="7"/>
        <v>0.8</v>
      </c>
      <c r="L100" s="417">
        <f t="shared" si="8"/>
        <v>1.1000000000000001</v>
      </c>
      <c r="M100" s="417">
        <f>'05 Prom Defen Derechos POA 2020'!AS30</f>
        <v>1.1000000000000001</v>
      </c>
      <c r="N100" s="432" t="str">
        <f>'Rango en indicadores'!G42</f>
        <v>Mayor A:</v>
      </c>
      <c r="O100" s="416">
        <f>'Rango en indicadores'!H42</f>
        <v>90</v>
      </c>
      <c r="P100" s="432" t="str">
        <f>'Rango en indicadores'!I42</f>
        <v>Desde (&gt;=):</v>
      </c>
      <c r="Q100" s="416">
        <f>'Rango en indicadores'!J42</f>
        <v>70</v>
      </c>
      <c r="R100" s="432" t="str">
        <f>'Rango en indicadores'!K42</f>
        <v>Hasta (&lt;=):</v>
      </c>
      <c r="S100" s="416">
        <f>'Rango en indicadores'!L42</f>
        <v>90</v>
      </c>
      <c r="T100" s="432" t="str">
        <f>'Rango en indicadores'!M42</f>
        <v>Menor A:</v>
      </c>
      <c r="U100" s="416">
        <f>'Rango en indicadores'!N42</f>
        <v>70</v>
      </c>
      <c r="V100" s="438" t="s">
        <v>910</v>
      </c>
      <c r="W100" s="439"/>
      <c r="X100" s="439"/>
    </row>
    <row r="101" spans="2:24" ht="175.5" customHeight="1">
      <c r="B101" s="413">
        <f t="shared" si="10"/>
        <v>39</v>
      </c>
      <c r="C101" s="414" t="str">
        <f>'Rango en indicadores'!E43</f>
        <v>Sensibilización en medio ambiente</v>
      </c>
      <c r="D101" s="415" t="str">
        <f>'Rango en indicadores'!D43</f>
        <v>05-RI-30</v>
      </c>
      <c r="E101" s="437">
        <f>'05 Prom Defen Derechos POA 2020'!AQ31</f>
        <v>2000</v>
      </c>
      <c r="F101" s="437">
        <f>+'05 Prom Defen Derechos POA 2020'!AG31</f>
        <v>950</v>
      </c>
      <c r="G101" s="437">
        <f>+'05 Prom Defen Derechos POA 2020'!Q31+'05 Prom Defen Derechos POA 2020'!Y31+'05 Prom Defen Derechos POA 2020'!AG31</f>
        <v>1550</v>
      </c>
      <c r="H101" s="437">
        <f>+'05 Prom Defen Derechos POA 2020'!AH31</f>
        <v>1119</v>
      </c>
      <c r="I101" s="437">
        <f>+'05 Prom Defen Derechos POA 2020'!R31+'05 Prom Defen Derechos POA 2020'!Z31+'05 Prom Defen Derechos POA 2020'!AH31</f>
        <v>1893</v>
      </c>
      <c r="J101" s="437">
        <f>'05 Prom Defen Derechos POA 2020'!AR31</f>
        <v>1893</v>
      </c>
      <c r="K101" s="417">
        <f t="shared" si="7"/>
        <v>1.1778947368421053</v>
      </c>
      <c r="L101" s="417">
        <f t="shared" si="8"/>
        <v>1.2212903225806451</v>
      </c>
      <c r="M101" s="417">
        <f>'05 Prom Defen Derechos POA 2020'!AS31</f>
        <v>0.94650000000000001</v>
      </c>
      <c r="N101" s="432" t="str">
        <f>'Rango en indicadores'!G43</f>
        <v>Mayor A:</v>
      </c>
      <c r="O101" s="416">
        <f>'Rango en indicadores'!H43</f>
        <v>90</v>
      </c>
      <c r="P101" s="432" t="str">
        <f>'Rango en indicadores'!I43</f>
        <v>Desde (&gt;=):</v>
      </c>
      <c r="Q101" s="416">
        <f>'Rango en indicadores'!J43</f>
        <v>70</v>
      </c>
      <c r="R101" s="432" t="str">
        <f>'Rango en indicadores'!K43</f>
        <v>Hasta (&lt;=):</v>
      </c>
      <c r="S101" s="416">
        <f>'Rango en indicadores'!L43</f>
        <v>90</v>
      </c>
      <c r="T101" s="432" t="str">
        <f>'Rango en indicadores'!M43</f>
        <v>Menor A:</v>
      </c>
      <c r="U101" s="416">
        <f>'Rango en indicadores'!N43</f>
        <v>70</v>
      </c>
      <c r="V101" s="418" t="s">
        <v>843</v>
      </c>
      <c r="W101" s="439"/>
      <c r="X101" s="439"/>
    </row>
    <row r="102" spans="2:24" ht="164.25" customHeight="1">
      <c r="B102" s="413">
        <f t="shared" si="10"/>
        <v>40</v>
      </c>
      <c r="C102" s="414" t="str">
        <f>'Rango en indicadores'!E44</f>
        <v>Elaboración de tutelas</v>
      </c>
      <c r="D102" s="415" t="str">
        <f>'Rango en indicadores'!D44</f>
        <v>05-RI-31</v>
      </c>
      <c r="E102" s="437">
        <f>'05 Prom Defen Derechos POA 2020'!AQ32</f>
        <v>1000</v>
      </c>
      <c r="F102" s="437">
        <f>+'05 Prom Defen Derechos POA 2020'!AG32</f>
        <v>300</v>
      </c>
      <c r="G102" s="437">
        <f>+'05 Prom Defen Derechos POA 2020'!Q32+'05 Prom Defen Derechos POA 2020'!Y32+'05 Prom Defen Derechos POA 2020'!AG32</f>
        <v>800</v>
      </c>
      <c r="H102" s="437">
        <f>+'05 Prom Defen Derechos POA 2020'!AH32</f>
        <v>132</v>
      </c>
      <c r="I102" s="437">
        <f>+'05 Prom Defen Derechos POA 2020'!R32+'05 Prom Defen Derechos POA 2020'!Z32+'05 Prom Defen Derechos POA 2020'!AH32</f>
        <v>472</v>
      </c>
      <c r="J102" s="437">
        <f>'05 Prom Defen Derechos POA 2020'!AR32</f>
        <v>472</v>
      </c>
      <c r="K102" s="417">
        <f t="shared" si="7"/>
        <v>0.44</v>
      </c>
      <c r="L102" s="417">
        <f t="shared" si="8"/>
        <v>0.59</v>
      </c>
      <c r="M102" s="417">
        <f>'05 Prom Defen Derechos POA 2020'!AS32</f>
        <v>0.47199999999999998</v>
      </c>
      <c r="N102" s="432" t="str">
        <f>'Rango en indicadores'!G44</f>
        <v>Mayor A:</v>
      </c>
      <c r="O102" s="416">
        <f>'Rango en indicadores'!H44</f>
        <v>90</v>
      </c>
      <c r="P102" s="432" t="str">
        <f>'Rango en indicadores'!I44</f>
        <v>Desde (&gt;=):</v>
      </c>
      <c r="Q102" s="416">
        <f>'Rango en indicadores'!J44</f>
        <v>70</v>
      </c>
      <c r="R102" s="432" t="str">
        <f>'Rango en indicadores'!K44</f>
        <v>Hasta (&lt;=):</v>
      </c>
      <c r="S102" s="416">
        <f>'Rango en indicadores'!L44</f>
        <v>90</v>
      </c>
      <c r="T102" s="432" t="str">
        <f>'Rango en indicadores'!M44</f>
        <v>Menor A:</v>
      </c>
      <c r="U102" s="416">
        <f>'Rango en indicadores'!N44</f>
        <v>70</v>
      </c>
      <c r="V102" s="438" t="s">
        <v>844</v>
      </c>
      <c r="W102" s="439"/>
      <c r="X102" s="439"/>
    </row>
    <row r="103" spans="2:24" ht="174.75" customHeight="1">
      <c r="B103" s="413">
        <f t="shared" si="10"/>
        <v>41</v>
      </c>
      <c r="C103" s="414" t="str">
        <f>'Rango en indicadores'!E45</f>
        <v>Intervenciones realizadas (impulsos realizados)</v>
      </c>
      <c r="D103" s="415" t="str">
        <f>'Rango en indicadores'!D45</f>
        <v>05-RI-32</v>
      </c>
      <c r="E103" s="437">
        <f>'05 Prom Defen Derechos POA 2020'!AQ33</f>
        <v>5000</v>
      </c>
      <c r="F103" s="437">
        <f>+'05 Prom Defen Derechos POA 2020'!AG33</f>
        <v>1200</v>
      </c>
      <c r="G103" s="437">
        <f>+'05 Prom Defen Derechos POA 2020'!Q33+'05 Prom Defen Derechos POA 2020'!Y33+'05 Prom Defen Derechos POA 2020'!AG33</f>
        <v>4300</v>
      </c>
      <c r="H103" s="437">
        <f>+'05 Prom Defen Derechos POA 2020'!AH33</f>
        <v>1707</v>
      </c>
      <c r="I103" s="437">
        <f>+'05 Prom Defen Derechos POA 2020'!R33+'05 Prom Defen Derechos POA 2020'!Z33+'05 Prom Defen Derechos POA 2020'!AH33</f>
        <v>3374</v>
      </c>
      <c r="J103" s="437">
        <f>'05 Prom Defen Derechos POA 2020'!AR33</f>
        <v>3374</v>
      </c>
      <c r="K103" s="417">
        <f t="shared" si="7"/>
        <v>1.4225000000000001</v>
      </c>
      <c r="L103" s="417">
        <f t="shared" si="8"/>
        <v>0.78465116279069769</v>
      </c>
      <c r="M103" s="417">
        <f>'05 Prom Defen Derechos POA 2020'!AS33</f>
        <v>0.67479999999999996</v>
      </c>
      <c r="N103" s="432" t="str">
        <f>'Rango en indicadores'!G45</f>
        <v>Mayor A:</v>
      </c>
      <c r="O103" s="416">
        <f>'Rango en indicadores'!H45</f>
        <v>90</v>
      </c>
      <c r="P103" s="432" t="str">
        <f>'Rango en indicadores'!I45</f>
        <v>Desde (&gt;=):</v>
      </c>
      <c r="Q103" s="416">
        <f>'Rango en indicadores'!J45</f>
        <v>70</v>
      </c>
      <c r="R103" s="432" t="str">
        <f>'Rango en indicadores'!K45</f>
        <v>Hasta (&lt;=):</v>
      </c>
      <c r="S103" s="416">
        <f>'Rango en indicadores'!L45</f>
        <v>90</v>
      </c>
      <c r="T103" s="432" t="str">
        <f>'Rango en indicadores'!M45</f>
        <v>Menor A:</v>
      </c>
      <c r="U103" s="416">
        <f>'Rango en indicadores'!N45</f>
        <v>70</v>
      </c>
      <c r="V103" s="438" t="s">
        <v>845</v>
      </c>
      <c r="W103" s="439"/>
      <c r="X103" s="439"/>
    </row>
    <row r="104" spans="2:24" ht="15.75">
      <c r="C104" s="587" t="s">
        <v>615</v>
      </c>
      <c r="D104" s="588"/>
      <c r="E104" s="588"/>
      <c r="F104" s="588"/>
      <c r="G104" s="588"/>
      <c r="H104" s="588"/>
      <c r="I104" s="588"/>
      <c r="J104" s="589"/>
      <c r="K104" s="422">
        <f>IFERROR(AVERAGE(K83:K103),0)</f>
        <v>1.0779784275744739</v>
      </c>
      <c r="L104" s="422">
        <f>IFERROR(AVERAGE(L83:L103),0)</f>
        <v>0.95860517544131585</v>
      </c>
      <c r="M104" s="422">
        <f>IFERROR(AVERAGE(M83:M103),0)</f>
        <v>0.71887971784158422</v>
      </c>
      <c r="N104" s="434"/>
      <c r="O104" s="434"/>
      <c r="P104" s="434"/>
      <c r="Q104" s="434"/>
      <c r="R104" s="434"/>
      <c r="S104" s="434"/>
      <c r="T104" s="434"/>
      <c r="U104" s="434"/>
      <c r="V104" s="424"/>
    </row>
    <row r="105" spans="2:24" s="407" customFormat="1">
      <c r="D105" s="408"/>
      <c r="V105" s="409"/>
    </row>
    <row r="106" spans="2:24" s="407" customFormat="1" ht="15.75">
      <c r="C106" s="410" t="s">
        <v>629</v>
      </c>
      <c r="D106" s="429"/>
      <c r="V106" s="409"/>
    </row>
    <row r="107" spans="2:24" ht="33.75" customHeight="1">
      <c r="C107" s="575" t="s">
        <v>605</v>
      </c>
      <c r="D107" s="574" t="s">
        <v>606</v>
      </c>
      <c r="E107" s="576" t="s">
        <v>607</v>
      </c>
      <c r="F107" s="577"/>
      <c r="G107" s="578"/>
      <c r="H107" s="574" t="s">
        <v>608</v>
      </c>
      <c r="I107" s="586" t="str">
        <f>$I$31</f>
        <v>Ejecución Acumulada Corte
30/09/2020</v>
      </c>
      <c r="J107" s="574" t="s">
        <v>609</v>
      </c>
      <c r="K107" s="574" t="s">
        <v>581</v>
      </c>
      <c r="L107" s="574"/>
      <c r="M107" s="574"/>
      <c r="N107" s="573" t="s">
        <v>679</v>
      </c>
      <c r="O107" s="573"/>
      <c r="P107" s="573"/>
      <c r="Q107" s="573"/>
      <c r="R107" s="573"/>
      <c r="S107" s="573"/>
      <c r="T107" s="573"/>
      <c r="U107" s="573"/>
      <c r="V107" s="593" t="s">
        <v>610</v>
      </c>
    </row>
    <row r="108" spans="2:24" ht="39" customHeight="1">
      <c r="C108" s="575"/>
      <c r="D108" s="574"/>
      <c r="E108" s="411" t="s">
        <v>673</v>
      </c>
      <c r="F108" s="411" t="str">
        <f>$C$5</f>
        <v>Tercer Trimestre</v>
      </c>
      <c r="G108" s="484" t="str">
        <f>$G$31</f>
        <v>Acumulada Corte
30/09/2020</v>
      </c>
      <c r="H108" s="574"/>
      <c r="I108" s="586"/>
      <c r="J108" s="574"/>
      <c r="K108" s="411" t="str">
        <f>+$C$5</f>
        <v>Tercer Trimestre</v>
      </c>
      <c r="L108" s="484" t="str">
        <f>$L$31</f>
        <v>Acumulado Corte 30/09/2020</v>
      </c>
      <c r="M108" s="411" t="s">
        <v>582</v>
      </c>
      <c r="N108" s="551" t="s">
        <v>767</v>
      </c>
      <c r="O108" s="552"/>
      <c r="P108" s="548" t="s">
        <v>674</v>
      </c>
      <c r="Q108" s="549"/>
      <c r="R108" s="549"/>
      <c r="S108" s="550"/>
      <c r="T108" s="553" t="s">
        <v>768</v>
      </c>
      <c r="U108" s="554"/>
      <c r="V108" s="593"/>
    </row>
    <row r="109" spans="2:24" ht="120.75" customHeight="1">
      <c r="B109" s="413">
        <f>+B103+1</f>
        <v>42</v>
      </c>
      <c r="C109" s="414" t="str">
        <f>'Rango en indicadores'!E46</f>
        <v xml:space="preserve">Audiencias  y mesas de trabajo realizadas 
</v>
      </c>
      <c r="D109" s="415" t="str">
        <f>'Rango en indicadores'!D46</f>
        <v>06-RI-02</v>
      </c>
      <c r="E109" s="437">
        <f>'06 Prev Ctrl Func Públ POA 2020'!AQ13</f>
        <v>11</v>
      </c>
      <c r="F109" s="437">
        <f>'06 Prev Ctrl Func Públ POA 2020'!AG13</f>
        <v>3</v>
      </c>
      <c r="G109" s="437">
        <f>+'06 Prev Ctrl Func Públ POA 2020'!Q13+'06 Prev Ctrl Func Públ POA 2020'!Y13+'06 Prev Ctrl Func Públ POA 2020'!AG13</f>
        <v>8</v>
      </c>
      <c r="H109" s="437">
        <f>+'06 Prev Ctrl Func Públ POA 2020'!AH13</f>
        <v>3</v>
      </c>
      <c r="I109" s="437">
        <f>+'06 Prev Ctrl Func Públ POA 2020'!R13+'06 Prev Ctrl Func Públ POA 2020'!Z13+'06 Prev Ctrl Func Públ POA 2020'!AH13</f>
        <v>8</v>
      </c>
      <c r="J109" s="437">
        <f>'06 Prev Ctrl Func Públ POA 2020'!AR13</f>
        <v>8</v>
      </c>
      <c r="K109" s="441">
        <f t="shared" ref="K109:K114" si="11">IF(AND(F109&gt;0),H109/F109,"No programado")</f>
        <v>1</v>
      </c>
      <c r="L109" s="441">
        <f>IF(AND(G109&gt;0),I109/G109,"No programado")</f>
        <v>1</v>
      </c>
      <c r="M109" s="441">
        <f>'06 Prev Ctrl Func Públ POA 2020'!AS13</f>
        <v>0.72727272727272729</v>
      </c>
      <c r="N109" s="432" t="str">
        <f>'Rango en indicadores'!G46</f>
        <v>Mayor A:</v>
      </c>
      <c r="O109" s="416">
        <f>'Rango en indicadores'!H46</f>
        <v>90</v>
      </c>
      <c r="P109" s="432" t="str">
        <f>'Rango en indicadores'!I46</f>
        <v>Desde (&gt;=):</v>
      </c>
      <c r="Q109" s="416">
        <f>'Rango en indicadores'!J46</f>
        <v>69</v>
      </c>
      <c r="R109" s="432" t="str">
        <f>'Rango en indicadores'!K46</f>
        <v>Hasta (&lt;=):</v>
      </c>
      <c r="S109" s="416">
        <f>'Rango en indicadores'!L46</f>
        <v>90</v>
      </c>
      <c r="T109" s="432" t="str">
        <f>'Rango en indicadores'!M46</f>
        <v>Menor A:</v>
      </c>
      <c r="U109" s="416">
        <f>'Rango en indicadores'!N46</f>
        <v>69</v>
      </c>
      <c r="V109" s="418" t="s">
        <v>846</v>
      </c>
    </row>
    <row r="110" spans="2:24" ht="165.75" customHeight="1">
      <c r="B110" s="413">
        <f>+B109+1</f>
        <v>43</v>
      </c>
      <c r="C110" s="414" t="str">
        <f>'Rango en indicadores'!E47</f>
        <v>Acciones de prevención y control a la función pública realizadas</v>
      </c>
      <c r="D110" s="415" t="str">
        <f>'Rango en indicadores'!D47</f>
        <v>06-RI-04</v>
      </c>
      <c r="E110" s="437">
        <f>'06 Prev Ctrl Func Públ POA 2020'!AQ14</f>
        <v>96</v>
      </c>
      <c r="F110" s="437">
        <f>'06 Prev Ctrl Func Públ POA 2020'!AG14</f>
        <v>45</v>
      </c>
      <c r="G110" s="437">
        <f>+'06 Prev Ctrl Func Públ POA 2020'!Q14+'06 Prev Ctrl Func Públ POA 2020'!Y14+'06 Prev Ctrl Func Públ POA 2020'!AG14</f>
        <v>72</v>
      </c>
      <c r="H110" s="437">
        <f>+'06 Prev Ctrl Func Públ POA 2020'!AH14</f>
        <v>45</v>
      </c>
      <c r="I110" s="437">
        <f>+'06 Prev Ctrl Func Públ POA 2020'!R14+'06 Prev Ctrl Func Públ POA 2020'!Z14+'06 Prev Ctrl Func Públ POA 2020'!AH14</f>
        <v>67</v>
      </c>
      <c r="J110" s="437">
        <f>'06 Prev Ctrl Func Públ POA 2020'!AR14</f>
        <v>67</v>
      </c>
      <c r="K110" s="441">
        <f t="shared" si="11"/>
        <v>1</v>
      </c>
      <c r="L110" s="441">
        <f t="shared" ref="L110:L114" si="12">IF(AND(G110&gt;0),I110/G110,"No programado")</f>
        <v>0.93055555555555558</v>
      </c>
      <c r="M110" s="441">
        <f>'06 Prev Ctrl Func Públ POA 2020'!AS14</f>
        <v>0.69791666666666663</v>
      </c>
      <c r="N110" s="432" t="str">
        <f>'Rango en indicadores'!G47</f>
        <v>Mayor A:</v>
      </c>
      <c r="O110" s="416">
        <f>'Rango en indicadores'!H47</f>
        <v>90</v>
      </c>
      <c r="P110" s="432" t="str">
        <f>'Rango en indicadores'!I47</f>
        <v>Desde (&gt;=):</v>
      </c>
      <c r="Q110" s="416">
        <f>'Rango en indicadores'!J47</f>
        <v>69</v>
      </c>
      <c r="R110" s="432" t="str">
        <f>'Rango en indicadores'!K47</f>
        <v>Hasta (&lt;=):</v>
      </c>
      <c r="S110" s="416">
        <f>'Rango en indicadores'!L47</f>
        <v>90</v>
      </c>
      <c r="T110" s="432" t="str">
        <f>'Rango en indicadores'!M47</f>
        <v>Menor A:</v>
      </c>
      <c r="U110" s="416">
        <f>'Rango en indicadores'!N47</f>
        <v>69</v>
      </c>
      <c r="V110" s="418" t="s">
        <v>847</v>
      </c>
      <c r="W110" s="439"/>
      <c r="X110" s="439"/>
    </row>
    <row r="111" spans="2:24" ht="166.5" customHeight="1">
      <c r="B111" s="413">
        <f>+B110+1</f>
        <v>44</v>
      </c>
      <c r="C111" s="414" t="str">
        <f>'Rango en indicadores'!E48</f>
        <v>Seguimientos realizados</v>
      </c>
      <c r="D111" s="415" t="str">
        <f>'Rango en indicadores'!D48</f>
        <v>06-RI-05</v>
      </c>
      <c r="E111" s="437">
        <f>'06 Prev Ctrl Func Públ POA 2020'!AQ15</f>
        <v>46</v>
      </c>
      <c r="F111" s="437">
        <f>'06 Prev Ctrl Func Públ POA 2020'!AG15</f>
        <v>9</v>
      </c>
      <c r="G111" s="437">
        <f>+'06 Prev Ctrl Func Públ POA 2020'!Q15+'06 Prev Ctrl Func Públ POA 2020'!Y15+'06 Prev Ctrl Func Públ POA 2020'!AG15</f>
        <v>33</v>
      </c>
      <c r="H111" s="437">
        <f>+'06 Prev Ctrl Func Públ POA 2020'!AH15</f>
        <v>15</v>
      </c>
      <c r="I111" s="437">
        <f>+'06 Prev Ctrl Func Públ POA 2020'!R15+'06 Prev Ctrl Func Públ POA 2020'!Z15+'06 Prev Ctrl Func Públ POA 2020'!AH15</f>
        <v>32</v>
      </c>
      <c r="J111" s="437">
        <f>'06 Prev Ctrl Func Públ POA 2020'!AR15</f>
        <v>32</v>
      </c>
      <c r="K111" s="441">
        <f t="shared" si="11"/>
        <v>1.6666666666666667</v>
      </c>
      <c r="L111" s="441">
        <f t="shared" si="12"/>
        <v>0.96969696969696972</v>
      </c>
      <c r="M111" s="441">
        <f>'06 Prev Ctrl Func Públ POA 2020'!AS15</f>
        <v>0.69565217391304346</v>
      </c>
      <c r="N111" s="432" t="str">
        <f>'Rango en indicadores'!G48</f>
        <v>Mayor A:</v>
      </c>
      <c r="O111" s="416">
        <f>'Rango en indicadores'!H48</f>
        <v>90</v>
      </c>
      <c r="P111" s="432" t="str">
        <f>'Rango en indicadores'!I48</f>
        <v>Desde (&gt;=):</v>
      </c>
      <c r="Q111" s="416">
        <f>'Rango en indicadores'!J48</f>
        <v>69</v>
      </c>
      <c r="R111" s="432" t="str">
        <f>'Rango en indicadores'!K48</f>
        <v>Hasta (&lt;=):</v>
      </c>
      <c r="S111" s="416">
        <f>'Rango en indicadores'!L48</f>
        <v>90</v>
      </c>
      <c r="T111" s="432" t="str">
        <f>'Rango en indicadores'!M48</f>
        <v>Menor A:</v>
      </c>
      <c r="U111" s="416">
        <f>'Rango en indicadores'!N48</f>
        <v>69</v>
      </c>
      <c r="V111" s="418" t="s">
        <v>911</v>
      </c>
      <c r="W111" s="439"/>
      <c r="X111" s="439"/>
    </row>
    <row r="112" spans="2:24" ht="150" customHeight="1">
      <c r="B112" s="413">
        <f>+B111+1</f>
        <v>45</v>
      </c>
      <c r="C112" s="414" t="str">
        <f>'Rango en indicadores'!E49</f>
        <v>Seguimiento presupuestal</v>
      </c>
      <c r="D112" s="415" t="str">
        <f>'Rango en indicadores'!D49</f>
        <v>06-RI-06</v>
      </c>
      <c r="E112" s="437">
        <f>'06 Prev Ctrl Func Públ POA 2020'!AQ16</f>
        <v>60</v>
      </c>
      <c r="F112" s="437">
        <f>'06 Prev Ctrl Func Públ POA 2020'!AG16</f>
        <v>20</v>
      </c>
      <c r="G112" s="437">
        <f>+'06 Prev Ctrl Func Públ POA 2020'!Q16+'06 Prev Ctrl Func Públ POA 2020'!Y16+'06 Prev Ctrl Func Públ POA 2020'!AG16</f>
        <v>40</v>
      </c>
      <c r="H112" s="437">
        <f>+'06 Prev Ctrl Func Públ POA 2020'!AH16</f>
        <v>23</v>
      </c>
      <c r="I112" s="437">
        <f>+'06 Prev Ctrl Func Públ POA 2020'!R16+'06 Prev Ctrl Func Públ POA 2020'!Z16+'06 Prev Ctrl Func Públ POA 2020'!AH16</f>
        <v>36</v>
      </c>
      <c r="J112" s="437">
        <f>'06 Prev Ctrl Func Públ POA 2020'!AR16</f>
        <v>36</v>
      </c>
      <c r="K112" s="441">
        <f t="shared" si="11"/>
        <v>1.1499999999999999</v>
      </c>
      <c r="L112" s="441">
        <f t="shared" si="12"/>
        <v>0.9</v>
      </c>
      <c r="M112" s="441">
        <f>'06 Prev Ctrl Func Públ POA 2020'!AS16</f>
        <v>0.6</v>
      </c>
      <c r="N112" s="432" t="str">
        <f>'Rango en indicadores'!G49</f>
        <v>Mayor A:</v>
      </c>
      <c r="O112" s="416">
        <f>'Rango en indicadores'!H49</f>
        <v>90</v>
      </c>
      <c r="P112" s="432" t="str">
        <f>'Rango en indicadores'!I49</f>
        <v>Desde (&gt;=):</v>
      </c>
      <c r="Q112" s="416">
        <f>'Rango en indicadores'!J49</f>
        <v>70</v>
      </c>
      <c r="R112" s="432" t="str">
        <f>'Rango en indicadores'!K49</f>
        <v>Hasta (&lt;=):</v>
      </c>
      <c r="S112" s="416">
        <f>'Rango en indicadores'!L49</f>
        <v>90</v>
      </c>
      <c r="T112" s="432" t="str">
        <f>'Rango en indicadores'!M49</f>
        <v>Menor A:</v>
      </c>
      <c r="U112" s="416">
        <f>'Rango en indicadores'!N49</f>
        <v>70</v>
      </c>
      <c r="V112" s="418" t="s">
        <v>912</v>
      </c>
      <c r="W112" s="439"/>
      <c r="X112" s="439"/>
    </row>
    <row r="113" spans="2:24" ht="108" customHeight="1">
      <c r="B113" s="413">
        <f>+B112+1</f>
        <v>46</v>
      </c>
      <c r="C113" s="414" t="str">
        <f>'Rango en indicadores'!E50</f>
        <v>Porcentaje de contratos revisados a petición de parte</v>
      </c>
      <c r="D113" s="415" t="str">
        <f>'Rango en indicadores'!D50</f>
        <v>06-RI-07</v>
      </c>
      <c r="E113" s="420">
        <f>'06 Prev Ctrl Func Públ POA 2020'!AQ17</f>
        <v>1</v>
      </c>
      <c r="F113" s="419">
        <f>'06 Prev Ctrl Func Públ POA 2020'!AG17</f>
        <v>1</v>
      </c>
      <c r="G113" s="420">
        <f>ROUNDDOWN(AVERAGE('06 Prev Ctrl Func Públ POA 2020'!Q17,'06 Prev Ctrl Func Públ POA 2020'!Y17,'06 Prev Ctrl Func Públ POA 2020'!AG17),3)</f>
        <v>1</v>
      </c>
      <c r="H113" s="419">
        <f>'06 Prev Ctrl Func Públ POA 2020'!AH17</f>
        <v>1</v>
      </c>
      <c r="I113" s="420">
        <f>ROUNDDOWN(AVERAGE('06 Prev Ctrl Func Públ POA 2020'!R17,'06 Prev Ctrl Func Públ POA 2020'!Z17,'06 Prev Ctrl Func Públ POA 2020'!AH17),3)</f>
        <v>1</v>
      </c>
      <c r="J113" s="420">
        <f>'06 Prev Ctrl Func Públ POA 2020'!AR17</f>
        <v>1</v>
      </c>
      <c r="K113" s="441">
        <f t="shared" si="11"/>
        <v>1</v>
      </c>
      <c r="L113" s="441">
        <f t="shared" si="12"/>
        <v>1</v>
      </c>
      <c r="M113" s="441">
        <f>'06 Prev Ctrl Func Públ POA 2020'!AS17</f>
        <v>1</v>
      </c>
      <c r="N113" s="432" t="str">
        <f>'Rango en indicadores'!G50</f>
        <v>Mayor A:</v>
      </c>
      <c r="O113" s="416">
        <f>'Rango en indicadores'!H50</f>
        <v>90</v>
      </c>
      <c r="P113" s="432" t="str">
        <f>'Rango en indicadores'!I50</f>
        <v>Desde (&gt;=):</v>
      </c>
      <c r="Q113" s="416">
        <f>'Rango en indicadores'!J50</f>
        <v>70</v>
      </c>
      <c r="R113" s="432" t="str">
        <f>'Rango en indicadores'!K50</f>
        <v>Hasta (&lt;=):</v>
      </c>
      <c r="S113" s="416">
        <f>'Rango en indicadores'!L50</f>
        <v>90</v>
      </c>
      <c r="T113" s="432" t="str">
        <f>'Rango en indicadores'!M50</f>
        <v>Menor A:</v>
      </c>
      <c r="U113" s="416">
        <f>'Rango en indicadores'!N50</f>
        <v>70</v>
      </c>
      <c r="V113" s="418" t="s">
        <v>793</v>
      </c>
    </row>
    <row r="114" spans="2:24" ht="169.5" customHeight="1">
      <c r="B114" s="413">
        <f>+B113+1</f>
        <v>47</v>
      </c>
      <c r="C114" s="414" t="str">
        <f>'Rango en indicadores'!E51</f>
        <v>Contratos revisados de oficio</v>
      </c>
      <c r="D114" s="415" t="str">
        <f>'Rango en indicadores'!D51</f>
        <v>06-RI-08</v>
      </c>
      <c r="E114" s="437">
        <f>'06 Prev Ctrl Func Públ POA 2020'!AQ18</f>
        <v>800</v>
      </c>
      <c r="F114" s="437">
        <f>'06 Prev Ctrl Func Públ POA 2020'!AG18</f>
        <v>225</v>
      </c>
      <c r="G114" s="437">
        <f>+'06 Prev Ctrl Func Públ POA 2020'!Q18+'06 Prev Ctrl Func Públ POA 2020'!Y18+'06 Prev Ctrl Func Públ POA 2020'!AG18</f>
        <v>620</v>
      </c>
      <c r="H114" s="437">
        <f>+'06 Prev Ctrl Func Públ POA 2020'!AH18</f>
        <v>197</v>
      </c>
      <c r="I114" s="437">
        <f>+'06 Prev Ctrl Func Públ POA 2020'!R18+'06 Prev Ctrl Func Públ POA 2020'!Z18+'06 Prev Ctrl Func Públ POA 2020'!AH18</f>
        <v>532</v>
      </c>
      <c r="J114" s="437">
        <f>'06 Prev Ctrl Func Públ POA 2020'!AR18</f>
        <v>532</v>
      </c>
      <c r="K114" s="441">
        <f t="shared" si="11"/>
        <v>0.87555555555555553</v>
      </c>
      <c r="L114" s="441">
        <f t="shared" si="12"/>
        <v>0.85806451612903223</v>
      </c>
      <c r="M114" s="441">
        <f>'06 Prev Ctrl Func Públ POA 2020'!AS18</f>
        <v>0.66500000000000004</v>
      </c>
      <c r="N114" s="432" t="str">
        <f>'Rango en indicadores'!G51</f>
        <v>Mayor A:</v>
      </c>
      <c r="O114" s="416">
        <f>'Rango en indicadores'!H51</f>
        <v>90</v>
      </c>
      <c r="P114" s="432" t="str">
        <f>'Rango en indicadores'!I51</f>
        <v>Desde (&gt;=):</v>
      </c>
      <c r="Q114" s="416">
        <f>'Rango en indicadores'!J51</f>
        <v>70</v>
      </c>
      <c r="R114" s="432" t="str">
        <f>'Rango en indicadores'!K51</f>
        <v>Hasta (&lt;=):</v>
      </c>
      <c r="S114" s="416">
        <f>'Rango en indicadores'!L51</f>
        <v>90</v>
      </c>
      <c r="T114" s="432" t="str">
        <f>'Rango en indicadores'!M51</f>
        <v>Menor A:</v>
      </c>
      <c r="U114" s="416">
        <f>'Rango en indicadores'!N51</f>
        <v>70</v>
      </c>
      <c r="V114" s="418" t="s">
        <v>848</v>
      </c>
      <c r="W114" s="439"/>
      <c r="X114" s="439"/>
    </row>
    <row r="115" spans="2:24" ht="15.75">
      <c r="C115" s="597" t="s">
        <v>615</v>
      </c>
      <c r="D115" s="597"/>
      <c r="E115" s="597"/>
      <c r="F115" s="597"/>
      <c r="G115" s="597"/>
      <c r="H115" s="597"/>
      <c r="I115" s="481"/>
      <c r="J115" s="433"/>
      <c r="K115" s="422">
        <f>IFERROR(AVERAGE(K109:K114),0)</f>
        <v>1.1153703703703703</v>
      </c>
      <c r="L115" s="422">
        <f>IFERROR(AVERAGE(L109:L114),0)</f>
        <v>0.94305284023025948</v>
      </c>
      <c r="M115" s="422">
        <f>IFERROR(AVERAGE(M109:M114),0)</f>
        <v>0.73097359464207301</v>
      </c>
      <c r="N115" s="434"/>
      <c r="O115" s="434"/>
      <c r="P115" s="434"/>
      <c r="Q115" s="434"/>
      <c r="R115" s="434"/>
      <c r="S115" s="434"/>
      <c r="T115" s="434"/>
      <c r="U115" s="434"/>
      <c r="V115" s="424"/>
    </row>
    <row r="116" spans="2:24" s="407" customFormat="1">
      <c r="D116" s="408"/>
      <c r="V116" s="409"/>
    </row>
    <row r="117" spans="2:24" s="407" customFormat="1" ht="15.75">
      <c r="C117" s="410" t="s">
        <v>635</v>
      </c>
      <c r="D117" s="429"/>
      <c r="V117" s="409"/>
    </row>
    <row r="118" spans="2:24" ht="30" customHeight="1">
      <c r="C118" s="575" t="s">
        <v>605</v>
      </c>
      <c r="D118" s="574" t="s">
        <v>606</v>
      </c>
      <c r="E118" s="576" t="s">
        <v>607</v>
      </c>
      <c r="F118" s="577"/>
      <c r="G118" s="578"/>
      <c r="H118" s="574" t="s">
        <v>608</v>
      </c>
      <c r="I118" s="586" t="str">
        <f>$I$31</f>
        <v>Ejecución Acumulada Corte
30/09/2020</v>
      </c>
      <c r="J118" s="574" t="s">
        <v>609</v>
      </c>
      <c r="K118" s="574" t="s">
        <v>581</v>
      </c>
      <c r="L118" s="574"/>
      <c r="M118" s="574"/>
      <c r="N118" s="573" t="s">
        <v>679</v>
      </c>
      <c r="O118" s="573"/>
      <c r="P118" s="573"/>
      <c r="Q118" s="573"/>
      <c r="R118" s="573"/>
      <c r="S118" s="573"/>
      <c r="T118" s="573"/>
      <c r="U118" s="573"/>
      <c r="V118" s="593" t="s">
        <v>610</v>
      </c>
    </row>
    <row r="119" spans="2:24" ht="51.75" customHeight="1">
      <c r="C119" s="575"/>
      <c r="D119" s="574"/>
      <c r="E119" s="411" t="s">
        <v>673</v>
      </c>
      <c r="F119" s="411" t="str">
        <f>$C$5</f>
        <v>Tercer Trimestre</v>
      </c>
      <c r="G119" s="484" t="str">
        <f>$G$31</f>
        <v>Acumulada Corte
30/09/2020</v>
      </c>
      <c r="H119" s="574"/>
      <c r="I119" s="586"/>
      <c r="J119" s="574"/>
      <c r="K119" s="411" t="str">
        <f>+$C$5</f>
        <v>Tercer Trimestre</v>
      </c>
      <c r="L119" s="484" t="str">
        <f>$L$31</f>
        <v>Acumulado Corte 30/09/2020</v>
      </c>
      <c r="M119" s="411" t="s">
        <v>582</v>
      </c>
      <c r="N119" s="551" t="s">
        <v>767</v>
      </c>
      <c r="O119" s="552"/>
      <c r="P119" s="548" t="s">
        <v>674</v>
      </c>
      <c r="Q119" s="549"/>
      <c r="R119" s="549"/>
      <c r="S119" s="550"/>
      <c r="T119" s="553" t="s">
        <v>768</v>
      </c>
      <c r="U119" s="554"/>
      <c r="V119" s="593"/>
    </row>
    <row r="120" spans="2:24" ht="120.75" customHeight="1">
      <c r="B120" s="413">
        <f>+B114+1</f>
        <v>48</v>
      </c>
      <c r="C120" s="414" t="str">
        <f>'Rango en indicadores'!E52</f>
        <v>Citaciones a audiencia emitidas</v>
      </c>
      <c r="D120" s="415" t="str">
        <f>'Rango en indicadores'!D52</f>
        <v>07-RI-01</v>
      </c>
      <c r="E120" s="437">
        <f>'07 Potestad Discip POA 2020'!AQ13</f>
        <v>20</v>
      </c>
      <c r="F120" s="437">
        <f>'07 Potestad Discip POA 2020'!AG13</f>
        <v>0</v>
      </c>
      <c r="G120" s="437">
        <f>+'07 Potestad Discip POA 2020'!Q13+'07 Potestad Discip POA 2020'!Y13+'07 Potestad Discip POA 2020'!AG13</f>
        <v>0</v>
      </c>
      <c r="H120" s="437">
        <f>'07 Potestad Discip POA 2020'!AH13</f>
        <v>1</v>
      </c>
      <c r="I120" s="437">
        <f>+'07 Potestad Discip POA 2020'!R13+'07 Potestad Discip POA 2020'!Z13+'07 Potestad Discip POA 2020'!AH13</f>
        <v>4</v>
      </c>
      <c r="J120" s="437">
        <f>'07 Potestad Discip POA 2020'!AR13</f>
        <v>4</v>
      </c>
      <c r="K120" s="436" t="str">
        <f>IF(AND(F120&gt;0),H120/F120,"No programado")</f>
        <v>No programado</v>
      </c>
      <c r="L120" s="436" t="str">
        <f>IF(AND(G120&gt;0),I120/G120,"No programado")</f>
        <v>No programado</v>
      </c>
      <c r="M120" s="395">
        <f>'07 Potestad Discip POA 2020'!AS13</f>
        <v>0.2</v>
      </c>
      <c r="N120" s="432" t="str">
        <f>'Rango en indicadores'!G52</f>
        <v>Mayor o igual A:</v>
      </c>
      <c r="O120" s="416">
        <f>'Rango en indicadores'!H52</f>
        <v>90</v>
      </c>
      <c r="P120" s="432" t="str">
        <f>'Rango en indicadores'!I52</f>
        <v>Desde (&gt;):</v>
      </c>
      <c r="Q120" s="416">
        <f>'Rango en indicadores'!J52</f>
        <v>69</v>
      </c>
      <c r="R120" s="432" t="str">
        <f>'Rango en indicadores'!K52</f>
        <v>Hasta (&lt;):</v>
      </c>
      <c r="S120" s="416">
        <f>'Rango en indicadores'!L52</f>
        <v>90</v>
      </c>
      <c r="T120" s="432" t="str">
        <f>'Rango en indicadores'!M52</f>
        <v>Menor o Igual A:</v>
      </c>
      <c r="U120" s="416">
        <f>'Rango en indicadores'!N52</f>
        <v>69</v>
      </c>
      <c r="V120" s="418" t="s">
        <v>849</v>
      </c>
    </row>
    <row r="121" spans="2:24" ht="80.25" customHeight="1">
      <c r="B121" s="413">
        <f>+B120+1</f>
        <v>49</v>
      </c>
      <c r="C121" s="414" t="str">
        <f>'Rango en indicadores'!E53</f>
        <v>Número de citaciones a audiencia emitidas que terminan con fallo</v>
      </c>
      <c r="D121" s="415" t="str">
        <f>'Rango en indicadores'!D53</f>
        <v>07-RI-02</v>
      </c>
      <c r="E121" s="437">
        <f>'07 Potestad Discip POA 2020'!AQ14</f>
        <v>10</v>
      </c>
      <c r="F121" s="437">
        <f>'07 Potestad Discip POA 2020'!AG14</f>
        <v>0</v>
      </c>
      <c r="G121" s="437">
        <f>+'07 Potestad Discip POA 2020'!Q14+'07 Potestad Discip POA 2020'!Y14+'07 Potestad Discip POA 2020'!AG14</f>
        <v>0</v>
      </c>
      <c r="H121" s="437">
        <f>'07 Potestad Discip POA 2020'!AH14</f>
        <v>0</v>
      </c>
      <c r="I121" s="437">
        <f>+'07 Potestad Discip POA 2020'!R14+'07 Potestad Discip POA 2020'!Z14+'07 Potestad Discip POA 2020'!AH14</f>
        <v>0</v>
      </c>
      <c r="J121" s="437">
        <f>'07 Potestad Discip POA 2020'!AR14</f>
        <v>0</v>
      </c>
      <c r="K121" s="436" t="str">
        <f>IF(AND(F121&gt;0),H121/F121,"No programado")</f>
        <v>No programado</v>
      </c>
      <c r="L121" s="436" t="str">
        <f t="shared" ref="L121:L123" si="13">IF(AND(G121&gt;0),I121/G121,"No programado")</f>
        <v>No programado</v>
      </c>
      <c r="M121" s="395">
        <f>'07 Potestad Discip POA 2020'!AS14</f>
        <v>0</v>
      </c>
      <c r="N121" s="432" t="str">
        <f>'Rango en indicadores'!G53</f>
        <v>Mayor o igual A:</v>
      </c>
      <c r="O121" s="416">
        <f>'Rango en indicadores'!H53</f>
        <v>90</v>
      </c>
      <c r="P121" s="432" t="str">
        <f>'Rango en indicadores'!I53</f>
        <v>Desde (&gt;):</v>
      </c>
      <c r="Q121" s="416">
        <f>'Rango en indicadores'!J53</f>
        <v>69</v>
      </c>
      <c r="R121" s="432" t="str">
        <f>'Rango en indicadores'!K53</f>
        <v>Hasta (&lt;):</v>
      </c>
      <c r="S121" s="416">
        <f>'Rango en indicadores'!L53</f>
        <v>90</v>
      </c>
      <c r="T121" s="432" t="str">
        <f>'Rango en indicadores'!M53</f>
        <v>Menor o Igual A:</v>
      </c>
      <c r="U121" s="416">
        <f>'Rango en indicadores'!N53</f>
        <v>69</v>
      </c>
      <c r="V121" s="418" t="s">
        <v>850</v>
      </c>
    </row>
    <row r="122" spans="2:24" ht="121.5" customHeight="1">
      <c r="B122" s="413">
        <f>+B121+1</f>
        <v>50</v>
      </c>
      <c r="C122" s="414" t="str">
        <f>'Rango en indicadores'!E54</f>
        <v>Fallos proferidos</v>
      </c>
      <c r="D122" s="415" t="str">
        <f>'Rango en indicadores'!D54</f>
        <v>07-RI-03</v>
      </c>
      <c r="E122" s="437">
        <f>'07 Potestad Discip POA 2020'!AQ15</f>
        <v>50</v>
      </c>
      <c r="F122" s="437">
        <f>'07 Potestad Discip POA 2020'!AG15</f>
        <v>0</v>
      </c>
      <c r="G122" s="437">
        <f>+'07 Potestad Discip POA 2020'!Q15+'07 Potestad Discip POA 2020'!Y15+'07 Potestad Discip POA 2020'!AG15</f>
        <v>8</v>
      </c>
      <c r="H122" s="437">
        <f>'07 Potestad Discip POA 2020'!AH15</f>
        <v>5</v>
      </c>
      <c r="I122" s="437">
        <f>+'07 Potestad Discip POA 2020'!R15+'07 Potestad Discip POA 2020'!Z15+'07 Potestad Discip POA 2020'!AH15</f>
        <v>32</v>
      </c>
      <c r="J122" s="437">
        <f>'07 Potestad Discip POA 2020'!AR15</f>
        <v>32</v>
      </c>
      <c r="K122" s="395" t="str">
        <f>IF(AND(F122&gt;0),H122/F122,"No programado")</f>
        <v>No programado</v>
      </c>
      <c r="L122" s="436">
        <f t="shared" si="13"/>
        <v>4</v>
      </c>
      <c r="M122" s="395">
        <f>'07 Potestad Discip POA 2020'!AS15</f>
        <v>0.64</v>
      </c>
      <c r="N122" s="432" t="str">
        <f>'Rango en indicadores'!G54</f>
        <v>Mayor o igual A:</v>
      </c>
      <c r="O122" s="416">
        <f>'Rango en indicadores'!H54</f>
        <v>90</v>
      </c>
      <c r="P122" s="432" t="str">
        <f>'Rango en indicadores'!I54</f>
        <v>Desde (&gt;):</v>
      </c>
      <c r="Q122" s="416">
        <f>'Rango en indicadores'!J54</f>
        <v>69</v>
      </c>
      <c r="R122" s="432" t="str">
        <f>'Rango en indicadores'!K54</f>
        <v>Hasta (&lt;):</v>
      </c>
      <c r="S122" s="416">
        <f>'Rango en indicadores'!L54</f>
        <v>90</v>
      </c>
      <c r="T122" s="432" t="str">
        <f>'Rango en indicadores'!M54</f>
        <v>Menor o Igual A:</v>
      </c>
      <c r="U122" s="416">
        <f>'Rango en indicadores'!N54</f>
        <v>69</v>
      </c>
      <c r="V122" s="418" t="s">
        <v>868</v>
      </c>
      <c r="W122" s="439"/>
      <c r="X122" s="439"/>
    </row>
    <row r="123" spans="2:24" ht="161.25" customHeight="1">
      <c r="B123" s="413">
        <f>+B122+1</f>
        <v>51</v>
      </c>
      <c r="C123" s="414" t="str">
        <f>'Rango en indicadores'!E55</f>
        <v>Decisiones de fondo</v>
      </c>
      <c r="D123" s="415" t="str">
        <f>'Rango en indicadores'!D55</f>
        <v>07-RI-04</v>
      </c>
      <c r="E123" s="437">
        <f>'07 Potestad Discip POA 2020'!AQ16</f>
        <v>900</v>
      </c>
      <c r="F123" s="437">
        <f>'07 Potestad Discip POA 2020'!AG16</f>
        <v>0</v>
      </c>
      <c r="G123" s="437">
        <f>+'07 Potestad Discip POA 2020'!Q16+'07 Potestad Discip POA 2020'!Y16+'07 Potestad Discip POA 2020'!AG16</f>
        <v>244</v>
      </c>
      <c r="H123" s="437">
        <f>'07 Potestad Discip POA 2020'!AH16</f>
        <v>230</v>
      </c>
      <c r="I123" s="437">
        <f>+'07 Potestad Discip POA 2020'!R16+'07 Potestad Discip POA 2020'!Z16+'07 Potestad Discip POA 2020'!AH16</f>
        <v>558</v>
      </c>
      <c r="J123" s="437">
        <f>'07 Potestad Discip POA 2020'!AR16</f>
        <v>558</v>
      </c>
      <c r="K123" s="395" t="str">
        <f>IF(AND(F123&gt;0),H123/F123,"No programado")</f>
        <v>No programado</v>
      </c>
      <c r="L123" s="436">
        <f t="shared" si="13"/>
        <v>2.2868852459016393</v>
      </c>
      <c r="M123" s="395">
        <f>'07 Potestad Discip POA 2020'!AS16</f>
        <v>0.62</v>
      </c>
      <c r="N123" s="432" t="str">
        <f>'Rango en indicadores'!G55</f>
        <v>Mayor o igual A:</v>
      </c>
      <c r="O123" s="416">
        <f>'Rango en indicadores'!H55</f>
        <v>90</v>
      </c>
      <c r="P123" s="432" t="str">
        <f>'Rango en indicadores'!I55</f>
        <v>Desde (&gt;):</v>
      </c>
      <c r="Q123" s="416">
        <f>'Rango en indicadores'!J55</f>
        <v>69</v>
      </c>
      <c r="R123" s="432" t="str">
        <f>'Rango en indicadores'!K55</f>
        <v>Hasta (&lt;):</v>
      </c>
      <c r="S123" s="416">
        <f>'Rango en indicadores'!L55</f>
        <v>90</v>
      </c>
      <c r="T123" s="432" t="str">
        <f>'Rango en indicadores'!M55</f>
        <v>Menor o Igual A:</v>
      </c>
      <c r="U123" s="416">
        <f>'Rango en indicadores'!N55</f>
        <v>69</v>
      </c>
      <c r="V123" s="418" t="s">
        <v>913</v>
      </c>
      <c r="W123" s="439"/>
      <c r="X123" s="439"/>
    </row>
    <row r="124" spans="2:24" ht="15.75">
      <c r="C124" s="587" t="s">
        <v>615</v>
      </c>
      <c r="D124" s="588"/>
      <c r="E124" s="588"/>
      <c r="F124" s="588"/>
      <c r="G124" s="588"/>
      <c r="H124" s="588"/>
      <c r="I124" s="588"/>
      <c r="J124" s="589"/>
      <c r="K124" s="422">
        <f>IFERROR(AVERAGE(K120:K123),0)</f>
        <v>0</v>
      </c>
      <c r="L124" s="422">
        <f>IFERROR(AVERAGE(L120:L123),0)</f>
        <v>3.1434426229508197</v>
      </c>
      <c r="M124" s="422">
        <f>IFERROR(AVERAGE(M120:M123),0)</f>
        <v>0.36499999999999999</v>
      </c>
      <c r="N124" s="421"/>
      <c r="O124" s="421"/>
      <c r="P124" s="421"/>
      <c r="Q124" s="421"/>
      <c r="R124" s="421"/>
      <c r="S124" s="421"/>
      <c r="T124" s="421"/>
      <c r="U124" s="421"/>
      <c r="V124" s="418"/>
    </row>
    <row r="125" spans="2:24" s="407" customFormat="1">
      <c r="D125" s="408"/>
      <c r="V125" s="442"/>
    </row>
    <row r="126" spans="2:24" s="407" customFormat="1" ht="15.75">
      <c r="C126" s="410" t="s">
        <v>640</v>
      </c>
      <c r="D126" s="429"/>
      <c r="V126" s="442"/>
    </row>
    <row r="127" spans="2:24" ht="33" customHeight="1">
      <c r="C127" s="575" t="s">
        <v>605</v>
      </c>
      <c r="D127" s="574" t="s">
        <v>606</v>
      </c>
      <c r="E127" s="576" t="s">
        <v>607</v>
      </c>
      <c r="F127" s="577"/>
      <c r="G127" s="578"/>
      <c r="H127" s="574" t="s">
        <v>608</v>
      </c>
      <c r="I127" s="586" t="str">
        <f>$I$31</f>
        <v>Ejecución Acumulada Corte
30/09/2020</v>
      </c>
      <c r="J127" s="574" t="s">
        <v>609</v>
      </c>
      <c r="K127" s="574" t="s">
        <v>581</v>
      </c>
      <c r="L127" s="574"/>
      <c r="M127" s="574"/>
      <c r="N127" s="573" t="s">
        <v>679</v>
      </c>
      <c r="O127" s="573"/>
      <c r="P127" s="573"/>
      <c r="Q127" s="573"/>
      <c r="R127" s="573"/>
      <c r="S127" s="573"/>
      <c r="T127" s="573"/>
      <c r="U127" s="573"/>
      <c r="V127" s="593" t="s">
        <v>610</v>
      </c>
    </row>
    <row r="128" spans="2:24" ht="42.75" customHeight="1">
      <c r="C128" s="575"/>
      <c r="D128" s="574"/>
      <c r="E128" s="411" t="s">
        <v>673</v>
      </c>
      <c r="F128" s="411" t="str">
        <f>$C$5</f>
        <v>Tercer Trimestre</v>
      </c>
      <c r="G128" s="484" t="str">
        <f>$G$31</f>
        <v>Acumulada Corte
30/09/2020</v>
      </c>
      <c r="H128" s="574"/>
      <c r="I128" s="586"/>
      <c r="J128" s="574"/>
      <c r="K128" s="411" t="str">
        <f>+$C$5</f>
        <v>Tercer Trimestre</v>
      </c>
      <c r="L128" s="484" t="str">
        <f>$L$31</f>
        <v>Acumulado Corte 30/09/2020</v>
      </c>
      <c r="M128" s="411" t="s">
        <v>582</v>
      </c>
      <c r="N128" s="551" t="s">
        <v>767</v>
      </c>
      <c r="O128" s="552"/>
      <c r="P128" s="548" t="s">
        <v>674</v>
      </c>
      <c r="Q128" s="549"/>
      <c r="R128" s="549"/>
      <c r="S128" s="550"/>
      <c r="T128" s="553" t="s">
        <v>768</v>
      </c>
      <c r="U128" s="554"/>
      <c r="V128" s="593"/>
    </row>
    <row r="129" spans="2:24" ht="96.75" customHeight="1">
      <c r="B129" s="413">
        <f>+B123+1</f>
        <v>52</v>
      </c>
      <c r="C129" s="414" t="str">
        <f>'Rango en indicadores'!E56</f>
        <v>Porcentaje de novedades y situaciones administrativas gestionadas</v>
      </c>
      <c r="D129" s="415" t="str">
        <f>'Rango en indicadores'!D56</f>
        <v>08-RI-03</v>
      </c>
      <c r="E129" s="430">
        <f>'08 Gestión Talento Hum POA 2020'!AQ13</f>
        <v>1</v>
      </c>
      <c r="F129" s="430">
        <f>'08 Gestión Talento Hum POA 2020'!AG13</f>
        <v>1</v>
      </c>
      <c r="G129" s="420">
        <f>ROUNDDOWN(AVERAGE('08 Gestión Talento Hum POA 2020'!Q13,'08 Gestión Talento Hum POA 2020'!Y13,'08 Gestión Talento Hum POA 2020'!AG13),3)</f>
        <v>1</v>
      </c>
      <c r="H129" s="430">
        <f>'08 Gestión Talento Hum POA 2020'!AH13</f>
        <v>1</v>
      </c>
      <c r="I129" s="420">
        <f>ROUNDDOWN(AVERAGE('08 Gestión Talento Hum POA 2020'!R13,'08 Gestión Talento Hum POA 2020'!Z13,'08 Gestión Talento Hum POA 2020'!AH13),3)</f>
        <v>1</v>
      </c>
      <c r="J129" s="430">
        <f>'08 Gestión Talento Hum POA 2020'!AR13</f>
        <v>1</v>
      </c>
      <c r="K129" s="395">
        <f t="shared" ref="K129:K141" si="14">IF(AND(F129&gt;0),H129/F129,"No programado")</f>
        <v>1</v>
      </c>
      <c r="L129" s="395">
        <f>IF(AND(G129&gt;0),I129/G129,"No programado")</f>
        <v>1</v>
      </c>
      <c r="M129" s="395">
        <f>'08 Gestión Talento Hum POA 2020'!AS13</f>
        <v>1</v>
      </c>
      <c r="N129" s="432" t="str">
        <f>'Rango en indicadores'!G56</f>
        <v>Mayor o igual A:</v>
      </c>
      <c r="O129" s="416">
        <f>'Rango en indicadores'!H56</f>
        <v>90</v>
      </c>
      <c r="P129" s="432" t="str">
        <f>'Rango en indicadores'!I56</f>
        <v>Desde (&gt;):</v>
      </c>
      <c r="Q129" s="416">
        <f>'Rango en indicadores'!J56</f>
        <v>70</v>
      </c>
      <c r="R129" s="432" t="str">
        <f>'Rango en indicadores'!K56</f>
        <v>Hasta (&lt;):</v>
      </c>
      <c r="S129" s="416">
        <f>'Rango en indicadores'!L56</f>
        <v>90</v>
      </c>
      <c r="T129" s="432" t="str">
        <f>'Rango en indicadores'!M56</f>
        <v>Menor o Igual A:</v>
      </c>
      <c r="U129" s="416">
        <f>'Rango en indicadores'!N56</f>
        <v>70</v>
      </c>
      <c r="V129" s="418" t="s">
        <v>793</v>
      </c>
    </row>
    <row r="130" spans="2:24" ht="200.25" customHeight="1">
      <c r="B130" s="413">
        <f t="shared" ref="B130:B141" si="15">+B129+1</f>
        <v>53</v>
      </c>
      <c r="C130" s="414" t="str">
        <f>'Rango en indicadores'!E57</f>
        <v xml:space="preserve">Porcentaje de incapacidades susceptibles de cobro gestionadas  </v>
      </c>
      <c r="D130" s="415" t="str">
        <f>'Rango en indicadores'!D57</f>
        <v>08-RI-05</v>
      </c>
      <c r="E130" s="430">
        <f>'08 Gestión Talento Hum POA 2020'!AQ14</f>
        <v>0.9</v>
      </c>
      <c r="F130" s="430">
        <f>'08 Gestión Talento Hum POA 2020'!AG14</f>
        <v>0.9</v>
      </c>
      <c r="G130" s="420">
        <f>ROUNDDOWN(AVERAGE('08 Gestión Talento Hum POA 2020'!Q14,'08 Gestión Talento Hum POA 2020'!Y14,'08 Gestión Talento Hum POA 2020'!AG14),3)</f>
        <v>0.9</v>
      </c>
      <c r="H130" s="430">
        <f>'08 Gestión Talento Hum POA 2020'!AH14</f>
        <v>0.96599999999999997</v>
      </c>
      <c r="I130" s="420">
        <f>ROUNDDOWN(AVERAGE('08 Gestión Talento Hum POA 2020'!R14,'08 Gestión Talento Hum POA 2020'!Z14,'08 Gestión Talento Hum POA 2020'!AH14),3)</f>
        <v>0.88500000000000001</v>
      </c>
      <c r="J130" s="430">
        <f>'08 Gestión Talento Hum POA 2020'!AR14</f>
        <v>0.88600000000000001</v>
      </c>
      <c r="K130" s="417">
        <f t="shared" si="14"/>
        <v>1.0733333333333333</v>
      </c>
      <c r="L130" s="395">
        <f t="shared" ref="L130:L141" si="16">IF(AND(G130&gt;0),I130/G130,"No programado")</f>
        <v>0.98333333333333328</v>
      </c>
      <c r="M130" s="395">
        <f>'08 Gestión Talento Hum POA 2020'!AS14</f>
        <v>0.98444444444444446</v>
      </c>
      <c r="N130" s="432" t="str">
        <f>'Rango en indicadores'!G57</f>
        <v>Mayor A:</v>
      </c>
      <c r="O130" s="416">
        <f>'Rango en indicadores'!H57</f>
        <v>90</v>
      </c>
      <c r="P130" s="432" t="str">
        <f>'Rango en indicadores'!I57</f>
        <v>Desde (&gt;=):</v>
      </c>
      <c r="Q130" s="416">
        <f>'Rango en indicadores'!J57</f>
        <v>80</v>
      </c>
      <c r="R130" s="432" t="str">
        <f>'Rango en indicadores'!K57</f>
        <v>Hasta (&lt;=):</v>
      </c>
      <c r="S130" s="416">
        <f>'Rango en indicadores'!L57</f>
        <v>90</v>
      </c>
      <c r="T130" s="432" t="str">
        <f>'Rango en indicadores'!M57</f>
        <v>Menor A:</v>
      </c>
      <c r="U130" s="416">
        <f>'Rango en indicadores'!N57</f>
        <v>80</v>
      </c>
      <c r="V130" s="418" t="s">
        <v>851</v>
      </c>
      <c r="W130" s="491"/>
      <c r="X130" s="491"/>
    </row>
    <row r="131" spans="2:24" ht="195.75" customHeight="1">
      <c r="B131" s="413">
        <f t="shared" si="15"/>
        <v>54</v>
      </c>
      <c r="C131" s="414" t="str">
        <f>'Rango en indicadores'!E58</f>
        <v xml:space="preserve">Documentos de las historias laborales actualizados
</v>
      </c>
      <c r="D131" s="415" t="str">
        <f>'Rango en indicadores'!D58</f>
        <v>08-RI-06</v>
      </c>
      <c r="E131" s="497">
        <f>'08 Gestión Talento Hum POA 2020'!AQ15</f>
        <v>0.82166666666666666</v>
      </c>
      <c r="F131" s="430">
        <f>'08 Gestión Talento Hum POA 2020'!AG15</f>
        <v>0.58666666666666667</v>
      </c>
      <c r="G131" s="420">
        <f>ROUNDDOWN(AVERAGE('08 Gestión Talento Hum POA 2020'!Q15,'08 Gestión Talento Hum POA 2020'!Y15,'08 Gestión Talento Hum POA 2020'!AG15),3)</f>
        <v>0.86199999999999999</v>
      </c>
      <c r="H131" s="430">
        <f>'08 Gestión Talento Hum POA 2020'!AH15</f>
        <v>0.60599999999999998</v>
      </c>
      <c r="I131" s="420">
        <f>ROUNDDOWN(AVERAGE('08 Gestión Talento Hum POA 2020'!R15,'08 Gestión Talento Hum POA 2020'!Z15,'08 Gestión Talento Hum POA 2020'!AH15),3)</f>
        <v>0.77900000000000003</v>
      </c>
      <c r="J131" s="430">
        <f>'08 Gestión Talento Hum POA 2020'!AR15</f>
        <v>0.77900000000000003</v>
      </c>
      <c r="K131" s="395">
        <f t="shared" si="14"/>
        <v>1.0329545454545455</v>
      </c>
      <c r="L131" s="395">
        <f t="shared" si="16"/>
        <v>0.90371229698375877</v>
      </c>
      <c r="M131" s="395">
        <f>'08 Gestión Talento Hum POA 2020'!AS15</f>
        <v>0.94807302231237323</v>
      </c>
      <c r="N131" s="432" t="str">
        <f>'Rango en indicadores'!G58</f>
        <v>Mayor o igual A:</v>
      </c>
      <c r="O131" s="416">
        <f>'Rango en indicadores'!H58</f>
        <v>90</v>
      </c>
      <c r="P131" s="432" t="str">
        <f>'Rango en indicadores'!I58</f>
        <v>Desde (&gt;):</v>
      </c>
      <c r="Q131" s="416">
        <f>'Rango en indicadores'!J58</f>
        <v>80</v>
      </c>
      <c r="R131" s="432" t="str">
        <f>'Rango en indicadores'!K58</f>
        <v>Hasta (&lt;):</v>
      </c>
      <c r="S131" s="416">
        <f>'Rango en indicadores'!L58</f>
        <v>90</v>
      </c>
      <c r="T131" s="432" t="str">
        <f>'Rango en indicadores'!M58</f>
        <v>Menor o Igual A:</v>
      </c>
      <c r="U131" s="416">
        <f>'Rango en indicadores'!N58</f>
        <v>80</v>
      </c>
      <c r="V131" s="418" t="s">
        <v>852</v>
      </c>
      <c r="W131" s="507"/>
      <c r="X131" s="490"/>
    </row>
    <row r="132" spans="2:24" ht="105" customHeight="1">
      <c r="B132" s="413">
        <f t="shared" si="15"/>
        <v>55</v>
      </c>
      <c r="C132" s="414" t="str">
        <f>'Rango en indicadores'!E59</f>
        <v>Historias laborales en préstamo con documentos actualizados</v>
      </c>
      <c r="D132" s="415" t="str">
        <f>'Rango en indicadores'!D59</f>
        <v>08-RI-07</v>
      </c>
      <c r="E132" s="430">
        <f>'08 Gestión Talento Hum POA 2020'!AQ16</f>
        <v>1</v>
      </c>
      <c r="F132" s="430">
        <f>'08 Gestión Talento Hum POA 2020'!AG16</f>
        <v>1</v>
      </c>
      <c r="G132" s="420">
        <f>ROUNDDOWN(AVERAGE('08 Gestión Talento Hum POA 2020'!Q16,'08 Gestión Talento Hum POA 2020'!Y16,'08 Gestión Talento Hum POA 2020'!AG16),3)</f>
        <v>1</v>
      </c>
      <c r="H132" s="430">
        <f>'08 Gestión Talento Hum POA 2020'!AH16</f>
        <v>1</v>
      </c>
      <c r="I132" s="420">
        <f>ROUNDDOWN(AVERAGE('08 Gestión Talento Hum POA 2020'!R16,'08 Gestión Talento Hum POA 2020'!Z16,'08 Gestión Talento Hum POA 2020'!AH16),3)</f>
        <v>1</v>
      </c>
      <c r="J132" s="430">
        <f>'08 Gestión Talento Hum POA 2020'!AR16</f>
        <v>1</v>
      </c>
      <c r="K132" s="395">
        <f t="shared" si="14"/>
        <v>1</v>
      </c>
      <c r="L132" s="395">
        <f t="shared" si="16"/>
        <v>1</v>
      </c>
      <c r="M132" s="395">
        <f>'08 Gestión Talento Hum POA 2020'!AS16</f>
        <v>1</v>
      </c>
      <c r="N132" s="432" t="str">
        <f>'Rango en indicadores'!G59</f>
        <v>Mayor o igual A:</v>
      </c>
      <c r="O132" s="416">
        <f>'Rango en indicadores'!H59</f>
        <v>90</v>
      </c>
      <c r="P132" s="432" t="str">
        <f>'Rango en indicadores'!I59</f>
        <v>Desde (&gt;):</v>
      </c>
      <c r="Q132" s="416">
        <f>'Rango en indicadores'!J59</f>
        <v>80</v>
      </c>
      <c r="R132" s="432" t="str">
        <f>'Rango en indicadores'!K59</f>
        <v>Hasta (&lt;):</v>
      </c>
      <c r="S132" s="416">
        <f>'Rango en indicadores'!L59</f>
        <v>90</v>
      </c>
      <c r="T132" s="432" t="str">
        <f>'Rango en indicadores'!M59</f>
        <v>Menor o Igual A:</v>
      </c>
      <c r="U132" s="416">
        <f>'Rango en indicadores'!N59</f>
        <v>80</v>
      </c>
      <c r="V132" s="508" t="s">
        <v>793</v>
      </c>
    </row>
    <row r="133" spans="2:24" ht="169.5" customHeight="1">
      <c r="B133" s="413">
        <f t="shared" si="15"/>
        <v>56</v>
      </c>
      <c r="C133" s="414" t="str">
        <f>'Rango en indicadores'!E60</f>
        <v xml:space="preserve">Solicitudes de certificaciones laborales y de bono pensional gestionadas
</v>
      </c>
      <c r="D133" s="415" t="str">
        <f>'Rango en indicadores'!D60</f>
        <v>08-RI-08</v>
      </c>
      <c r="E133" s="430">
        <f>'08 Gestión Talento Hum POA 2020'!AQ17</f>
        <v>0.84999999999999987</v>
      </c>
      <c r="F133" s="430">
        <f>'08 Gestión Talento Hum POA 2020'!AG17</f>
        <v>0.69999999999999984</v>
      </c>
      <c r="G133" s="420">
        <f>ROUNDDOWN(AVERAGE('08 Gestión Talento Hum POA 2020'!Q17,'08 Gestión Talento Hum POA 2020'!Y17,'08 Gestión Talento Hum POA 2020'!AG17),3)</f>
        <v>0.9</v>
      </c>
      <c r="H133" s="430">
        <f>'08 Gestión Talento Hum POA 2020'!AH17</f>
        <v>0.96099999999999997</v>
      </c>
      <c r="I133" s="420">
        <f>ROUNDDOWN(AVERAGE('08 Gestión Talento Hum POA 2020'!R17,'08 Gestión Talento Hum POA 2020'!Z17,'08 Gestión Talento Hum POA 2020'!AH17),3)</f>
        <v>0.91900000000000004</v>
      </c>
      <c r="J133" s="430">
        <f>'08 Gestión Talento Hum POA 2020'!AR17</f>
        <v>0.91900000000000004</v>
      </c>
      <c r="K133" s="395">
        <f t="shared" si="14"/>
        <v>1.3728571428571432</v>
      </c>
      <c r="L133" s="395">
        <f t="shared" si="16"/>
        <v>1.0211111111111111</v>
      </c>
      <c r="M133" s="395">
        <f>'08 Gestión Talento Hum POA 2020'!AS17</f>
        <v>1.0811764705882354</v>
      </c>
      <c r="N133" s="432" t="str">
        <f>'Rango en indicadores'!G60</f>
        <v>Mayor o igual A:</v>
      </c>
      <c r="O133" s="416">
        <f>'Rango en indicadores'!H60</f>
        <v>90</v>
      </c>
      <c r="P133" s="432" t="str">
        <f>'Rango en indicadores'!I60</f>
        <v>Desde (&gt;):</v>
      </c>
      <c r="Q133" s="416">
        <f>'Rango en indicadores'!J60</f>
        <v>80</v>
      </c>
      <c r="R133" s="432" t="str">
        <f>'Rango en indicadores'!K60</f>
        <v>Hasta (&lt;):</v>
      </c>
      <c r="S133" s="416">
        <f>'Rango en indicadores'!L60</f>
        <v>90</v>
      </c>
      <c r="T133" s="432" t="str">
        <f>'Rango en indicadores'!M60</f>
        <v>Menor o Igual A:</v>
      </c>
      <c r="U133" s="416">
        <f>'Rango en indicadores'!N60</f>
        <v>80</v>
      </c>
      <c r="V133" s="508" t="s">
        <v>914</v>
      </c>
      <c r="W133" s="490"/>
      <c r="X133" s="491"/>
    </row>
    <row r="134" spans="2:24" ht="147" customHeight="1">
      <c r="B134" s="413">
        <f t="shared" si="15"/>
        <v>57</v>
      </c>
      <c r="C134" s="414" t="str">
        <f>'Rango en indicadores'!E61</f>
        <v xml:space="preserve">Oportunidad en trámite de certificaciones
</v>
      </c>
      <c r="D134" s="415" t="str">
        <f>'Rango en indicadores'!D61</f>
        <v>08-RI-09</v>
      </c>
      <c r="E134" s="430">
        <f>'08 Gestión Talento Hum POA 2020'!AQ18</f>
        <v>0.77500000000000013</v>
      </c>
      <c r="F134" s="430">
        <f>'08 Gestión Talento Hum POA 2020'!AG18</f>
        <v>0.80000000000000016</v>
      </c>
      <c r="G134" s="420">
        <f>ROUNDDOWN(AVERAGE('08 Gestión Talento Hum POA 2020'!Q18,'08 Gestión Talento Hum POA 2020'!Y18,'08 Gestión Talento Hum POA 2020'!AG18),3)</f>
        <v>0.76600000000000001</v>
      </c>
      <c r="H134" s="430">
        <f>'08 Gestión Talento Hum POA 2020'!AH18</f>
        <v>0.96099999999999997</v>
      </c>
      <c r="I134" s="420">
        <f>ROUNDDOWN(AVERAGE('08 Gestión Talento Hum POA 2020'!R18,'08 Gestión Talento Hum POA 2020'!Z18,'08 Gestión Talento Hum POA 2020'!AH18),3)</f>
        <v>0.89500000000000002</v>
      </c>
      <c r="J134" s="430">
        <f>'08 Gestión Talento Hum POA 2020'!AR18</f>
        <v>0.89500000000000002</v>
      </c>
      <c r="K134" s="395">
        <f t="shared" si="14"/>
        <v>1.2012499999999997</v>
      </c>
      <c r="L134" s="395">
        <f t="shared" si="16"/>
        <v>1.1684073107049608</v>
      </c>
      <c r="M134" s="395">
        <f>'08 Gestión Talento Hum POA 2020'!AS18</f>
        <v>1.1548387096774191</v>
      </c>
      <c r="N134" s="432" t="str">
        <f>'Rango en indicadores'!G61</f>
        <v>Mayor o igual A:</v>
      </c>
      <c r="O134" s="416">
        <f>'Rango en indicadores'!H61</f>
        <v>100</v>
      </c>
      <c r="P134" s="432" t="str">
        <f>'Rango en indicadores'!I61</f>
        <v>Desde (&gt;):</v>
      </c>
      <c r="Q134" s="416">
        <f>'Rango en indicadores'!J61</f>
        <v>97</v>
      </c>
      <c r="R134" s="432" t="str">
        <f>'Rango en indicadores'!K61</f>
        <v>Hasta (&lt;):</v>
      </c>
      <c r="S134" s="416">
        <f>'Rango en indicadores'!L61</f>
        <v>100</v>
      </c>
      <c r="T134" s="432" t="str">
        <f>'Rango en indicadores'!M61</f>
        <v>Menor o Igual A:</v>
      </c>
      <c r="U134" s="416">
        <f>'Rango en indicadores'!N61</f>
        <v>97</v>
      </c>
      <c r="V134" s="418" t="s">
        <v>853</v>
      </c>
      <c r="W134" s="490"/>
      <c r="X134" s="490"/>
    </row>
    <row r="135" spans="2:24" ht="136.5" customHeight="1">
      <c r="B135" s="413">
        <f t="shared" si="15"/>
        <v>58</v>
      </c>
      <c r="C135" s="414" t="str">
        <f>'Rango en indicadores'!E62</f>
        <v>Plan Institucional de Capacitación formulado y ejecutado</v>
      </c>
      <c r="D135" s="415" t="str">
        <f>'Rango en indicadores'!D62</f>
        <v>08-RI-10</v>
      </c>
      <c r="E135" s="430">
        <f>'08 Gestión Talento Hum POA 2020'!AQ19</f>
        <v>1</v>
      </c>
      <c r="F135" s="430">
        <f>'08 Gestión Talento Hum POA 2020'!AG19</f>
        <v>0.30000000000000004</v>
      </c>
      <c r="G135" s="430">
        <f>+'08 Gestión Talento Hum POA 2020'!Q19+'08 Gestión Talento Hum POA 2020'!Y19+'08 Gestión Talento Hum POA 2020'!AG19</f>
        <v>0.70000000000000007</v>
      </c>
      <c r="H135" s="430">
        <f>'08 Gestión Talento Hum POA 2020'!AH19</f>
        <v>0.15000000000000002</v>
      </c>
      <c r="I135" s="430">
        <f>+'08 Gestión Talento Hum POA 2020'!R19+'08 Gestión Talento Hum POA 2020'!Z19+'08 Gestión Talento Hum POA 2020'!AH19</f>
        <v>0.77</v>
      </c>
      <c r="J135" s="430">
        <f>'08 Gestión Talento Hum POA 2020'!AR19</f>
        <v>0.77</v>
      </c>
      <c r="K135" s="395">
        <f t="shared" si="14"/>
        <v>0.5</v>
      </c>
      <c r="L135" s="395">
        <f t="shared" si="16"/>
        <v>1.0999999999999999</v>
      </c>
      <c r="M135" s="395">
        <f>'08 Gestión Talento Hum POA 2020'!AS19</f>
        <v>0.77</v>
      </c>
      <c r="N135" s="432" t="str">
        <f>'Rango en indicadores'!G62</f>
        <v>Mayor o igual A:</v>
      </c>
      <c r="O135" s="416">
        <f>'Rango en indicadores'!H62</f>
        <v>90</v>
      </c>
      <c r="P135" s="432" t="str">
        <f>'Rango en indicadores'!I62</f>
        <v>Desde (&gt;):</v>
      </c>
      <c r="Q135" s="416">
        <f>'Rango en indicadores'!J62</f>
        <v>69</v>
      </c>
      <c r="R135" s="432" t="str">
        <f>'Rango en indicadores'!K62</f>
        <v>Hasta (&lt;):</v>
      </c>
      <c r="S135" s="416">
        <f>'Rango en indicadores'!L62</f>
        <v>90</v>
      </c>
      <c r="T135" s="432" t="str">
        <f>'Rango en indicadores'!M62</f>
        <v>Menor o Igual A:</v>
      </c>
      <c r="U135" s="416">
        <f>'Rango en indicadores'!N62</f>
        <v>69</v>
      </c>
      <c r="V135" s="438" t="s">
        <v>854</v>
      </c>
      <c r="W135" s="490"/>
      <c r="X135" s="490"/>
    </row>
    <row r="136" spans="2:24" ht="123.75" customHeight="1">
      <c r="B136" s="413">
        <f t="shared" si="15"/>
        <v>59</v>
      </c>
      <c r="C136" s="414" t="str">
        <f>'Rango en indicadores'!E63</f>
        <v>Plan Institucional de Bienestar formulado y ejecutado</v>
      </c>
      <c r="D136" s="415" t="str">
        <f>'Rango en indicadores'!D63</f>
        <v>08-RI-11</v>
      </c>
      <c r="E136" s="430">
        <f>'08 Gestión Talento Hum POA 2020'!AQ20</f>
        <v>1</v>
      </c>
      <c r="F136" s="430">
        <f>'08 Gestión Talento Hum POA 2020'!AG20</f>
        <v>0.27</v>
      </c>
      <c r="G136" s="430">
        <f>+'08 Gestión Talento Hum POA 2020'!Q20+'08 Gestión Talento Hum POA 2020'!Y20+'08 Gestión Talento Hum POA 2020'!AG20</f>
        <v>0.67</v>
      </c>
      <c r="H136" s="430">
        <f>'08 Gestión Talento Hum POA 2020'!AH20</f>
        <v>0.16</v>
      </c>
      <c r="I136" s="430">
        <f>+'08 Gestión Talento Hum POA 2020'!R20+'08 Gestión Talento Hum POA 2020'!Z20+'08 Gestión Talento Hum POA 2020'!AH20</f>
        <v>0.73</v>
      </c>
      <c r="J136" s="430">
        <f>'08 Gestión Talento Hum POA 2020'!AR20</f>
        <v>0.73</v>
      </c>
      <c r="K136" s="395">
        <f t="shared" si="14"/>
        <v>0.59259259259259256</v>
      </c>
      <c r="L136" s="395">
        <f t="shared" si="16"/>
        <v>1.08955223880597</v>
      </c>
      <c r="M136" s="395">
        <f>'08 Gestión Talento Hum POA 2020'!AS20</f>
        <v>0.73</v>
      </c>
      <c r="N136" s="432" t="str">
        <f>'Rango en indicadores'!G63</f>
        <v>Mayor o igual A:</v>
      </c>
      <c r="O136" s="416">
        <f>'Rango en indicadores'!H63</f>
        <v>90</v>
      </c>
      <c r="P136" s="432" t="str">
        <f>'Rango en indicadores'!I63</f>
        <v>Desde (&gt;):</v>
      </c>
      <c r="Q136" s="416">
        <f>'Rango en indicadores'!J63</f>
        <v>69</v>
      </c>
      <c r="R136" s="432" t="str">
        <f>'Rango en indicadores'!K63</f>
        <v>Hasta (&lt;):</v>
      </c>
      <c r="S136" s="416">
        <f>'Rango en indicadores'!L63</f>
        <v>90</v>
      </c>
      <c r="T136" s="432" t="str">
        <f>'Rango en indicadores'!M63</f>
        <v>Menor o Igual A:</v>
      </c>
      <c r="U136" s="416">
        <f>'Rango en indicadores'!N63</f>
        <v>69</v>
      </c>
      <c r="V136" s="418" t="s">
        <v>855</v>
      </c>
      <c r="W136" s="490"/>
      <c r="X136" s="490"/>
    </row>
    <row r="137" spans="2:24" ht="153" customHeight="1">
      <c r="B137" s="413">
        <f t="shared" si="15"/>
        <v>60</v>
      </c>
      <c r="C137" s="414" t="str">
        <f>'Rango en indicadores'!E64</f>
        <v>Plan Institucional de Incentivos formulado y ejecutado</v>
      </c>
      <c r="D137" s="415" t="str">
        <f>'Rango en indicadores'!D64</f>
        <v>08-RI-12</v>
      </c>
      <c r="E137" s="430">
        <f>'08 Gestión Talento Hum POA 2020'!AQ21</f>
        <v>1</v>
      </c>
      <c r="F137" s="430">
        <f>'08 Gestión Talento Hum POA 2020'!AG21</f>
        <v>0.24000000000000002</v>
      </c>
      <c r="G137" s="430">
        <f>+'08 Gestión Talento Hum POA 2020'!Q21+'08 Gestión Talento Hum POA 2020'!Y21+'08 Gestión Talento Hum POA 2020'!AG21</f>
        <v>0.64</v>
      </c>
      <c r="H137" s="430">
        <f>'08 Gestión Talento Hum POA 2020'!AH21</f>
        <v>0.08</v>
      </c>
      <c r="I137" s="430">
        <f>+'08 Gestión Talento Hum POA 2020'!R21+'08 Gestión Talento Hum POA 2020'!Z21+'08 Gestión Talento Hum POA 2020'!AH21</f>
        <v>0.70000000000000007</v>
      </c>
      <c r="J137" s="430">
        <f>'08 Gestión Talento Hum POA 2020'!AR21</f>
        <v>0.70000000000000007</v>
      </c>
      <c r="K137" s="395">
        <f t="shared" si="14"/>
        <v>0.33333333333333331</v>
      </c>
      <c r="L137" s="395">
        <f t="shared" si="16"/>
        <v>1.09375</v>
      </c>
      <c r="M137" s="395">
        <f>'08 Gestión Talento Hum POA 2020'!AS21</f>
        <v>0.70000000000000007</v>
      </c>
      <c r="N137" s="432" t="str">
        <f>'Rango en indicadores'!G64</f>
        <v>Mayor o igual A:</v>
      </c>
      <c r="O137" s="416">
        <f>'Rango en indicadores'!H64</f>
        <v>90</v>
      </c>
      <c r="P137" s="432" t="str">
        <f>'Rango en indicadores'!I64</f>
        <v>Desde (&gt;):</v>
      </c>
      <c r="Q137" s="416">
        <f>'Rango en indicadores'!J64</f>
        <v>69</v>
      </c>
      <c r="R137" s="432" t="str">
        <f>'Rango en indicadores'!K64</f>
        <v>Hasta (&lt;):</v>
      </c>
      <c r="S137" s="416">
        <f>'Rango en indicadores'!L64</f>
        <v>90</v>
      </c>
      <c r="T137" s="432" t="str">
        <f>'Rango en indicadores'!M64</f>
        <v>Menor o Igual A:</v>
      </c>
      <c r="U137" s="416">
        <f>'Rango en indicadores'!N64</f>
        <v>69</v>
      </c>
      <c r="V137" s="418" t="s">
        <v>856</v>
      </c>
      <c r="W137" s="490"/>
      <c r="X137" s="490"/>
    </row>
    <row r="138" spans="2:24" ht="147.75" customHeight="1">
      <c r="B138" s="413">
        <f t="shared" si="15"/>
        <v>61</v>
      </c>
      <c r="C138" s="414" t="str">
        <f>'Rango en indicadores'!E65</f>
        <v>Plan Anual de Trabajo del Sistema de Gestión de Seguridad y Salud en el Trabajo SG-SST formulado y ejecutado</v>
      </c>
      <c r="D138" s="415" t="str">
        <f>'Rango en indicadores'!D65</f>
        <v>08-RI-13</v>
      </c>
      <c r="E138" s="430">
        <f>'08 Gestión Talento Hum POA 2020'!AQ22</f>
        <v>1</v>
      </c>
      <c r="F138" s="430">
        <f>'08 Gestión Talento Hum POA 2020'!AG22</f>
        <v>0.27999999999999997</v>
      </c>
      <c r="G138" s="430">
        <f>+'08 Gestión Talento Hum POA 2020'!Q22+'08 Gestión Talento Hum POA 2020'!Y22+'08 Gestión Talento Hum POA 2020'!AG22</f>
        <v>0.67999999999999994</v>
      </c>
      <c r="H138" s="430">
        <f>'08 Gestión Talento Hum POA 2020'!AH22</f>
        <v>0.08</v>
      </c>
      <c r="I138" s="430">
        <f>+'08 Gestión Talento Hum POA 2020'!R22+'08 Gestión Talento Hum POA 2020'!Z22+'08 Gestión Talento Hum POA 2020'!AH22</f>
        <v>0.67</v>
      </c>
      <c r="J138" s="430">
        <f>'08 Gestión Talento Hum POA 2020'!AR22</f>
        <v>0.67</v>
      </c>
      <c r="K138" s="395">
        <f t="shared" si="14"/>
        <v>0.28571428571428575</v>
      </c>
      <c r="L138" s="395">
        <f t="shared" si="16"/>
        <v>0.98529411764705899</v>
      </c>
      <c r="M138" s="395">
        <f>'08 Gestión Talento Hum POA 2020'!AS22</f>
        <v>0.67</v>
      </c>
      <c r="N138" s="432" t="str">
        <f>'Rango en indicadores'!G65</f>
        <v>Mayor o igual A:</v>
      </c>
      <c r="O138" s="416">
        <f>'Rango en indicadores'!H65</f>
        <v>90</v>
      </c>
      <c r="P138" s="432" t="str">
        <f>'Rango en indicadores'!I65</f>
        <v>Desde (&gt;):</v>
      </c>
      <c r="Q138" s="416">
        <f>'Rango en indicadores'!J65</f>
        <v>69</v>
      </c>
      <c r="R138" s="432" t="str">
        <f>'Rango en indicadores'!K65</f>
        <v>Hasta (&lt;):</v>
      </c>
      <c r="S138" s="416">
        <f>'Rango en indicadores'!L65</f>
        <v>90</v>
      </c>
      <c r="T138" s="432" t="str">
        <f>'Rango en indicadores'!M65</f>
        <v>Menor o Igual A:</v>
      </c>
      <c r="U138" s="416">
        <f>'Rango en indicadores'!N65</f>
        <v>69</v>
      </c>
      <c r="V138" s="418" t="s">
        <v>857</v>
      </c>
      <c r="W138" s="490"/>
      <c r="X138" s="490"/>
    </row>
    <row r="139" spans="2:24" ht="162.75" customHeight="1">
      <c r="B139" s="413">
        <f t="shared" si="15"/>
        <v>62</v>
      </c>
      <c r="C139" s="414" t="str">
        <f>'Rango en indicadores'!E66</f>
        <v xml:space="preserve">Dependencias con seguimiento y/o capacitación a los  sistemas de gestión y Evaluación del Desempeño Laboral de la Personería de Bogotá, D.C. </v>
      </c>
      <c r="D139" s="415" t="str">
        <f>'Rango en indicadores'!D66</f>
        <v>08-RI-14</v>
      </c>
      <c r="E139" s="437">
        <f>'08 Gestión Talento Hum POA 2020'!AQ23</f>
        <v>32</v>
      </c>
      <c r="F139" s="437">
        <f>'08 Gestión Talento Hum POA 2020'!AG23</f>
        <v>10</v>
      </c>
      <c r="G139" s="437">
        <f>+'08 Gestión Talento Hum POA 2020'!Q23+'08 Gestión Talento Hum POA 2020'!Y23+'08 Gestión Talento Hum POA 2020'!AG23</f>
        <v>29</v>
      </c>
      <c r="H139" s="437">
        <f>'08 Gestión Talento Hum POA 2020'!AH23</f>
        <v>17</v>
      </c>
      <c r="I139" s="437">
        <f>+'08 Gestión Talento Hum POA 2020'!R23+'08 Gestión Talento Hum POA 2020'!Z23+'08 Gestión Talento Hum POA 2020'!AH23</f>
        <v>29</v>
      </c>
      <c r="J139" s="437">
        <f>'08 Gestión Talento Hum POA 2020'!AR23</f>
        <v>29</v>
      </c>
      <c r="K139" s="417">
        <f t="shared" si="14"/>
        <v>1.7</v>
      </c>
      <c r="L139" s="395">
        <f t="shared" si="16"/>
        <v>1</v>
      </c>
      <c r="M139" s="417">
        <f>'08 Gestión Talento Hum POA 2020'!AS23</f>
        <v>0.90625</v>
      </c>
      <c r="N139" s="432" t="str">
        <f>'Rango en indicadores'!G66</f>
        <v>Mayor o igual A:</v>
      </c>
      <c r="O139" s="416">
        <f>'Rango en indicadores'!H66</f>
        <v>90</v>
      </c>
      <c r="P139" s="432" t="str">
        <f>'Rango en indicadores'!I66</f>
        <v>Desde (&gt;):</v>
      </c>
      <c r="Q139" s="416">
        <f>'Rango en indicadores'!J66</f>
        <v>70</v>
      </c>
      <c r="R139" s="432" t="str">
        <f>'Rango en indicadores'!K66</f>
        <v>Hasta (&lt;):</v>
      </c>
      <c r="S139" s="416">
        <f>'Rango en indicadores'!L66</f>
        <v>90</v>
      </c>
      <c r="T139" s="432" t="str">
        <f>'Rango en indicadores'!M66</f>
        <v>Menor o Igual A:</v>
      </c>
      <c r="U139" s="416">
        <f>'Rango en indicadores'!N66</f>
        <v>70</v>
      </c>
      <c r="V139" s="418" t="s">
        <v>858</v>
      </c>
      <c r="W139" s="492"/>
      <c r="X139" s="492"/>
    </row>
    <row r="140" spans="2:24" ht="184.5" customHeight="1">
      <c r="B140" s="413">
        <f t="shared" si="15"/>
        <v>63</v>
      </c>
      <c r="C140" s="414" t="str">
        <f>'Rango en indicadores'!E67</f>
        <v xml:space="preserve">Novedades incluidas en nómina liquidada y pagada oportunamente </v>
      </c>
      <c r="D140" s="415" t="str">
        <f>'Rango en indicadores'!D67</f>
        <v>08-RI-16</v>
      </c>
      <c r="E140" s="430">
        <f>'08 Gestión Talento Hum POA 2020'!AQ24</f>
        <v>0.9</v>
      </c>
      <c r="F140" s="430">
        <f>'08 Gestión Talento Hum POA 2020'!AG24</f>
        <v>0.9</v>
      </c>
      <c r="G140" s="420">
        <f>ROUNDDOWN(AVERAGE('08 Gestión Talento Hum POA 2020'!Q24,'08 Gestión Talento Hum POA 2020'!Y24,'08 Gestión Talento Hum POA 2020'!AG24),3)</f>
        <v>0.9</v>
      </c>
      <c r="H140" s="430">
        <f>'08 Gestión Talento Hum POA 2020'!AH24</f>
        <v>0.92200000000000004</v>
      </c>
      <c r="I140" s="420">
        <f>ROUNDDOWN(AVERAGE('08 Gestión Talento Hum POA 2020'!R24,'08 Gestión Talento Hum POA 2020'!Z24,'08 Gestión Talento Hum POA 2020'!AH24),3)</f>
        <v>0.97699999999999998</v>
      </c>
      <c r="J140" s="430">
        <f>'08 Gestión Talento Hum POA 2020'!AR24</f>
        <v>0.97699999999999998</v>
      </c>
      <c r="K140" s="395">
        <f t="shared" si="14"/>
        <v>1.0244444444444445</v>
      </c>
      <c r="L140" s="395">
        <f t="shared" si="16"/>
        <v>1.0855555555555556</v>
      </c>
      <c r="M140" s="395">
        <f>'08 Gestión Talento Hum POA 2020'!AS24</f>
        <v>1.0855555555555556</v>
      </c>
      <c r="N140" s="432" t="str">
        <f>'Rango en indicadores'!G67</f>
        <v>Mayor o igual A:</v>
      </c>
      <c r="O140" s="416">
        <f>'Rango en indicadores'!H67</f>
        <v>90</v>
      </c>
      <c r="P140" s="432" t="str">
        <f>'Rango en indicadores'!I67</f>
        <v>Desde (&gt;):</v>
      </c>
      <c r="Q140" s="416">
        <f>'Rango en indicadores'!J67</f>
        <v>80</v>
      </c>
      <c r="R140" s="432" t="str">
        <f>'Rango en indicadores'!K67</f>
        <v>Hasta (&lt;):</v>
      </c>
      <c r="S140" s="416">
        <f>'Rango en indicadores'!L67</f>
        <v>90</v>
      </c>
      <c r="T140" s="432" t="str">
        <f>'Rango en indicadores'!M67</f>
        <v>Menor o Igual A:</v>
      </c>
      <c r="U140" s="416">
        <f>'Rango en indicadores'!N67</f>
        <v>80</v>
      </c>
      <c r="V140" s="438" t="s">
        <v>859</v>
      </c>
      <c r="W140" s="490"/>
      <c r="X140" s="490"/>
    </row>
    <row r="141" spans="2:24" ht="201" customHeight="1">
      <c r="B141" s="413">
        <f t="shared" si="15"/>
        <v>64</v>
      </c>
      <c r="C141" s="414" t="str">
        <f>'Rango en indicadores'!E68</f>
        <v>Porcentaje de incapacidades superiores a 360 días de radicadas, que no han sido pagadas por las EPS, radicadas y gestionadas ante la instancia correspondiente.</v>
      </c>
      <c r="D141" s="415" t="str">
        <f>'Rango en indicadores'!D68</f>
        <v>08-RI-17</v>
      </c>
      <c r="E141" s="430">
        <f>'08 Gestión Talento Hum POA 2020'!AQ25</f>
        <v>1</v>
      </c>
      <c r="F141" s="430">
        <f>'08 Gestión Talento Hum POA 2020'!AG25</f>
        <v>1</v>
      </c>
      <c r="G141" s="420">
        <f>ROUNDDOWN(AVERAGE('08 Gestión Talento Hum POA 2020'!Q25,'08 Gestión Talento Hum POA 2020'!Y25,'08 Gestión Talento Hum POA 2020'!AG25),3)</f>
        <v>1</v>
      </c>
      <c r="H141" s="430">
        <f>'08 Gestión Talento Hum POA 2020'!AH25</f>
        <v>0.95299999999999996</v>
      </c>
      <c r="I141" s="420">
        <f>ROUNDDOWN(AVERAGE('08 Gestión Talento Hum POA 2020'!R25,'08 Gestión Talento Hum POA 2020'!Z25,'08 Gestión Talento Hum POA 2020'!AH25),3)</f>
        <v>0.84899999999999998</v>
      </c>
      <c r="J141" s="430">
        <f>'08 Gestión Talento Hum POA 2020'!AR25</f>
        <v>0.84899999999999998</v>
      </c>
      <c r="K141" s="395">
        <f t="shared" si="14"/>
        <v>0.95299999999999996</v>
      </c>
      <c r="L141" s="395">
        <f t="shared" si="16"/>
        <v>0.84899999999999998</v>
      </c>
      <c r="M141" s="395">
        <f>'08 Gestión Talento Hum POA 2020'!AS25</f>
        <v>0.84899999999999998</v>
      </c>
      <c r="N141" s="432" t="str">
        <f>'Rango en indicadores'!G68</f>
        <v>Mayor o igual A:</v>
      </c>
      <c r="O141" s="416">
        <f>'Rango en indicadores'!H68</f>
        <v>90</v>
      </c>
      <c r="P141" s="432" t="str">
        <f>'Rango en indicadores'!I68</f>
        <v>Desde (&gt;):</v>
      </c>
      <c r="Q141" s="416">
        <f>'Rango en indicadores'!J68</f>
        <v>80</v>
      </c>
      <c r="R141" s="432" t="str">
        <f>'Rango en indicadores'!K68</f>
        <v>Hasta (&lt;):</v>
      </c>
      <c r="S141" s="416">
        <f>'Rango en indicadores'!L68</f>
        <v>90</v>
      </c>
      <c r="T141" s="432" t="str">
        <f>'Rango en indicadores'!M68</f>
        <v>Menor o Igual A:</v>
      </c>
      <c r="U141" s="416">
        <f>'Rango en indicadores'!N68</f>
        <v>80</v>
      </c>
      <c r="V141" s="418" t="s">
        <v>915</v>
      </c>
      <c r="W141" s="490"/>
      <c r="X141" s="490"/>
    </row>
    <row r="142" spans="2:24" ht="15.75">
      <c r="C142" s="587" t="s">
        <v>615</v>
      </c>
      <c r="D142" s="588"/>
      <c r="E142" s="588"/>
      <c r="F142" s="588"/>
      <c r="G142" s="588"/>
      <c r="H142" s="588"/>
      <c r="I142" s="588"/>
      <c r="J142" s="589"/>
      <c r="K142" s="422">
        <f>IFERROR(AVERAGE(K129:K141),0)</f>
        <v>0.92842151367151371</v>
      </c>
      <c r="L142" s="422">
        <f>IFERROR(AVERAGE(L129:L141),0)</f>
        <v>1.0215166126262885</v>
      </c>
      <c r="M142" s="422">
        <f>IFERROR(AVERAGE(M129:M141),0)</f>
        <v>0.91379524635215581</v>
      </c>
      <c r="N142" s="421"/>
      <c r="O142" s="421"/>
      <c r="P142" s="421"/>
      <c r="Q142" s="421"/>
      <c r="R142" s="421"/>
      <c r="S142" s="421"/>
      <c r="T142" s="421"/>
      <c r="U142" s="421"/>
      <c r="V142" s="443"/>
    </row>
    <row r="143" spans="2:24" s="407" customFormat="1">
      <c r="D143" s="408"/>
      <c r="V143" s="409"/>
    </row>
    <row r="144" spans="2:24" s="407" customFormat="1" ht="15.75">
      <c r="C144" s="410" t="s">
        <v>651</v>
      </c>
      <c r="D144" s="429"/>
      <c r="V144" s="409"/>
    </row>
    <row r="145" spans="2:24" ht="32.25" customHeight="1">
      <c r="C145" s="575" t="s">
        <v>605</v>
      </c>
      <c r="D145" s="574" t="s">
        <v>606</v>
      </c>
      <c r="E145" s="576" t="s">
        <v>607</v>
      </c>
      <c r="F145" s="577"/>
      <c r="G145" s="578"/>
      <c r="H145" s="574" t="s">
        <v>608</v>
      </c>
      <c r="I145" s="586" t="str">
        <f>$I$31</f>
        <v>Ejecución Acumulada Corte
30/09/2020</v>
      </c>
      <c r="J145" s="574" t="s">
        <v>609</v>
      </c>
      <c r="K145" s="574" t="s">
        <v>581</v>
      </c>
      <c r="L145" s="574"/>
      <c r="M145" s="574"/>
      <c r="N145" s="573" t="s">
        <v>679</v>
      </c>
      <c r="O145" s="573"/>
      <c r="P145" s="573"/>
      <c r="Q145" s="573"/>
      <c r="R145" s="573"/>
      <c r="S145" s="573"/>
      <c r="T145" s="573"/>
      <c r="U145" s="573"/>
      <c r="V145" s="593" t="s">
        <v>610</v>
      </c>
    </row>
    <row r="146" spans="2:24" ht="41.25" customHeight="1">
      <c r="C146" s="575"/>
      <c r="D146" s="574"/>
      <c r="E146" s="411" t="s">
        <v>673</v>
      </c>
      <c r="F146" s="411" t="str">
        <f>$C$5</f>
        <v>Tercer Trimestre</v>
      </c>
      <c r="G146" s="484" t="str">
        <f>$G$31</f>
        <v>Acumulada Corte
30/09/2020</v>
      </c>
      <c r="H146" s="574"/>
      <c r="I146" s="586"/>
      <c r="J146" s="574"/>
      <c r="K146" s="411" t="str">
        <f>+$C$5</f>
        <v>Tercer Trimestre</v>
      </c>
      <c r="L146" s="484" t="str">
        <f>$L$31</f>
        <v>Acumulado Corte 30/09/2020</v>
      </c>
      <c r="M146" s="411" t="s">
        <v>582</v>
      </c>
      <c r="N146" s="551" t="s">
        <v>767</v>
      </c>
      <c r="O146" s="552"/>
      <c r="P146" s="548" t="s">
        <v>674</v>
      </c>
      <c r="Q146" s="549"/>
      <c r="R146" s="549"/>
      <c r="S146" s="550"/>
      <c r="T146" s="553" t="s">
        <v>768</v>
      </c>
      <c r="U146" s="554"/>
      <c r="V146" s="593"/>
    </row>
    <row r="147" spans="2:24" ht="163.5" customHeight="1">
      <c r="B147" s="413">
        <f>+B141+1</f>
        <v>65</v>
      </c>
      <c r="C147" s="414" t="str">
        <f>'Rango en indicadores'!E69</f>
        <v>Servicios de mantenimiento de bienes e instalaciones atendidos satisfactoriamente</v>
      </c>
      <c r="D147" s="415" t="str">
        <f>'Rango en indicadores'!D69</f>
        <v>09-RI-01</v>
      </c>
      <c r="E147" s="430">
        <f>'09 Gestión Admin POA 2020'!AQ13</f>
        <v>0.90999999999999992</v>
      </c>
      <c r="F147" s="430">
        <f>'09 Gestión Admin POA 2020'!AG13</f>
        <v>0.94999999999999984</v>
      </c>
      <c r="G147" s="430">
        <f>ROUNDDOWN(AVERAGE('09 Gestión Admin POA 2020'!Q13,'09 Gestión Admin POA 2020'!Y13,'09 Gestión Admin POA 2020'!AG13),3)</f>
        <v>0.89600000000000002</v>
      </c>
      <c r="H147" s="430">
        <f>'09 Gestión Admin POA 2020'!AH13</f>
        <v>1</v>
      </c>
      <c r="I147" s="430">
        <f>ROUNDDOWN(AVERAGE('09 Gestión Admin POA 2020'!R13,'09 Gestión Admin POA 2020'!Z13,'09 Gestión Admin POA 2020'!AH13),3)</f>
        <v>0.96899999999999997</v>
      </c>
      <c r="J147" s="430">
        <f>'09 Gestión Admin POA 2020'!AR13</f>
        <v>0.96899999999999997</v>
      </c>
      <c r="K147" s="395">
        <f t="shared" ref="K147:K152" si="17">IF(AND(F147&gt;0),H147/F147,"No programado")</f>
        <v>1.0526315789473686</v>
      </c>
      <c r="L147" s="395">
        <f>IF(AND(G147&gt;0),I147/G147,"No programado")</f>
        <v>1.0814732142857142</v>
      </c>
      <c r="M147" s="395">
        <f>'09 Gestión Admin POA 2020'!AS13</f>
        <v>1.0648351648351648</v>
      </c>
      <c r="N147" s="432" t="str">
        <f>'Rango en indicadores'!G69</f>
        <v>Mayor o igual A:</v>
      </c>
      <c r="O147" s="416">
        <f>'Rango en indicadores'!H69</f>
        <v>90</v>
      </c>
      <c r="P147" s="432" t="str">
        <f>'Rango en indicadores'!I69</f>
        <v>Desde (&gt;):</v>
      </c>
      <c r="Q147" s="416">
        <f>'Rango en indicadores'!J69</f>
        <v>70</v>
      </c>
      <c r="R147" s="432" t="str">
        <f>'Rango en indicadores'!K69</f>
        <v>Hasta (&lt;):</v>
      </c>
      <c r="S147" s="416">
        <f>'Rango en indicadores'!L69</f>
        <v>90</v>
      </c>
      <c r="T147" s="432" t="str">
        <f>'Rango en indicadores'!M69</f>
        <v>Menor o Igual A:</v>
      </c>
      <c r="U147" s="416">
        <f>'Rango en indicadores'!N69</f>
        <v>70</v>
      </c>
      <c r="V147" s="418" t="s">
        <v>860</v>
      </c>
      <c r="W147" s="490"/>
      <c r="X147" s="490"/>
    </row>
    <row r="148" spans="2:24" ht="205.5" customHeight="1">
      <c r="B148" s="413">
        <f>+B147+1</f>
        <v>66</v>
      </c>
      <c r="C148" s="414" t="str">
        <f>'Rango en indicadores'!E70</f>
        <v>Pedidos de almacén atendidos satisfactoriamente</v>
      </c>
      <c r="D148" s="415" t="str">
        <f>'Rango en indicadores'!D70</f>
        <v>09-RI-02</v>
      </c>
      <c r="E148" s="430">
        <f>'09 Gestión Admin POA 2020'!AQ14</f>
        <v>0.94999999999999984</v>
      </c>
      <c r="F148" s="430">
        <f>'09 Gestión Admin POA 2020'!AG14</f>
        <v>0.94999999999999984</v>
      </c>
      <c r="G148" s="430">
        <f>ROUNDDOWN(AVERAGE('09 Gestión Admin POA 2020'!Q14,'09 Gestión Admin POA 2020'!Y14,'09 Gestión Admin POA 2020'!AG14),3)</f>
        <v>0.95</v>
      </c>
      <c r="H148" s="430">
        <f>'09 Gestión Admin POA 2020'!AH14</f>
        <v>1</v>
      </c>
      <c r="I148" s="430">
        <f>ROUNDDOWN(AVERAGE('09 Gestión Admin POA 2020'!R14,'09 Gestión Admin POA 2020'!Z14,'09 Gestión Admin POA 2020'!AH14),3)</f>
        <v>1</v>
      </c>
      <c r="J148" s="430">
        <f>'09 Gestión Admin POA 2020'!AR14</f>
        <v>1</v>
      </c>
      <c r="K148" s="395">
        <f t="shared" si="17"/>
        <v>1.0526315789473686</v>
      </c>
      <c r="L148" s="395">
        <f t="shared" ref="L148:L152" si="18">IF(AND(G148&gt;0),I148/G148,"No programado")</f>
        <v>1.0526315789473684</v>
      </c>
      <c r="M148" s="395">
        <f>'09 Gestión Admin POA 2020'!AS14</f>
        <v>1.0526315789473686</v>
      </c>
      <c r="N148" s="432" t="str">
        <f>'Rango en indicadores'!G70</f>
        <v>Mayor o igual A:</v>
      </c>
      <c r="O148" s="416">
        <f>'Rango en indicadores'!H70</f>
        <v>90</v>
      </c>
      <c r="P148" s="432" t="str">
        <f>'Rango en indicadores'!I70</f>
        <v>Desde (&gt;):</v>
      </c>
      <c r="Q148" s="416">
        <f>'Rango en indicadores'!J70</f>
        <v>70</v>
      </c>
      <c r="R148" s="432" t="str">
        <f>'Rango en indicadores'!K70</f>
        <v>Hasta (&lt;):</v>
      </c>
      <c r="S148" s="416">
        <f>'Rango en indicadores'!L70</f>
        <v>90</v>
      </c>
      <c r="T148" s="432" t="str">
        <f>'Rango en indicadores'!M70</f>
        <v>Menor o Igual A:</v>
      </c>
      <c r="U148" s="416">
        <f>'Rango en indicadores'!N70</f>
        <v>70</v>
      </c>
      <c r="V148" s="418" t="s">
        <v>800</v>
      </c>
      <c r="W148" s="490"/>
      <c r="X148" s="490"/>
    </row>
    <row r="149" spans="2:24" ht="199.5" customHeight="1">
      <c r="B149" s="413">
        <f>+B148+1</f>
        <v>67</v>
      </c>
      <c r="C149" s="414" t="str">
        <f>'Rango en indicadores'!E71</f>
        <v>Servicios de transporte atendidos satisfactoriamente</v>
      </c>
      <c r="D149" s="415" t="str">
        <f>'Rango en indicadores'!D71</f>
        <v>09-RI-03</v>
      </c>
      <c r="E149" s="430">
        <f>'09 Gestión Admin POA 2020'!AQ15</f>
        <v>0.94999999999999984</v>
      </c>
      <c r="F149" s="430">
        <f>'09 Gestión Admin POA 2020'!AG15</f>
        <v>0.94999999999999984</v>
      </c>
      <c r="G149" s="430">
        <f>ROUNDDOWN(AVERAGE('09 Gestión Admin POA 2020'!Q15,'09 Gestión Admin POA 2020'!Y15,'09 Gestión Admin POA 2020'!AG15),3)</f>
        <v>0.95</v>
      </c>
      <c r="H149" s="430">
        <f>'09 Gestión Admin POA 2020'!AH15</f>
        <v>0.998</v>
      </c>
      <c r="I149" s="430">
        <f>ROUNDDOWN(AVERAGE('09 Gestión Admin POA 2020'!R15,'09 Gestión Admin POA 2020'!Z15,'09 Gestión Admin POA 2020'!AH15),3)</f>
        <v>0.996</v>
      </c>
      <c r="J149" s="430">
        <f>'09 Gestión Admin POA 2020'!AR15</f>
        <v>0.997</v>
      </c>
      <c r="K149" s="395">
        <f t="shared" si="17"/>
        <v>1.0505263157894738</v>
      </c>
      <c r="L149" s="395">
        <f t="shared" si="18"/>
        <v>1.0484210526315789</v>
      </c>
      <c r="M149" s="395">
        <f>'09 Gestión Admin POA 2020'!AS15</f>
        <v>1.0494736842105266</v>
      </c>
      <c r="N149" s="432" t="str">
        <f>'Rango en indicadores'!G71</f>
        <v>Mayor o igual A:</v>
      </c>
      <c r="O149" s="416">
        <f>'Rango en indicadores'!H71</f>
        <v>90</v>
      </c>
      <c r="P149" s="432" t="str">
        <f>'Rango en indicadores'!I71</f>
        <v>Desde (&gt;):</v>
      </c>
      <c r="Q149" s="416">
        <f>'Rango en indicadores'!J71</f>
        <v>70</v>
      </c>
      <c r="R149" s="432" t="str">
        <f>'Rango en indicadores'!K71</f>
        <v>Hasta (&lt;):</v>
      </c>
      <c r="S149" s="416">
        <f>'Rango en indicadores'!L71</f>
        <v>90</v>
      </c>
      <c r="T149" s="432" t="str">
        <f>'Rango en indicadores'!M71</f>
        <v>Menor o Igual A:</v>
      </c>
      <c r="U149" s="416">
        <f>'Rango en indicadores'!N71</f>
        <v>70</v>
      </c>
      <c r="V149" s="418" t="s">
        <v>801</v>
      </c>
      <c r="W149" s="490"/>
      <c r="X149" s="490"/>
    </row>
    <row r="150" spans="2:24" ht="168" customHeight="1">
      <c r="B150" s="413">
        <f>+B149+1</f>
        <v>68</v>
      </c>
      <c r="C150" s="414" t="str">
        <f>'Rango en indicadores'!E72</f>
        <v>Servicios de aseo y cafetería ejecutados satisfactoriamente</v>
      </c>
      <c r="D150" s="415" t="str">
        <f>'Rango en indicadores'!D72</f>
        <v>09-RI-04</v>
      </c>
      <c r="E150" s="430">
        <f>'09 Gestión Admin POA 2020'!AQ16</f>
        <v>0.94999999999999984</v>
      </c>
      <c r="F150" s="430">
        <f>'09 Gestión Admin POA 2020'!AG16</f>
        <v>0.94999999999999984</v>
      </c>
      <c r="G150" s="430">
        <f>ROUNDDOWN(AVERAGE('09 Gestión Admin POA 2020'!Q16,'09 Gestión Admin POA 2020'!Y16,'09 Gestión Admin POA 2020'!AG16),3)</f>
        <v>0.95</v>
      </c>
      <c r="H150" s="430">
        <f>'09 Gestión Admin POA 2020'!AH16</f>
        <v>1</v>
      </c>
      <c r="I150" s="430">
        <f>ROUNDDOWN(AVERAGE('09 Gestión Admin POA 2020'!R16,'09 Gestión Admin POA 2020'!Z16,'09 Gestión Admin POA 2020'!AH16),3)</f>
        <v>1</v>
      </c>
      <c r="J150" s="430">
        <f>'09 Gestión Admin POA 2020'!AR16</f>
        <v>1</v>
      </c>
      <c r="K150" s="395">
        <f t="shared" si="17"/>
        <v>1.0526315789473686</v>
      </c>
      <c r="L150" s="395">
        <f t="shared" si="18"/>
        <v>1.0526315789473684</v>
      </c>
      <c r="M150" s="395">
        <f>'09 Gestión Admin POA 2020'!AS16</f>
        <v>1.0526315789473686</v>
      </c>
      <c r="N150" s="432" t="str">
        <f>'Rango en indicadores'!G72</f>
        <v>Mayor o igual A:</v>
      </c>
      <c r="O150" s="416">
        <f>'Rango en indicadores'!H72</f>
        <v>90</v>
      </c>
      <c r="P150" s="432" t="str">
        <f>'Rango en indicadores'!I72</f>
        <v>Desde (&gt;):</v>
      </c>
      <c r="Q150" s="416">
        <f>'Rango en indicadores'!J72</f>
        <v>70</v>
      </c>
      <c r="R150" s="432" t="str">
        <f>'Rango en indicadores'!K72</f>
        <v>Hasta (&lt;):</v>
      </c>
      <c r="S150" s="416">
        <f>'Rango en indicadores'!L72</f>
        <v>90</v>
      </c>
      <c r="T150" s="432" t="str">
        <f>'Rango en indicadores'!M72</f>
        <v>Menor o Igual A:</v>
      </c>
      <c r="U150" s="416">
        <f>'Rango en indicadores'!N72</f>
        <v>70</v>
      </c>
      <c r="V150" s="418" t="s">
        <v>861</v>
      </c>
      <c r="W150" s="490"/>
      <c r="X150" s="490"/>
    </row>
    <row r="151" spans="2:24" ht="188.25" customHeight="1">
      <c r="B151" s="413">
        <f>+B150+1</f>
        <v>69</v>
      </c>
      <c r="C151" s="414" t="str">
        <f>'Rango en indicadores'!E73</f>
        <v>Cumplimiento del plan de acción PESV</v>
      </c>
      <c r="D151" s="415" t="str">
        <f>'Rango en indicadores'!D73</f>
        <v>09-RI-05</v>
      </c>
      <c r="E151" s="430">
        <f>'09 Gestión Admin POA 2020'!AQ17</f>
        <v>0.89999999999999991</v>
      </c>
      <c r="F151" s="430">
        <f>'09 Gestión Admin POA 2020'!AG17</f>
        <v>0.85</v>
      </c>
      <c r="G151" s="430">
        <f>ROUNDDOWN(AVERAGE('09 Gestión Admin POA 2020'!Q17,'09 Gestión Admin POA 2020'!Y17,'09 Gestión Admin POA 2020'!AG17),3)</f>
        <v>0.91600000000000004</v>
      </c>
      <c r="H151" s="430">
        <f>'09 Gestión Admin POA 2020'!AH17</f>
        <v>1.6659999999999999</v>
      </c>
      <c r="I151" s="430">
        <f>ROUNDDOWN(AVERAGE('09 Gestión Admin POA 2020'!R17,'09 Gestión Admin POA 2020'!Z17,'09 Gestión Admin POA 2020'!AH17),3)</f>
        <v>1.028</v>
      </c>
      <c r="J151" s="430">
        <f>'09 Gestión Admin POA 2020'!AR17</f>
        <v>1.028</v>
      </c>
      <c r="K151" s="395">
        <f t="shared" si="17"/>
        <v>1.96</v>
      </c>
      <c r="L151" s="395">
        <f t="shared" si="18"/>
        <v>1.1222707423580787</v>
      </c>
      <c r="M151" s="395">
        <f>'09 Gestión Admin POA 2020'!AS17</f>
        <v>1.1422222222222225</v>
      </c>
      <c r="N151" s="432" t="str">
        <f>'Rango en indicadores'!G73</f>
        <v>Mayor o igual A:</v>
      </c>
      <c r="O151" s="416">
        <f>'Rango en indicadores'!H73</f>
        <v>90</v>
      </c>
      <c r="P151" s="432" t="str">
        <f>'Rango en indicadores'!I73</f>
        <v>Desde (&gt;):</v>
      </c>
      <c r="Q151" s="416">
        <f>'Rango en indicadores'!J73</f>
        <v>70</v>
      </c>
      <c r="R151" s="432" t="str">
        <f>'Rango en indicadores'!K73</f>
        <v>Hasta (&lt;):</v>
      </c>
      <c r="S151" s="416">
        <f>'Rango en indicadores'!L73</f>
        <v>90</v>
      </c>
      <c r="T151" s="432" t="str">
        <f>'Rango en indicadores'!M73</f>
        <v>Menor o Igual A:</v>
      </c>
      <c r="U151" s="416">
        <f>'Rango en indicadores'!N73</f>
        <v>70</v>
      </c>
      <c r="V151" s="418" t="s">
        <v>862</v>
      </c>
      <c r="W151" s="490"/>
      <c r="X151" s="490"/>
    </row>
    <row r="152" spans="2:24" ht="171.75" customHeight="1">
      <c r="B152" s="413">
        <f>+B151+1</f>
        <v>70</v>
      </c>
      <c r="C152" s="414" t="str">
        <f>'Rango en indicadores'!E74</f>
        <v xml:space="preserve">Cumplimiento de las actividades relacionadas con la ejecución de contratos de bienes y servicios </v>
      </c>
      <c r="D152" s="415" t="str">
        <f>'Rango en indicadores'!D74</f>
        <v>09-RI-06</v>
      </c>
      <c r="E152" s="430">
        <f>'09 Gestión Admin POA 2020'!AQ18</f>
        <v>0.94999999999999984</v>
      </c>
      <c r="F152" s="430">
        <f>'09 Gestión Admin POA 2020'!AG18</f>
        <v>0.94999999999999984</v>
      </c>
      <c r="G152" s="430">
        <f>ROUNDDOWN(AVERAGE('09 Gestión Admin POA 2020'!Q18,'09 Gestión Admin POA 2020'!Y18,'09 Gestión Admin POA 2020'!AG18),3)</f>
        <v>0.95</v>
      </c>
      <c r="H152" s="430">
        <f>'09 Gestión Admin POA 2020'!AH18</f>
        <v>1.722</v>
      </c>
      <c r="I152" s="430">
        <f>ROUNDDOWN(AVERAGE('09 Gestión Admin POA 2020'!R18,'09 Gestión Admin POA 2020'!Z18,'09 Gestión Admin POA 2020'!AH18),3)</f>
        <v>1.1779999999999999</v>
      </c>
      <c r="J152" s="430">
        <f>'09 Gestión Admin POA 2020'!AR18</f>
        <v>1.1779999999999999</v>
      </c>
      <c r="K152" s="395">
        <f t="shared" si="17"/>
        <v>1.8126315789473686</v>
      </c>
      <c r="L152" s="395">
        <f t="shared" si="18"/>
        <v>1.24</v>
      </c>
      <c r="M152" s="395">
        <f>'09 Gestión Admin POA 2020'!AS18</f>
        <v>1.2400000000000002</v>
      </c>
      <c r="N152" s="432" t="str">
        <f>'Rango en indicadores'!G74</f>
        <v>Mayor o igual A:</v>
      </c>
      <c r="O152" s="416">
        <f>'Rango en indicadores'!H74</f>
        <v>100</v>
      </c>
      <c r="P152" s="432" t="str">
        <f>'Rango en indicadores'!I74</f>
        <v>Desde (&gt;):</v>
      </c>
      <c r="Q152" s="416">
        <f>'Rango en indicadores'!J74</f>
        <v>70</v>
      </c>
      <c r="R152" s="432" t="str">
        <f>'Rango en indicadores'!K74</f>
        <v>Hasta (&lt;):</v>
      </c>
      <c r="S152" s="416">
        <f>'Rango en indicadores'!L74</f>
        <v>100</v>
      </c>
      <c r="T152" s="432" t="str">
        <f>'Rango en indicadores'!M74</f>
        <v>Menor o Igual A:</v>
      </c>
      <c r="U152" s="416">
        <f>'Rango en indicadores'!N74</f>
        <v>70</v>
      </c>
      <c r="V152" s="418" t="s">
        <v>863</v>
      </c>
      <c r="W152" s="490"/>
      <c r="X152" s="490"/>
    </row>
    <row r="153" spans="2:24" ht="15.75">
      <c r="C153" s="587" t="s">
        <v>615</v>
      </c>
      <c r="D153" s="588"/>
      <c r="E153" s="588"/>
      <c r="F153" s="588"/>
      <c r="G153" s="588"/>
      <c r="H153" s="588"/>
      <c r="I153" s="588"/>
      <c r="J153" s="589"/>
      <c r="K153" s="422">
        <f>AVERAGE(K147:K152)</f>
        <v>1.3301754385964915</v>
      </c>
      <c r="L153" s="422">
        <f>AVERAGE(L147:L152)</f>
        <v>1.0995713611950182</v>
      </c>
      <c r="M153" s="422">
        <f>AVERAGE(M147:M152)</f>
        <v>1.1002990381937752</v>
      </c>
      <c r="N153" s="434"/>
      <c r="O153" s="434"/>
      <c r="P153" s="434"/>
      <c r="Q153" s="434"/>
      <c r="R153" s="434"/>
      <c r="S153" s="434"/>
      <c r="T153" s="434"/>
      <c r="U153" s="434"/>
      <c r="V153" s="424"/>
    </row>
    <row r="154" spans="2:24" s="407" customFormat="1">
      <c r="D154" s="408"/>
      <c r="V154" s="409"/>
    </row>
    <row r="155" spans="2:24" s="407" customFormat="1" ht="15.75">
      <c r="C155" s="410" t="s">
        <v>653</v>
      </c>
      <c r="D155" s="429"/>
      <c r="V155" s="409"/>
    </row>
    <row r="156" spans="2:24" ht="35.25" customHeight="1">
      <c r="C156" s="575" t="s">
        <v>605</v>
      </c>
      <c r="D156" s="574" t="s">
        <v>606</v>
      </c>
      <c r="E156" s="576" t="s">
        <v>607</v>
      </c>
      <c r="F156" s="577"/>
      <c r="G156" s="578"/>
      <c r="H156" s="574" t="s">
        <v>608</v>
      </c>
      <c r="I156" s="586" t="str">
        <f>$I$31</f>
        <v>Ejecución Acumulada Corte
30/09/2020</v>
      </c>
      <c r="J156" s="574" t="s">
        <v>609</v>
      </c>
      <c r="K156" s="574" t="s">
        <v>581</v>
      </c>
      <c r="L156" s="574"/>
      <c r="M156" s="574"/>
      <c r="N156" s="573" t="s">
        <v>679</v>
      </c>
      <c r="O156" s="573"/>
      <c r="P156" s="573"/>
      <c r="Q156" s="573"/>
      <c r="R156" s="573"/>
      <c r="S156" s="573"/>
      <c r="T156" s="573"/>
      <c r="U156" s="573"/>
      <c r="V156" s="593" t="s">
        <v>610</v>
      </c>
    </row>
    <row r="157" spans="2:24" ht="41.25" customHeight="1">
      <c r="C157" s="575"/>
      <c r="D157" s="574"/>
      <c r="E157" s="411" t="s">
        <v>673</v>
      </c>
      <c r="F157" s="411" t="str">
        <f>$C$5</f>
        <v>Tercer Trimestre</v>
      </c>
      <c r="G157" s="484" t="str">
        <f>$G$31</f>
        <v>Acumulada Corte
30/09/2020</v>
      </c>
      <c r="H157" s="574"/>
      <c r="I157" s="586"/>
      <c r="J157" s="574"/>
      <c r="K157" s="411" t="str">
        <f>+$C$5</f>
        <v>Tercer Trimestre</v>
      </c>
      <c r="L157" s="484" t="str">
        <f>$L$31</f>
        <v>Acumulado Corte 30/09/2020</v>
      </c>
      <c r="M157" s="411" t="s">
        <v>582</v>
      </c>
      <c r="N157" s="551" t="s">
        <v>767</v>
      </c>
      <c r="O157" s="552"/>
      <c r="P157" s="548" t="s">
        <v>674</v>
      </c>
      <c r="Q157" s="549"/>
      <c r="R157" s="549"/>
      <c r="S157" s="550"/>
      <c r="T157" s="553" t="s">
        <v>768</v>
      </c>
      <c r="U157" s="554"/>
      <c r="V157" s="593"/>
    </row>
    <row r="158" spans="2:24" ht="189" customHeight="1">
      <c r="B158" s="413">
        <f>1+B152</f>
        <v>71</v>
      </c>
      <c r="C158" s="414" t="str">
        <f>'Rango en indicadores'!E75</f>
        <v>Porcentaje de pagos realizados en el mes</v>
      </c>
      <c r="D158" s="415" t="str">
        <f>'Rango en indicadores'!D75</f>
        <v>10-RI-01</v>
      </c>
      <c r="E158" s="430">
        <f>'10 Gestión Financiera POA 2020'!AQ13</f>
        <v>1</v>
      </c>
      <c r="F158" s="420">
        <f>'10 Gestión Financiera POA 2020'!AG13</f>
        <v>1</v>
      </c>
      <c r="G158" s="430">
        <f>ROUNDDOWN(AVERAGE('10 Gestión Financiera POA 2020'!Q13,'10 Gestión Financiera POA 2020'!Y13,'10 Gestión Financiera POA 2020'!AG13),3)</f>
        <v>1</v>
      </c>
      <c r="H158" s="420">
        <f>'10 Gestión Financiera POA 2020'!AH13</f>
        <v>0.98699999999999999</v>
      </c>
      <c r="I158" s="430">
        <f>ROUNDDOWN(AVERAGE('10 Gestión Financiera POA 2020'!R13,'10 Gestión Financiera POA 2020'!Z13,'10 Gestión Financiera POA 2020'!AH13),3)</f>
        <v>0.99</v>
      </c>
      <c r="J158" s="420">
        <f>'10 Gestión Financiera POA 2020'!AR13</f>
        <v>0.99</v>
      </c>
      <c r="K158" s="444">
        <f>IF(AND(F158&gt;0),H158/F158,"No programado")</f>
        <v>0.98699999999999999</v>
      </c>
      <c r="L158" s="444">
        <f>IF(AND(G158&gt;0),I158/G158,"No programado")</f>
        <v>0.99</v>
      </c>
      <c r="M158" s="444">
        <f>'10 Gestión Financiera POA 2020'!AS13</f>
        <v>0.99</v>
      </c>
      <c r="N158" s="432" t="str">
        <f>'Rango en indicadores'!G75</f>
        <v>Mayor o igual A:</v>
      </c>
      <c r="O158" s="416">
        <f>'Rango en indicadores'!H75</f>
        <v>99</v>
      </c>
      <c r="P158" s="432" t="str">
        <f>'Rango en indicadores'!I75</f>
        <v>Desde (&gt;):</v>
      </c>
      <c r="Q158" s="416">
        <f>'Rango en indicadores'!J75</f>
        <v>95</v>
      </c>
      <c r="R158" s="432" t="str">
        <f>'Rango en indicadores'!K75</f>
        <v>Hasta (&lt;):</v>
      </c>
      <c r="S158" s="416">
        <f>'Rango en indicadores'!L75</f>
        <v>99</v>
      </c>
      <c r="T158" s="432" t="str">
        <f>'Rango en indicadores'!M75</f>
        <v>Menor o Igual A:</v>
      </c>
      <c r="U158" s="416">
        <f>'Rango en indicadores'!N75</f>
        <v>95</v>
      </c>
      <c r="V158" s="418" t="s">
        <v>864</v>
      </c>
      <c r="W158" s="491"/>
      <c r="X158" s="491"/>
    </row>
    <row r="159" spans="2:24" ht="15.75">
      <c r="C159" s="587" t="s">
        <v>615</v>
      </c>
      <c r="D159" s="588"/>
      <c r="E159" s="588"/>
      <c r="F159" s="588"/>
      <c r="G159" s="588"/>
      <c r="H159" s="588"/>
      <c r="I159" s="588"/>
      <c r="J159" s="589"/>
      <c r="K159" s="445">
        <f>IFERROR(AVERAGE(K158:K158),0)</f>
        <v>0.98699999999999999</v>
      </c>
      <c r="L159" s="445">
        <f>IFERROR(AVERAGE(L158:L158),0)</f>
        <v>0.99</v>
      </c>
      <c r="M159" s="445">
        <f>IFERROR(AVERAGE(M158:M158),0)</f>
        <v>0.99</v>
      </c>
      <c r="N159" s="434"/>
      <c r="O159" s="434"/>
      <c r="P159" s="434"/>
      <c r="Q159" s="434"/>
      <c r="R159" s="434"/>
      <c r="S159" s="434"/>
      <c r="T159" s="434"/>
      <c r="U159" s="434"/>
      <c r="V159" s="424"/>
    </row>
    <row r="160" spans="2:24" s="407" customFormat="1">
      <c r="D160" s="408"/>
      <c r="V160" s="409"/>
    </row>
    <row r="161" spans="2:24" s="407" customFormat="1" ht="15.75">
      <c r="C161" s="410" t="s">
        <v>655</v>
      </c>
      <c r="D161" s="429"/>
      <c r="V161" s="409"/>
    </row>
    <row r="162" spans="2:24" ht="36.75" customHeight="1">
      <c r="C162" s="575" t="s">
        <v>605</v>
      </c>
      <c r="D162" s="574" t="s">
        <v>606</v>
      </c>
      <c r="E162" s="576" t="s">
        <v>607</v>
      </c>
      <c r="F162" s="577"/>
      <c r="G162" s="578"/>
      <c r="H162" s="574" t="s">
        <v>608</v>
      </c>
      <c r="I162" s="586" t="str">
        <f>$I$31</f>
        <v>Ejecución Acumulada Corte
30/09/2020</v>
      </c>
      <c r="J162" s="574" t="s">
        <v>609</v>
      </c>
      <c r="K162" s="574" t="s">
        <v>581</v>
      </c>
      <c r="L162" s="574"/>
      <c r="M162" s="574"/>
      <c r="N162" s="573" t="s">
        <v>679</v>
      </c>
      <c r="O162" s="573"/>
      <c r="P162" s="573"/>
      <c r="Q162" s="573"/>
      <c r="R162" s="573"/>
      <c r="S162" s="573"/>
      <c r="T162" s="573"/>
      <c r="U162" s="573"/>
      <c r="V162" s="593" t="s">
        <v>610</v>
      </c>
    </row>
    <row r="163" spans="2:24" ht="40.5" customHeight="1">
      <c r="C163" s="575"/>
      <c r="D163" s="574"/>
      <c r="E163" s="411" t="s">
        <v>673</v>
      </c>
      <c r="F163" s="411" t="str">
        <f>$C$5</f>
        <v>Tercer Trimestre</v>
      </c>
      <c r="G163" s="484" t="str">
        <f>$G$31</f>
        <v>Acumulada Corte
30/09/2020</v>
      </c>
      <c r="H163" s="574"/>
      <c r="I163" s="586"/>
      <c r="J163" s="574"/>
      <c r="K163" s="411" t="str">
        <f>+$C$5</f>
        <v>Tercer Trimestre</v>
      </c>
      <c r="L163" s="484" t="str">
        <f>$L$31</f>
        <v>Acumulado Corte 30/09/2020</v>
      </c>
      <c r="M163" s="411" t="s">
        <v>582</v>
      </c>
      <c r="N163" s="551" t="s">
        <v>767</v>
      </c>
      <c r="O163" s="552"/>
      <c r="P163" s="548" t="s">
        <v>674</v>
      </c>
      <c r="Q163" s="549"/>
      <c r="R163" s="549"/>
      <c r="S163" s="550"/>
      <c r="T163" s="553" t="s">
        <v>768</v>
      </c>
      <c r="U163" s="554"/>
      <c r="V163" s="593"/>
    </row>
    <row r="164" spans="2:24" ht="132.75" customHeight="1">
      <c r="B164" s="413">
        <f>B158+1</f>
        <v>72</v>
      </c>
      <c r="C164" s="446" t="str">
        <f>'Rango en indicadores'!E76</f>
        <v>Porcentaje de ejecución del PAA correspondiente a gastos generales</v>
      </c>
      <c r="D164" s="432" t="str">
        <f>'Rango en indicadores'!D76</f>
        <v>11-RI-01</v>
      </c>
      <c r="E164" s="395">
        <f>'11 Gestión Contractual POA 2020'!AQ13</f>
        <v>0.95</v>
      </c>
      <c r="F164" s="395">
        <f>'11 Gestión Contractual POA 2020'!AG13</f>
        <v>0.85</v>
      </c>
      <c r="G164" s="430">
        <f>+'11 Gestión Contractual POA 2020'!AG13</f>
        <v>0.85</v>
      </c>
      <c r="H164" s="395">
        <f>'11 Gestión Contractual POA 2020'!AH13</f>
        <v>0.84899999999999998</v>
      </c>
      <c r="I164" s="395">
        <f>+'11 Gestión Contractual POA 2020'!AH13</f>
        <v>0.84899999999999998</v>
      </c>
      <c r="J164" s="395">
        <f>'11 Gestión Contractual POA 2020'!AR13</f>
        <v>0.84899999999999998</v>
      </c>
      <c r="K164" s="395">
        <f>IF(AND(F164&gt;0),H164/F164,"No programado")</f>
        <v>0.99882352941176467</v>
      </c>
      <c r="L164" s="395">
        <f>IF(AND(G164&gt;0),I164/G164,"No programado")</f>
        <v>0.99882352941176467</v>
      </c>
      <c r="M164" s="395">
        <f>'11 Gestión Contractual POA 2020'!AS13</f>
        <v>0.89368421052631586</v>
      </c>
      <c r="N164" s="432" t="str">
        <f>'Rango en indicadores'!G76</f>
        <v>Mayor o igual A:</v>
      </c>
      <c r="O164" s="416">
        <f>'Rango en indicadores'!H76</f>
        <v>95</v>
      </c>
      <c r="P164" s="432" t="str">
        <f>'Rango en indicadores'!I76</f>
        <v>Desde (&gt;):</v>
      </c>
      <c r="Q164" s="416">
        <f>'Rango en indicadores'!J76</f>
        <v>90</v>
      </c>
      <c r="R164" s="432" t="str">
        <f>'Rango en indicadores'!K76</f>
        <v>Hasta (&lt;):</v>
      </c>
      <c r="S164" s="416">
        <f>'Rango en indicadores'!L76</f>
        <v>95</v>
      </c>
      <c r="T164" s="432" t="str">
        <f>'Rango en indicadores'!M76</f>
        <v>Menor o Igual A:</v>
      </c>
      <c r="U164" s="416">
        <f>'Rango en indicadores'!N76</f>
        <v>90</v>
      </c>
      <c r="V164" s="418" t="s">
        <v>865</v>
      </c>
    </row>
    <row r="165" spans="2:24" ht="15.75">
      <c r="C165" s="587" t="s">
        <v>615</v>
      </c>
      <c r="D165" s="588"/>
      <c r="E165" s="588"/>
      <c r="F165" s="588"/>
      <c r="G165" s="588"/>
      <c r="H165" s="588"/>
      <c r="I165" s="588"/>
      <c r="J165" s="589"/>
      <c r="K165" s="422">
        <f>IFERROR(AVERAGE(K164:K164),0)</f>
        <v>0.99882352941176467</v>
      </c>
      <c r="L165" s="422">
        <f>IFERROR(AVERAGE(L164:L164),0)</f>
        <v>0.99882352941176467</v>
      </c>
      <c r="M165" s="422">
        <f>AVERAGE(M164:M164)</f>
        <v>0.89368421052631586</v>
      </c>
      <c r="N165" s="434"/>
      <c r="O165" s="434"/>
      <c r="P165" s="434"/>
      <c r="Q165" s="434"/>
      <c r="R165" s="434"/>
      <c r="S165" s="434"/>
      <c r="T165" s="434"/>
      <c r="U165" s="434"/>
      <c r="V165" s="424"/>
      <c r="W165" s="491"/>
      <c r="X165" s="491"/>
    </row>
    <row r="166" spans="2:24" s="407" customFormat="1">
      <c r="D166" s="408"/>
      <c r="V166" s="409"/>
    </row>
    <row r="167" spans="2:24" s="407" customFormat="1" ht="15.75">
      <c r="C167" s="410" t="s">
        <v>656</v>
      </c>
      <c r="D167" s="429"/>
      <c r="V167" s="409"/>
    </row>
    <row r="168" spans="2:24" ht="33" customHeight="1">
      <c r="C168" s="575" t="s">
        <v>605</v>
      </c>
      <c r="D168" s="574" t="s">
        <v>606</v>
      </c>
      <c r="E168" s="576" t="s">
        <v>607</v>
      </c>
      <c r="F168" s="577"/>
      <c r="G168" s="578"/>
      <c r="H168" s="574" t="s">
        <v>608</v>
      </c>
      <c r="I168" s="586" t="str">
        <f>$I$31</f>
        <v>Ejecución Acumulada Corte
30/09/2020</v>
      </c>
      <c r="J168" s="574" t="s">
        <v>609</v>
      </c>
      <c r="K168" s="574" t="s">
        <v>581</v>
      </c>
      <c r="L168" s="574"/>
      <c r="M168" s="574"/>
      <c r="N168" s="573" t="s">
        <v>679</v>
      </c>
      <c r="O168" s="573"/>
      <c r="P168" s="573"/>
      <c r="Q168" s="573"/>
      <c r="R168" s="573"/>
      <c r="S168" s="573"/>
      <c r="T168" s="573"/>
      <c r="U168" s="573"/>
      <c r="V168" s="598" t="s">
        <v>610</v>
      </c>
    </row>
    <row r="169" spans="2:24" ht="35.25" customHeight="1">
      <c r="C169" s="575"/>
      <c r="D169" s="574"/>
      <c r="E169" s="411" t="s">
        <v>673</v>
      </c>
      <c r="F169" s="411" t="str">
        <f>$C$5</f>
        <v>Tercer Trimestre</v>
      </c>
      <c r="G169" s="484" t="str">
        <f>$G$31</f>
        <v>Acumulada Corte
30/09/2020</v>
      </c>
      <c r="H169" s="574"/>
      <c r="I169" s="586"/>
      <c r="J169" s="574"/>
      <c r="K169" s="411" t="str">
        <f>+$C$5</f>
        <v>Tercer Trimestre</v>
      </c>
      <c r="L169" s="484" t="str">
        <f>$L$31</f>
        <v>Acumulado Corte 30/09/2020</v>
      </c>
      <c r="M169" s="411" t="s">
        <v>582</v>
      </c>
      <c r="N169" s="551" t="s">
        <v>767</v>
      </c>
      <c r="O169" s="552"/>
      <c r="P169" s="548" t="s">
        <v>674</v>
      </c>
      <c r="Q169" s="549"/>
      <c r="R169" s="549"/>
      <c r="S169" s="550"/>
      <c r="T169" s="553" t="s">
        <v>768</v>
      </c>
      <c r="U169" s="554"/>
      <c r="V169" s="598"/>
    </row>
    <row r="170" spans="2:24" ht="222.75" customHeight="1">
      <c r="B170" s="413">
        <f>+B164+1</f>
        <v>73</v>
      </c>
      <c r="C170" s="414" t="str">
        <f>'Rango en indicadores'!E77</f>
        <v>Porcentaje de metros lineales de documentación recibida en el archivo central durante la vigencia, en atención al cronograma de transferencias y las solicitudes de las dependencia</v>
      </c>
      <c r="D170" s="415" t="str">
        <f>'Rango en indicadores'!D77</f>
        <v>12-RI-01</v>
      </c>
      <c r="E170" s="430">
        <f>'12 Gestión Documental POA 2020'!AQ13</f>
        <v>0.34999999999999992</v>
      </c>
      <c r="F170" s="430">
        <f>'12 Gestión Documental POA 2020'!AG13</f>
        <v>0</v>
      </c>
      <c r="G170" s="430">
        <f>ROUNDDOWN(AVERAGE('12 Gestión Documental POA 2020'!Y13,'12 Gestión Documental POA 2020'!Q13,'12 Gestión Documental POA 2020'!AG13),3)</f>
        <v>0.46600000000000003</v>
      </c>
      <c r="H170" s="430">
        <f>'12 Gestión Documental POA 2020'!AH13</f>
        <v>1.6E-2</v>
      </c>
      <c r="I170" s="430">
        <f>ROUNDDOWN(AVERAGE('12 Gestión Documental POA 2020'!R13,'12 Gestión Documental POA 2020'!Z13,'12 Gestión Documental POA 2020'!AH13),3)</f>
        <v>0.33800000000000002</v>
      </c>
      <c r="J170" s="430">
        <f>'12 Gestión Documental POA 2020'!AR13</f>
        <v>0.33800000000000002</v>
      </c>
      <c r="K170" s="395" t="str">
        <f>IF(AND(F170&gt;0),H170/F170,"No programado")</f>
        <v>No programado</v>
      </c>
      <c r="L170" s="395">
        <f>IF(AND(G170&gt;0),I170/G170,"No programado")</f>
        <v>0.72532188841201717</v>
      </c>
      <c r="M170" s="395">
        <f>'12 Gestión Documental POA 2020'!AS13</f>
        <v>0.96571428571428597</v>
      </c>
      <c r="N170" s="432" t="str">
        <f>'Rango en indicadores'!G77</f>
        <v>Mayor o igual A:</v>
      </c>
      <c r="O170" s="416">
        <f>'Rango en indicadores'!H77</f>
        <v>100</v>
      </c>
      <c r="P170" s="432" t="str">
        <f>'Rango en indicadores'!I77</f>
        <v>Desde (&gt;):</v>
      </c>
      <c r="Q170" s="416">
        <f>'Rango en indicadores'!J77</f>
        <v>95</v>
      </c>
      <c r="R170" s="432" t="str">
        <f>'Rango en indicadores'!K77</f>
        <v>Hasta (&lt;):</v>
      </c>
      <c r="S170" s="416">
        <f>'Rango en indicadores'!L77</f>
        <v>100</v>
      </c>
      <c r="T170" s="432" t="str">
        <f>'Rango en indicadores'!M77</f>
        <v>Menor o Igual A:</v>
      </c>
      <c r="U170" s="416">
        <f>'Rango en indicadores'!N77</f>
        <v>95</v>
      </c>
      <c r="V170" s="418" t="s">
        <v>866</v>
      </c>
    </row>
    <row r="171" spans="2:24" ht="85.5" customHeight="1">
      <c r="B171" s="413">
        <f>B170+1</f>
        <v>74</v>
      </c>
      <c r="C171" s="414" t="str">
        <f>'Rango en indicadores'!E78</f>
        <v>Actividades de diseño o ajuste de instrumentos archivísticos establecidos por ley, desarrolladas en el periodo.</v>
      </c>
      <c r="D171" s="415" t="str">
        <f>'Rango en indicadores'!D78</f>
        <v>12-RI-02</v>
      </c>
      <c r="E171" s="437">
        <f>'12 Gestión Documental POA 2020'!AQ14</f>
        <v>30</v>
      </c>
      <c r="F171" s="437">
        <f>'12 Gestión Documental POA 2020'!AG14</f>
        <v>9</v>
      </c>
      <c r="G171" s="437">
        <f>+'12 Gestión Documental POA 2020'!Y14+'12 Gestión Documental POA 2020'!Q14+'12 Gestión Documental POA 2020'!AG14</f>
        <v>23</v>
      </c>
      <c r="H171" s="437">
        <f>'12 Gestión Documental POA 2020'!AH14</f>
        <v>13</v>
      </c>
      <c r="I171" s="437">
        <f>+'12 Gestión Documental POA 2020'!R14+'12 Gestión Documental POA 2020'!Z14+'12 Gestión Documental POA 2020'!AH14</f>
        <v>27</v>
      </c>
      <c r="J171" s="437">
        <f>'12 Gestión Documental POA 2020'!AR14</f>
        <v>27</v>
      </c>
      <c r="K171" s="395">
        <f>IF(AND(F171&gt;0),H171/F171,"No programado")</f>
        <v>1.4444444444444444</v>
      </c>
      <c r="L171" s="395">
        <f>IF(AND(G171&gt;0),I171/G171,"No programado")</f>
        <v>1.173913043478261</v>
      </c>
      <c r="M171" s="395">
        <f>'12 Gestión Documental POA 2020'!AS14</f>
        <v>0.9</v>
      </c>
      <c r="N171" s="432" t="str">
        <f>'Rango en indicadores'!G78</f>
        <v>Mayor o igual A:</v>
      </c>
      <c r="O171" s="416">
        <f>'Rango en indicadores'!H78</f>
        <v>90</v>
      </c>
      <c r="P171" s="432" t="str">
        <f>'Rango en indicadores'!I78</f>
        <v>Desde (&gt;):</v>
      </c>
      <c r="Q171" s="416">
        <f>'Rango en indicadores'!J78</f>
        <v>79</v>
      </c>
      <c r="R171" s="432" t="str">
        <f>'Rango en indicadores'!K78</f>
        <v>Hasta (&lt;):</v>
      </c>
      <c r="S171" s="416">
        <f>'Rango en indicadores'!L78</f>
        <v>90</v>
      </c>
      <c r="T171" s="432" t="str">
        <f>'Rango en indicadores'!M78</f>
        <v>Menor o Igual A:</v>
      </c>
      <c r="U171" s="416">
        <f>'Rango en indicadores'!N78</f>
        <v>79</v>
      </c>
      <c r="V171" s="418" t="s">
        <v>796</v>
      </c>
    </row>
    <row r="172" spans="2:24" ht="155.25" customHeight="1">
      <c r="B172" s="413">
        <f>B171+1</f>
        <v>75</v>
      </c>
      <c r="C172" s="414" t="str">
        <f>'Rango en indicadores'!E79</f>
        <v>Actividades de implementación de instrumentos archivísticos establecidos por ley, desarrolladas en el periodo.</v>
      </c>
      <c r="D172" s="415" t="str">
        <f>'Rango en indicadores'!D79</f>
        <v>12-RI-03</v>
      </c>
      <c r="E172" s="437">
        <f>'12 Gestión Documental POA 2020'!AQ15</f>
        <v>25</v>
      </c>
      <c r="F172" s="437">
        <f>'12 Gestión Documental POA 2020'!AG15</f>
        <v>8</v>
      </c>
      <c r="G172" s="437">
        <f>+'12 Gestión Documental POA 2020'!Y15+'12 Gestión Documental POA 2020'!Q15+'12 Gestión Documental POA 2020'!AG15</f>
        <v>22</v>
      </c>
      <c r="H172" s="437">
        <f>'12 Gestión Documental POA 2020'!AH15</f>
        <v>8</v>
      </c>
      <c r="I172" s="437">
        <f>+'12 Gestión Documental POA 2020'!R15+'12 Gestión Documental POA 2020'!Z15+'12 Gestión Documental POA 2020'!AH15</f>
        <v>18</v>
      </c>
      <c r="J172" s="437">
        <f>'12 Gestión Documental POA 2020'!AR15</f>
        <v>18</v>
      </c>
      <c r="K172" s="395">
        <f>IF(AND(F172&gt;0),H172/F172,"No programado")</f>
        <v>1</v>
      </c>
      <c r="L172" s="395">
        <f t="shared" ref="L172" si="19">IF(AND(G172&gt;0),I172/G172,"No programado")</f>
        <v>0.81818181818181823</v>
      </c>
      <c r="M172" s="395">
        <f>'12 Gestión Documental POA 2020'!AS15</f>
        <v>0.72</v>
      </c>
      <c r="N172" s="432" t="str">
        <f>'Rango en indicadores'!G79</f>
        <v>Mayor o igual A:</v>
      </c>
      <c r="O172" s="416">
        <f>'Rango en indicadores'!H79</f>
        <v>90</v>
      </c>
      <c r="P172" s="432" t="str">
        <f>'Rango en indicadores'!I79</f>
        <v>Desde (&gt;):</v>
      </c>
      <c r="Q172" s="416">
        <f>'Rango en indicadores'!J79</f>
        <v>79</v>
      </c>
      <c r="R172" s="432" t="str">
        <f>'Rango en indicadores'!K79</f>
        <v>Hasta (&lt;):</v>
      </c>
      <c r="S172" s="416">
        <f>'Rango en indicadores'!L79</f>
        <v>90</v>
      </c>
      <c r="T172" s="432" t="str">
        <f>'Rango en indicadores'!M79</f>
        <v>Menor o Igual A:</v>
      </c>
      <c r="U172" s="416">
        <f>'Rango en indicadores'!N79</f>
        <v>79</v>
      </c>
      <c r="V172" s="438" t="s">
        <v>867</v>
      </c>
      <c r="W172" s="492"/>
      <c r="X172" s="492"/>
    </row>
    <row r="173" spans="2:24" ht="15.75">
      <c r="C173" s="587" t="s">
        <v>615</v>
      </c>
      <c r="D173" s="588"/>
      <c r="E173" s="588"/>
      <c r="F173" s="588"/>
      <c r="G173" s="588"/>
      <c r="H173" s="588"/>
      <c r="I173" s="588"/>
      <c r="J173" s="589"/>
      <c r="K173" s="422">
        <f>IFERROR(AVERAGE(K170:K172),0)</f>
        <v>1.2222222222222223</v>
      </c>
      <c r="L173" s="422">
        <f>IFERROR(AVERAGE(L170:L172),0)</f>
        <v>0.9058055833573655</v>
      </c>
      <c r="M173" s="422">
        <f>IFERROR(AVERAGE(M170:M172),0)</f>
        <v>0.86190476190476206</v>
      </c>
      <c r="N173" s="434"/>
      <c r="O173" s="434"/>
      <c r="P173" s="434"/>
      <c r="Q173" s="434"/>
      <c r="R173" s="434"/>
      <c r="S173" s="434"/>
      <c r="T173" s="434"/>
      <c r="U173" s="434"/>
      <c r="V173" s="424"/>
    </row>
    <row r="174" spans="2:24" s="407" customFormat="1">
      <c r="D174" s="408"/>
      <c r="V174" s="409"/>
    </row>
    <row r="175" spans="2:24" s="407" customFormat="1" ht="15.75">
      <c r="C175" s="410" t="s">
        <v>658</v>
      </c>
      <c r="D175" s="429"/>
      <c r="V175" s="409"/>
    </row>
    <row r="176" spans="2:24" ht="30.75" customHeight="1">
      <c r="C176" s="575" t="s">
        <v>605</v>
      </c>
      <c r="D176" s="574" t="s">
        <v>606</v>
      </c>
      <c r="E176" s="576" t="s">
        <v>607</v>
      </c>
      <c r="F176" s="577"/>
      <c r="G176" s="578"/>
      <c r="H176" s="574" t="s">
        <v>608</v>
      </c>
      <c r="I176" s="586" t="str">
        <f>$I$31</f>
        <v>Ejecución Acumulada Corte
30/09/2020</v>
      </c>
      <c r="J176" s="574" t="s">
        <v>609</v>
      </c>
      <c r="K176" s="574" t="s">
        <v>581</v>
      </c>
      <c r="L176" s="574"/>
      <c r="M176" s="574"/>
      <c r="N176" s="573" t="s">
        <v>679</v>
      </c>
      <c r="O176" s="573"/>
      <c r="P176" s="573"/>
      <c r="Q176" s="573"/>
      <c r="R176" s="573"/>
      <c r="S176" s="573"/>
      <c r="T176" s="573"/>
      <c r="U176" s="573"/>
      <c r="V176" s="598" t="s">
        <v>610</v>
      </c>
    </row>
    <row r="177" spans="2:22" ht="34.5" customHeight="1">
      <c r="C177" s="575"/>
      <c r="D177" s="574"/>
      <c r="E177" s="411" t="s">
        <v>611</v>
      </c>
      <c r="F177" s="411" t="str">
        <f>$C$5</f>
        <v>Tercer Trimestre</v>
      </c>
      <c r="G177" s="484" t="str">
        <f>$G$31</f>
        <v>Acumulada Corte
30/09/2020</v>
      </c>
      <c r="H177" s="574"/>
      <c r="I177" s="586"/>
      <c r="J177" s="574"/>
      <c r="K177" s="411" t="str">
        <f>+$C$5</f>
        <v>Tercer Trimestre</v>
      </c>
      <c r="L177" s="484" t="str">
        <f>$L$31</f>
        <v>Acumulado Corte 30/09/2020</v>
      </c>
      <c r="M177" s="411" t="s">
        <v>582</v>
      </c>
      <c r="N177" s="551" t="s">
        <v>767</v>
      </c>
      <c r="O177" s="552"/>
      <c r="P177" s="548" t="s">
        <v>674</v>
      </c>
      <c r="Q177" s="549"/>
      <c r="R177" s="549"/>
      <c r="S177" s="550"/>
      <c r="T177" s="553" t="s">
        <v>768</v>
      </c>
      <c r="U177" s="554"/>
      <c r="V177" s="598"/>
    </row>
    <row r="178" spans="2:22" ht="93.75" customHeight="1">
      <c r="B178" s="413">
        <f>1+B172</f>
        <v>76</v>
      </c>
      <c r="C178" s="414" t="str">
        <f>'Rango en indicadores'!E80</f>
        <v>Porcentaje de intervención oportuna en defensa judicial de la Entidad (Vinculada)</v>
      </c>
      <c r="D178" s="415" t="str">
        <f>'Rango en indicadores'!D80</f>
        <v>13-R1-01</v>
      </c>
      <c r="E178" s="430">
        <f>'13 Gestión Jurídica POA 2020 '!AQ13</f>
        <v>1</v>
      </c>
      <c r="F178" s="430">
        <f>'13 Gestión Jurídica POA 2020 '!AG13</f>
        <v>1</v>
      </c>
      <c r="G178" s="430">
        <f>ROUNDDOWN(AVERAGE('13 Gestión Jurídica POA 2020 '!Q13,'13 Gestión Jurídica POA 2020 '!Y13,'13 Gestión Jurídica POA 2020 '!AG13),3)</f>
        <v>1</v>
      </c>
      <c r="H178" s="430">
        <f>'13 Gestión Jurídica POA 2020 '!AH13</f>
        <v>1</v>
      </c>
      <c r="I178" s="430">
        <f>ROUNDDOWN(AVERAGE('13 Gestión Jurídica POA 2020 '!R13,'13 Gestión Jurídica POA 2020 '!Z13,'13 Gestión Jurídica POA 2020 '!AH13),3)</f>
        <v>1</v>
      </c>
      <c r="J178" s="430">
        <f>'13 Gestión Jurídica POA 2020 '!AR13</f>
        <v>1</v>
      </c>
      <c r="K178" s="395">
        <f>IF(AND(F178&gt;0),H178/F178,"No programado")</f>
        <v>1</v>
      </c>
      <c r="L178" s="395">
        <f>IF(AND(G178&gt;0),I178/G178,"No programado")</f>
        <v>1</v>
      </c>
      <c r="M178" s="395">
        <f>'13 Gestión Jurídica POA 2020 '!AS13</f>
        <v>1</v>
      </c>
      <c r="N178" s="432" t="str">
        <f>'Rango en indicadores'!G80</f>
        <v>Mayor o igual A:</v>
      </c>
      <c r="O178" s="416">
        <f>'Rango en indicadores'!H80</f>
        <v>100</v>
      </c>
      <c r="P178" s="432" t="str">
        <f>'Rango en indicadores'!I80</f>
        <v>Desde (&gt;):</v>
      </c>
      <c r="Q178" s="416">
        <f>'Rango en indicadores'!J80</f>
        <v>90</v>
      </c>
      <c r="R178" s="432" t="str">
        <f>'Rango en indicadores'!K80</f>
        <v>Hasta (&lt;):</v>
      </c>
      <c r="S178" s="416">
        <f>'Rango en indicadores'!L80</f>
        <v>100</v>
      </c>
      <c r="T178" s="432" t="str">
        <f>'Rango en indicadores'!M80</f>
        <v>Menor o Igual A:</v>
      </c>
      <c r="U178" s="416">
        <f>'Rango en indicadores'!N80</f>
        <v>90</v>
      </c>
      <c r="V178" s="418" t="s">
        <v>793</v>
      </c>
    </row>
    <row r="179" spans="2:22" ht="100.5" customHeight="1">
      <c r="B179" s="413">
        <f>B178+1</f>
        <v>77</v>
      </c>
      <c r="C179" s="414" t="str">
        <f>'Rango en indicadores'!E81</f>
        <v>Porcentaje de intervención oportuna en defensa judicial de la Entidad por acciones de tutela</v>
      </c>
      <c r="D179" s="415" t="str">
        <f>'Rango en indicadores'!D81</f>
        <v>13-R1-02</v>
      </c>
      <c r="E179" s="430">
        <f>'13 Gestión Jurídica POA 2020 '!AQ14</f>
        <v>1</v>
      </c>
      <c r="F179" s="430">
        <f>'13 Gestión Jurídica POA 2020 '!AG14</f>
        <v>1</v>
      </c>
      <c r="G179" s="430">
        <f>ROUNDDOWN(AVERAGE('13 Gestión Jurídica POA 2020 '!Q14,'13 Gestión Jurídica POA 2020 '!Y14,'13 Gestión Jurídica POA 2020 '!AG14),3)</f>
        <v>1</v>
      </c>
      <c r="H179" s="430">
        <f>'13 Gestión Jurídica POA 2020 '!AH14</f>
        <v>1</v>
      </c>
      <c r="I179" s="430">
        <f>ROUNDDOWN(AVERAGE('13 Gestión Jurídica POA 2020 '!R14,'13 Gestión Jurídica POA 2020 '!Z14,'13 Gestión Jurídica POA 2020 '!AH14),3)</f>
        <v>1</v>
      </c>
      <c r="J179" s="430">
        <f>'13 Gestión Jurídica POA 2020 '!AR14</f>
        <v>1</v>
      </c>
      <c r="K179" s="395">
        <f>IF(AND(F179&gt;0),H179/F179,"No programado")</f>
        <v>1</v>
      </c>
      <c r="L179" s="395">
        <f t="shared" ref="L179:L182" si="20">IF(AND(G179&gt;0),I179/G179,"No programado")</f>
        <v>1</v>
      </c>
      <c r="M179" s="395">
        <f>'13 Gestión Jurídica POA 2020 '!AS14</f>
        <v>1</v>
      </c>
      <c r="N179" s="432" t="str">
        <f>'Rango en indicadores'!G81</f>
        <v>Mayor o igual A:</v>
      </c>
      <c r="O179" s="416">
        <f>'Rango en indicadores'!H81</f>
        <v>100</v>
      </c>
      <c r="P179" s="432" t="str">
        <f>'Rango en indicadores'!I81</f>
        <v>Desde (&gt;):</v>
      </c>
      <c r="Q179" s="416">
        <f>'Rango en indicadores'!J81</f>
        <v>90</v>
      </c>
      <c r="R179" s="432" t="str">
        <f>'Rango en indicadores'!K81</f>
        <v>Hasta (&lt;):</v>
      </c>
      <c r="S179" s="416">
        <f>'Rango en indicadores'!L81</f>
        <v>100</v>
      </c>
      <c r="T179" s="432" t="str">
        <f>'Rango en indicadores'!M81</f>
        <v>Menor o Igual A:</v>
      </c>
      <c r="U179" s="416">
        <f>'Rango en indicadores'!N81</f>
        <v>90</v>
      </c>
      <c r="V179" s="418" t="s">
        <v>793</v>
      </c>
    </row>
    <row r="180" spans="2:22" ht="99" customHeight="1">
      <c r="B180" s="413">
        <f t="shared" ref="B180:B182" si="21">B179+1</f>
        <v>78</v>
      </c>
      <c r="C180" s="414" t="str">
        <f>'Rango en indicadores'!E82</f>
        <v>Porcentaje de actualización de la base de datos de acciones en las que se inician y/o intervine</v>
      </c>
      <c r="D180" s="415" t="str">
        <f>'Rango en indicadores'!D82</f>
        <v>13-R1-03</v>
      </c>
      <c r="E180" s="430">
        <f>'13 Gestión Jurídica POA 2020 '!AQ15</f>
        <v>1</v>
      </c>
      <c r="F180" s="430">
        <f>'13 Gestión Jurídica POA 2020 '!AG15</f>
        <v>1</v>
      </c>
      <c r="G180" s="430">
        <f>ROUNDDOWN(AVERAGE('13 Gestión Jurídica POA 2020 '!Q15,'13 Gestión Jurídica POA 2020 '!Y15,'13 Gestión Jurídica POA 2020 '!AG15),3)</f>
        <v>1</v>
      </c>
      <c r="H180" s="430">
        <f>'13 Gestión Jurídica POA 2020 '!AH15</f>
        <v>1</v>
      </c>
      <c r="I180" s="430">
        <f>ROUNDDOWN(AVERAGE('13 Gestión Jurídica POA 2020 '!R15,'13 Gestión Jurídica POA 2020 '!Z15,'13 Gestión Jurídica POA 2020 '!AH15),3)</f>
        <v>1</v>
      </c>
      <c r="J180" s="430">
        <f>'13 Gestión Jurídica POA 2020 '!AR15</f>
        <v>1</v>
      </c>
      <c r="K180" s="395">
        <f>IF(AND(F180&gt;0),H180/F180,"No programado")</f>
        <v>1</v>
      </c>
      <c r="L180" s="395">
        <f t="shared" si="20"/>
        <v>1</v>
      </c>
      <c r="M180" s="395">
        <f>'13 Gestión Jurídica POA 2020 '!AS15</f>
        <v>1</v>
      </c>
      <c r="N180" s="432" t="str">
        <f>'Rango en indicadores'!G82</f>
        <v>Mayor o igual A:</v>
      </c>
      <c r="O180" s="416">
        <f>'Rango en indicadores'!H82</f>
        <v>100</v>
      </c>
      <c r="P180" s="432" t="str">
        <f>'Rango en indicadores'!I82</f>
        <v>Desde (&gt;):</v>
      </c>
      <c r="Q180" s="416">
        <f>'Rango en indicadores'!J82</f>
        <v>90</v>
      </c>
      <c r="R180" s="432" t="str">
        <f>'Rango en indicadores'!K82</f>
        <v>Hasta (&lt;):</v>
      </c>
      <c r="S180" s="416">
        <f>'Rango en indicadores'!L82</f>
        <v>100</v>
      </c>
      <c r="T180" s="432" t="str">
        <f>'Rango en indicadores'!M82</f>
        <v>Menor o Igual A:</v>
      </c>
      <c r="U180" s="416">
        <f>'Rango en indicadores'!N82</f>
        <v>90</v>
      </c>
      <c r="V180" s="418" t="s">
        <v>793</v>
      </c>
    </row>
    <row r="181" spans="2:22" ht="106.5" customHeight="1">
      <c r="B181" s="413">
        <f t="shared" si="21"/>
        <v>79</v>
      </c>
      <c r="C181" s="414" t="str">
        <f>'Rango en indicadores'!E83</f>
        <v>Porcentaje de actualización de base de datos de sanciones disciplinarias</v>
      </c>
      <c r="D181" s="415" t="str">
        <f>'Rango en indicadores'!D83</f>
        <v>13-R1-04</v>
      </c>
      <c r="E181" s="430">
        <f>'13 Gestión Jurídica POA 2020 '!AQ16</f>
        <v>1</v>
      </c>
      <c r="F181" s="430">
        <f>'13 Gestión Jurídica POA 2020 '!AG16</f>
        <v>1</v>
      </c>
      <c r="G181" s="430">
        <f>ROUNDDOWN(AVERAGE('13 Gestión Jurídica POA 2020 '!Q16,'13 Gestión Jurídica POA 2020 '!Y16,'13 Gestión Jurídica POA 2020 '!AG16),3)</f>
        <v>1</v>
      </c>
      <c r="H181" s="430">
        <f>'13 Gestión Jurídica POA 2020 '!AH16</f>
        <v>1</v>
      </c>
      <c r="I181" s="430">
        <f>ROUNDDOWN(AVERAGE('13 Gestión Jurídica POA 2020 '!R16,'13 Gestión Jurídica POA 2020 '!Z16,'13 Gestión Jurídica POA 2020 '!AH16),3)</f>
        <v>1</v>
      </c>
      <c r="J181" s="430">
        <f>'13 Gestión Jurídica POA 2020 '!AR16</f>
        <v>1</v>
      </c>
      <c r="K181" s="395">
        <f>IF(AND(F181&gt;0),H181/F181,"No programado")</f>
        <v>1</v>
      </c>
      <c r="L181" s="395">
        <f t="shared" si="20"/>
        <v>1</v>
      </c>
      <c r="M181" s="395">
        <f>'13 Gestión Jurídica POA 2020 '!AS16</f>
        <v>1</v>
      </c>
      <c r="N181" s="432" t="str">
        <f>'Rango en indicadores'!G83</f>
        <v>Mayor o igual A:</v>
      </c>
      <c r="O181" s="416">
        <f>'Rango en indicadores'!H83</f>
        <v>100</v>
      </c>
      <c r="P181" s="432" t="str">
        <f>'Rango en indicadores'!I83</f>
        <v>Desde (&gt;):</v>
      </c>
      <c r="Q181" s="416">
        <f>'Rango en indicadores'!J83</f>
        <v>90</v>
      </c>
      <c r="R181" s="432" t="str">
        <f>'Rango en indicadores'!K83</f>
        <v>Hasta (&lt;):</v>
      </c>
      <c r="S181" s="416">
        <f>'Rango en indicadores'!L83</f>
        <v>100</v>
      </c>
      <c r="T181" s="432" t="str">
        <f>'Rango en indicadores'!M83</f>
        <v>Menor o Igual A:</v>
      </c>
      <c r="U181" s="416">
        <f>'Rango en indicadores'!N83</f>
        <v>90</v>
      </c>
      <c r="V181" s="418" t="s">
        <v>793</v>
      </c>
    </row>
    <row r="182" spans="2:22" ht="101.25" customHeight="1">
      <c r="B182" s="413">
        <f t="shared" si="21"/>
        <v>80</v>
      </c>
      <c r="C182" s="414" t="str">
        <f>'Rango en indicadores'!E84</f>
        <v xml:space="preserve">Porcentaje de emisión oportuna de conceptos jurídicos </v>
      </c>
      <c r="D182" s="415" t="str">
        <f>'Rango en indicadores'!D84</f>
        <v>13-R1-05</v>
      </c>
      <c r="E182" s="430">
        <f>'13 Gestión Jurídica POA 2020 '!AQ17</f>
        <v>1</v>
      </c>
      <c r="F182" s="430">
        <f>'13 Gestión Jurídica POA 2020 '!AG17</f>
        <v>1</v>
      </c>
      <c r="G182" s="430">
        <f>ROUNDDOWN(AVERAGE('13 Gestión Jurídica POA 2020 '!Q17,'13 Gestión Jurídica POA 2020 '!Y17,'13 Gestión Jurídica POA 2020 '!AG17),3)</f>
        <v>1</v>
      </c>
      <c r="H182" s="430">
        <f>'13 Gestión Jurídica POA 2020 '!AH17</f>
        <v>1</v>
      </c>
      <c r="I182" s="430">
        <f>ROUNDDOWN(AVERAGE('13 Gestión Jurídica POA 2020 '!R17,'13 Gestión Jurídica POA 2020 '!Z17,'13 Gestión Jurídica POA 2020 '!AH17),3)</f>
        <v>1</v>
      </c>
      <c r="J182" s="430">
        <f>'13 Gestión Jurídica POA 2020 '!AR17</f>
        <v>1</v>
      </c>
      <c r="K182" s="395">
        <f>IF(AND(F182&gt;0),H182/F182,"No programado")</f>
        <v>1</v>
      </c>
      <c r="L182" s="395">
        <f t="shared" si="20"/>
        <v>1</v>
      </c>
      <c r="M182" s="395">
        <f>'13 Gestión Jurídica POA 2020 '!AS17</f>
        <v>1</v>
      </c>
      <c r="N182" s="432" t="str">
        <f>'Rango en indicadores'!G84</f>
        <v>Mayor o igual A:</v>
      </c>
      <c r="O182" s="416">
        <f>'Rango en indicadores'!H84</f>
        <v>100</v>
      </c>
      <c r="P182" s="432" t="str">
        <f>'Rango en indicadores'!I84</f>
        <v>Desde (&gt;):</v>
      </c>
      <c r="Q182" s="416">
        <f>'Rango en indicadores'!J84</f>
        <v>90</v>
      </c>
      <c r="R182" s="432" t="str">
        <f>'Rango en indicadores'!K84</f>
        <v>Hasta (&lt;):</v>
      </c>
      <c r="S182" s="416">
        <f>'Rango en indicadores'!L84</f>
        <v>100</v>
      </c>
      <c r="T182" s="432" t="str">
        <f>'Rango en indicadores'!M84</f>
        <v>Menor o Igual A:</v>
      </c>
      <c r="U182" s="416">
        <f>'Rango en indicadores'!N84</f>
        <v>90</v>
      </c>
      <c r="V182" s="418" t="s">
        <v>793</v>
      </c>
    </row>
    <row r="183" spans="2:22" ht="15.75">
      <c r="C183" s="587" t="s">
        <v>615</v>
      </c>
      <c r="D183" s="588"/>
      <c r="E183" s="588"/>
      <c r="F183" s="588"/>
      <c r="G183" s="588"/>
      <c r="H183" s="588"/>
      <c r="I183" s="588"/>
      <c r="J183" s="589"/>
      <c r="K183" s="422">
        <f>IFERROR(AVERAGE(K178:K182),0)</f>
        <v>1</v>
      </c>
      <c r="L183" s="422">
        <f>IFERROR(AVERAGE(L178:L182),0)</f>
        <v>1</v>
      </c>
      <c r="M183" s="422">
        <f>IFERROR(AVERAGE(M178:M182),0)</f>
        <v>1</v>
      </c>
      <c r="N183" s="434"/>
      <c r="O183" s="434"/>
      <c r="P183" s="434"/>
      <c r="Q183" s="434"/>
      <c r="R183" s="434"/>
      <c r="S183" s="434"/>
      <c r="T183" s="434"/>
      <c r="U183" s="434"/>
      <c r="V183" s="424"/>
    </row>
    <row r="184" spans="2:22" ht="15.75">
      <c r="C184" s="447"/>
      <c r="D184" s="447"/>
      <c r="E184" s="447"/>
      <c r="F184" s="447"/>
      <c r="G184" s="447"/>
      <c r="H184" s="447"/>
      <c r="I184" s="447"/>
      <c r="J184" s="447"/>
      <c r="K184" s="423"/>
      <c r="L184" s="423"/>
      <c r="M184" s="434"/>
      <c r="N184" s="434"/>
      <c r="O184" s="434"/>
      <c r="P184" s="434"/>
      <c r="Q184" s="434"/>
      <c r="R184" s="434"/>
      <c r="S184" s="434"/>
      <c r="T184" s="434"/>
      <c r="U184" s="434"/>
      <c r="V184" s="424"/>
    </row>
    <row r="185" spans="2:22" s="407" customFormat="1" ht="15.75">
      <c r="C185" s="410" t="s">
        <v>659</v>
      </c>
      <c r="D185" s="429"/>
      <c r="V185" s="409"/>
    </row>
    <row r="186" spans="2:22" ht="34.5" customHeight="1">
      <c r="C186" s="575" t="s">
        <v>605</v>
      </c>
      <c r="D186" s="574" t="s">
        <v>606</v>
      </c>
      <c r="E186" s="576" t="s">
        <v>607</v>
      </c>
      <c r="F186" s="577"/>
      <c r="G186" s="578"/>
      <c r="H186" s="574" t="s">
        <v>608</v>
      </c>
      <c r="I186" s="586" t="str">
        <f>$I$31</f>
        <v>Ejecución Acumulada Corte
30/09/2020</v>
      </c>
      <c r="J186" s="574" t="s">
        <v>609</v>
      </c>
      <c r="K186" s="574" t="s">
        <v>581</v>
      </c>
      <c r="L186" s="574"/>
      <c r="M186" s="574"/>
      <c r="N186" s="573" t="s">
        <v>679</v>
      </c>
      <c r="O186" s="573"/>
      <c r="P186" s="573"/>
      <c r="Q186" s="573"/>
      <c r="R186" s="573"/>
      <c r="S186" s="573"/>
      <c r="T186" s="573"/>
      <c r="U186" s="573"/>
      <c r="V186" s="598" t="s">
        <v>610</v>
      </c>
    </row>
    <row r="187" spans="2:22" ht="33" customHeight="1">
      <c r="C187" s="575"/>
      <c r="D187" s="574"/>
      <c r="E187" s="411" t="s">
        <v>673</v>
      </c>
      <c r="F187" s="411" t="str">
        <f>$C$5</f>
        <v>Tercer Trimestre</v>
      </c>
      <c r="G187" s="484" t="str">
        <f>$G$31</f>
        <v>Acumulada Corte
30/09/2020</v>
      </c>
      <c r="H187" s="574"/>
      <c r="I187" s="586"/>
      <c r="J187" s="574"/>
      <c r="K187" s="411" t="str">
        <f>+$C$5</f>
        <v>Tercer Trimestre</v>
      </c>
      <c r="L187" s="484" t="str">
        <f>$L$31</f>
        <v>Acumulado Corte 30/09/2020</v>
      </c>
      <c r="M187" s="411" t="s">
        <v>582</v>
      </c>
      <c r="N187" s="551" t="s">
        <v>767</v>
      </c>
      <c r="O187" s="552"/>
      <c r="P187" s="548" t="s">
        <v>674</v>
      </c>
      <c r="Q187" s="549"/>
      <c r="R187" s="549"/>
      <c r="S187" s="550"/>
      <c r="T187" s="553" t="s">
        <v>768</v>
      </c>
      <c r="U187" s="554"/>
      <c r="V187" s="598"/>
    </row>
    <row r="188" spans="2:22" ht="34.5" customHeight="1">
      <c r="B188" s="413">
        <f>1+B182</f>
        <v>81</v>
      </c>
      <c r="C188" s="414" t="str">
        <f>'Rango en indicadores'!E88</f>
        <v>Citaciones a audiencia emitidas</v>
      </c>
      <c r="D188" s="415" t="str">
        <f>'Rango en indicadores'!D88</f>
        <v>15-RI-01</v>
      </c>
      <c r="E188" s="448">
        <f>'15 Ctr Disc Interno POA 2020'!AQ13</f>
        <v>4</v>
      </c>
      <c r="F188" s="448">
        <f>'15 Ctr Disc Interno POA 2020'!AG13</f>
        <v>0</v>
      </c>
      <c r="G188" s="448">
        <f>+'15 Ctr Disc Interno POA 2020'!Q13+'15 Ctr Disc Interno POA 2020'!Y13+'15 Ctr Disc Interno POA 2020'!AG13</f>
        <v>0</v>
      </c>
      <c r="H188" s="448">
        <f>'15 Ctr Disc Interno POA 2020'!AH13</f>
        <v>0</v>
      </c>
      <c r="I188" s="448">
        <f>+'15 Ctr Disc Interno POA 2020'!R13+'15 Ctr Disc Interno POA 2020'!Z13+'15 Ctr Disc Interno POA 2020'!AH13</f>
        <v>0</v>
      </c>
      <c r="J188" s="448">
        <f>'15 Ctr Disc Interno POA 2020'!AR13</f>
        <v>0</v>
      </c>
      <c r="K188" s="436" t="str">
        <f>IF(AND(F188&gt;0),H188/F188,"No programado")</f>
        <v>No programado</v>
      </c>
      <c r="L188" s="436" t="str">
        <f>IF(AND(G188&gt;0),I188/G188,"No programado")</f>
        <v>No programado</v>
      </c>
      <c r="M188" s="395">
        <f>'15 Ctr Disc Interno POA 2020'!AS13</f>
        <v>0</v>
      </c>
      <c r="N188" s="432" t="str">
        <f>'Rango en indicadores'!G88</f>
        <v>Mayor o igual A:</v>
      </c>
      <c r="O188" s="416">
        <f>'Rango en indicadores'!H88</f>
        <v>90</v>
      </c>
      <c r="P188" s="432" t="str">
        <f>'Rango en indicadores'!I88</f>
        <v>Desde (&gt;):</v>
      </c>
      <c r="Q188" s="416">
        <f>'Rango en indicadores'!J88</f>
        <v>69</v>
      </c>
      <c r="R188" s="432" t="str">
        <f>'Rango en indicadores'!K88</f>
        <v>Hasta (&lt;):</v>
      </c>
      <c r="S188" s="416">
        <f>'Rango en indicadores'!L88</f>
        <v>90</v>
      </c>
      <c r="T188" s="432" t="str">
        <f>'Rango en indicadores'!M88</f>
        <v>Menor o Igual A:</v>
      </c>
      <c r="U188" s="416">
        <f>'Rango en indicadores'!N88</f>
        <v>69</v>
      </c>
      <c r="V188" s="418" t="s">
        <v>797</v>
      </c>
    </row>
    <row r="189" spans="2:22" ht="33.75" customHeight="1">
      <c r="B189" s="413">
        <f>B188+1</f>
        <v>82</v>
      </c>
      <c r="C189" s="414" t="str">
        <f>'Rango en indicadores'!E89</f>
        <v>Citaciones a audiencia emitidas que terminan con fallo</v>
      </c>
      <c r="D189" s="415" t="str">
        <f>'Rango en indicadores'!D89</f>
        <v>15-RI-02</v>
      </c>
      <c r="E189" s="448">
        <f>'15 Ctr Disc Interno POA 2020'!AQ14</f>
        <v>2</v>
      </c>
      <c r="F189" s="448">
        <f>'15 Ctr Disc Interno POA 2020'!AG14</f>
        <v>0</v>
      </c>
      <c r="G189" s="448">
        <f>+'15 Ctr Disc Interno POA 2020'!Q14+'15 Ctr Disc Interno POA 2020'!Y14+'15 Ctr Disc Interno POA 2020'!AG14</f>
        <v>0</v>
      </c>
      <c r="H189" s="448">
        <f>'15 Ctr Disc Interno POA 2020'!AH14</f>
        <v>0</v>
      </c>
      <c r="I189" s="448">
        <f>+'15 Ctr Disc Interno POA 2020'!R14+'15 Ctr Disc Interno POA 2020'!Z14+'15 Ctr Disc Interno POA 2020'!AH14</f>
        <v>0</v>
      </c>
      <c r="J189" s="448">
        <f>'15 Ctr Disc Interno POA 2020'!AR14</f>
        <v>0</v>
      </c>
      <c r="K189" s="436" t="str">
        <f>IF(AND(F189&gt;0),H189/F189,"No programado")</f>
        <v>No programado</v>
      </c>
      <c r="L189" s="436" t="str">
        <f t="shared" ref="L189:L191" si="22">IF(AND(G189&gt;0),I189/G189,"No programado")</f>
        <v>No programado</v>
      </c>
      <c r="M189" s="395">
        <f>'15 Ctr Disc Interno POA 2020'!AS14</f>
        <v>0</v>
      </c>
      <c r="N189" s="432" t="str">
        <f>'Rango en indicadores'!G89</f>
        <v>Mayor o igual A:</v>
      </c>
      <c r="O189" s="416">
        <f>'Rango en indicadores'!H89</f>
        <v>90</v>
      </c>
      <c r="P189" s="432" t="str">
        <f>'Rango en indicadores'!I89</f>
        <v>Desde (&gt;):</v>
      </c>
      <c r="Q189" s="416">
        <f>'Rango en indicadores'!J89</f>
        <v>69</v>
      </c>
      <c r="R189" s="432" t="str">
        <f>'Rango en indicadores'!K89</f>
        <v>Hasta (&lt;):</v>
      </c>
      <c r="S189" s="416">
        <f>'Rango en indicadores'!L89</f>
        <v>90</v>
      </c>
      <c r="T189" s="432" t="str">
        <f>'Rango en indicadores'!M89</f>
        <v>Menor o Igual A:</v>
      </c>
      <c r="U189" s="416">
        <f>'Rango en indicadores'!N89</f>
        <v>69</v>
      </c>
      <c r="V189" s="418" t="s">
        <v>797</v>
      </c>
    </row>
    <row r="190" spans="2:22" ht="37.5" customHeight="1">
      <c r="B190" s="413">
        <f t="shared" ref="B190:B191" si="23">B189+1</f>
        <v>83</v>
      </c>
      <c r="C190" s="414" t="str">
        <f>'Rango en indicadores'!E90</f>
        <v>Fallos proferidos</v>
      </c>
      <c r="D190" s="415" t="str">
        <f>'Rango en indicadores'!D90</f>
        <v>15-RI-03</v>
      </c>
      <c r="E190" s="448">
        <f>'15 Ctr Disc Interno POA 2020'!AQ15</f>
        <v>4</v>
      </c>
      <c r="F190" s="448">
        <f>'15 Ctr Disc Interno POA 2020'!AG15</f>
        <v>0</v>
      </c>
      <c r="G190" s="448">
        <f>+'15 Ctr Disc Interno POA 2020'!Q15+'15 Ctr Disc Interno POA 2020'!Y15+'15 Ctr Disc Interno POA 2020'!AG15</f>
        <v>0</v>
      </c>
      <c r="H190" s="448">
        <f>'15 Ctr Disc Interno POA 2020'!AH15</f>
        <v>0</v>
      </c>
      <c r="I190" s="448">
        <f>+'15 Ctr Disc Interno POA 2020'!R15+'15 Ctr Disc Interno POA 2020'!Z15+'15 Ctr Disc Interno POA 2020'!AH15</f>
        <v>0</v>
      </c>
      <c r="J190" s="448">
        <f>'15 Ctr Disc Interno POA 2020'!AR15</f>
        <v>0</v>
      </c>
      <c r="K190" s="436" t="str">
        <f>IF(AND(F190&gt;0),H190/F190,"No programado")</f>
        <v>No programado</v>
      </c>
      <c r="L190" s="436" t="str">
        <f t="shared" si="22"/>
        <v>No programado</v>
      </c>
      <c r="M190" s="395">
        <f>'15 Ctr Disc Interno POA 2020'!AS15</f>
        <v>0</v>
      </c>
      <c r="N190" s="432" t="str">
        <f>'Rango en indicadores'!G90</f>
        <v>Mayor o igual A:</v>
      </c>
      <c r="O190" s="416">
        <f>'Rango en indicadores'!H90</f>
        <v>90</v>
      </c>
      <c r="P190" s="432" t="str">
        <f>'Rango en indicadores'!I90</f>
        <v>Desde (&gt;):</v>
      </c>
      <c r="Q190" s="416">
        <f>'Rango en indicadores'!J90</f>
        <v>69</v>
      </c>
      <c r="R190" s="432" t="str">
        <f>'Rango en indicadores'!K90</f>
        <v>Hasta (&lt;):</v>
      </c>
      <c r="S190" s="416">
        <f>'Rango en indicadores'!L90</f>
        <v>90</v>
      </c>
      <c r="T190" s="432" t="str">
        <f>'Rango en indicadores'!M90</f>
        <v>Menor o Igual A:</v>
      </c>
      <c r="U190" s="416">
        <f>'Rango en indicadores'!N90</f>
        <v>69</v>
      </c>
      <c r="V190" s="418" t="s">
        <v>797</v>
      </c>
    </row>
    <row r="191" spans="2:22" ht="131.25" customHeight="1">
      <c r="B191" s="413">
        <f t="shared" si="23"/>
        <v>84</v>
      </c>
      <c r="C191" s="414" t="str">
        <f>'Rango en indicadores'!E91</f>
        <v>Decisiones de fondo</v>
      </c>
      <c r="D191" s="415" t="str">
        <f>'Rango en indicadores'!D91</f>
        <v>15-RI-04</v>
      </c>
      <c r="E191" s="448">
        <f>'15 Ctr Disc Interno POA 2020'!AQ16</f>
        <v>115</v>
      </c>
      <c r="F191" s="448">
        <f>'15 Ctr Disc Interno POA 2020'!AG16</f>
        <v>0</v>
      </c>
      <c r="G191" s="448">
        <f>+'15 Ctr Disc Interno POA 2020'!Q16+'15 Ctr Disc Interno POA 2020'!Y16+'15 Ctr Disc Interno POA 2020'!AG16</f>
        <v>27</v>
      </c>
      <c r="H191" s="448">
        <f>'15 Ctr Disc Interno POA 2020'!AH16</f>
        <v>0</v>
      </c>
      <c r="I191" s="448">
        <f>+'15 Ctr Disc Interno POA 2020'!R16+'15 Ctr Disc Interno POA 2020'!Z16+'15 Ctr Disc Interno POA 2020'!AH16</f>
        <v>27</v>
      </c>
      <c r="J191" s="448">
        <f>'15 Ctr Disc Interno POA 2020'!AR16</f>
        <v>27</v>
      </c>
      <c r="K191" s="436" t="str">
        <f>IF(AND(F191&gt;0),H191/F191,"No programado")</f>
        <v>No programado</v>
      </c>
      <c r="L191" s="436">
        <f t="shared" si="22"/>
        <v>1</v>
      </c>
      <c r="M191" s="395">
        <f>'15 Ctr Disc Interno POA 2020'!AS16</f>
        <v>0.23478260869565218</v>
      </c>
      <c r="N191" s="432" t="str">
        <f>'Rango en indicadores'!G91</f>
        <v>Mayor o igual A:</v>
      </c>
      <c r="O191" s="416">
        <f>'Rango en indicadores'!H91</f>
        <v>90</v>
      </c>
      <c r="P191" s="432" t="str">
        <f>'Rango en indicadores'!I91</f>
        <v>Desde (&gt;):</v>
      </c>
      <c r="Q191" s="416">
        <f>'Rango en indicadores'!J91</f>
        <v>69</v>
      </c>
      <c r="R191" s="432" t="str">
        <f>'Rango en indicadores'!K91</f>
        <v>Hasta (&lt;):</v>
      </c>
      <c r="S191" s="416">
        <f>'Rango en indicadores'!L91</f>
        <v>90</v>
      </c>
      <c r="T191" s="432" t="str">
        <f>'Rango en indicadores'!M91</f>
        <v>Menor o Igual A:</v>
      </c>
      <c r="U191" s="416">
        <f>'Rango en indicadores'!N91</f>
        <v>69</v>
      </c>
      <c r="V191" s="418" t="s">
        <v>869</v>
      </c>
    </row>
    <row r="192" spans="2:22" ht="15.75">
      <c r="C192" s="587" t="s">
        <v>615</v>
      </c>
      <c r="D192" s="588"/>
      <c r="E192" s="588"/>
      <c r="F192" s="588"/>
      <c r="G192" s="588"/>
      <c r="H192" s="588"/>
      <c r="I192" s="588"/>
      <c r="J192" s="589"/>
      <c r="K192" s="422">
        <f>IFERROR(AVERAGE(K188:K191),0)</f>
        <v>0</v>
      </c>
      <c r="L192" s="422">
        <f>IFERROR(AVERAGE(L188:L191),0)</f>
        <v>1</v>
      </c>
      <c r="M192" s="422">
        <f>IFERROR(AVERAGE(M188:M191),0)</f>
        <v>5.8695652173913045E-2</v>
      </c>
      <c r="N192" s="434"/>
      <c r="O192" s="434"/>
      <c r="P192" s="434"/>
      <c r="Q192" s="434"/>
      <c r="R192" s="434"/>
      <c r="S192" s="434"/>
      <c r="T192" s="434"/>
      <c r="U192" s="434"/>
      <c r="V192" s="424"/>
    </row>
    <row r="193" spans="2:22" s="407" customFormat="1">
      <c r="D193" s="408"/>
      <c r="V193" s="409"/>
    </row>
    <row r="194" spans="2:22" s="407" customFormat="1" ht="15.75">
      <c r="C194" s="410" t="s">
        <v>664</v>
      </c>
      <c r="D194" s="429"/>
      <c r="V194" s="409"/>
    </row>
    <row r="195" spans="2:22" ht="34.5" customHeight="1">
      <c r="C195" s="575" t="s">
        <v>605</v>
      </c>
      <c r="D195" s="574" t="s">
        <v>606</v>
      </c>
      <c r="E195" s="576" t="s">
        <v>607</v>
      </c>
      <c r="F195" s="577"/>
      <c r="G195" s="578"/>
      <c r="H195" s="574" t="s">
        <v>608</v>
      </c>
      <c r="I195" s="586" t="str">
        <f>$I$31</f>
        <v>Ejecución Acumulada Corte
30/09/2020</v>
      </c>
      <c r="J195" s="574" t="s">
        <v>609</v>
      </c>
      <c r="K195" s="574" t="s">
        <v>581</v>
      </c>
      <c r="L195" s="574"/>
      <c r="M195" s="574"/>
      <c r="N195" s="573" t="s">
        <v>679</v>
      </c>
      <c r="O195" s="573"/>
      <c r="P195" s="573"/>
      <c r="Q195" s="573"/>
      <c r="R195" s="573"/>
      <c r="S195" s="573"/>
      <c r="T195" s="573"/>
      <c r="U195" s="573"/>
      <c r="V195" s="598" t="s">
        <v>610</v>
      </c>
    </row>
    <row r="196" spans="2:22" ht="42" customHeight="1">
      <c r="C196" s="575"/>
      <c r="D196" s="574"/>
      <c r="E196" s="411" t="s">
        <v>673</v>
      </c>
      <c r="F196" s="411" t="str">
        <f>$C$5</f>
        <v>Tercer Trimestre</v>
      </c>
      <c r="G196" s="484" t="str">
        <f>$G$31</f>
        <v>Acumulada Corte
30/09/2020</v>
      </c>
      <c r="H196" s="574"/>
      <c r="I196" s="586"/>
      <c r="J196" s="574"/>
      <c r="K196" s="411" t="str">
        <f>+$C$5</f>
        <v>Tercer Trimestre</v>
      </c>
      <c r="L196" s="484" t="str">
        <f>$L$31</f>
        <v>Acumulado Corte 30/09/2020</v>
      </c>
      <c r="M196" s="411" t="s">
        <v>582</v>
      </c>
      <c r="N196" s="551" t="s">
        <v>767</v>
      </c>
      <c r="O196" s="552"/>
      <c r="P196" s="548" t="s">
        <v>674</v>
      </c>
      <c r="Q196" s="549"/>
      <c r="R196" s="549"/>
      <c r="S196" s="550"/>
      <c r="T196" s="553" t="s">
        <v>768</v>
      </c>
      <c r="U196" s="554"/>
      <c r="V196" s="598"/>
    </row>
    <row r="197" spans="2:22" ht="57" customHeight="1">
      <c r="B197" s="413">
        <f>1+B191</f>
        <v>85</v>
      </c>
      <c r="C197" s="414" t="str">
        <f>'Rango en indicadores'!E92</f>
        <v xml:space="preserve">Auditorias realizadas a los procesos de la Entidad </v>
      </c>
      <c r="D197" s="415" t="str">
        <f>'Rango en indicadores'!D92</f>
        <v>16-RI-01</v>
      </c>
      <c r="E197" s="448">
        <f>'16 Evaluacion y Segto POA 2020'!AQ13</f>
        <v>3</v>
      </c>
      <c r="F197" s="448">
        <f>'16 Evaluacion y Segto POA 2020'!AG13</f>
        <v>1</v>
      </c>
      <c r="G197" s="448">
        <f>+'16 Evaluacion y Segto POA 2020'!Q13+'16 Evaluacion y Segto POA 2020'!Y13+'16 Evaluacion y Segto POA 2020'!AG13</f>
        <v>3</v>
      </c>
      <c r="H197" s="448">
        <f>'16 Evaluacion y Segto POA 2020'!AH13</f>
        <v>1</v>
      </c>
      <c r="I197" s="448">
        <f>+'16 Evaluacion y Segto POA 2020'!R13+'16 Evaluacion y Segto POA 2020'!Z13+'16 Evaluacion y Segto POA 2020'!AH13</f>
        <v>3</v>
      </c>
      <c r="J197" s="448">
        <f>'16 Evaluacion y Segto POA 2020'!AR13</f>
        <v>3</v>
      </c>
      <c r="K197" s="432">
        <f t="shared" ref="K197:K204" si="24">IF(AND(F197&gt;0),H197/F197,"No programado")</f>
        <v>1</v>
      </c>
      <c r="L197" s="432">
        <f>IF(AND(G197&gt;0),I197/G197,"No programado")</f>
        <v>1</v>
      </c>
      <c r="M197" s="432">
        <f>'16 Evaluacion y Segto POA 2020'!AS13</f>
        <v>1</v>
      </c>
      <c r="N197" s="432" t="str">
        <f>'Rango en indicadores'!G92</f>
        <v>Mayor o igual A:</v>
      </c>
      <c r="O197" s="416">
        <f>'Rango en indicadores'!H92</f>
        <v>90</v>
      </c>
      <c r="P197" s="432" t="str">
        <f>'Rango en indicadores'!I92</f>
        <v>Desde (&gt;):</v>
      </c>
      <c r="Q197" s="416">
        <f>'Rango en indicadores'!J92</f>
        <v>69</v>
      </c>
      <c r="R197" s="432" t="str">
        <f>'Rango en indicadores'!K92</f>
        <v>Hasta (&lt;):</v>
      </c>
      <c r="S197" s="416">
        <f>'Rango en indicadores'!L92</f>
        <v>90</v>
      </c>
      <c r="T197" s="432" t="str">
        <f>'Rango en indicadores'!M92</f>
        <v>Menor o Igual A:</v>
      </c>
      <c r="U197" s="416">
        <f>'Rango en indicadores'!N92</f>
        <v>69</v>
      </c>
      <c r="V197" s="418" t="s">
        <v>778</v>
      </c>
    </row>
    <row r="198" spans="2:22" ht="57" customHeight="1">
      <c r="B198" s="413">
        <f>B197+1</f>
        <v>86</v>
      </c>
      <c r="C198" s="414" t="str">
        <f>'Rango en indicadores'!E93</f>
        <v>Auditorias Especiales realizadas</v>
      </c>
      <c r="D198" s="415" t="str">
        <f>'Rango en indicadores'!D93</f>
        <v>16-RI-02</v>
      </c>
      <c r="E198" s="448">
        <f>'16 Evaluacion y Segto POA 2020'!AQ14</f>
        <v>2</v>
      </c>
      <c r="F198" s="448">
        <f>'16 Evaluacion y Segto POA 2020'!AG14</f>
        <v>0</v>
      </c>
      <c r="G198" s="448">
        <f>+'16 Evaluacion y Segto POA 2020'!Q14+'16 Evaluacion y Segto POA 2020'!Y14+'16 Evaluacion y Segto POA 2020'!AG14</f>
        <v>2</v>
      </c>
      <c r="H198" s="448">
        <f>'16 Evaluacion y Segto POA 2020'!AH14</f>
        <v>0</v>
      </c>
      <c r="I198" s="448">
        <f>+'16 Evaluacion y Segto POA 2020'!R14+'16 Evaluacion y Segto POA 2020'!Z14+'16 Evaluacion y Segto POA 2020'!AH14</f>
        <v>2</v>
      </c>
      <c r="J198" s="448">
        <f>'16 Evaluacion y Segto POA 2020'!AR14</f>
        <v>2</v>
      </c>
      <c r="K198" s="432" t="str">
        <f t="shared" si="24"/>
        <v>No programado</v>
      </c>
      <c r="L198" s="432">
        <f t="shared" ref="L198:L204" si="25">IF(AND(G198&gt;0),I198/G198,"No programado")</f>
        <v>1</v>
      </c>
      <c r="M198" s="432">
        <f>'16 Evaluacion y Segto POA 2020'!AS14</f>
        <v>1</v>
      </c>
      <c r="N198" s="432" t="str">
        <f>'Rango en indicadores'!G93</f>
        <v>Mayor o igual A:</v>
      </c>
      <c r="O198" s="416">
        <f>'Rango en indicadores'!H93</f>
        <v>90</v>
      </c>
      <c r="P198" s="432" t="str">
        <f>'Rango en indicadores'!I93</f>
        <v>Desde (&gt;):</v>
      </c>
      <c r="Q198" s="416">
        <f>'Rango en indicadores'!J93</f>
        <v>69</v>
      </c>
      <c r="R198" s="432" t="str">
        <f>'Rango en indicadores'!K93</f>
        <v>Hasta (&lt;):</v>
      </c>
      <c r="S198" s="416">
        <f>'Rango en indicadores'!L93</f>
        <v>90</v>
      </c>
      <c r="T198" s="432" t="str">
        <f>'Rango en indicadores'!M93</f>
        <v>Menor o Igual A:</v>
      </c>
      <c r="U198" s="416">
        <f>'Rango en indicadores'!N93</f>
        <v>69</v>
      </c>
      <c r="V198" s="418" t="s">
        <v>778</v>
      </c>
    </row>
    <row r="199" spans="2:22" ht="45" customHeight="1">
      <c r="B199" s="413">
        <f t="shared" ref="B199:B204" si="26">B198+1</f>
        <v>87</v>
      </c>
      <c r="C199" s="414" t="str">
        <f>'Rango en indicadores'!E94</f>
        <v>Dependencias de la Entidad evaluadas en su gestión</v>
      </c>
      <c r="D199" s="415" t="str">
        <f>'Rango en indicadores'!D94</f>
        <v>16-RI-03</v>
      </c>
      <c r="E199" s="448">
        <f>'16 Evaluacion y Segto POA 2020'!AQ15</f>
        <v>65</v>
      </c>
      <c r="F199" s="448">
        <f>'16 Evaluacion y Segto POA 2020'!AG15</f>
        <v>0</v>
      </c>
      <c r="G199" s="448">
        <f>+'16 Evaluacion y Segto POA 2020'!Q15+'16 Evaluacion y Segto POA 2020'!Y15+'16 Evaluacion y Segto POA 2020'!AG15</f>
        <v>65</v>
      </c>
      <c r="H199" s="448">
        <f>'16 Evaluacion y Segto POA 2020'!AH15</f>
        <v>0</v>
      </c>
      <c r="I199" s="448">
        <f>+'16 Evaluacion y Segto POA 2020'!R15+'16 Evaluacion y Segto POA 2020'!Z15+'16 Evaluacion y Segto POA 2020'!AH15</f>
        <v>65</v>
      </c>
      <c r="J199" s="448">
        <f>'16 Evaluacion y Segto POA 2020'!AR15</f>
        <v>65</v>
      </c>
      <c r="K199" s="432" t="str">
        <f t="shared" si="24"/>
        <v>No programado</v>
      </c>
      <c r="L199" s="432">
        <f t="shared" si="25"/>
        <v>1</v>
      </c>
      <c r="M199" s="432">
        <f>'16 Evaluacion y Segto POA 2020'!AS15</f>
        <v>1</v>
      </c>
      <c r="N199" s="432" t="str">
        <f>'Rango en indicadores'!G94</f>
        <v>Mayor o igual A:</v>
      </c>
      <c r="O199" s="416">
        <f>'Rango en indicadores'!H94</f>
        <v>90</v>
      </c>
      <c r="P199" s="432" t="str">
        <f>'Rango en indicadores'!I94</f>
        <v>Desde (&gt;):</v>
      </c>
      <c r="Q199" s="416">
        <f>'Rango en indicadores'!J94</f>
        <v>69</v>
      </c>
      <c r="R199" s="432" t="str">
        <f>'Rango en indicadores'!K94</f>
        <v>Hasta (&lt;):</v>
      </c>
      <c r="S199" s="416">
        <f>'Rango en indicadores'!L94</f>
        <v>90</v>
      </c>
      <c r="T199" s="432" t="str">
        <f>'Rango en indicadores'!M94</f>
        <v>Menor o Igual A:</v>
      </c>
      <c r="U199" s="416">
        <f>'Rango en indicadores'!N94</f>
        <v>69</v>
      </c>
      <c r="V199" s="418" t="s">
        <v>778</v>
      </c>
    </row>
    <row r="200" spans="2:22" ht="51" customHeight="1">
      <c r="B200" s="413">
        <f t="shared" si="26"/>
        <v>88</v>
      </c>
      <c r="C200" s="414" t="str">
        <f>'Rango en indicadores'!E95</f>
        <v>Evaluaciones  realizadas sobre la efectividad del manejo de los Riesgos  Institucionales</v>
      </c>
      <c r="D200" s="415" t="str">
        <f>'Rango en indicadores'!D95</f>
        <v>16-RI-04</v>
      </c>
      <c r="E200" s="448">
        <f>'16 Evaluacion y Segto POA 2020'!AQ16</f>
        <v>3</v>
      </c>
      <c r="F200" s="448">
        <f>'16 Evaluacion y Segto POA 2020'!AG16</f>
        <v>1</v>
      </c>
      <c r="G200" s="448">
        <f>+'16 Evaluacion y Segto POA 2020'!Q16+'16 Evaluacion y Segto POA 2020'!Y16+'16 Evaluacion y Segto POA 2020'!AG16</f>
        <v>3</v>
      </c>
      <c r="H200" s="448">
        <f>'16 Evaluacion y Segto POA 2020'!AH16</f>
        <v>1</v>
      </c>
      <c r="I200" s="448">
        <f>+'16 Evaluacion y Segto POA 2020'!R16+'16 Evaluacion y Segto POA 2020'!Z16+'16 Evaluacion y Segto POA 2020'!AH16</f>
        <v>3</v>
      </c>
      <c r="J200" s="448">
        <f>'16 Evaluacion y Segto POA 2020'!AR16</f>
        <v>3</v>
      </c>
      <c r="K200" s="432">
        <f t="shared" si="24"/>
        <v>1</v>
      </c>
      <c r="L200" s="432">
        <f t="shared" si="25"/>
        <v>1</v>
      </c>
      <c r="M200" s="432">
        <f>'16 Evaluacion y Segto POA 2020'!AS16</f>
        <v>1</v>
      </c>
      <c r="N200" s="432" t="str">
        <f>'Rango en indicadores'!G95</f>
        <v>Mayor o igual A:</v>
      </c>
      <c r="O200" s="416">
        <f>'Rango en indicadores'!H95</f>
        <v>90</v>
      </c>
      <c r="P200" s="432" t="str">
        <f>'Rango en indicadores'!I95</f>
        <v>Desde (&gt;):</v>
      </c>
      <c r="Q200" s="416">
        <f>'Rango en indicadores'!J95</f>
        <v>69</v>
      </c>
      <c r="R200" s="432" t="str">
        <f>'Rango en indicadores'!K95</f>
        <v>Hasta (&lt;):</v>
      </c>
      <c r="S200" s="416">
        <f>'Rango en indicadores'!L95</f>
        <v>90</v>
      </c>
      <c r="T200" s="432" t="str">
        <f>'Rango en indicadores'!M95</f>
        <v>Menor o Igual A:</v>
      </c>
      <c r="U200" s="416">
        <f>'Rango en indicadores'!N95</f>
        <v>69</v>
      </c>
      <c r="V200" s="418" t="s">
        <v>778</v>
      </c>
    </row>
    <row r="201" spans="2:22" ht="57" customHeight="1">
      <c r="B201" s="413">
        <f t="shared" si="26"/>
        <v>89</v>
      </c>
      <c r="C201" s="414" t="str">
        <f>'Rango en indicadores'!E96</f>
        <v>Seguimientos semestrales  realizados  al Plan de Mejoramiento suscrito con la Contraloría de Bogotá D.C.</v>
      </c>
      <c r="D201" s="415" t="str">
        <f>'Rango en indicadores'!D96</f>
        <v>16-RI-05</v>
      </c>
      <c r="E201" s="448">
        <f>'16 Evaluacion y Segto POA 2020'!AQ17</f>
        <v>2</v>
      </c>
      <c r="F201" s="448">
        <f>'16 Evaluacion y Segto POA 2020'!AG17</f>
        <v>1</v>
      </c>
      <c r="G201" s="448">
        <f>+'16 Evaluacion y Segto POA 2020'!Q17+'16 Evaluacion y Segto POA 2020'!Y17+'16 Evaluacion y Segto POA 2020'!AG17</f>
        <v>2</v>
      </c>
      <c r="H201" s="448">
        <f>'16 Evaluacion y Segto POA 2020'!AH17</f>
        <v>1</v>
      </c>
      <c r="I201" s="448">
        <f>+'16 Evaluacion y Segto POA 2020'!R17+'16 Evaluacion y Segto POA 2020'!Z17+'16 Evaluacion y Segto POA 2020'!AH17</f>
        <v>2</v>
      </c>
      <c r="J201" s="448">
        <f>'16 Evaluacion y Segto POA 2020'!AR17</f>
        <v>2</v>
      </c>
      <c r="K201" s="432">
        <f t="shared" si="24"/>
        <v>1</v>
      </c>
      <c r="L201" s="432">
        <f t="shared" si="25"/>
        <v>1</v>
      </c>
      <c r="M201" s="432">
        <f>'16 Evaluacion y Segto POA 2020'!AS17</f>
        <v>1</v>
      </c>
      <c r="N201" s="432" t="str">
        <f>'Rango en indicadores'!G96</f>
        <v>Mayor o igual A:</v>
      </c>
      <c r="O201" s="416">
        <f>'Rango en indicadores'!H96</f>
        <v>90</v>
      </c>
      <c r="P201" s="432" t="str">
        <f>'Rango en indicadores'!I96</f>
        <v>Desde (&gt;):</v>
      </c>
      <c r="Q201" s="416">
        <f>'Rango en indicadores'!J96</f>
        <v>69</v>
      </c>
      <c r="R201" s="432" t="str">
        <f>'Rango en indicadores'!K96</f>
        <v>Hasta (&lt;):</v>
      </c>
      <c r="S201" s="416">
        <f>'Rango en indicadores'!L96</f>
        <v>90</v>
      </c>
      <c r="T201" s="432" t="str">
        <f>'Rango en indicadores'!M96</f>
        <v>Menor o Igual A:</v>
      </c>
      <c r="U201" s="416">
        <f>'Rango en indicadores'!N96</f>
        <v>69</v>
      </c>
      <c r="V201" s="418" t="s">
        <v>778</v>
      </c>
    </row>
    <row r="202" spans="2:22" ht="56.25" customHeight="1">
      <c r="B202" s="413">
        <f t="shared" si="26"/>
        <v>90</v>
      </c>
      <c r="C202" s="414" t="str">
        <f>'Rango en indicadores'!E97</f>
        <v xml:space="preserve">Informes presentados a entes externos y los requeridos por Ley </v>
      </c>
      <c r="D202" s="415" t="str">
        <f>'Rango en indicadores'!D97</f>
        <v>16-RI-06</v>
      </c>
      <c r="E202" s="448">
        <f>'16 Evaluacion y Segto POA 2020'!AQ18</f>
        <v>10</v>
      </c>
      <c r="F202" s="448">
        <f>'16 Evaluacion y Segto POA 2020'!AG18</f>
        <v>3</v>
      </c>
      <c r="G202" s="448">
        <f>+'16 Evaluacion y Segto POA 2020'!Q18+'16 Evaluacion y Segto POA 2020'!Y18+'16 Evaluacion y Segto POA 2020'!AG18</f>
        <v>10</v>
      </c>
      <c r="H202" s="448">
        <f>'16 Evaluacion y Segto POA 2020'!AH18</f>
        <v>3</v>
      </c>
      <c r="I202" s="448">
        <f>+'16 Evaluacion y Segto POA 2020'!R18+'16 Evaluacion y Segto POA 2020'!Z18+'16 Evaluacion y Segto POA 2020'!AH18</f>
        <v>10</v>
      </c>
      <c r="J202" s="448">
        <f>'16 Evaluacion y Segto POA 2020'!AR18</f>
        <v>10</v>
      </c>
      <c r="K202" s="432">
        <f t="shared" si="24"/>
        <v>1</v>
      </c>
      <c r="L202" s="432">
        <f t="shared" si="25"/>
        <v>1</v>
      </c>
      <c r="M202" s="432">
        <f>'16 Evaluacion y Segto POA 2020'!AS18</f>
        <v>1</v>
      </c>
      <c r="N202" s="432" t="str">
        <f>'Rango en indicadores'!G97</f>
        <v>Mayor o igual A:</v>
      </c>
      <c r="O202" s="416">
        <f>'Rango en indicadores'!H97</f>
        <v>90</v>
      </c>
      <c r="P202" s="432" t="str">
        <f>'Rango en indicadores'!I97</f>
        <v>Desde (&gt;):</v>
      </c>
      <c r="Q202" s="416">
        <f>'Rango en indicadores'!J97</f>
        <v>69</v>
      </c>
      <c r="R202" s="432" t="str">
        <f>'Rango en indicadores'!K97</f>
        <v>Hasta (&lt;):</v>
      </c>
      <c r="S202" s="416">
        <f>'Rango en indicadores'!L97</f>
        <v>90</v>
      </c>
      <c r="T202" s="432" t="str">
        <f>'Rango en indicadores'!M97</f>
        <v>Menor o Igual A:</v>
      </c>
      <c r="U202" s="416">
        <f>'Rango en indicadores'!N97</f>
        <v>69</v>
      </c>
      <c r="V202" s="418" t="s">
        <v>778</v>
      </c>
    </row>
    <row r="203" spans="2:22" ht="30">
      <c r="B203" s="413">
        <f t="shared" si="26"/>
        <v>91</v>
      </c>
      <c r="C203" s="414" t="str">
        <f>'Rango en indicadores'!E98</f>
        <v>Sensibilización  a Directivos y referentes de proceso sobre la séptima dimensión del MIPG</v>
      </c>
      <c r="D203" s="415" t="str">
        <f>'Rango en indicadores'!D98</f>
        <v>16-RI-07</v>
      </c>
      <c r="E203" s="448">
        <f>'16 Evaluacion y Segto POA 2020'!AQ19</f>
        <v>0</v>
      </c>
      <c r="F203" s="448">
        <f>'16 Evaluacion y Segto POA 2020'!AG19</f>
        <v>0</v>
      </c>
      <c r="G203" s="448">
        <f>+'16 Evaluacion y Segto POA 2020'!Q19+'16 Evaluacion y Segto POA 2020'!Y19+'16 Evaluacion y Segto POA 2020'!AG19</f>
        <v>0</v>
      </c>
      <c r="H203" s="448">
        <f>'16 Evaluacion y Segto POA 2020'!AH19</f>
        <v>0</v>
      </c>
      <c r="I203" s="448">
        <f>+'16 Evaluacion y Segto POA 2020'!R19+'16 Evaluacion y Segto POA 2020'!Z19+'16 Evaluacion y Segto POA 2020'!AH19</f>
        <v>0</v>
      </c>
      <c r="J203" s="448">
        <f>'16 Evaluacion y Segto POA 2020'!AR19</f>
        <v>0</v>
      </c>
      <c r="K203" s="426" t="str">
        <f t="shared" si="24"/>
        <v>No programado</v>
      </c>
      <c r="L203" s="432" t="str">
        <f t="shared" si="25"/>
        <v>No programado</v>
      </c>
      <c r="M203" s="432">
        <f>'16 Evaluacion y Segto POA 2020'!AS19</f>
        <v>0</v>
      </c>
      <c r="N203" s="432" t="str">
        <f>'Rango en indicadores'!G98</f>
        <v>Mayor o igual A:</v>
      </c>
      <c r="O203" s="416">
        <f>'Rango en indicadores'!H98</f>
        <v>90</v>
      </c>
      <c r="P203" s="432" t="str">
        <f>'Rango en indicadores'!I98</f>
        <v>Desde (&gt;):</v>
      </c>
      <c r="Q203" s="416">
        <f>'Rango en indicadores'!J98</f>
        <v>69</v>
      </c>
      <c r="R203" s="432" t="str">
        <f>'Rango en indicadores'!K98</f>
        <v>Hasta (&lt;):</v>
      </c>
      <c r="S203" s="416">
        <f>'Rango en indicadores'!L98</f>
        <v>90</v>
      </c>
      <c r="T203" s="432" t="str">
        <f>'Rango en indicadores'!M98</f>
        <v>Menor o Igual A:</v>
      </c>
      <c r="U203" s="416">
        <f>'Rango en indicadores'!N98</f>
        <v>69</v>
      </c>
      <c r="V203" s="418" t="s">
        <v>798</v>
      </c>
    </row>
    <row r="204" spans="2:22" ht="33" customHeight="1">
      <c r="B204" s="413">
        <f t="shared" si="26"/>
        <v>92</v>
      </c>
      <c r="C204" s="414" t="str">
        <f>'Rango en indicadores'!E99</f>
        <v>Estrategia de sensibilización  acerca de la cultura del control</v>
      </c>
      <c r="D204" s="415" t="str">
        <f>'Rango en indicadores'!D99</f>
        <v>16-RI-08</v>
      </c>
      <c r="E204" s="448">
        <f>'16 Evaluacion y Segto POA 2020'!AQ20</f>
        <v>1</v>
      </c>
      <c r="F204" s="448">
        <f>'16 Evaluacion y Segto POA 2020'!AG20</f>
        <v>0</v>
      </c>
      <c r="G204" s="448">
        <f>+'16 Evaluacion y Segto POA 2020'!Q20+'16 Evaluacion y Segto POA 2020'!Y20+'16 Evaluacion y Segto POA 2020'!AG20</f>
        <v>0</v>
      </c>
      <c r="H204" s="448">
        <f>'16 Evaluacion y Segto POA 2020'!AH20</f>
        <v>0</v>
      </c>
      <c r="I204" s="448">
        <f>+'16 Evaluacion y Segto POA 2020'!R20+'16 Evaluacion y Segto POA 2020'!Z20+'16 Evaluacion y Segto POA 2020'!AH20</f>
        <v>0</v>
      </c>
      <c r="J204" s="448">
        <f>'16 Evaluacion y Segto POA 2020'!AR20</f>
        <v>0</v>
      </c>
      <c r="K204" s="426" t="str">
        <f t="shared" si="24"/>
        <v>No programado</v>
      </c>
      <c r="L204" s="432" t="str">
        <f t="shared" si="25"/>
        <v>No programado</v>
      </c>
      <c r="M204" s="432">
        <f>'16 Evaluacion y Segto POA 2020'!AS20</f>
        <v>0</v>
      </c>
      <c r="N204" s="432" t="str">
        <f>'Rango en indicadores'!G99</f>
        <v>Mayor o igual A:</v>
      </c>
      <c r="O204" s="416">
        <f>'Rango en indicadores'!H99</f>
        <v>90</v>
      </c>
      <c r="P204" s="432" t="str">
        <f>'Rango en indicadores'!I99</f>
        <v>Desde (&gt;):</v>
      </c>
      <c r="Q204" s="416">
        <f>'Rango en indicadores'!J99</f>
        <v>69</v>
      </c>
      <c r="R204" s="432" t="str">
        <f>'Rango en indicadores'!K99</f>
        <v>Hasta (&lt;):</v>
      </c>
      <c r="S204" s="416">
        <f>'Rango en indicadores'!L99</f>
        <v>90</v>
      </c>
      <c r="T204" s="432" t="str">
        <f>'Rango en indicadores'!M99</f>
        <v>Menor o Igual A:</v>
      </c>
      <c r="U204" s="416">
        <f>'Rango en indicadores'!N99</f>
        <v>69</v>
      </c>
      <c r="V204" s="418" t="s">
        <v>799</v>
      </c>
    </row>
    <row r="205" spans="2:22" ht="15.75">
      <c r="C205" s="587" t="s">
        <v>615</v>
      </c>
      <c r="D205" s="588"/>
      <c r="E205" s="588"/>
      <c r="F205" s="588"/>
      <c r="G205" s="588"/>
      <c r="H205" s="588"/>
      <c r="I205" s="588"/>
      <c r="J205" s="589"/>
      <c r="K205" s="422">
        <f>IFERROR(AVERAGE(K197:K204),0)</f>
        <v>1</v>
      </c>
      <c r="L205" s="422">
        <f>IFERROR(AVERAGE(L197:L204),0)</f>
        <v>1</v>
      </c>
      <c r="M205" s="422">
        <f>IFERROR(AVERAGE(M197:M204),0)</f>
        <v>0.75</v>
      </c>
      <c r="N205" s="434"/>
      <c r="O205" s="434"/>
      <c r="P205" s="434"/>
      <c r="Q205" s="434"/>
      <c r="R205" s="434"/>
      <c r="S205" s="434"/>
      <c r="T205" s="434"/>
      <c r="U205" s="434"/>
      <c r="V205" s="424"/>
    </row>
    <row r="206" spans="2:22" s="407" customFormat="1">
      <c r="D206" s="408"/>
      <c r="V206" s="409"/>
    </row>
    <row r="207" spans="2:22">
      <c r="E207" s="379"/>
    </row>
    <row r="208" spans="2:22"/>
    <row r="209" spans="5:5">
      <c r="E209" s="379"/>
    </row>
    <row r="210" spans="5:5">
      <c r="E210" s="379"/>
    </row>
    <row r="211" spans="5:5">
      <c r="E211" s="379"/>
    </row>
    <row r="212" spans="5:5">
      <c r="E212" s="379"/>
    </row>
    <row r="213" spans="5:5">
      <c r="E213" s="379"/>
    </row>
    <row r="214" spans="5:5">
      <c r="E214" s="379"/>
    </row>
    <row r="215" spans="5:5">
      <c r="E215" s="379"/>
    </row>
    <row r="216" spans="5:5"/>
    <row r="217" spans="5:5"/>
    <row r="218" spans="5:5"/>
    <row r="219" spans="5:5"/>
    <row r="220" spans="5:5"/>
    <row r="221" spans="5:5"/>
    <row r="222" spans="5:5"/>
    <row r="223" spans="5:5"/>
    <row r="224" spans="5:5"/>
    <row r="225"/>
    <row r="226"/>
    <row r="227"/>
    <row r="228"/>
    <row r="229"/>
    <row r="230"/>
    <row r="231"/>
    <row r="232"/>
    <row r="233"/>
    <row r="234"/>
    <row r="235"/>
    <row r="236"/>
    <row r="237"/>
    <row r="238"/>
    <row r="239"/>
    <row r="240"/>
    <row r="241"/>
    <row r="242"/>
    <row r="243"/>
    <row r="244"/>
    <row r="245"/>
    <row r="246"/>
    <row r="247"/>
    <row r="248"/>
    <row r="249"/>
    <row r="250"/>
    <row r="251"/>
    <row r="252"/>
  </sheetData>
  <sheetProtection algorithmName="SHA-512" hashValue="jceKBFrC4ZKcv+wyazyPbSlg1X2eeDpO+TiaGOlF7JYjpV4sHO1Cgpfyy9MuuQYjJaXQ9EH1ryWur6faBTWjrg==" saltValue="XIDUreNN1Eis6BrSA4/KZg==" spinCount="100000" sheet="1" objects="1" scenarios="1"/>
  <mergeCells count="219">
    <mergeCell ref="H127:H128"/>
    <mergeCell ref="J127:J128"/>
    <mergeCell ref="E186:G186"/>
    <mergeCell ref="E195:G195"/>
    <mergeCell ref="C205:J205"/>
    <mergeCell ref="C192:J192"/>
    <mergeCell ref="C183:J183"/>
    <mergeCell ref="I145:I146"/>
    <mergeCell ref="E127:G127"/>
    <mergeCell ref="C142:J142"/>
    <mergeCell ref="I156:I157"/>
    <mergeCell ref="I162:I163"/>
    <mergeCell ref="I168:I169"/>
    <mergeCell ref="I176:I177"/>
    <mergeCell ref="I186:I187"/>
    <mergeCell ref="I195:I196"/>
    <mergeCell ref="E145:G145"/>
    <mergeCell ref="I127:I128"/>
    <mergeCell ref="C153:J153"/>
    <mergeCell ref="J168:J169"/>
    <mergeCell ref="C70:J70"/>
    <mergeCell ref="E73:G73"/>
    <mergeCell ref="C78:J78"/>
    <mergeCell ref="E81:G81"/>
    <mergeCell ref="C104:J104"/>
    <mergeCell ref="E107:G107"/>
    <mergeCell ref="E118:G118"/>
    <mergeCell ref="C124:J124"/>
    <mergeCell ref="I63:I64"/>
    <mergeCell ref="I73:I74"/>
    <mergeCell ref="I81:I82"/>
    <mergeCell ref="I107:I108"/>
    <mergeCell ref="I118:I119"/>
    <mergeCell ref="K195:M195"/>
    <mergeCell ref="V195:V196"/>
    <mergeCell ref="C2:M2"/>
    <mergeCell ref="C195:C196"/>
    <mergeCell ref="D195:D196"/>
    <mergeCell ref="H195:H196"/>
    <mergeCell ref="J195:J196"/>
    <mergeCell ref="K176:M176"/>
    <mergeCell ref="V176:V177"/>
    <mergeCell ref="C186:C187"/>
    <mergeCell ref="D186:D187"/>
    <mergeCell ref="H186:H187"/>
    <mergeCell ref="J186:J187"/>
    <mergeCell ref="K186:M186"/>
    <mergeCell ref="V186:V187"/>
    <mergeCell ref="C176:C177"/>
    <mergeCell ref="D176:D177"/>
    <mergeCell ref="H176:H177"/>
    <mergeCell ref="J176:J177"/>
    <mergeCell ref="K162:M162"/>
    <mergeCell ref="V162:V163"/>
    <mergeCell ref="C168:C169"/>
    <mergeCell ref="D168:D169"/>
    <mergeCell ref="H168:H169"/>
    <mergeCell ref="V168:V169"/>
    <mergeCell ref="C173:J173"/>
    <mergeCell ref="E176:G176"/>
    <mergeCell ref="C162:C163"/>
    <mergeCell ref="D162:D163"/>
    <mergeCell ref="H162:H163"/>
    <mergeCell ref="J162:J163"/>
    <mergeCell ref="K145:M145"/>
    <mergeCell ref="V145:V146"/>
    <mergeCell ref="C156:C157"/>
    <mergeCell ref="D156:D157"/>
    <mergeCell ref="H156:H157"/>
    <mergeCell ref="J156:J157"/>
    <mergeCell ref="K156:M156"/>
    <mergeCell ref="V156:V157"/>
    <mergeCell ref="C145:C146"/>
    <mergeCell ref="D145:D146"/>
    <mergeCell ref="H145:H146"/>
    <mergeCell ref="J145:J146"/>
    <mergeCell ref="N156:U156"/>
    <mergeCell ref="N157:O157"/>
    <mergeCell ref="P157:S157"/>
    <mergeCell ref="C159:J159"/>
    <mergeCell ref="C165:J165"/>
    <mergeCell ref="V127:V128"/>
    <mergeCell ref="N118:U118"/>
    <mergeCell ref="N119:O119"/>
    <mergeCell ref="P119:S119"/>
    <mergeCell ref="T119:U119"/>
    <mergeCell ref="N127:U127"/>
    <mergeCell ref="N128:O128"/>
    <mergeCell ref="P128:S128"/>
    <mergeCell ref="T128:U128"/>
    <mergeCell ref="V107:V108"/>
    <mergeCell ref="N81:U81"/>
    <mergeCell ref="N82:O82"/>
    <mergeCell ref="P82:S82"/>
    <mergeCell ref="T82:U82"/>
    <mergeCell ref="C85:C86"/>
    <mergeCell ref="C88:C90"/>
    <mergeCell ref="C115:H115"/>
    <mergeCell ref="C118:C119"/>
    <mergeCell ref="D118:D119"/>
    <mergeCell ref="H118:H119"/>
    <mergeCell ref="J118:J119"/>
    <mergeCell ref="K118:M118"/>
    <mergeCell ref="V118:V119"/>
    <mergeCell ref="V73:V74"/>
    <mergeCell ref="C81:C82"/>
    <mergeCell ref="D81:D82"/>
    <mergeCell ref="H81:H82"/>
    <mergeCell ref="J81:J82"/>
    <mergeCell ref="K81:M81"/>
    <mergeCell ref="V81:V82"/>
    <mergeCell ref="C73:C74"/>
    <mergeCell ref="D73:D74"/>
    <mergeCell ref="H73:H74"/>
    <mergeCell ref="K73:M73"/>
    <mergeCell ref="V52:V53"/>
    <mergeCell ref="C63:C64"/>
    <mergeCell ref="D63:D64"/>
    <mergeCell ref="H63:H64"/>
    <mergeCell ref="J63:J64"/>
    <mergeCell ref="K63:M63"/>
    <mergeCell ref="V63:V64"/>
    <mergeCell ref="N52:U52"/>
    <mergeCell ref="N53:O53"/>
    <mergeCell ref="P53:S53"/>
    <mergeCell ref="T53:U53"/>
    <mergeCell ref="N63:U63"/>
    <mergeCell ref="N64:O64"/>
    <mergeCell ref="P64:S64"/>
    <mergeCell ref="T64:U64"/>
    <mergeCell ref="C60:J60"/>
    <mergeCell ref="E63:G63"/>
    <mergeCell ref="V33:V34"/>
    <mergeCell ref="C44:C45"/>
    <mergeCell ref="D44:D45"/>
    <mergeCell ref="H44:H45"/>
    <mergeCell ref="J44:J45"/>
    <mergeCell ref="K44:M44"/>
    <mergeCell ref="V44:V45"/>
    <mergeCell ref="C33:C34"/>
    <mergeCell ref="D33:D34"/>
    <mergeCell ref="H33:H34"/>
    <mergeCell ref="J33:J34"/>
    <mergeCell ref="K33:M33"/>
    <mergeCell ref="N34:O34"/>
    <mergeCell ref="P34:S34"/>
    <mergeCell ref="T34:U34"/>
    <mergeCell ref="N33:U33"/>
    <mergeCell ref="N44:U44"/>
    <mergeCell ref="N45:O45"/>
    <mergeCell ref="P45:S45"/>
    <mergeCell ref="T45:U45"/>
    <mergeCell ref="E33:G33"/>
    <mergeCell ref="C4:M4"/>
    <mergeCell ref="C3:M3"/>
    <mergeCell ref="C5:M5"/>
    <mergeCell ref="C7:C8"/>
    <mergeCell ref="D7:D8"/>
    <mergeCell ref="C52:C53"/>
    <mergeCell ref="D52:D53"/>
    <mergeCell ref="H52:H53"/>
    <mergeCell ref="J52:J53"/>
    <mergeCell ref="I33:I34"/>
    <mergeCell ref="E44:G44"/>
    <mergeCell ref="I44:I45"/>
    <mergeCell ref="C41:J41"/>
    <mergeCell ref="C49:J49"/>
    <mergeCell ref="E52:G52"/>
    <mergeCell ref="I52:I53"/>
    <mergeCell ref="K52:M52"/>
    <mergeCell ref="E7:G7"/>
    <mergeCell ref="N187:O187"/>
    <mergeCell ref="P187:S187"/>
    <mergeCell ref="T187:U187"/>
    <mergeCell ref="N195:U195"/>
    <mergeCell ref="N196:O196"/>
    <mergeCell ref="P196:S196"/>
    <mergeCell ref="T196:U196"/>
    <mergeCell ref="N107:U107"/>
    <mergeCell ref="N108:O108"/>
    <mergeCell ref="P108:S108"/>
    <mergeCell ref="T108:U108"/>
    <mergeCell ref="N145:U145"/>
    <mergeCell ref="N146:O146"/>
    <mergeCell ref="P146:S146"/>
    <mergeCell ref="T146:U146"/>
    <mergeCell ref="N168:U168"/>
    <mergeCell ref="N169:O169"/>
    <mergeCell ref="P169:S169"/>
    <mergeCell ref="T169:U169"/>
    <mergeCell ref="N186:U186"/>
    <mergeCell ref="T157:U157"/>
    <mergeCell ref="N162:U162"/>
    <mergeCell ref="N163:O163"/>
    <mergeCell ref="P163:S163"/>
    <mergeCell ref="B88:B90"/>
    <mergeCell ref="B85:B86"/>
    <mergeCell ref="N176:U176"/>
    <mergeCell ref="N177:O177"/>
    <mergeCell ref="P177:S177"/>
    <mergeCell ref="T177:U177"/>
    <mergeCell ref="J73:J74"/>
    <mergeCell ref="N73:U73"/>
    <mergeCell ref="N74:O74"/>
    <mergeCell ref="P74:S74"/>
    <mergeCell ref="T74:U74"/>
    <mergeCell ref="T163:U163"/>
    <mergeCell ref="C107:C108"/>
    <mergeCell ref="D107:D108"/>
    <mergeCell ref="H107:H108"/>
    <mergeCell ref="J107:J108"/>
    <mergeCell ref="K107:M107"/>
    <mergeCell ref="C127:C128"/>
    <mergeCell ref="D127:D128"/>
    <mergeCell ref="K127:M127"/>
    <mergeCell ref="K168:M168"/>
    <mergeCell ref="E168:G168"/>
    <mergeCell ref="E162:G162"/>
    <mergeCell ref="E156:G156"/>
  </mergeCells>
  <conditionalFormatting sqref="K46:M48">
    <cfRule type="cellIs" dxfId="133" priority="135" operator="equal">
      <formula>"No programado"</formula>
    </cfRule>
    <cfRule type="cellIs" dxfId="132" priority="136" operator="between">
      <formula>0.600000000001</formula>
      <formula>0.89999999999999</formula>
    </cfRule>
    <cfRule type="cellIs" dxfId="131" priority="137" operator="lessThanOrEqual">
      <formula>0.6</formula>
    </cfRule>
    <cfRule type="cellIs" dxfId="130" priority="138" operator="greaterThanOrEqual">
      <formula>0.9</formula>
    </cfRule>
  </conditionalFormatting>
  <conditionalFormatting sqref="K54:M59">
    <cfRule type="cellIs" dxfId="129" priority="128" operator="equal">
      <formula>"No programado"</formula>
    </cfRule>
    <cfRule type="cellIs" dxfId="128" priority="129" operator="between">
      <formula>0.690000000001</formula>
      <formula>0.899999999999</formula>
    </cfRule>
    <cfRule type="cellIs" dxfId="127" priority="130" operator="lessThanOrEqual">
      <formula>0.69</formula>
    </cfRule>
    <cfRule type="cellIs" dxfId="126" priority="131" operator="greaterThanOrEqual">
      <formula>0.9</formula>
    </cfRule>
  </conditionalFormatting>
  <conditionalFormatting sqref="K75:M77">
    <cfRule type="cellIs" dxfId="125" priority="120" operator="equal">
      <formula>"No programado"</formula>
    </cfRule>
    <cfRule type="cellIs" dxfId="124" priority="121" operator="between">
      <formula>0.7000000000001</formula>
      <formula>0.8999999999999</formula>
    </cfRule>
    <cfRule type="cellIs" dxfId="123" priority="122" operator="lessThan">
      <formula>0.7</formula>
    </cfRule>
    <cfRule type="cellIs" dxfId="122" priority="123" operator="greaterThanOrEqual">
      <formula>0.9</formula>
    </cfRule>
  </conditionalFormatting>
  <conditionalFormatting sqref="K120:M123">
    <cfRule type="cellIs" dxfId="121" priority="81" operator="equal">
      <formula>"No programado"</formula>
    </cfRule>
    <cfRule type="cellIs" dxfId="120" priority="82" operator="between">
      <formula>0.690001</formula>
      <formula>0.899999999</formula>
    </cfRule>
    <cfRule type="cellIs" dxfId="119" priority="83" operator="lessThanOrEqual">
      <formula>0.69</formula>
    </cfRule>
    <cfRule type="cellIs" dxfId="118" priority="84" operator="greaterThanOrEqual">
      <formula>0.9</formula>
    </cfRule>
  </conditionalFormatting>
  <conditionalFormatting sqref="K129:M129 K139 M130 M139 L130:L141">
    <cfRule type="cellIs" dxfId="117" priority="73" operator="equal">
      <formula>"No programado"</formula>
    </cfRule>
  </conditionalFormatting>
  <conditionalFormatting sqref="K158:M158">
    <cfRule type="cellIs" dxfId="116" priority="53" operator="equal">
      <formula>"No programado"</formula>
    </cfRule>
    <cfRule type="cellIs" dxfId="115" priority="54" operator="between">
      <formula>0.950001</formula>
      <formula>0.9899999</formula>
    </cfRule>
    <cfRule type="cellIs" dxfId="114" priority="55" operator="lessThanOrEqual">
      <formula>0.95</formula>
    </cfRule>
    <cfRule type="cellIs" dxfId="113" priority="56" operator="greaterThanOrEqual">
      <formula>0.99</formula>
    </cfRule>
  </conditionalFormatting>
  <conditionalFormatting sqref="K178:M182">
    <cfRule type="cellIs" dxfId="112" priority="49" operator="equal">
      <formula>"No programado"</formula>
    </cfRule>
    <cfRule type="cellIs" dxfId="111" priority="50" operator="between">
      <formula>0.900001</formula>
      <formula>0.9999999</formula>
    </cfRule>
    <cfRule type="cellIs" dxfId="110" priority="51" operator="lessThanOrEqual">
      <formula>0.9</formula>
    </cfRule>
    <cfRule type="cellIs" dxfId="109" priority="52" operator="greaterThanOrEqual">
      <formula>100%</formula>
    </cfRule>
  </conditionalFormatting>
  <conditionalFormatting sqref="K188:M191">
    <cfRule type="cellIs" dxfId="108" priority="45" operator="equal">
      <formula>"No programado"</formula>
    </cfRule>
    <cfRule type="cellIs" dxfId="107" priority="46" operator="between">
      <formula>0.690001</formula>
      <formula>0.899999</formula>
    </cfRule>
    <cfRule type="cellIs" dxfId="106" priority="47" operator="lessThanOrEqual">
      <formula>0.69</formula>
    </cfRule>
    <cfRule type="cellIs" dxfId="105" priority="48" operator="greaterThanOrEqual">
      <formula>0.9</formula>
    </cfRule>
  </conditionalFormatting>
  <conditionalFormatting sqref="K197:M204">
    <cfRule type="cellIs" dxfId="104" priority="41" operator="equal">
      <formula>"No programado"</formula>
    </cfRule>
    <cfRule type="cellIs" dxfId="103" priority="42" operator="between">
      <formula>0.690001</formula>
      <formula>0.899999</formula>
    </cfRule>
    <cfRule type="cellIs" dxfId="102" priority="43" operator="lessThanOrEqual">
      <formula>0.69</formula>
    </cfRule>
    <cfRule type="cellIs" dxfId="101" priority="44" operator="greaterThanOrEqual">
      <formula>0.9</formula>
    </cfRule>
  </conditionalFormatting>
  <conditionalFormatting sqref="K164:M164">
    <cfRule type="cellIs" dxfId="100" priority="37" operator="equal">
      <formula>"No programado"</formula>
    </cfRule>
    <cfRule type="cellIs" dxfId="99" priority="38" operator="between">
      <formula>0.900001</formula>
      <formula>0.9499999</formula>
    </cfRule>
    <cfRule type="cellIs" dxfId="98" priority="39" operator="lessThanOrEqual">
      <formula>0.9</formula>
    </cfRule>
    <cfRule type="cellIs" dxfId="97" priority="40" operator="greaterThanOrEqual">
      <formula>0.95</formula>
    </cfRule>
  </conditionalFormatting>
  <conditionalFormatting sqref="K35:M35">
    <cfRule type="cellIs" dxfId="96" priority="134" operator="equal">
      <formula>"No programado"</formula>
    </cfRule>
    <cfRule type="cellIs" dxfId="95" priority="145" operator="between">
      <formula>0.980000000000001</formula>
      <formula>0.99999999999999</formula>
    </cfRule>
    <cfRule type="cellIs" dxfId="94" priority="146" operator="lessThanOrEqual">
      <formula>0.98</formula>
    </cfRule>
    <cfRule type="cellIs" dxfId="93" priority="147" operator="greaterThanOrEqual">
      <formula>1</formula>
    </cfRule>
  </conditionalFormatting>
  <conditionalFormatting sqref="K36:M36">
    <cfRule type="cellIs" dxfId="92" priority="133" operator="equal">
      <formula>"No programado"</formula>
    </cfRule>
    <cfRule type="cellIs" dxfId="91" priority="139" operator="between">
      <formula>0.7000000000001</formula>
      <formula>0.949999999999999</formula>
    </cfRule>
    <cfRule type="cellIs" dxfId="90" priority="140" operator="lessThanOrEqual">
      <formula>0.7</formula>
    </cfRule>
    <cfRule type="cellIs" dxfId="89" priority="141" operator="greaterThanOrEqual">
      <formula>0.95</formula>
    </cfRule>
  </conditionalFormatting>
  <conditionalFormatting sqref="K37:M40">
    <cfRule type="cellIs" dxfId="88" priority="132" operator="equal">
      <formula>"No programado"</formula>
    </cfRule>
    <cfRule type="cellIs" dxfId="87" priority="142" operator="between">
      <formula>0.80000000000001</formula>
      <formula>0.899999999999999</formula>
    </cfRule>
    <cfRule type="cellIs" dxfId="86" priority="143" operator="lessThanOrEqual">
      <formula>0.8</formula>
    </cfRule>
    <cfRule type="cellIs" dxfId="85" priority="144" operator="greaterThanOrEqual">
      <formula>0.9</formula>
    </cfRule>
  </conditionalFormatting>
  <conditionalFormatting sqref="K65:M69">
    <cfRule type="cellIs" dxfId="84" priority="124" operator="equal">
      <formula>"No programado"</formula>
    </cfRule>
    <cfRule type="cellIs" dxfId="83" priority="125" operator="between">
      <formula>0.690000000001</formula>
      <formula>0.899999999999</formula>
    </cfRule>
    <cfRule type="cellIs" dxfId="82" priority="126" operator="lessThanOrEqual">
      <formula>0.69</formula>
    </cfRule>
    <cfRule type="cellIs" dxfId="81" priority="127" operator="greaterThanOrEqual">
      <formula>0.9</formula>
    </cfRule>
  </conditionalFormatting>
  <conditionalFormatting sqref="K85:M90">
    <cfRule type="cellIs" dxfId="80" priority="112" operator="equal">
      <formula>"No programado"</formula>
    </cfRule>
    <cfRule type="cellIs" dxfId="79" priority="113" operator="between">
      <formula>0.8</formula>
      <formula>0.9</formula>
    </cfRule>
    <cfRule type="cellIs" dxfId="78" priority="114" operator="lessThan">
      <formula>0.8</formula>
    </cfRule>
    <cfRule type="cellIs" dxfId="77" priority="115" operator="greaterThan">
      <formula>0.9</formula>
    </cfRule>
  </conditionalFormatting>
  <conditionalFormatting sqref="K91:M91">
    <cfRule type="cellIs" dxfId="76" priority="104" operator="equal">
      <formula>"No programado"</formula>
    </cfRule>
    <cfRule type="cellIs" dxfId="75" priority="105" operator="between">
      <formula>0.7</formula>
      <formula>0.8</formula>
    </cfRule>
    <cfRule type="cellIs" dxfId="74" priority="106" operator="lessThan">
      <formula>0.7</formula>
    </cfRule>
    <cfRule type="cellIs" dxfId="73" priority="107" operator="greaterThan">
      <formula>0.8</formula>
    </cfRule>
  </conditionalFormatting>
  <conditionalFormatting sqref="K92:M92">
    <cfRule type="cellIs" dxfId="72" priority="108" operator="equal">
      <formula>"No programado"</formula>
    </cfRule>
    <cfRule type="cellIs" dxfId="71" priority="109" operator="between">
      <formula>0.8</formula>
      <formula>0.9</formula>
    </cfRule>
    <cfRule type="cellIs" dxfId="70" priority="110" operator="lessThan">
      <formula>0.8</formula>
    </cfRule>
    <cfRule type="cellIs" dxfId="69" priority="111" operator="greaterThan">
      <formula>0.9</formula>
    </cfRule>
  </conditionalFormatting>
  <conditionalFormatting sqref="K93:M94">
    <cfRule type="cellIs" dxfId="68" priority="97" operator="equal">
      <formula>"No programado"</formula>
    </cfRule>
    <cfRule type="cellIs" dxfId="67" priority="98" operator="between">
      <formula>0.9900000001</formula>
      <formula>0.9999999999</formula>
    </cfRule>
    <cfRule type="cellIs" dxfId="66" priority="99" operator="lessThanOrEqual">
      <formula>0.99</formula>
    </cfRule>
    <cfRule type="cellIs" dxfId="65" priority="100" operator="greaterThanOrEqual">
      <formula>1</formula>
    </cfRule>
  </conditionalFormatting>
  <conditionalFormatting sqref="K95:M96">
    <cfRule type="cellIs" dxfId="64" priority="93" operator="equal">
      <formula>"No programado"</formula>
    </cfRule>
    <cfRule type="cellIs" dxfId="63" priority="94" operator="between">
      <formula>0.85</formula>
      <formula>0.95</formula>
    </cfRule>
    <cfRule type="cellIs" dxfId="62" priority="95" operator="lessThan">
      <formula>0.85</formula>
    </cfRule>
    <cfRule type="cellIs" dxfId="61" priority="96" operator="greaterThan">
      <formula>0.95</formula>
    </cfRule>
  </conditionalFormatting>
  <conditionalFormatting sqref="K97:M103">
    <cfRule type="cellIs" dxfId="60" priority="89" operator="equal">
      <formula>"No programado"</formula>
    </cfRule>
    <cfRule type="cellIs" dxfId="59" priority="90" operator="between">
      <formula>0.7</formula>
      <formula>0.9</formula>
    </cfRule>
    <cfRule type="cellIs" dxfId="58" priority="91" operator="lessThan">
      <formula>0.7</formula>
    </cfRule>
    <cfRule type="cellIs" dxfId="57" priority="92" operator="greaterThan">
      <formula>0.9</formula>
    </cfRule>
  </conditionalFormatting>
  <conditionalFormatting sqref="K83:M84">
    <cfRule type="cellIs" dxfId="56" priority="13" operator="equal">
      <formula>"No Programado"</formula>
    </cfRule>
    <cfRule type="cellIs" dxfId="55" priority="14" operator="lessThan">
      <formula>0.85</formula>
    </cfRule>
    <cfRule type="cellIs" dxfId="54" priority="15" operator="between">
      <formula>0.85</formula>
      <formula>0.95</formula>
    </cfRule>
    <cfRule type="cellIs" dxfId="53" priority="16" operator="greaterThan">
      <formula>0.95</formula>
    </cfRule>
  </conditionalFormatting>
  <conditionalFormatting sqref="K109:M111">
    <cfRule type="cellIs" dxfId="52" priority="85" operator="equal">
      <formula>"No programado"</formula>
    </cfRule>
    <cfRule type="cellIs" dxfId="51" priority="86" operator="between">
      <formula>0.69</formula>
      <formula>0.9</formula>
    </cfRule>
    <cfRule type="cellIs" dxfId="50" priority="87" operator="lessThan">
      <formula>0.69</formula>
    </cfRule>
    <cfRule type="cellIs" dxfId="49" priority="88" operator="greaterThan">
      <formula>0.9</formula>
    </cfRule>
  </conditionalFormatting>
  <conditionalFormatting sqref="K112:M114">
    <cfRule type="cellIs" dxfId="48" priority="5" operator="between">
      <formula>0.7</formula>
      <formula>0.9</formula>
    </cfRule>
    <cfRule type="cellIs" dxfId="47" priority="6" operator="lessThan">
      <formula>0.7</formula>
    </cfRule>
    <cfRule type="cellIs" dxfId="46" priority="7" operator="greaterThan">
      <formula>0.9</formula>
    </cfRule>
    <cfRule type="cellIs" dxfId="45" priority="8" operator="equal">
      <formula>"No Programado"</formula>
    </cfRule>
  </conditionalFormatting>
  <conditionalFormatting sqref="K129:M129 K139:M139">
    <cfRule type="cellIs" dxfId="44" priority="74" operator="between">
      <formula>0.700001</formula>
      <formula>0.899999</formula>
    </cfRule>
    <cfRule type="cellIs" dxfId="43" priority="75" operator="lessThanOrEqual">
      <formula>0.7</formula>
    </cfRule>
    <cfRule type="cellIs" dxfId="42" priority="76" operator="greaterThanOrEqual">
      <formula>0.9</formula>
    </cfRule>
  </conditionalFormatting>
  <conditionalFormatting sqref="K130:M130">
    <cfRule type="cellIs" dxfId="41" priority="69" operator="equal">
      <formula>"No programado"</formula>
    </cfRule>
    <cfRule type="cellIs" dxfId="40" priority="70" operator="between">
      <formula>0.8</formula>
      <formula>0.9</formula>
    </cfRule>
    <cfRule type="cellIs" dxfId="39" priority="71" operator="lessThan">
      <formula>0.8</formula>
    </cfRule>
    <cfRule type="cellIs" dxfId="38" priority="72" operator="greaterThan">
      <formula>0.9</formula>
    </cfRule>
  </conditionalFormatting>
  <conditionalFormatting sqref="K140:M141 K131:M133">
    <cfRule type="cellIs" dxfId="37" priority="77" operator="equal">
      <formula>"No programado"</formula>
    </cfRule>
    <cfRule type="cellIs" dxfId="36" priority="78" operator="between">
      <formula>0.800001</formula>
      <formula>0.8999999</formula>
    </cfRule>
    <cfRule type="cellIs" dxfId="35" priority="79" operator="lessThanOrEqual">
      <formula>0.8</formula>
    </cfRule>
    <cfRule type="cellIs" dxfId="34" priority="80" operator="greaterThanOrEqual">
      <formula>0.9</formula>
    </cfRule>
  </conditionalFormatting>
  <conditionalFormatting sqref="K134:M134">
    <cfRule type="cellIs" dxfId="33" priority="65" operator="equal">
      <formula>"No programado"</formula>
    </cfRule>
    <cfRule type="cellIs" dxfId="32" priority="66" operator="between">
      <formula>0.970001</formula>
      <formula>0.999999</formula>
    </cfRule>
    <cfRule type="cellIs" dxfId="31" priority="67" operator="lessThanOrEqual">
      <formula>0.97</formula>
    </cfRule>
    <cfRule type="cellIs" dxfId="30" priority="68" operator="greaterThanOrEqual">
      <formula>1</formula>
    </cfRule>
  </conditionalFormatting>
  <conditionalFormatting sqref="K135:M138">
    <cfRule type="cellIs" dxfId="29" priority="61" operator="equal">
      <formula>"No programado"</formula>
    </cfRule>
    <cfRule type="cellIs" dxfId="28" priority="62" operator="between">
      <formula>0.690001</formula>
      <formula>0.8999999</formula>
    </cfRule>
    <cfRule type="cellIs" dxfId="27" priority="63" operator="lessThanOrEqual">
      <formula>0.69</formula>
    </cfRule>
    <cfRule type="cellIs" dxfId="26" priority="64" operator="greaterThanOrEqual">
      <formula>0.9</formula>
    </cfRule>
  </conditionalFormatting>
  <conditionalFormatting sqref="K147:M147 K148:K151 M148:M151 L148:L152">
    <cfRule type="cellIs" dxfId="25" priority="57" operator="equal">
      <formula>"No programado"</formula>
    </cfRule>
    <cfRule type="cellIs" dxfId="24" priority="58" operator="between">
      <formula>0.7000001</formula>
      <formula>0.8999999</formula>
    </cfRule>
    <cfRule type="cellIs" dxfId="23" priority="59" operator="lessThanOrEqual">
      <formula>0.7</formula>
    </cfRule>
    <cfRule type="cellIs" dxfId="22" priority="60" operator="greaterThanOrEqual">
      <formula>0.9</formula>
    </cfRule>
  </conditionalFormatting>
  <conditionalFormatting sqref="K152 M152">
    <cfRule type="cellIs" dxfId="21" priority="1" operator="between">
      <formula>0.70000000001</formula>
      <formula>0.999999999999</formula>
    </cfRule>
    <cfRule type="cellIs" dxfId="20" priority="2" operator="lessThanOrEqual">
      <formula>0.7</formula>
    </cfRule>
    <cfRule type="cellIs" dxfId="19" priority="3" operator="greaterThanOrEqual">
      <formula>1</formula>
    </cfRule>
    <cfRule type="cellIs" dxfId="18" priority="4" operator="equal">
      <formula>"No Programado"</formula>
    </cfRule>
  </conditionalFormatting>
  <conditionalFormatting sqref="K170:M170">
    <cfRule type="cellIs" dxfId="17" priority="21" operator="equal">
      <formula>"No programado"</formula>
    </cfRule>
    <cfRule type="cellIs" dxfId="16" priority="22" operator="between">
      <formula>0.950001</formula>
      <formula>0.999999</formula>
    </cfRule>
    <cfRule type="cellIs" dxfId="15" priority="23" operator="lessThanOrEqual">
      <formula>0.95</formula>
    </cfRule>
    <cfRule type="cellIs" dxfId="14" priority="24" operator="greaterThanOrEqual">
      <formula>1</formula>
    </cfRule>
  </conditionalFormatting>
  <conditionalFormatting sqref="K171:M172">
    <cfRule type="cellIs" dxfId="13" priority="29" operator="equal">
      <formula>"No programado"</formula>
    </cfRule>
    <cfRule type="cellIs" dxfId="12" priority="30" operator="between">
      <formula>0.790001</formula>
      <formula>0.89999</formula>
    </cfRule>
    <cfRule type="cellIs" dxfId="11" priority="31" operator="lessThanOrEqual">
      <formula>0.79</formula>
    </cfRule>
    <cfRule type="cellIs" dxfId="10" priority="32" operator="greaterThanOrEqual">
      <formula>0.9</formula>
    </cfRule>
  </conditionalFormatting>
  <pageMargins left="0.7" right="0.7" top="0.75" bottom="0.75" header="0.3" footer="0.3"/>
  <pageSetup paperSize="9" scale="23" orientation="portrait" horizontalDpi="1200" verticalDpi="12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B1:AS31"/>
  <sheetViews>
    <sheetView showGridLines="0" topLeftCell="X1" zoomScale="55" zoomScaleNormal="55" workbookViewId="0">
      <selection activeCell="H16" sqref="H16"/>
    </sheetView>
  </sheetViews>
  <sheetFormatPr baseColWidth="10" defaultColWidth="17.28515625" defaultRowHeight="15" customHeight="1"/>
  <cols>
    <col min="1" max="1" width="4.28515625" style="114" customWidth="1"/>
    <col min="2" max="2" width="28.42578125" style="111" customWidth="1"/>
    <col min="3" max="3" width="34.85546875" style="111" customWidth="1"/>
    <col min="4" max="4" width="21.42578125" style="112" customWidth="1"/>
    <col min="5" max="5" width="28.7109375" style="111" customWidth="1"/>
    <col min="6" max="6" width="24.140625" style="111" customWidth="1"/>
    <col min="7" max="7" width="21.42578125" style="111" customWidth="1"/>
    <col min="8" max="8" width="28.5703125" style="111" customWidth="1"/>
    <col min="9" max="9" width="50" style="111" customWidth="1"/>
    <col min="10" max="10" width="28.5703125" style="113" customWidth="1"/>
    <col min="11" max="11" width="16.140625" style="114" customWidth="1"/>
    <col min="12" max="12" width="14.28515625" style="114" customWidth="1"/>
    <col min="13" max="13" width="15.42578125" style="114" bestFit="1" customWidth="1"/>
    <col min="14" max="14" width="14.28515625" style="114" customWidth="1"/>
    <col min="15" max="15" width="15.42578125" style="114" bestFit="1" customWidth="1"/>
    <col min="16" max="16" width="14.28515625" style="114" customWidth="1"/>
    <col min="17" max="17" width="15.42578125" style="114" bestFit="1" customWidth="1"/>
    <col min="18" max="18" width="14.28515625" style="114" customWidth="1"/>
    <col min="19" max="19" width="15.42578125" style="114" bestFit="1" customWidth="1"/>
    <col min="20" max="20" width="14.28515625" style="114" customWidth="1"/>
    <col min="21" max="21" width="15.42578125" style="114" bestFit="1" customWidth="1"/>
    <col min="22" max="22" width="14.28515625" style="114" customWidth="1"/>
    <col min="23" max="23" width="15.42578125" style="114" bestFit="1" customWidth="1"/>
    <col min="24" max="24" width="14.28515625" style="114" customWidth="1"/>
    <col min="25" max="25" width="15.42578125" style="114" bestFit="1" customWidth="1"/>
    <col min="26" max="26" width="13.140625" style="114" bestFit="1" customWidth="1"/>
    <col min="27" max="27" width="15.42578125" style="114" bestFit="1" customWidth="1"/>
    <col min="28" max="28" width="14.28515625" style="114" customWidth="1"/>
    <col min="29" max="29" width="15.42578125" style="114" bestFit="1" customWidth="1"/>
    <col min="30" max="30" width="14.28515625" style="114" customWidth="1"/>
    <col min="31" max="31" width="15.42578125" style="114" bestFit="1" customWidth="1"/>
    <col min="32" max="32" width="14.28515625" style="114" customWidth="1"/>
    <col min="33" max="33" width="15.42578125" style="114" bestFit="1" customWidth="1"/>
    <col min="34" max="34" width="14.28515625" style="114" customWidth="1"/>
    <col min="35" max="35" width="15.42578125" style="114" bestFit="1" customWidth="1"/>
    <col min="36" max="36" width="14.28515625" style="114" customWidth="1"/>
    <col min="37" max="37" width="15.42578125" style="114" bestFit="1" customWidth="1"/>
    <col min="38" max="38" width="14.28515625" style="114" customWidth="1"/>
    <col min="39" max="39" width="15.42578125" style="114" bestFit="1" customWidth="1"/>
    <col min="40" max="40" width="14.28515625" style="114" customWidth="1"/>
    <col min="41" max="41" width="15.42578125" style="114" bestFit="1" customWidth="1"/>
    <col min="42" max="42" width="14.28515625" style="114" customWidth="1"/>
    <col min="43" max="43" width="17.42578125" style="114" customWidth="1"/>
    <col min="44" max="44" width="17.28515625" style="114" customWidth="1"/>
    <col min="45" max="45" width="22" style="114" customWidth="1"/>
    <col min="46" max="16384" width="17.28515625" style="114"/>
  </cols>
  <sheetData>
    <row r="1" spans="2:45" ht="18" thickBot="1"/>
    <row r="2" spans="2:45" ht="15.75">
      <c r="B2" s="633"/>
      <c r="C2" s="636" t="s">
        <v>59</v>
      </c>
      <c r="D2" s="637"/>
      <c r="E2" s="637"/>
      <c r="F2" s="637"/>
      <c r="G2" s="637"/>
      <c r="H2" s="637"/>
      <c r="I2" s="637"/>
      <c r="J2" s="637"/>
      <c r="K2" s="637"/>
      <c r="L2" s="637"/>
      <c r="M2" s="637"/>
      <c r="N2" s="637"/>
      <c r="O2" s="637"/>
      <c r="P2" s="637"/>
      <c r="Q2" s="637"/>
      <c r="R2" s="637"/>
      <c r="S2" s="637"/>
      <c r="T2" s="637"/>
      <c r="U2" s="637"/>
      <c r="V2" s="637"/>
      <c r="W2" s="637"/>
      <c r="X2" s="637"/>
      <c r="Y2" s="637"/>
      <c r="Z2" s="637"/>
      <c r="AA2" s="637"/>
      <c r="AB2" s="637"/>
      <c r="AC2" s="637"/>
      <c r="AD2" s="637"/>
      <c r="AE2" s="637"/>
      <c r="AF2" s="637"/>
      <c r="AG2" s="637"/>
      <c r="AH2" s="637"/>
      <c r="AI2" s="637"/>
      <c r="AJ2" s="637"/>
      <c r="AK2" s="637"/>
      <c r="AL2" s="637"/>
      <c r="AM2" s="637"/>
      <c r="AN2" s="637"/>
      <c r="AO2" s="637"/>
      <c r="AP2" s="637"/>
      <c r="AQ2" s="638"/>
      <c r="AR2" s="645" t="s">
        <v>39</v>
      </c>
      <c r="AS2" s="646"/>
    </row>
    <row r="3" spans="2:45" ht="15.75">
      <c r="B3" s="634"/>
      <c r="C3" s="639"/>
      <c r="D3" s="640"/>
      <c r="E3" s="640"/>
      <c r="F3" s="640"/>
      <c r="G3" s="640"/>
      <c r="H3" s="640"/>
      <c r="I3" s="640"/>
      <c r="J3" s="640"/>
      <c r="K3" s="640"/>
      <c r="L3" s="640"/>
      <c r="M3" s="640"/>
      <c r="N3" s="640"/>
      <c r="O3" s="640"/>
      <c r="P3" s="640"/>
      <c r="Q3" s="640"/>
      <c r="R3" s="640"/>
      <c r="S3" s="640"/>
      <c r="T3" s="640"/>
      <c r="U3" s="640"/>
      <c r="V3" s="640"/>
      <c r="W3" s="640"/>
      <c r="X3" s="640"/>
      <c r="Y3" s="640"/>
      <c r="Z3" s="640"/>
      <c r="AA3" s="640"/>
      <c r="AB3" s="640"/>
      <c r="AC3" s="640"/>
      <c r="AD3" s="640"/>
      <c r="AE3" s="640"/>
      <c r="AF3" s="640"/>
      <c r="AG3" s="640"/>
      <c r="AH3" s="640"/>
      <c r="AI3" s="640"/>
      <c r="AJ3" s="640"/>
      <c r="AK3" s="640"/>
      <c r="AL3" s="640"/>
      <c r="AM3" s="640"/>
      <c r="AN3" s="640"/>
      <c r="AO3" s="640"/>
      <c r="AP3" s="640"/>
      <c r="AQ3" s="641"/>
      <c r="AR3" s="115" t="s">
        <v>36</v>
      </c>
      <c r="AS3" s="116" t="s">
        <v>37</v>
      </c>
    </row>
    <row r="4" spans="2:45">
      <c r="B4" s="634"/>
      <c r="C4" s="639"/>
      <c r="D4" s="640"/>
      <c r="E4" s="640"/>
      <c r="F4" s="640"/>
      <c r="G4" s="640"/>
      <c r="H4" s="640"/>
      <c r="I4" s="640"/>
      <c r="J4" s="640"/>
      <c r="K4" s="640"/>
      <c r="L4" s="640"/>
      <c r="M4" s="640"/>
      <c r="N4" s="640"/>
      <c r="O4" s="640"/>
      <c r="P4" s="640"/>
      <c r="Q4" s="640"/>
      <c r="R4" s="640"/>
      <c r="S4" s="640"/>
      <c r="T4" s="640"/>
      <c r="U4" s="640"/>
      <c r="V4" s="640"/>
      <c r="W4" s="640"/>
      <c r="X4" s="640"/>
      <c r="Y4" s="640"/>
      <c r="Z4" s="640"/>
      <c r="AA4" s="640"/>
      <c r="AB4" s="640"/>
      <c r="AC4" s="640"/>
      <c r="AD4" s="640"/>
      <c r="AE4" s="640"/>
      <c r="AF4" s="640"/>
      <c r="AG4" s="640"/>
      <c r="AH4" s="640"/>
      <c r="AI4" s="640"/>
      <c r="AJ4" s="640"/>
      <c r="AK4" s="640"/>
      <c r="AL4" s="640"/>
      <c r="AM4" s="640"/>
      <c r="AN4" s="640"/>
      <c r="AO4" s="640"/>
      <c r="AP4" s="640"/>
      <c r="AQ4" s="641"/>
      <c r="AR4" s="117">
        <v>3</v>
      </c>
      <c r="AS4" s="118" t="s">
        <v>102</v>
      </c>
    </row>
    <row r="5" spans="2:45" ht="15.75">
      <c r="B5" s="634"/>
      <c r="C5" s="639"/>
      <c r="D5" s="640"/>
      <c r="E5" s="640"/>
      <c r="F5" s="640"/>
      <c r="G5" s="640"/>
      <c r="H5" s="640"/>
      <c r="I5" s="640"/>
      <c r="J5" s="640"/>
      <c r="K5" s="640"/>
      <c r="L5" s="640"/>
      <c r="M5" s="640"/>
      <c r="N5" s="640"/>
      <c r="O5" s="640"/>
      <c r="P5" s="640"/>
      <c r="Q5" s="640"/>
      <c r="R5" s="640"/>
      <c r="S5" s="640"/>
      <c r="T5" s="640"/>
      <c r="U5" s="640"/>
      <c r="V5" s="640"/>
      <c r="W5" s="640"/>
      <c r="X5" s="640"/>
      <c r="Y5" s="640"/>
      <c r="Z5" s="640"/>
      <c r="AA5" s="640"/>
      <c r="AB5" s="640"/>
      <c r="AC5" s="640"/>
      <c r="AD5" s="640"/>
      <c r="AE5" s="640"/>
      <c r="AF5" s="640"/>
      <c r="AG5" s="640"/>
      <c r="AH5" s="640"/>
      <c r="AI5" s="640"/>
      <c r="AJ5" s="640"/>
      <c r="AK5" s="640"/>
      <c r="AL5" s="640"/>
      <c r="AM5" s="640"/>
      <c r="AN5" s="640"/>
      <c r="AO5" s="640"/>
      <c r="AP5" s="640"/>
      <c r="AQ5" s="641"/>
      <c r="AR5" s="647" t="s">
        <v>38</v>
      </c>
      <c r="AS5" s="648"/>
    </row>
    <row r="6" spans="2:45" ht="15.75" thickBot="1">
      <c r="B6" s="635"/>
      <c r="C6" s="642"/>
      <c r="D6" s="643"/>
      <c r="E6" s="643"/>
      <c r="F6" s="643"/>
      <c r="G6" s="643"/>
      <c r="H6" s="643"/>
      <c r="I6" s="643"/>
      <c r="J6" s="643"/>
      <c r="K6" s="643"/>
      <c r="L6" s="643"/>
      <c r="M6" s="643"/>
      <c r="N6" s="643"/>
      <c r="O6" s="643"/>
      <c r="P6" s="643"/>
      <c r="Q6" s="643"/>
      <c r="R6" s="643"/>
      <c r="S6" s="643"/>
      <c r="T6" s="643"/>
      <c r="U6" s="643"/>
      <c r="V6" s="643"/>
      <c r="W6" s="643"/>
      <c r="X6" s="643"/>
      <c r="Y6" s="643"/>
      <c r="Z6" s="643"/>
      <c r="AA6" s="643"/>
      <c r="AB6" s="643"/>
      <c r="AC6" s="643"/>
      <c r="AD6" s="643"/>
      <c r="AE6" s="643"/>
      <c r="AF6" s="643"/>
      <c r="AG6" s="643"/>
      <c r="AH6" s="643"/>
      <c r="AI6" s="643"/>
      <c r="AJ6" s="643"/>
      <c r="AK6" s="643"/>
      <c r="AL6" s="643"/>
      <c r="AM6" s="643"/>
      <c r="AN6" s="643"/>
      <c r="AO6" s="643"/>
      <c r="AP6" s="643"/>
      <c r="AQ6" s="644"/>
      <c r="AR6" s="649" t="s">
        <v>100</v>
      </c>
      <c r="AS6" s="650"/>
    </row>
    <row r="7" spans="2:45" ht="17.25">
      <c r="B7" s="119"/>
      <c r="C7" s="119"/>
      <c r="D7" s="120"/>
      <c r="E7" s="119"/>
      <c r="F7" s="119"/>
      <c r="G7" s="119"/>
      <c r="H7" s="119"/>
      <c r="I7" s="119"/>
      <c r="J7" s="121"/>
      <c r="AR7" s="631"/>
      <c r="AS7" s="632"/>
    </row>
    <row r="8" spans="2:45" ht="13.5">
      <c r="B8" s="122"/>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623"/>
      <c r="AR8" s="624"/>
      <c r="AS8" s="625"/>
    </row>
    <row r="9" spans="2:45" ht="15.75">
      <c r="B9" s="626" t="s">
        <v>35</v>
      </c>
      <c r="C9" s="626" t="s">
        <v>34</v>
      </c>
      <c r="D9" s="626" t="s">
        <v>63</v>
      </c>
      <c r="E9" s="626" t="s">
        <v>66</v>
      </c>
      <c r="F9" s="626" t="s">
        <v>67</v>
      </c>
      <c r="G9" s="626" t="s">
        <v>31</v>
      </c>
      <c r="H9" s="626" t="s">
        <v>25</v>
      </c>
      <c r="I9" s="626" t="s">
        <v>95</v>
      </c>
      <c r="J9" s="626" t="s">
        <v>2</v>
      </c>
      <c r="K9" s="628" t="s">
        <v>5</v>
      </c>
      <c r="L9" s="628"/>
      <c r="M9" s="628"/>
      <c r="N9" s="628"/>
      <c r="O9" s="628"/>
      <c r="P9" s="628"/>
      <c r="Q9" s="628"/>
      <c r="R9" s="628"/>
      <c r="S9" s="628"/>
      <c r="T9" s="628"/>
      <c r="U9" s="628"/>
      <c r="V9" s="628"/>
      <c r="W9" s="628"/>
      <c r="X9" s="628"/>
      <c r="Y9" s="628"/>
      <c r="Z9" s="628"/>
      <c r="AA9" s="628"/>
      <c r="AB9" s="628"/>
      <c r="AC9" s="628"/>
      <c r="AD9" s="628"/>
      <c r="AE9" s="628"/>
      <c r="AF9" s="628"/>
      <c r="AG9" s="628"/>
      <c r="AH9" s="628"/>
      <c r="AI9" s="628"/>
      <c r="AJ9" s="628"/>
      <c r="AK9" s="628"/>
      <c r="AL9" s="628"/>
      <c r="AM9" s="628"/>
      <c r="AN9" s="628"/>
      <c r="AO9" s="628"/>
      <c r="AP9" s="628"/>
      <c r="AQ9" s="629" t="s">
        <v>6</v>
      </c>
      <c r="AR9" s="630" t="s">
        <v>7</v>
      </c>
      <c r="AS9" s="630" t="s">
        <v>24</v>
      </c>
    </row>
    <row r="10" spans="2:45" ht="15.75">
      <c r="B10" s="626"/>
      <c r="C10" s="626"/>
      <c r="D10" s="626"/>
      <c r="E10" s="626"/>
      <c r="F10" s="626"/>
      <c r="G10" s="626"/>
      <c r="H10" s="626"/>
      <c r="I10" s="626"/>
      <c r="J10" s="626"/>
      <c r="K10" s="615" t="s">
        <v>26</v>
      </c>
      <c r="L10" s="615"/>
      <c r="M10" s="615"/>
      <c r="N10" s="615"/>
      <c r="O10" s="615"/>
      <c r="P10" s="615"/>
      <c r="Q10" s="615"/>
      <c r="R10" s="615"/>
      <c r="S10" s="615" t="s">
        <v>27</v>
      </c>
      <c r="T10" s="615"/>
      <c r="U10" s="615"/>
      <c r="V10" s="615"/>
      <c r="W10" s="615"/>
      <c r="X10" s="615"/>
      <c r="Y10" s="615"/>
      <c r="Z10" s="615"/>
      <c r="AA10" s="615" t="s">
        <v>28</v>
      </c>
      <c r="AB10" s="615"/>
      <c r="AC10" s="615"/>
      <c r="AD10" s="615"/>
      <c r="AE10" s="615"/>
      <c r="AF10" s="615"/>
      <c r="AG10" s="615"/>
      <c r="AH10" s="615"/>
      <c r="AI10" s="615" t="s">
        <v>29</v>
      </c>
      <c r="AJ10" s="615"/>
      <c r="AK10" s="615"/>
      <c r="AL10" s="615"/>
      <c r="AM10" s="615"/>
      <c r="AN10" s="615"/>
      <c r="AO10" s="615"/>
      <c r="AP10" s="615"/>
      <c r="AQ10" s="629"/>
      <c r="AR10" s="630"/>
      <c r="AS10" s="630"/>
    </row>
    <row r="11" spans="2:45" ht="15.75" customHeight="1">
      <c r="B11" s="626"/>
      <c r="C11" s="626"/>
      <c r="D11" s="626"/>
      <c r="E11" s="626"/>
      <c r="F11" s="626"/>
      <c r="G11" s="626"/>
      <c r="H11" s="626"/>
      <c r="I11" s="626"/>
      <c r="J11" s="626"/>
      <c r="K11" s="615" t="s">
        <v>8</v>
      </c>
      <c r="L11" s="615"/>
      <c r="M11" s="615" t="s">
        <v>9</v>
      </c>
      <c r="N11" s="615"/>
      <c r="O11" s="621" t="s">
        <v>10</v>
      </c>
      <c r="P11" s="622"/>
      <c r="Q11" s="605" t="s">
        <v>11</v>
      </c>
      <c r="R11" s="606"/>
      <c r="S11" s="615" t="s">
        <v>33</v>
      </c>
      <c r="T11" s="615"/>
      <c r="U11" s="615" t="s">
        <v>12</v>
      </c>
      <c r="V11" s="615"/>
      <c r="W11" s="615" t="s">
        <v>13</v>
      </c>
      <c r="X11" s="615"/>
      <c r="Y11" s="605" t="s">
        <v>11</v>
      </c>
      <c r="Z11" s="606"/>
      <c r="AA11" s="615" t="s">
        <v>14</v>
      </c>
      <c r="AB11" s="615"/>
      <c r="AC11" s="615" t="s">
        <v>15</v>
      </c>
      <c r="AD11" s="615"/>
      <c r="AE11" s="615" t="s">
        <v>16</v>
      </c>
      <c r="AF11" s="615"/>
      <c r="AG11" s="605" t="s">
        <v>11</v>
      </c>
      <c r="AH11" s="606"/>
      <c r="AI11" s="615" t="s">
        <v>17</v>
      </c>
      <c r="AJ11" s="615"/>
      <c r="AK11" s="615" t="s">
        <v>18</v>
      </c>
      <c r="AL11" s="615"/>
      <c r="AM11" s="615" t="s">
        <v>19</v>
      </c>
      <c r="AN11" s="615"/>
      <c r="AO11" s="605" t="s">
        <v>11</v>
      </c>
      <c r="AP11" s="606"/>
      <c r="AQ11" s="629"/>
      <c r="AR11" s="630"/>
      <c r="AS11" s="630"/>
    </row>
    <row r="12" spans="2:45" ht="21.75" customHeight="1">
      <c r="B12" s="627"/>
      <c r="C12" s="627"/>
      <c r="D12" s="627"/>
      <c r="E12" s="627"/>
      <c r="F12" s="627"/>
      <c r="G12" s="627"/>
      <c r="H12" s="627"/>
      <c r="I12" s="627"/>
      <c r="J12" s="627"/>
      <c r="K12" s="26" t="s">
        <v>20</v>
      </c>
      <c r="L12" s="27" t="s">
        <v>21</v>
      </c>
      <c r="M12" s="26" t="s">
        <v>20</v>
      </c>
      <c r="N12" s="27" t="s">
        <v>21</v>
      </c>
      <c r="O12" s="26" t="s">
        <v>20</v>
      </c>
      <c r="P12" s="27" t="s">
        <v>21</v>
      </c>
      <c r="Q12" s="28" t="s">
        <v>20</v>
      </c>
      <c r="R12" s="29" t="s">
        <v>21</v>
      </c>
      <c r="S12" s="26" t="s">
        <v>20</v>
      </c>
      <c r="T12" s="27" t="s">
        <v>21</v>
      </c>
      <c r="U12" s="26" t="s">
        <v>20</v>
      </c>
      <c r="V12" s="27" t="s">
        <v>21</v>
      </c>
      <c r="W12" s="26" t="s">
        <v>20</v>
      </c>
      <c r="X12" s="27" t="s">
        <v>21</v>
      </c>
      <c r="Y12" s="28" t="s">
        <v>20</v>
      </c>
      <c r="Z12" s="29" t="s">
        <v>21</v>
      </c>
      <c r="AA12" s="26" t="s">
        <v>20</v>
      </c>
      <c r="AB12" s="27" t="s">
        <v>21</v>
      </c>
      <c r="AC12" s="26" t="s">
        <v>20</v>
      </c>
      <c r="AD12" s="27" t="s">
        <v>21</v>
      </c>
      <c r="AE12" s="26" t="s">
        <v>20</v>
      </c>
      <c r="AF12" s="27" t="s">
        <v>21</v>
      </c>
      <c r="AG12" s="28" t="s">
        <v>20</v>
      </c>
      <c r="AH12" s="29" t="s">
        <v>21</v>
      </c>
      <c r="AI12" s="26" t="s">
        <v>20</v>
      </c>
      <c r="AJ12" s="27" t="s">
        <v>21</v>
      </c>
      <c r="AK12" s="26" t="s">
        <v>20</v>
      </c>
      <c r="AL12" s="27" t="s">
        <v>21</v>
      </c>
      <c r="AM12" s="26" t="s">
        <v>20</v>
      </c>
      <c r="AN12" s="27" t="s">
        <v>21</v>
      </c>
      <c r="AO12" s="28" t="s">
        <v>20</v>
      </c>
      <c r="AP12" s="29" t="s">
        <v>21</v>
      </c>
      <c r="AQ12" s="629"/>
      <c r="AR12" s="630"/>
      <c r="AS12" s="630"/>
    </row>
    <row r="13" spans="2:45" ht="99.75" customHeight="1">
      <c r="B13" s="607" t="s">
        <v>370</v>
      </c>
      <c r="C13" s="124" t="s">
        <v>396</v>
      </c>
      <c r="D13" s="125">
        <v>1</v>
      </c>
      <c r="E13" s="126" t="s">
        <v>371</v>
      </c>
      <c r="F13" s="126" t="s">
        <v>372</v>
      </c>
      <c r="G13" s="127">
        <v>1</v>
      </c>
      <c r="H13" s="128" t="s">
        <v>373</v>
      </c>
      <c r="I13" s="128" t="s">
        <v>380</v>
      </c>
      <c r="J13" s="129" t="s">
        <v>98</v>
      </c>
      <c r="K13" s="130">
        <v>1</v>
      </c>
      <c r="L13" s="130">
        <v>1</v>
      </c>
      <c r="M13" s="130">
        <v>0</v>
      </c>
      <c r="N13" s="130">
        <v>0</v>
      </c>
      <c r="O13" s="130">
        <v>0</v>
      </c>
      <c r="P13" s="130">
        <v>0</v>
      </c>
      <c r="Q13" s="65">
        <f>K13+M13+O13</f>
        <v>1</v>
      </c>
      <c r="R13" s="65">
        <f>L13+N13+P13</f>
        <v>1</v>
      </c>
      <c r="S13" s="130">
        <v>0</v>
      </c>
      <c r="T13" s="130">
        <v>0</v>
      </c>
      <c r="U13" s="130">
        <v>0</v>
      </c>
      <c r="V13" s="130">
        <v>0</v>
      </c>
      <c r="W13" s="130">
        <v>0</v>
      </c>
      <c r="X13" s="130">
        <v>0</v>
      </c>
      <c r="Y13" s="65">
        <f>S13+U13+W13</f>
        <v>0</v>
      </c>
      <c r="Z13" s="65">
        <f>T13+V13+X13</f>
        <v>0</v>
      </c>
      <c r="AA13" s="130">
        <v>0</v>
      </c>
      <c r="AB13" s="130">
        <v>0</v>
      </c>
      <c r="AC13" s="130">
        <v>0</v>
      </c>
      <c r="AD13" s="130">
        <v>0</v>
      </c>
      <c r="AE13" s="131">
        <v>0</v>
      </c>
      <c r="AF13" s="131">
        <v>0</v>
      </c>
      <c r="AG13" s="65">
        <f>AA13+AC13+AE13</f>
        <v>0</v>
      </c>
      <c r="AH13" s="65">
        <f>AB13+AD13+AF13</f>
        <v>0</v>
      </c>
      <c r="AI13" s="130">
        <v>0</v>
      </c>
      <c r="AJ13" s="130"/>
      <c r="AK13" s="130">
        <v>0</v>
      </c>
      <c r="AL13" s="130"/>
      <c r="AM13" s="130">
        <v>0</v>
      </c>
      <c r="AN13" s="130"/>
      <c r="AO13" s="65">
        <f>AI13+AK13+AM13</f>
        <v>0</v>
      </c>
      <c r="AP13" s="65">
        <f>AJ13+AL13+AN13</f>
        <v>0</v>
      </c>
      <c r="AQ13" s="21">
        <f>Q13+Y13+AG13+AO13</f>
        <v>1</v>
      </c>
      <c r="AR13" s="69">
        <f>R13+Z13+AH13+AP13</f>
        <v>1</v>
      </c>
      <c r="AS13" s="289">
        <f t="shared" ref="AS13:AS18" si="0">IF(AND(AR13&gt;0,AQ13&gt;0),AR13/AQ13,0)</f>
        <v>1</v>
      </c>
    </row>
    <row r="14" spans="2:45" ht="142.5">
      <c r="B14" s="608"/>
      <c r="C14" s="616" t="s">
        <v>406</v>
      </c>
      <c r="D14" s="132">
        <v>0.6</v>
      </c>
      <c r="E14" s="133" t="s">
        <v>573</v>
      </c>
      <c r="F14" s="126" t="s">
        <v>375</v>
      </c>
      <c r="G14" s="127" t="s">
        <v>199</v>
      </c>
      <c r="H14" s="128" t="s">
        <v>394</v>
      </c>
      <c r="I14" s="134" t="s">
        <v>397</v>
      </c>
      <c r="J14" s="129" t="s">
        <v>376</v>
      </c>
      <c r="K14" s="352">
        <v>0</v>
      </c>
      <c r="L14" s="352">
        <v>0</v>
      </c>
      <c r="M14" s="352">
        <v>0.02</v>
      </c>
      <c r="N14" s="352">
        <v>0.02</v>
      </c>
      <c r="O14" s="352">
        <v>0</v>
      </c>
      <c r="P14" s="352">
        <v>0</v>
      </c>
      <c r="Q14" s="289">
        <f t="shared" ref="Q14:R17" si="1">K14+M14+O14</f>
        <v>0.02</v>
      </c>
      <c r="R14" s="289">
        <f t="shared" si="1"/>
        <v>0.02</v>
      </c>
      <c r="S14" s="477">
        <v>0.04</v>
      </c>
      <c r="T14" s="477">
        <v>0.03</v>
      </c>
      <c r="U14" s="477">
        <v>0.06</v>
      </c>
      <c r="V14" s="477">
        <v>0.04</v>
      </c>
      <c r="W14" s="477">
        <v>0</v>
      </c>
      <c r="X14" s="477">
        <v>0.03</v>
      </c>
      <c r="Y14" s="289">
        <f t="shared" ref="Y14:Z17" si="2">S14+U14+W14</f>
        <v>0.1</v>
      </c>
      <c r="Z14" s="289">
        <f t="shared" si="2"/>
        <v>0.1</v>
      </c>
      <c r="AA14" s="352">
        <v>0.11</v>
      </c>
      <c r="AB14" s="352">
        <v>0.11</v>
      </c>
      <c r="AC14" s="352">
        <v>0.08</v>
      </c>
      <c r="AD14" s="352">
        <v>0.08</v>
      </c>
      <c r="AE14" s="352">
        <v>0.08</v>
      </c>
      <c r="AF14" s="352">
        <v>0.08</v>
      </c>
      <c r="AG14" s="289">
        <f t="shared" ref="AG14:AH17" si="3">AA14+AC14+AE14</f>
        <v>0.27</v>
      </c>
      <c r="AH14" s="289">
        <f t="shared" si="3"/>
        <v>0.27</v>
      </c>
      <c r="AI14" s="352">
        <v>0.11</v>
      </c>
      <c r="AJ14" s="352"/>
      <c r="AK14" s="352">
        <v>0.08</v>
      </c>
      <c r="AL14" s="352"/>
      <c r="AM14" s="352">
        <v>0.02</v>
      </c>
      <c r="AN14" s="352"/>
      <c r="AO14" s="289">
        <f t="shared" ref="AO14:AP17" si="4">AI14+AK14+AM14</f>
        <v>0.21</v>
      </c>
      <c r="AP14" s="289">
        <f t="shared" si="4"/>
        <v>0</v>
      </c>
      <c r="AQ14" s="289">
        <f t="shared" ref="AQ14:AR17" si="5">Q14+Y14+AG14+AO14</f>
        <v>0.6</v>
      </c>
      <c r="AR14" s="289">
        <f t="shared" si="5"/>
        <v>0.39</v>
      </c>
      <c r="AS14" s="289">
        <f t="shared" si="0"/>
        <v>0.65</v>
      </c>
    </row>
    <row r="15" spans="2:45" ht="142.5">
      <c r="B15" s="608"/>
      <c r="C15" s="617"/>
      <c r="D15" s="132">
        <v>1</v>
      </c>
      <c r="E15" s="133" t="s">
        <v>572</v>
      </c>
      <c r="F15" s="126" t="s">
        <v>375</v>
      </c>
      <c r="G15" s="159">
        <v>1</v>
      </c>
      <c r="H15" s="128" t="s">
        <v>395</v>
      </c>
      <c r="I15" s="134" t="s">
        <v>715</v>
      </c>
      <c r="J15" s="129" t="s">
        <v>376</v>
      </c>
      <c r="K15" s="353">
        <v>0</v>
      </c>
      <c r="L15" s="353">
        <v>0</v>
      </c>
      <c r="M15" s="353">
        <v>0.15</v>
      </c>
      <c r="N15" s="353">
        <v>0.15</v>
      </c>
      <c r="O15" s="353">
        <v>0.05</v>
      </c>
      <c r="P15" s="353">
        <v>0.05</v>
      </c>
      <c r="Q15" s="289">
        <f>K15+M15+O15</f>
        <v>0.2</v>
      </c>
      <c r="R15" s="289">
        <f>L15+N15+P15</f>
        <v>0.2</v>
      </c>
      <c r="S15" s="478">
        <v>7.0000000000000007E-2</v>
      </c>
      <c r="T15" s="478">
        <v>7.5999999999999998E-2</v>
      </c>
      <c r="U15" s="478">
        <v>0.03</v>
      </c>
      <c r="V15" s="478">
        <v>1.9E-2</v>
      </c>
      <c r="W15" s="478">
        <v>0.05</v>
      </c>
      <c r="X15" s="478">
        <v>4.2000000000000003E-2</v>
      </c>
      <c r="Y15" s="289">
        <f>S15+U15+W15</f>
        <v>0.15000000000000002</v>
      </c>
      <c r="Z15" s="289">
        <f>T15+V15+X15</f>
        <v>0.13700000000000001</v>
      </c>
      <c r="AA15" s="353">
        <v>0.1</v>
      </c>
      <c r="AB15" s="353">
        <v>0.109</v>
      </c>
      <c r="AC15" s="353">
        <v>0.1</v>
      </c>
      <c r="AD15" s="353">
        <v>9.8000000000000004E-2</v>
      </c>
      <c r="AE15" s="353">
        <v>0.1</v>
      </c>
      <c r="AF15" s="353">
        <v>9.7900000000000001E-2</v>
      </c>
      <c r="AG15" s="289">
        <f>AA15+AC15+AE15</f>
        <v>0.30000000000000004</v>
      </c>
      <c r="AH15" s="289">
        <f>AB15+AD15+AF15</f>
        <v>0.3049</v>
      </c>
      <c r="AI15" s="353">
        <v>0.15</v>
      </c>
      <c r="AJ15" s="353"/>
      <c r="AK15" s="353">
        <v>0.1</v>
      </c>
      <c r="AL15" s="353"/>
      <c r="AM15" s="353">
        <v>0.1</v>
      </c>
      <c r="AN15" s="353"/>
      <c r="AO15" s="289">
        <f>AI15+AK15+AM15</f>
        <v>0.35</v>
      </c>
      <c r="AP15" s="289">
        <f>AJ15+AL15+AN15</f>
        <v>0</v>
      </c>
      <c r="AQ15" s="289">
        <f t="shared" si="5"/>
        <v>1</v>
      </c>
      <c r="AR15" s="289">
        <f>R15+Z15+AH15+AP15</f>
        <v>0.64190000000000003</v>
      </c>
      <c r="AS15" s="289">
        <f t="shared" si="0"/>
        <v>0.64190000000000003</v>
      </c>
    </row>
    <row r="16" spans="2:45" ht="93" customHeight="1">
      <c r="B16" s="608"/>
      <c r="C16" s="317" t="s">
        <v>401</v>
      </c>
      <c r="D16" s="132">
        <v>1</v>
      </c>
      <c r="E16" s="133" t="s">
        <v>574</v>
      </c>
      <c r="F16" s="126" t="s">
        <v>375</v>
      </c>
      <c r="G16" s="159" t="s">
        <v>199</v>
      </c>
      <c r="H16" s="128" t="s">
        <v>403</v>
      </c>
      <c r="I16" s="134" t="s">
        <v>402</v>
      </c>
      <c r="J16" s="129" t="s">
        <v>374</v>
      </c>
      <c r="K16" s="353">
        <v>0.55000000000000004</v>
      </c>
      <c r="L16" s="353">
        <v>0.55000000000000004</v>
      </c>
      <c r="M16" s="353">
        <v>0</v>
      </c>
      <c r="N16" s="353">
        <v>0</v>
      </c>
      <c r="O16" s="353">
        <v>0.15</v>
      </c>
      <c r="P16" s="353">
        <v>0.15</v>
      </c>
      <c r="Q16" s="289">
        <f>K16+M16+O16</f>
        <v>0.70000000000000007</v>
      </c>
      <c r="R16" s="289">
        <f>L16+N16+P16</f>
        <v>0.70000000000000007</v>
      </c>
      <c r="S16" s="353">
        <v>0</v>
      </c>
      <c r="T16" s="353">
        <v>0</v>
      </c>
      <c r="U16" s="353">
        <v>0</v>
      </c>
      <c r="V16" s="353">
        <v>0</v>
      </c>
      <c r="W16" s="353">
        <v>0</v>
      </c>
      <c r="X16" s="353">
        <v>0</v>
      </c>
      <c r="Y16" s="289">
        <f>S16+U16+W16</f>
        <v>0</v>
      </c>
      <c r="Z16" s="289">
        <f>T16+V16+X16</f>
        <v>0</v>
      </c>
      <c r="AA16" s="353">
        <v>0.15</v>
      </c>
      <c r="AB16" s="353">
        <v>0.15</v>
      </c>
      <c r="AC16" s="353">
        <v>0</v>
      </c>
      <c r="AD16" s="353">
        <v>0</v>
      </c>
      <c r="AE16" s="353">
        <v>0</v>
      </c>
      <c r="AF16" s="353">
        <v>0</v>
      </c>
      <c r="AG16" s="289">
        <f>AA16+AC16+AE16</f>
        <v>0.15</v>
      </c>
      <c r="AH16" s="289">
        <f>AB16+AD16+AF16</f>
        <v>0.15</v>
      </c>
      <c r="AI16" s="353">
        <v>0</v>
      </c>
      <c r="AJ16" s="353"/>
      <c r="AK16" s="353">
        <v>0.15</v>
      </c>
      <c r="AL16" s="353"/>
      <c r="AM16" s="353">
        <v>0</v>
      </c>
      <c r="AN16" s="353"/>
      <c r="AO16" s="289">
        <f>AI16+AK16+AM16</f>
        <v>0.15</v>
      </c>
      <c r="AP16" s="289">
        <f>AJ16+AL16+AN16</f>
        <v>0</v>
      </c>
      <c r="AQ16" s="289">
        <f>Q16+Y16+AG16+AO16</f>
        <v>1</v>
      </c>
      <c r="AR16" s="289">
        <f>R16+Z16+AH16+AP16</f>
        <v>0.85000000000000009</v>
      </c>
      <c r="AS16" s="289">
        <f t="shared" si="0"/>
        <v>0.85000000000000009</v>
      </c>
    </row>
    <row r="17" spans="2:45" ht="120">
      <c r="B17" s="608"/>
      <c r="C17" s="618" t="s">
        <v>400</v>
      </c>
      <c r="D17" s="127">
        <v>19</v>
      </c>
      <c r="E17" s="135" t="s">
        <v>575</v>
      </c>
      <c r="F17" s="135" t="s">
        <v>377</v>
      </c>
      <c r="G17" s="127">
        <v>11</v>
      </c>
      <c r="H17" s="136" t="s">
        <v>378</v>
      </c>
      <c r="I17" s="136" t="s">
        <v>404</v>
      </c>
      <c r="J17" s="129" t="s">
        <v>98</v>
      </c>
      <c r="K17" s="130">
        <v>0</v>
      </c>
      <c r="L17" s="130">
        <v>0</v>
      </c>
      <c r="M17" s="130">
        <v>0</v>
      </c>
      <c r="N17" s="130">
        <v>0</v>
      </c>
      <c r="O17" s="130">
        <v>1</v>
      </c>
      <c r="P17" s="130">
        <v>1</v>
      </c>
      <c r="Q17" s="65">
        <f t="shared" si="1"/>
        <v>1</v>
      </c>
      <c r="R17" s="65">
        <f t="shared" si="1"/>
        <v>1</v>
      </c>
      <c r="S17" s="130">
        <v>3</v>
      </c>
      <c r="T17" s="130">
        <v>3</v>
      </c>
      <c r="U17" s="130">
        <v>7</v>
      </c>
      <c r="V17" s="130">
        <v>0</v>
      </c>
      <c r="W17" s="130">
        <v>3</v>
      </c>
      <c r="X17" s="130">
        <v>11</v>
      </c>
      <c r="Y17" s="65">
        <f t="shared" si="2"/>
        <v>13</v>
      </c>
      <c r="Z17" s="65">
        <f t="shared" si="2"/>
        <v>14</v>
      </c>
      <c r="AA17" s="130">
        <v>1</v>
      </c>
      <c r="AB17" s="130">
        <v>0</v>
      </c>
      <c r="AC17" s="130">
        <v>0</v>
      </c>
      <c r="AD17" s="130">
        <v>0</v>
      </c>
      <c r="AE17" s="131">
        <v>0</v>
      </c>
      <c r="AF17" s="130">
        <v>0</v>
      </c>
      <c r="AG17" s="65">
        <f t="shared" si="3"/>
        <v>1</v>
      </c>
      <c r="AH17" s="65">
        <f t="shared" si="3"/>
        <v>0</v>
      </c>
      <c r="AI17" s="130">
        <v>3</v>
      </c>
      <c r="AJ17" s="130"/>
      <c r="AK17" s="130">
        <v>1</v>
      </c>
      <c r="AL17" s="130"/>
      <c r="AM17" s="130">
        <v>0</v>
      </c>
      <c r="AN17" s="130"/>
      <c r="AO17" s="65">
        <f t="shared" si="4"/>
        <v>4</v>
      </c>
      <c r="AP17" s="65">
        <f t="shared" si="4"/>
        <v>0</v>
      </c>
      <c r="AQ17" s="19">
        <f t="shared" si="5"/>
        <v>19</v>
      </c>
      <c r="AR17" s="70">
        <f t="shared" si="5"/>
        <v>15</v>
      </c>
      <c r="AS17" s="289">
        <f t="shared" si="0"/>
        <v>0.78947368421052633</v>
      </c>
    </row>
    <row r="18" spans="2:45" ht="158.25" customHeight="1">
      <c r="B18" s="608"/>
      <c r="C18" s="619"/>
      <c r="D18" s="159">
        <v>1</v>
      </c>
      <c r="E18" s="135" t="s">
        <v>398</v>
      </c>
      <c r="F18" s="135" t="s">
        <v>576</v>
      </c>
      <c r="G18" s="159">
        <v>1</v>
      </c>
      <c r="H18" s="136" t="s">
        <v>399</v>
      </c>
      <c r="I18" s="136" t="s">
        <v>405</v>
      </c>
      <c r="J18" s="129" t="s">
        <v>98</v>
      </c>
      <c r="K18" s="354">
        <v>1</v>
      </c>
      <c r="L18" s="354">
        <v>1</v>
      </c>
      <c r="M18" s="354">
        <v>1</v>
      </c>
      <c r="N18" s="354">
        <v>1</v>
      </c>
      <c r="O18" s="354">
        <v>1</v>
      </c>
      <c r="P18" s="354">
        <v>1</v>
      </c>
      <c r="Q18" s="355">
        <f>(K18+M18+O18)/3</f>
        <v>1</v>
      </c>
      <c r="R18" s="287">
        <f>IFERROR(IF(OR($AQ18="",$AQ18=0),0,ROUNDDOWN(AVERAGE(L18,N18,P18),3)),0)</f>
        <v>1</v>
      </c>
      <c r="S18" s="354">
        <v>1</v>
      </c>
      <c r="T18" s="354">
        <v>1</v>
      </c>
      <c r="U18" s="354">
        <v>1</v>
      </c>
      <c r="V18" s="354">
        <v>1</v>
      </c>
      <c r="W18" s="354">
        <v>1</v>
      </c>
      <c r="X18" s="354">
        <v>1</v>
      </c>
      <c r="Y18" s="355">
        <f>(S18+U18+W18)/3</f>
        <v>1</v>
      </c>
      <c r="Z18" s="287">
        <f>IFERROR(IF(OR($AQ18="",$AQ18=0),0,ROUNDDOWN(AVERAGE(T18,V18,X18),3)),0)</f>
        <v>1</v>
      </c>
      <c r="AA18" s="354">
        <v>1</v>
      </c>
      <c r="AB18" s="354">
        <v>1</v>
      </c>
      <c r="AC18" s="354">
        <v>1</v>
      </c>
      <c r="AD18" s="354">
        <v>1</v>
      </c>
      <c r="AE18" s="354">
        <v>1</v>
      </c>
      <c r="AF18" s="354">
        <v>1</v>
      </c>
      <c r="AG18" s="355">
        <f>(AA18+AC18+AE18)/3</f>
        <v>1</v>
      </c>
      <c r="AH18" s="287">
        <f>IFERROR(IF(OR($AQ18="",$AQ18=0),0,ROUNDDOWN(AVERAGE(AB18,AD18,AF18),3)),0)</f>
        <v>1</v>
      </c>
      <c r="AI18" s="354">
        <v>1</v>
      </c>
      <c r="AJ18" s="354"/>
      <c r="AK18" s="354">
        <v>1</v>
      </c>
      <c r="AL18" s="354"/>
      <c r="AM18" s="354">
        <v>1</v>
      </c>
      <c r="AN18" s="354"/>
      <c r="AO18" s="355">
        <f>(AI18+AK18+AM18)/3</f>
        <v>1</v>
      </c>
      <c r="AP18" s="355">
        <v>0</v>
      </c>
      <c r="AQ18" s="355">
        <f>(Q18+Y18+AG18+AO18)/4</f>
        <v>1</v>
      </c>
      <c r="AR18" s="355">
        <f>IFERROR(IF(OR(AQ18="",AQ18=0),0,ROUNDDOWN(AVERAGE(L18,N18,P18,T18,V18,X18,AB18,AD18,AF18,AJ18,AL18,AN18),3)),0)</f>
        <v>1</v>
      </c>
      <c r="AS18" s="289">
        <f t="shared" si="0"/>
        <v>1</v>
      </c>
    </row>
    <row r="19" spans="2:45" ht="23.25">
      <c r="B19" s="609" t="s">
        <v>23</v>
      </c>
      <c r="C19" s="610"/>
      <c r="D19" s="610"/>
      <c r="E19" s="610"/>
      <c r="F19" s="610"/>
      <c r="G19" s="610"/>
      <c r="H19" s="610"/>
      <c r="I19" s="610"/>
      <c r="J19" s="610"/>
      <c r="K19" s="610"/>
      <c r="L19" s="610"/>
      <c r="M19" s="610"/>
      <c r="N19" s="610"/>
      <c r="O19" s="610"/>
      <c r="P19" s="610"/>
      <c r="Q19" s="610"/>
      <c r="R19" s="610"/>
      <c r="S19" s="610"/>
      <c r="T19" s="610"/>
      <c r="U19" s="610"/>
      <c r="V19" s="610"/>
      <c r="W19" s="610"/>
      <c r="X19" s="610"/>
      <c r="Y19" s="610"/>
      <c r="Z19" s="610"/>
      <c r="AA19" s="610"/>
      <c r="AB19" s="610"/>
      <c r="AC19" s="610"/>
      <c r="AD19" s="610"/>
      <c r="AE19" s="610"/>
      <c r="AF19" s="610"/>
      <c r="AG19" s="610"/>
      <c r="AH19" s="610"/>
      <c r="AI19" s="610"/>
      <c r="AJ19" s="610"/>
      <c r="AK19" s="610"/>
      <c r="AL19" s="610"/>
      <c r="AM19" s="610"/>
      <c r="AN19" s="610"/>
      <c r="AO19" s="610"/>
      <c r="AP19" s="610"/>
      <c r="AQ19" s="610"/>
      <c r="AR19" s="611"/>
      <c r="AS19" s="285">
        <f>AVERAGE(AS13:AS18)</f>
        <v>0.82189561403508771</v>
      </c>
    </row>
    <row r="20" spans="2:45" ht="17.25">
      <c r="B20" s="137"/>
      <c r="C20" s="137"/>
      <c r="D20" s="138"/>
      <c r="E20" s="137"/>
      <c r="F20" s="137"/>
      <c r="G20" s="137"/>
      <c r="H20" s="137"/>
      <c r="I20" s="137"/>
      <c r="J20" s="139"/>
    </row>
    <row r="21" spans="2:45" ht="15.75">
      <c r="B21" s="107" t="s">
        <v>4</v>
      </c>
      <c r="C21" s="612"/>
      <c r="D21" s="613"/>
      <c r="E21" s="613"/>
      <c r="F21" s="613"/>
      <c r="G21" s="613"/>
      <c r="H21" s="613"/>
      <c r="I21" s="613"/>
      <c r="J21" s="614"/>
    </row>
    <row r="22" spans="2:45" ht="17.25">
      <c r="B22" s="137"/>
      <c r="C22" s="620"/>
      <c r="D22" s="620"/>
      <c r="E22" s="620"/>
      <c r="F22" s="620"/>
      <c r="G22" s="620"/>
      <c r="H22" s="620"/>
      <c r="I22" s="620"/>
      <c r="J22" s="620"/>
    </row>
    <row r="23" spans="2:45" ht="31.5">
      <c r="B23" s="108" t="s">
        <v>32</v>
      </c>
      <c r="C23" s="600">
        <v>43812</v>
      </c>
      <c r="D23" s="601"/>
      <c r="E23" s="137"/>
      <c r="F23" s="137"/>
      <c r="G23" s="140" t="s">
        <v>22</v>
      </c>
      <c r="H23" s="602" t="s">
        <v>379</v>
      </c>
      <c r="I23" s="603"/>
      <c r="J23" s="603"/>
    </row>
    <row r="24" spans="2:45" ht="17.25">
      <c r="B24" s="137"/>
      <c r="C24" s="137"/>
      <c r="D24" s="138"/>
      <c r="E24" s="137"/>
      <c r="F24" s="137"/>
      <c r="G24" s="137"/>
      <c r="H24" s="137"/>
      <c r="I24" s="137"/>
      <c r="J24" s="139"/>
    </row>
    <row r="25" spans="2:45" ht="17.25">
      <c r="B25" s="137"/>
      <c r="C25" s="137"/>
      <c r="D25" s="138"/>
      <c r="E25" s="137"/>
      <c r="F25" s="137"/>
      <c r="G25" s="137"/>
      <c r="H25" s="137"/>
      <c r="I25" s="137"/>
      <c r="J25" s="139"/>
    </row>
    <row r="26" spans="2:45" ht="17.25">
      <c r="B26" s="137"/>
      <c r="C26" s="137"/>
      <c r="D26" s="138"/>
      <c r="E26" s="137"/>
      <c r="F26" s="137"/>
      <c r="G26" s="137"/>
      <c r="H26" s="137"/>
      <c r="I26" s="137"/>
      <c r="J26" s="139"/>
    </row>
    <row r="27" spans="2:45" ht="17.25">
      <c r="B27" s="137"/>
      <c r="C27" s="137"/>
      <c r="D27" s="138"/>
      <c r="E27" s="604"/>
      <c r="F27" s="604"/>
      <c r="G27" s="604"/>
      <c r="H27" s="604"/>
      <c r="I27" s="141"/>
      <c r="J27" s="137"/>
    </row>
    <row r="28" spans="2:45" ht="17.25">
      <c r="B28" s="137"/>
      <c r="C28" s="137"/>
      <c r="D28" s="138"/>
      <c r="E28" s="137"/>
      <c r="F28" s="137"/>
      <c r="G28" s="139"/>
      <c r="H28" s="137"/>
      <c r="I28" s="137"/>
      <c r="J28" s="137"/>
    </row>
    <row r="29" spans="2:45" ht="17.25">
      <c r="B29" s="137"/>
      <c r="C29" s="137"/>
      <c r="D29" s="138"/>
      <c r="E29" s="604"/>
      <c r="F29" s="604"/>
      <c r="G29" s="604"/>
      <c r="H29" s="604"/>
      <c r="I29" s="141"/>
      <c r="J29" s="137"/>
    </row>
    <row r="30" spans="2:45" ht="17.25">
      <c r="B30" s="137"/>
      <c r="C30" s="137"/>
      <c r="D30" s="138"/>
      <c r="E30" s="137"/>
      <c r="F30" s="137"/>
      <c r="G30" s="139"/>
      <c r="H30" s="137"/>
      <c r="I30" s="137"/>
      <c r="J30" s="137"/>
    </row>
    <row r="31" spans="2:45" ht="17.25">
      <c r="B31" s="137"/>
      <c r="C31" s="137"/>
      <c r="D31" s="138"/>
      <c r="E31" s="604"/>
      <c r="F31" s="604"/>
      <c r="G31" s="604"/>
      <c r="H31" s="604"/>
      <c r="I31" s="141"/>
      <c r="J31" s="137"/>
    </row>
  </sheetData>
  <sheetProtection algorithmName="SHA-512" hashValue="VgxKzDF7VvUXBRyd+QvjVRzRmugwE4eMjZs0JD48ZQBvqJ55mFoopCquFqpSY9nDjGYPG9reZ+CwXfTZvjtZxQ==" saltValue="zc9gspdXwVQusarOTR1SSA==" spinCount="100000" sheet="1" objects="1" scenarios="1"/>
  <mergeCells count="51">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A10:AH10"/>
    <mergeCell ref="AI10:AP10"/>
    <mergeCell ref="K11:L11"/>
    <mergeCell ref="M11:N11"/>
    <mergeCell ref="C22:J22"/>
    <mergeCell ref="AA11:AB11"/>
    <mergeCell ref="AC11:AD11"/>
    <mergeCell ref="AE11:AF11"/>
    <mergeCell ref="AG11:AH11"/>
    <mergeCell ref="O11:P11"/>
    <mergeCell ref="Q11:R11"/>
    <mergeCell ref="S11:T11"/>
    <mergeCell ref="U11:V11"/>
    <mergeCell ref="W11:X11"/>
    <mergeCell ref="Y11:Z11"/>
    <mergeCell ref="AM11:AN11"/>
    <mergeCell ref="AO11:AP11"/>
    <mergeCell ref="B13:B18"/>
    <mergeCell ref="B19:AR19"/>
    <mergeCell ref="C21:J21"/>
    <mergeCell ref="AI11:AJ11"/>
    <mergeCell ref="AK11:AL11"/>
    <mergeCell ref="C14:C15"/>
    <mergeCell ref="C17:C18"/>
    <mergeCell ref="C23:D23"/>
    <mergeCell ref="H23:J23"/>
    <mergeCell ref="E27:H27"/>
    <mergeCell ref="E29:H29"/>
    <mergeCell ref="E31:H3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sheetPr>
  <dimension ref="B1:AS28"/>
  <sheetViews>
    <sheetView showGridLines="0" zoomScale="55" zoomScaleNormal="55" workbookViewId="0">
      <selection activeCell="K14" sqref="K14"/>
    </sheetView>
  </sheetViews>
  <sheetFormatPr baseColWidth="10" defaultColWidth="17.28515625" defaultRowHeight="15" customHeight="1"/>
  <cols>
    <col min="1" max="1" width="4.28515625" style="145" customWidth="1"/>
    <col min="2" max="2" width="52.28515625" style="142" customWidth="1"/>
    <col min="3" max="3" width="34.85546875" style="142" customWidth="1"/>
    <col min="4" max="4" width="21.42578125" style="143" customWidth="1"/>
    <col min="5" max="5" width="28.7109375" style="142" customWidth="1"/>
    <col min="6" max="6" width="24" style="142" customWidth="1"/>
    <col min="7" max="7" width="21.42578125" style="142" customWidth="1"/>
    <col min="8" max="8" width="28.5703125" style="142" customWidth="1"/>
    <col min="9" max="9" width="50" style="142" customWidth="1"/>
    <col min="10" max="10" width="28.5703125" style="144" customWidth="1"/>
    <col min="11" max="24" width="14.28515625" style="145" customWidth="1"/>
    <col min="25" max="25" width="20.28515625" style="145" customWidth="1"/>
    <col min="26" max="42" width="14.28515625" style="145" customWidth="1"/>
    <col min="43" max="43" width="19.42578125" style="145" customWidth="1"/>
    <col min="44" max="44" width="18.140625" style="145" customWidth="1"/>
    <col min="45" max="45" width="17.5703125" style="145" customWidth="1"/>
    <col min="46" max="16384" width="17.28515625" style="145"/>
  </cols>
  <sheetData>
    <row r="1" spans="2:45" ht="18" thickBot="1"/>
    <row r="2" spans="2:45" ht="15.75">
      <c r="B2" s="651"/>
      <c r="C2" s="654" t="s">
        <v>59</v>
      </c>
      <c r="D2" s="655"/>
      <c r="E2" s="655"/>
      <c r="F2" s="655"/>
      <c r="G2" s="655"/>
      <c r="H2" s="655"/>
      <c r="I2" s="655"/>
      <c r="J2" s="655"/>
      <c r="K2" s="655"/>
      <c r="L2" s="655"/>
      <c r="M2" s="655"/>
      <c r="N2" s="655"/>
      <c r="O2" s="655"/>
      <c r="P2" s="655"/>
      <c r="Q2" s="655"/>
      <c r="R2" s="655"/>
      <c r="S2" s="655"/>
      <c r="T2" s="655"/>
      <c r="U2" s="655"/>
      <c r="V2" s="655"/>
      <c r="W2" s="655"/>
      <c r="X2" s="655"/>
      <c r="Y2" s="655"/>
      <c r="Z2" s="655"/>
      <c r="AA2" s="655"/>
      <c r="AB2" s="655"/>
      <c r="AC2" s="655"/>
      <c r="AD2" s="655"/>
      <c r="AE2" s="655"/>
      <c r="AF2" s="655"/>
      <c r="AG2" s="655"/>
      <c r="AH2" s="655"/>
      <c r="AI2" s="655"/>
      <c r="AJ2" s="655"/>
      <c r="AK2" s="655"/>
      <c r="AL2" s="655"/>
      <c r="AM2" s="655"/>
      <c r="AN2" s="655"/>
      <c r="AO2" s="655"/>
      <c r="AP2" s="655"/>
      <c r="AQ2" s="656"/>
      <c r="AR2" s="663" t="s">
        <v>39</v>
      </c>
      <c r="AS2" s="664"/>
    </row>
    <row r="3" spans="2:45" ht="15.75">
      <c r="B3" s="652"/>
      <c r="C3" s="657"/>
      <c r="D3" s="658"/>
      <c r="E3" s="658"/>
      <c r="F3" s="658"/>
      <c r="G3" s="658"/>
      <c r="H3" s="658"/>
      <c r="I3" s="658"/>
      <c r="J3" s="658"/>
      <c r="K3" s="658"/>
      <c r="L3" s="658"/>
      <c r="M3" s="658"/>
      <c r="N3" s="658"/>
      <c r="O3" s="658"/>
      <c r="P3" s="658"/>
      <c r="Q3" s="658"/>
      <c r="R3" s="658"/>
      <c r="S3" s="658"/>
      <c r="T3" s="658"/>
      <c r="U3" s="658"/>
      <c r="V3" s="658"/>
      <c r="W3" s="658"/>
      <c r="X3" s="658"/>
      <c r="Y3" s="658"/>
      <c r="Z3" s="658"/>
      <c r="AA3" s="658"/>
      <c r="AB3" s="658"/>
      <c r="AC3" s="658"/>
      <c r="AD3" s="658"/>
      <c r="AE3" s="658"/>
      <c r="AF3" s="658"/>
      <c r="AG3" s="658"/>
      <c r="AH3" s="658"/>
      <c r="AI3" s="658"/>
      <c r="AJ3" s="658"/>
      <c r="AK3" s="658"/>
      <c r="AL3" s="658"/>
      <c r="AM3" s="658"/>
      <c r="AN3" s="658"/>
      <c r="AO3" s="658"/>
      <c r="AP3" s="658"/>
      <c r="AQ3" s="659"/>
      <c r="AR3" s="146" t="s">
        <v>36</v>
      </c>
      <c r="AS3" s="147" t="s">
        <v>37</v>
      </c>
    </row>
    <row r="4" spans="2:45">
      <c r="B4" s="652"/>
      <c r="C4" s="657"/>
      <c r="D4" s="658"/>
      <c r="E4" s="658"/>
      <c r="F4" s="658"/>
      <c r="G4" s="658"/>
      <c r="H4" s="658"/>
      <c r="I4" s="658"/>
      <c r="J4" s="658"/>
      <c r="K4" s="658"/>
      <c r="L4" s="658"/>
      <c r="M4" s="658"/>
      <c r="N4" s="658"/>
      <c r="O4" s="658"/>
      <c r="P4" s="658"/>
      <c r="Q4" s="658"/>
      <c r="R4" s="658"/>
      <c r="S4" s="658"/>
      <c r="T4" s="658"/>
      <c r="U4" s="658"/>
      <c r="V4" s="658"/>
      <c r="W4" s="658"/>
      <c r="X4" s="658"/>
      <c r="Y4" s="658"/>
      <c r="Z4" s="658"/>
      <c r="AA4" s="658"/>
      <c r="AB4" s="658"/>
      <c r="AC4" s="658"/>
      <c r="AD4" s="658"/>
      <c r="AE4" s="658"/>
      <c r="AF4" s="658"/>
      <c r="AG4" s="658"/>
      <c r="AH4" s="658"/>
      <c r="AI4" s="658"/>
      <c r="AJ4" s="658"/>
      <c r="AK4" s="658"/>
      <c r="AL4" s="658"/>
      <c r="AM4" s="658"/>
      <c r="AN4" s="658"/>
      <c r="AO4" s="658"/>
      <c r="AP4" s="658"/>
      <c r="AQ4" s="659"/>
      <c r="AR4" s="148">
        <v>3</v>
      </c>
      <c r="AS4" s="149" t="s">
        <v>102</v>
      </c>
    </row>
    <row r="5" spans="2:45" ht="15.75">
      <c r="B5" s="652"/>
      <c r="C5" s="657"/>
      <c r="D5" s="658"/>
      <c r="E5" s="658"/>
      <c r="F5" s="658"/>
      <c r="G5" s="658"/>
      <c r="H5" s="658"/>
      <c r="I5" s="658"/>
      <c r="J5" s="658"/>
      <c r="K5" s="658"/>
      <c r="L5" s="658"/>
      <c r="M5" s="658"/>
      <c r="N5" s="658"/>
      <c r="O5" s="658"/>
      <c r="P5" s="658"/>
      <c r="Q5" s="658"/>
      <c r="R5" s="658"/>
      <c r="S5" s="658"/>
      <c r="T5" s="658"/>
      <c r="U5" s="658"/>
      <c r="V5" s="658"/>
      <c r="W5" s="658"/>
      <c r="X5" s="658"/>
      <c r="Y5" s="658"/>
      <c r="Z5" s="658"/>
      <c r="AA5" s="658"/>
      <c r="AB5" s="658"/>
      <c r="AC5" s="658"/>
      <c r="AD5" s="658"/>
      <c r="AE5" s="658"/>
      <c r="AF5" s="658"/>
      <c r="AG5" s="658"/>
      <c r="AH5" s="658"/>
      <c r="AI5" s="658"/>
      <c r="AJ5" s="658"/>
      <c r="AK5" s="658"/>
      <c r="AL5" s="658"/>
      <c r="AM5" s="658"/>
      <c r="AN5" s="658"/>
      <c r="AO5" s="658"/>
      <c r="AP5" s="658"/>
      <c r="AQ5" s="659"/>
      <c r="AR5" s="665" t="s">
        <v>38</v>
      </c>
      <c r="AS5" s="666"/>
    </row>
    <row r="6" spans="2:45" ht="15.75" thickBot="1">
      <c r="B6" s="653"/>
      <c r="C6" s="660"/>
      <c r="D6" s="661"/>
      <c r="E6" s="661"/>
      <c r="F6" s="661"/>
      <c r="G6" s="661"/>
      <c r="H6" s="661"/>
      <c r="I6" s="661"/>
      <c r="J6" s="661"/>
      <c r="K6" s="661"/>
      <c r="L6" s="661"/>
      <c r="M6" s="661"/>
      <c r="N6" s="661"/>
      <c r="O6" s="661"/>
      <c r="P6" s="661"/>
      <c r="Q6" s="661"/>
      <c r="R6" s="661"/>
      <c r="S6" s="661"/>
      <c r="T6" s="661"/>
      <c r="U6" s="661"/>
      <c r="V6" s="661"/>
      <c r="W6" s="661"/>
      <c r="X6" s="661"/>
      <c r="Y6" s="661"/>
      <c r="Z6" s="661"/>
      <c r="AA6" s="661"/>
      <c r="AB6" s="661"/>
      <c r="AC6" s="661"/>
      <c r="AD6" s="661"/>
      <c r="AE6" s="661"/>
      <c r="AF6" s="661"/>
      <c r="AG6" s="661"/>
      <c r="AH6" s="661"/>
      <c r="AI6" s="661"/>
      <c r="AJ6" s="661"/>
      <c r="AK6" s="661"/>
      <c r="AL6" s="661"/>
      <c r="AM6" s="661"/>
      <c r="AN6" s="661"/>
      <c r="AO6" s="661"/>
      <c r="AP6" s="661"/>
      <c r="AQ6" s="662"/>
      <c r="AR6" s="667" t="s">
        <v>100</v>
      </c>
      <c r="AS6" s="668"/>
    </row>
    <row r="7" spans="2:45" ht="17.25">
      <c r="B7" s="150"/>
      <c r="C7" s="150"/>
      <c r="D7" s="151"/>
      <c r="E7" s="150"/>
      <c r="F7" s="150"/>
      <c r="G7" s="150"/>
      <c r="H7" s="150"/>
      <c r="I7" s="150"/>
      <c r="J7" s="152"/>
      <c r="AR7" s="631"/>
      <c r="AS7" s="632"/>
    </row>
    <row r="8" spans="2:45" ht="13.5">
      <c r="B8" s="153"/>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669"/>
      <c r="AR8" s="670"/>
      <c r="AS8" s="671"/>
    </row>
    <row r="9" spans="2:45" ht="15.75">
      <c r="B9" s="672" t="s">
        <v>35</v>
      </c>
      <c r="C9" s="674" t="s">
        <v>34</v>
      </c>
      <c r="D9" s="674" t="s">
        <v>63</v>
      </c>
      <c r="E9" s="674" t="s">
        <v>66</v>
      </c>
      <c r="F9" s="674" t="s">
        <v>67</v>
      </c>
      <c r="G9" s="674" t="s">
        <v>31</v>
      </c>
      <c r="H9" s="674" t="s">
        <v>25</v>
      </c>
      <c r="I9" s="674" t="s">
        <v>95</v>
      </c>
      <c r="J9" s="674" t="s">
        <v>2</v>
      </c>
      <c r="K9" s="628" t="s">
        <v>5</v>
      </c>
      <c r="L9" s="628"/>
      <c r="M9" s="628"/>
      <c r="N9" s="628"/>
      <c r="O9" s="628"/>
      <c r="P9" s="628"/>
      <c r="Q9" s="628"/>
      <c r="R9" s="628"/>
      <c r="S9" s="628"/>
      <c r="T9" s="628"/>
      <c r="U9" s="628"/>
      <c r="V9" s="628"/>
      <c r="W9" s="628"/>
      <c r="X9" s="628"/>
      <c r="Y9" s="628"/>
      <c r="Z9" s="628"/>
      <c r="AA9" s="628"/>
      <c r="AB9" s="628"/>
      <c r="AC9" s="628"/>
      <c r="AD9" s="628"/>
      <c r="AE9" s="628"/>
      <c r="AF9" s="628"/>
      <c r="AG9" s="628"/>
      <c r="AH9" s="628"/>
      <c r="AI9" s="628"/>
      <c r="AJ9" s="628"/>
      <c r="AK9" s="628"/>
      <c r="AL9" s="628"/>
      <c r="AM9" s="628"/>
      <c r="AN9" s="628"/>
      <c r="AO9" s="628"/>
      <c r="AP9" s="628"/>
      <c r="AQ9" s="629" t="s">
        <v>6</v>
      </c>
      <c r="AR9" s="630" t="s">
        <v>7</v>
      </c>
      <c r="AS9" s="630" t="s">
        <v>24</v>
      </c>
    </row>
    <row r="10" spans="2:45" ht="15.75">
      <c r="B10" s="672"/>
      <c r="C10" s="674"/>
      <c r="D10" s="674"/>
      <c r="E10" s="674"/>
      <c r="F10" s="674"/>
      <c r="G10" s="674"/>
      <c r="H10" s="674"/>
      <c r="I10" s="674"/>
      <c r="J10" s="674"/>
      <c r="K10" s="615" t="s">
        <v>26</v>
      </c>
      <c r="L10" s="615"/>
      <c r="M10" s="615"/>
      <c r="N10" s="615"/>
      <c r="O10" s="615"/>
      <c r="P10" s="615"/>
      <c r="Q10" s="615"/>
      <c r="R10" s="615"/>
      <c r="S10" s="615" t="s">
        <v>27</v>
      </c>
      <c r="T10" s="615"/>
      <c r="U10" s="615"/>
      <c r="V10" s="615"/>
      <c r="W10" s="615"/>
      <c r="X10" s="615"/>
      <c r="Y10" s="615"/>
      <c r="Z10" s="615"/>
      <c r="AA10" s="615" t="s">
        <v>28</v>
      </c>
      <c r="AB10" s="615"/>
      <c r="AC10" s="615"/>
      <c r="AD10" s="615"/>
      <c r="AE10" s="615"/>
      <c r="AF10" s="615"/>
      <c r="AG10" s="615"/>
      <c r="AH10" s="615"/>
      <c r="AI10" s="615" t="s">
        <v>29</v>
      </c>
      <c r="AJ10" s="615"/>
      <c r="AK10" s="615"/>
      <c r="AL10" s="615"/>
      <c r="AM10" s="615"/>
      <c r="AN10" s="615"/>
      <c r="AO10" s="615"/>
      <c r="AP10" s="615"/>
      <c r="AQ10" s="629"/>
      <c r="AR10" s="630"/>
      <c r="AS10" s="630"/>
    </row>
    <row r="11" spans="2:45" ht="15.75" customHeight="1">
      <c r="B11" s="672"/>
      <c r="C11" s="674"/>
      <c r="D11" s="674"/>
      <c r="E11" s="674"/>
      <c r="F11" s="674"/>
      <c r="G11" s="674"/>
      <c r="H11" s="674"/>
      <c r="I11" s="674"/>
      <c r="J11" s="674"/>
      <c r="K11" s="615" t="s">
        <v>8</v>
      </c>
      <c r="L11" s="615"/>
      <c r="M11" s="615" t="s">
        <v>9</v>
      </c>
      <c r="N11" s="615"/>
      <c r="O11" s="621" t="s">
        <v>10</v>
      </c>
      <c r="P11" s="622"/>
      <c r="Q11" s="605" t="s">
        <v>11</v>
      </c>
      <c r="R11" s="606"/>
      <c r="S11" s="615" t="s">
        <v>33</v>
      </c>
      <c r="T11" s="615"/>
      <c r="U11" s="615" t="s">
        <v>12</v>
      </c>
      <c r="V11" s="615"/>
      <c r="W11" s="615" t="s">
        <v>13</v>
      </c>
      <c r="X11" s="615"/>
      <c r="Y11" s="605" t="s">
        <v>11</v>
      </c>
      <c r="Z11" s="606"/>
      <c r="AA11" s="615" t="s">
        <v>14</v>
      </c>
      <c r="AB11" s="615"/>
      <c r="AC11" s="615" t="s">
        <v>15</v>
      </c>
      <c r="AD11" s="615"/>
      <c r="AE11" s="615" t="s">
        <v>16</v>
      </c>
      <c r="AF11" s="615"/>
      <c r="AG11" s="605" t="s">
        <v>11</v>
      </c>
      <c r="AH11" s="606"/>
      <c r="AI11" s="615" t="s">
        <v>17</v>
      </c>
      <c r="AJ11" s="615"/>
      <c r="AK11" s="615" t="s">
        <v>18</v>
      </c>
      <c r="AL11" s="615"/>
      <c r="AM11" s="615" t="s">
        <v>19</v>
      </c>
      <c r="AN11" s="615"/>
      <c r="AO11" s="605" t="s">
        <v>11</v>
      </c>
      <c r="AP11" s="606"/>
      <c r="AQ11" s="629"/>
      <c r="AR11" s="630"/>
      <c r="AS11" s="630"/>
    </row>
    <row r="12" spans="2:45" ht="13.5">
      <c r="B12" s="673"/>
      <c r="C12" s="675"/>
      <c r="D12" s="675"/>
      <c r="E12" s="675"/>
      <c r="F12" s="675"/>
      <c r="G12" s="675"/>
      <c r="H12" s="675"/>
      <c r="I12" s="675"/>
      <c r="J12" s="675"/>
      <c r="K12" s="97" t="s">
        <v>20</v>
      </c>
      <c r="L12" s="98" t="s">
        <v>21</v>
      </c>
      <c r="M12" s="97" t="s">
        <v>20</v>
      </c>
      <c r="N12" s="98" t="s">
        <v>21</v>
      </c>
      <c r="O12" s="97" t="s">
        <v>20</v>
      </c>
      <c r="P12" s="98" t="s">
        <v>21</v>
      </c>
      <c r="Q12" s="99" t="s">
        <v>20</v>
      </c>
      <c r="R12" s="100" t="s">
        <v>21</v>
      </c>
      <c r="S12" s="97" t="s">
        <v>20</v>
      </c>
      <c r="T12" s="98" t="s">
        <v>21</v>
      </c>
      <c r="U12" s="97" t="s">
        <v>20</v>
      </c>
      <c r="V12" s="98" t="s">
        <v>21</v>
      </c>
      <c r="W12" s="97" t="s">
        <v>20</v>
      </c>
      <c r="X12" s="98" t="s">
        <v>21</v>
      </c>
      <c r="Y12" s="99" t="s">
        <v>20</v>
      </c>
      <c r="Z12" s="100" t="s">
        <v>21</v>
      </c>
      <c r="AA12" s="97" t="s">
        <v>20</v>
      </c>
      <c r="AB12" s="98" t="s">
        <v>21</v>
      </c>
      <c r="AC12" s="97" t="s">
        <v>20</v>
      </c>
      <c r="AD12" s="98" t="s">
        <v>21</v>
      </c>
      <c r="AE12" s="97" t="s">
        <v>20</v>
      </c>
      <c r="AF12" s="98" t="s">
        <v>21</v>
      </c>
      <c r="AG12" s="99" t="s">
        <v>20</v>
      </c>
      <c r="AH12" s="100" t="s">
        <v>21</v>
      </c>
      <c r="AI12" s="97" t="s">
        <v>20</v>
      </c>
      <c r="AJ12" s="98" t="s">
        <v>21</v>
      </c>
      <c r="AK12" s="97" t="s">
        <v>20</v>
      </c>
      <c r="AL12" s="98" t="s">
        <v>21</v>
      </c>
      <c r="AM12" s="97" t="s">
        <v>20</v>
      </c>
      <c r="AN12" s="98" t="s">
        <v>21</v>
      </c>
      <c r="AO12" s="99" t="s">
        <v>20</v>
      </c>
      <c r="AP12" s="100" t="s">
        <v>21</v>
      </c>
      <c r="AQ12" s="629"/>
      <c r="AR12" s="630"/>
      <c r="AS12" s="630"/>
    </row>
    <row r="13" spans="2:45" ht="114">
      <c r="B13" s="677" t="s">
        <v>381</v>
      </c>
      <c r="C13" s="160" t="s">
        <v>487</v>
      </c>
      <c r="D13" s="161">
        <v>2</v>
      </c>
      <c r="E13" s="162" t="s">
        <v>780</v>
      </c>
      <c r="F13" s="163" t="s">
        <v>781</v>
      </c>
      <c r="G13" s="127" t="s">
        <v>199</v>
      </c>
      <c r="H13" s="128" t="s">
        <v>382</v>
      </c>
      <c r="I13" s="134" t="s">
        <v>782</v>
      </c>
      <c r="J13" s="129" t="s">
        <v>543</v>
      </c>
      <c r="K13" s="166">
        <v>0</v>
      </c>
      <c r="L13" s="166">
        <v>0</v>
      </c>
      <c r="M13" s="166">
        <v>0</v>
      </c>
      <c r="N13" s="166">
        <v>0</v>
      </c>
      <c r="O13" s="166">
        <v>0</v>
      </c>
      <c r="P13" s="166">
        <v>0</v>
      </c>
      <c r="Q13" s="168">
        <f t="shared" ref="Q13:R15" si="0">K13+M13+O13</f>
        <v>0</v>
      </c>
      <c r="R13" s="168">
        <f t="shared" si="0"/>
        <v>0</v>
      </c>
      <c r="S13" s="166">
        <v>0</v>
      </c>
      <c r="T13" s="166">
        <v>0</v>
      </c>
      <c r="U13" s="166">
        <v>0</v>
      </c>
      <c r="V13" s="166">
        <v>0</v>
      </c>
      <c r="W13" s="166">
        <v>1</v>
      </c>
      <c r="X13" s="166">
        <v>1</v>
      </c>
      <c r="Y13" s="168">
        <f>S13+U13+W13</f>
        <v>1</v>
      </c>
      <c r="Z13" s="168">
        <f>T13+V13+X13</f>
        <v>1</v>
      </c>
      <c r="AA13" s="166">
        <v>0</v>
      </c>
      <c r="AB13" s="166">
        <v>0</v>
      </c>
      <c r="AC13" s="166">
        <v>0</v>
      </c>
      <c r="AD13" s="166">
        <v>0</v>
      </c>
      <c r="AE13" s="166">
        <v>0</v>
      </c>
      <c r="AF13" s="166">
        <v>0</v>
      </c>
      <c r="AG13" s="168">
        <f t="shared" ref="AG13:AH15" si="1">AA13+AC13+AE13</f>
        <v>0</v>
      </c>
      <c r="AH13" s="168">
        <f t="shared" si="1"/>
        <v>0</v>
      </c>
      <c r="AI13" s="166">
        <v>0</v>
      </c>
      <c r="AJ13" s="166"/>
      <c r="AK13" s="166">
        <v>1</v>
      </c>
      <c r="AL13" s="166"/>
      <c r="AM13" s="166">
        <v>0</v>
      </c>
      <c r="AN13" s="166"/>
      <c r="AO13" s="168">
        <f t="shared" ref="AO13:AP15" si="2">AI13+AK13+AM13</f>
        <v>1</v>
      </c>
      <c r="AP13" s="168">
        <f t="shared" si="2"/>
        <v>0</v>
      </c>
      <c r="AQ13" s="168">
        <f t="shared" ref="AQ13:AR15" si="3">+Q13+Y13+AG13+AO13</f>
        <v>2</v>
      </c>
      <c r="AR13" s="168">
        <f t="shared" si="3"/>
        <v>1</v>
      </c>
      <c r="AS13" s="284">
        <f>IF(AND(AR13&gt;0,AQ13&gt;0),AR13/AQ13,0)</f>
        <v>0.5</v>
      </c>
    </row>
    <row r="14" spans="2:45" ht="114">
      <c r="B14" s="678"/>
      <c r="C14" s="155" t="s">
        <v>488</v>
      </c>
      <c r="D14" s="161">
        <v>2</v>
      </c>
      <c r="E14" s="164" t="s">
        <v>783</v>
      </c>
      <c r="F14" s="164" t="s">
        <v>784</v>
      </c>
      <c r="G14" s="127">
        <v>1</v>
      </c>
      <c r="H14" s="165" t="s">
        <v>383</v>
      </c>
      <c r="I14" s="134" t="s">
        <v>782</v>
      </c>
      <c r="J14" s="129" t="s">
        <v>543</v>
      </c>
      <c r="K14" s="166">
        <v>0</v>
      </c>
      <c r="L14" s="166">
        <v>0</v>
      </c>
      <c r="M14" s="166">
        <v>0</v>
      </c>
      <c r="N14" s="166">
        <v>0</v>
      </c>
      <c r="O14" s="166">
        <v>0</v>
      </c>
      <c r="P14" s="166">
        <v>0</v>
      </c>
      <c r="Q14" s="168">
        <f t="shared" si="0"/>
        <v>0</v>
      </c>
      <c r="R14" s="168">
        <f t="shared" si="0"/>
        <v>0</v>
      </c>
      <c r="S14" s="166">
        <v>0</v>
      </c>
      <c r="T14" s="166">
        <v>0</v>
      </c>
      <c r="U14" s="166">
        <v>0</v>
      </c>
      <c r="V14" s="166">
        <v>0</v>
      </c>
      <c r="W14" s="166">
        <v>0</v>
      </c>
      <c r="X14" s="166">
        <v>0</v>
      </c>
      <c r="Y14" s="168">
        <f>S14+U14+W14</f>
        <v>0</v>
      </c>
      <c r="Z14" s="168">
        <v>0</v>
      </c>
      <c r="AA14" s="166">
        <v>1</v>
      </c>
      <c r="AB14" s="166">
        <v>2</v>
      </c>
      <c r="AC14" s="171">
        <v>0</v>
      </c>
      <c r="AD14" s="166">
        <v>2</v>
      </c>
      <c r="AE14" s="166">
        <v>0</v>
      </c>
      <c r="AF14" s="166">
        <v>1</v>
      </c>
      <c r="AG14" s="172">
        <f t="shared" si="1"/>
        <v>1</v>
      </c>
      <c r="AH14" s="172">
        <f t="shared" si="1"/>
        <v>5</v>
      </c>
      <c r="AI14" s="166">
        <v>0</v>
      </c>
      <c r="AJ14" s="166"/>
      <c r="AK14" s="171">
        <v>1</v>
      </c>
      <c r="AL14" s="166"/>
      <c r="AM14" s="166">
        <v>0</v>
      </c>
      <c r="AN14" s="166"/>
      <c r="AO14" s="168">
        <f t="shared" si="2"/>
        <v>1</v>
      </c>
      <c r="AP14" s="168">
        <f t="shared" si="2"/>
        <v>0</v>
      </c>
      <c r="AQ14" s="168">
        <f t="shared" si="3"/>
        <v>2</v>
      </c>
      <c r="AR14" s="168">
        <f t="shared" si="3"/>
        <v>5</v>
      </c>
      <c r="AS14" s="284">
        <f>IF(AND(AR14&gt;0,AQ14&gt;0),AR14/AQ14,0)</f>
        <v>2.5</v>
      </c>
    </row>
    <row r="15" spans="2:45" ht="256.5">
      <c r="B15" s="679"/>
      <c r="C15" s="156" t="s">
        <v>525</v>
      </c>
      <c r="D15" s="162" t="s">
        <v>384</v>
      </c>
      <c r="E15" s="157" t="s">
        <v>526</v>
      </c>
      <c r="F15" s="157" t="s">
        <v>527</v>
      </c>
      <c r="G15" s="127" t="s">
        <v>199</v>
      </c>
      <c r="H15" s="128" t="s">
        <v>528</v>
      </c>
      <c r="I15" s="134" t="s">
        <v>529</v>
      </c>
      <c r="J15" s="129" t="s">
        <v>543</v>
      </c>
      <c r="K15" s="178">
        <v>0</v>
      </c>
      <c r="L15" s="178">
        <v>0</v>
      </c>
      <c r="M15" s="178">
        <v>0</v>
      </c>
      <c r="N15" s="178">
        <v>0</v>
      </c>
      <c r="O15" s="178">
        <v>0</v>
      </c>
      <c r="P15" s="178">
        <v>0</v>
      </c>
      <c r="Q15" s="179">
        <f t="shared" si="0"/>
        <v>0</v>
      </c>
      <c r="R15" s="179">
        <f t="shared" si="0"/>
        <v>0</v>
      </c>
      <c r="S15" s="178">
        <v>0</v>
      </c>
      <c r="T15" s="351">
        <v>0</v>
      </c>
      <c r="U15" s="178">
        <v>0</v>
      </c>
      <c r="V15" s="351">
        <v>0</v>
      </c>
      <c r="W15" s="351">
        <v>0.3</v>
      </c>
      <c r="X15" s="351">
        <v>0.3</v>
      </c>
      <c r="Y15" s="287">
        <f>S15+U15+W15</f>
        <v>0.3</v>
      </c>
      <c r="Z15" s="179">
        <f>T15+V15+X15</f>
        <v>0.3</v>
      </c>
      <c r="AA15" s="351">
        <v>0</v>
      </c>
      <c r="AB15" s="514">
        <v>5.0000000000000001E-3</v>
      </c>
      <c r="AC15" s="351">
        <v>0</v>
      </c>
      <c r="AD15" s="351">
        <v>0.02</v>
      </c>
      <c r="AE15" s="356">
        <v>0.35</v>
      </c>
      <c r="AF15" s="356">
        <v>0.2</v>
      </c>
      <c r="AG15" s="179">
        <f t="shared" si="1"/>
        <v>0.35</v>
      </c>
      <c r="AH15" s="179">
        <f t="shared" si="1"/>
        <v>0.22500000000000001</v>
      </c>
      <c r="AI15" s="351">
        <v>0</v>
      </c>
      <c r="AJ15" s="351"/>
      <c r="AK15" s="351">
        <v>0.35</v>
      </c>
      <c r="AL15" s="351"/>
      <c r="AM15" s="351">
        <v>0</v>
      </c>
      <c r="AN15" s="351"/>
      <c r="AO15" s="357">
        <f t="shared" si="2"/>
        <v>0.35</v>
      </c>
      <c r="AP15" s="357">
        <f t="shared" si="2"/>
        <v>0</v>
      </c>
      <c r="AQ15" s="286">
        <f t="shared" si="3"/>
        <v>0.99999999999999989</v>
      </c>
      <c r="AR15" s="286">
        <f t="shared" si="3"/>
        <v>0.52500000000000002</v>
      </c>
      <c r="AS15" s="284">
        <f>IF(AND(AR15&gt;0,AQ15&gt;0),AR15/AQ15,0)</f>
        <v>0.52500000000000013</v>
      </c>
    </row>
    <row r="16" spans="2:45" ht="23.25">
      <c r="B16" s="609"/>
      <c r="C16" s="610"/>
      <c r="D16" s="610"/>
      <c r="E16" s="610"/>
      <c r="F16" s="610"/>
      <c r="G16" s="610"/>
      <c r="H16" s="610"/>
      <c r="I16" s="610"/>
      <c r="J16" s="610"/>
      <c r="K16" s="610"/>
      <c r="L16" s="610"/>
      <c r="M16" s="610"/>
      <c r="N16" s="610"/>
      <c r="O16" s="610"/>
      <c r="P16" s="610"/>
      <c r="Q16" s="610"/>
      <c r="R16" s="610"/>
      <c r="S16" s="610"/>
      <c r="T16" s="610"/>
      <c r="U16" s="610"/>
      <c r="V16" s="610"/>
      <c r="W16" s="610"/>
      <c r="X16" s="610"/>
      <c r="Y16" s="610"/>
      <c r="Z16" s="610"/>
      <c r="AA16" s="610"/>
      <c r="AB16" s="610"/>
      <c r="AC16" s="610"/>
      <c r="AD16" s="610"/>
      <c r="AE16" s="610"/>
      <c r="AF16" s="610"/>
      <c r="AG16" s="610"/>
      <c r="AH16" s="610"/>
      <c r="AI16" s="610"/>
      <c r="AJ16" s="610"/>
      <c r="AK16" s="610"/>
      <c r="AL16" s="610"/>
      <c r="AM16" s="610"/>
      <c r="AN16" s="610"/>
      <c r="AO16" s="610"/>
      <c r="AP16" s="610"/>
      <c r="AQ16" s="610"/>
      <c r="AR16" s="611"/>
      <c r="AS16" s="361">
        <f>AVERAGE(AS13:AS15)</f>
        <v>1.175</v>
      </c>
    </row>
    <row r="17" spans="2:10" ht="17.25">
      <c r="B17" s="6"/>
      <c r="C17" s="6"/>
      <c r="D17" s="12"/>
      <c r="E17" s="6"/>
      <c r="F17" s="6"/>
      <c r="G17" s="6"/>
      <c r="H17" s="6"/>
      <c r="I17" s="6"/>
      <c r="J17" s="7"/>
    </row>
    <row r="18" spans="2:10" ht="15.75">
      <c r="B18" s="107" t="s">
        <v>4</v>
      </c>
      <c r="C18" s="680"/>
      <c r="D18" s="681"/>
      <c r="E18" s="681"/>
      <c r="F18" s="681"/>
      <c r="G18" s="681"/>
      <c r="H18" s="681"/>
      <c r="I18" s="681"/>
      <c r="J18" s="682"/>
    </row>
    <row r="19" spans="2:10" ht="17.25">
      <c r="B19" s="6"/>
      <c r="C19" s="676"/>
      <c r="D19" s="676"/>
      <c r="E19" s="676"/>
      <c r="F19" s="676"/>
      <c r="G19" s="676"/>
      <c r="H19" s="676"/>
      <c r="I19" s="676"/>
      <c r="J19" s="676"/>
    </row>
    <row r="20" spans="2:10" ht="43.5" customHeight="1">
      <c r="B20" s="108" t="s">
        <v>32</v>
      </c>
      <c r="C20" s="683" t="s">
        <v>531</v>
      </c>
      <c r="D20" s="684"/>
      <c r="E20" s="6"/>
      <c r="F20" s="6"/>
      <c r="G20" s="109" t="s">
        <v>22</v>
      </c>
      <c r="H20" s="685" t="s">
        <v>530</v>
      </c>
      <c r="I20" s="686"/>
      <c r="J20" s="686"/>
    </row>
    <row r="21" spans="2:10" ht="17.25">
      <c r="B21" s="6"/>
      <c r="C21" s="6"/>
      <c r="D21" s="12"/>
      <c r="E21" s="6"/>
      <c r="F21" s="6"/>
      <c r="G21" s="6"/>
      <c r="H21" s="6"/>
      <c r="I21" s="6"/>
      <c r="J21" s="7"/>
    </row>
    <row r="22" spans="2:10" ht="17.25">
      <c r="B22" s="6"/>
      <c r="C22" s="6"/>
      <c r="D22" s="12"/>
      <c r="E22" s="6"/>
      <c r="F22" s="6"/>
      <c r="G22" s="6"/>
      <c r="H22" s="6"/>
      <c r="I22" s="6"/>
      <c r="J22" s="7"/>
    </row>
    <row r="23" spans="2:10" ht="17.25">
      <c r="B23" s="6"/>
      <c r="C23" s="6"/>
      <c r="D23" s="12"/>
      <c r="E23" s="6"/>
      <c r="F23" s="6"/>
      <c r="G23" s="6"/>
      <c r="H23" s="6"/>
      <c r="I23" s="6"/>
      <c r="J23" s="7"/>
    </row>
    <row r="24" spans="2:10" ht="17.25">
      <c r="B24" s="6"/>
      <c r="C24" s="6"/>
      <c r="D24" s="12"/>
      <c r="E24" s="687"/>
      <c r="F24" s="687"/>
      <c r="G24" s="687"/>
      <c r="H24" s="687"/>
      <c r="I24" s="110"/>
      <c r="J24" s="6"/>
    </row>
    <row r="25" spans="2:10" ht="17.25">
      <c r="B25" s="6"/>
      <c r="C25" s="6"/>
      <c r="D25" s="12"/>
      <c r="E25" s="6"/>
      <c r="F25" s="6"/>
      <c r="G25" s="7"/>
      <c r="H25" s="6"/>
      <c r="I25" s="6"/>
      <c r="J25" s="6"/>
    </row>
    <row r="26" spans="2:10" ht="17.25">
      <c r="B26" s="6"/>
      <c r="C26" s="6"/>
      <c r="D26" s="12"/>
      <c r="E26" s="687"/>
      <c r="F26" s="687"/>
      <c r="G26" s="687"/>
      <c r="H26" s="687"/>
      <c r="I26" s="110"/>
      <c r="J26" s="6"/>
    </row>
    <row r="27" spans="2:10" ht="17.25">
      <c r="B27" s="6"/>
      <c r="C27" s="6"/>
      <c r="D27" s="12"/>
      <c r="E27" s="6"/>
      <c r="F27" s="6"/>
      <c r="G27" s="7"/>
      <c r="H27" s="6"/>
      <c r="I27" s="6"/>
      <c r="J27" s="6"/>
    </row>
    <row r="28" spans="2:10" ht="17.25">
      <c r="B28" s="6"/>
      <c r="C28" s="6"/>
      <c r="D28" s="12"/>
      <c r="E28" s="687"/>
      <c r="F28" s="687"/>
      <c r="G28" s="687"/>
      <c r="H28" s="687"/>
      <c r="I28" s="110"/>
      <c r="J28" s="6"/>
    </row>
  </sheetData>
  <sheetProtection algorithmName="SHA-512" hashValue="efvz5JDoWCYZK9AG2olOlv1aIDHOO7F/LJao8U+kA1YbpvZFlJVaS4qeNfOH4L3nfb0r48U7EPqdQaXT7Qwpjg==" saltValue="BUHsBMiC1v+sWJRYiIZLlw==" spinCount="100000" sheet="1" objects="1" scenarios="1"/>
  <mergeCells count="49">
    <mergeCell ref="C20:D20"/>
    <mergeCell ref="H20:J20"/>
    <mergeCell ref="E24:H24"/>
    <mergeCell ref="E26:H26"/>
    <mergeCell ref="E28:H28"/>
    <mergeCell ref="AO11:AP11"/>
    <mergeCell ref="B13:B15"/>
    <mergeCell ref="B16:AR16"/>
    <mergeCell ref="C18:J18"/>
    <mergeCell ref="AI11:AJ11"/>
    <mergeCell ref="AK11:AL11"/>
    <mergeCell ref="AA10:AH10"/>
    <mergeCell ref="AI10:AP10"/>
    <mergeCell ref="K11:L11"/>
    <mergeCell ref="M11:N11"/>
    <mergeCell ref="C19:J19"/>
    <mergeCell ref="AA11:AB11"/>
    <mergeCell ref="AC11:AD11"/>
    <mergeCell ref="AE11:AF11"/>
    <mergeCell ref="AG11:AH11"/>
    <mergeCell ref="O11:P11"/>
    <mergeCell ref="Q11:R11"/>
    <mergeCell ref="S11:T11"/>
    <mergeCell ref="U11:V11"/>
    <mergeCell ref="W11:X11"/>
    <mergeCell ref="Y11:Z11"/>
    <mergeCell ref="AM11:AN11"/>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R7:AS7"/>
    <mergeCell ref="B2:B6"/>
    <mergeCell ref="C2:AQ6"/>
    <mergeCell ref="AR2:AS2"/>
    <mergeCell ref="AR5:AS5"/>
    <mergeCell ref="AR6:AS6"/>
  </mergeCells>
  <pageMargins left="0.7" right="0.7" top="0.75" bottom="0.75" header="0.3" footer="0.3"/>
  <pageSetup orientation="portrait"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F00"/>
  </sheetPr>
  <dimension ref="B1:AS31"/>
  <sheetViews>
    <sheetView showGridLines="0" zoomScale="55" zoomScaleNormal="55" workbookViewId="0">
      <selection activeCell="K13" sqref="K13"/>
    </sheetView>
  </sheetViews>
  <sheetFormatPr baseColWidth="10" defaultColWidth="17.28515625" defaultRowHeight="15" customHeight="1"/>
  <cols>
    <col min="1" max="1" width="4.28515625" style="4" customWidth="1"/>
    <col min="2" max="2" width="28.42578125" style="8" customWidth="1"/>
    <col min="3" max="3" width="28.5703125" style="8" customWidth="1"/>
    <col min="4" max="4" width="24.5703125" style="13" customWidth="1"/>
    <col min="5" max="5" width="24.85546875" style="8" customWidth="1"/>
    <col min="6" max="6" width="24.28515625" style="8" customWidth="1"/>
    <col min="7" max="7" width="21.42578125" style="8" customWidth="1"/>
    <col min="8" max="8" width="28.5703125" style="8" customWidth="1"/>
    <col min="9" max="9" width="50" style="8" customWidth="1"/>
    <col min="10" max="10" width="28.5703125" style="10" customWidth="1"/>
    <col min="11" max="42" width="14.28515625" style="4" customWidth="1"/>
    <col min="43" max="43" width="18.7109375" style="4" customWidth="1"/>
    <col min="44" max="44" width="21.28515625" style="4" customWidth="1"/>
    <col min="45" max="45" width="18.5703125" style="4" customWidth="1"/>
    <col min="46" max="16384" width="17.28515625" style="4"/>
  </cols>
  <sheetData>
    <row r="1" spans="2:45" ht="18" thickBot="1"/>
    <row r="2" spans="2:45" ht="15.75">
      <c r="B2" s="698"/>
      <c r="C2" s="701" t="s">
        <v>59</v>
      </c>
      <c r="D2" s="702"/>
      <c r="E2" s="702"/>
      <c r="F2" s="702"/>
      <c r="G2" s="702"/>
      <c r="H2" s="702"/>
      <c r="I2" s="702"/>
      <c r="J2" s="702"/>
      <c r="K2" s="702"/>
      <c r="L2" s="702"/>
      <c r="M2" s="702"/>
      <c r="N2" s="702"/>
      <c r="O2" s="702"/>
      <c r="P2" s="702"/>
      <c r="Q2" s="702"/>
      <c r="R2" s="702"/>
      <c r="S2" s="702"/>
      <c r="T2" s="702"/>
      <c r="U2" s="702"/>
      <c r="V2" s="702"/>
      <c r="W2" s="702"/>
      <c r="X2" s="702"/>
      <c r="Y2" s="702"/>
      <c r="Z2" s="702"/>
      <c r="AA2" s="702"/>
      <c r="AB2" s="702"/>
      <c r="AC2" s="702"/>
      <c r="AD2" s="702"/>
      <c r="AE2" s="702"/>
      <c r="AF2" s="702"/>
      <c r="AG2" s="702"/>
      <c r="AH2" s="702"/>
      <c r="AI2" s="702"/>
      <c r="AJ2" s="702"/>
      <c r="AK2" s="702"/>
      <c r="AL2" s="702"/>
      <c r="AM2" s="702"/>
      <c r="AN2" s="702"/>
      <c r="AO2" s="702"/>
      <c r="AP2" s="702"/>
      <c r="AQ2" s="703"/>
      <c r="AR2" s="710" t="s">
        <v>39</v>
      </c>
      <c r="AS2" s="711"/>
    </row>
    <row r="3" spans="2:45" ht="15.75">
      <c r="B3" s="699"/>
      <c r="C3" s="704"/>
      <c r="D3" s="705"/>
      <c r="E3" s="705"/>
      <c r="F3" s="705"/>
      <c r="G3" s="705"/>
      <c r="H3" s="705"/>
      <c r="I3" s="705"/>
      <c r="J3" s="705"/>
      <c r="K3" s="705"/>
      <c r="L3" s="705"/>
      <c r="M3" s="705"/>
      <c r="N3" s="705"/>
      <c r="O3" s="705"/>
      <c r="P3" s="705"/>
      <c r="Q3" s="705"/>
      <c r="R3" s="705"/>
      <c r="S3" s="705"/>
      <c r="T3" s="705"/>
      <c r="U3" s="705"/>
      <c r="V3" s="705"/>
      <c r="W3" s="705"/>
      <c r="X3" s="705"/>
      <c r="Y3" s="705"/>
      <c r="Z3" s="705"/>
      <c r="AA3" s="705"/>
      <c r="AB3" s="705"/>
      <c r="AC3" s="705"/>
      <c r="AD3" s="705"/>
      <c r="AE3" s="705"/>
      <c r="AF3" s="705"/>
      <c r="AG3" s="705"/>
      <c r="AH3" s="705"/>
      <c r="AI3" s="705"/>
      <c r="AJ3" s="705"/>
      <c r="AK3" s="705"/>
      <c r="AL3" s="705"/>
      <c r="AM3" s="705"/>
      <c r="AN3" s="705"/>
      <c r="AO3" s="705"/>
      <c r="AP3" s="705"/>
      <c r="AQ3" s="706"/>
      <c r="AR3" s="104" t="s">
        <v>36</v>
      </c>
      <c r="AS3" s="105" t="s">
        <v>37</v>
      </c>
    </row>
    <row r="4" spans="2:45">
      <c r="B4" s="699"/>
      <c r="C4" s="704"/>
      <c r="D4" s="705"/>
      <c r="E4" s="705"/>
      <c r="F4" s="705"/>
      <c r="G4" s="705"/>
      <c r="H4" s="705"/>
      <c r="I4" s="705"/>
      <c r="J4" s="705"/>
      <c r="K4" s="705"/>
      <c r="L4" s="705"/>
      <c r="M4" s="705"/>
      <c r="N4" s="705"/>
      <c r="O4" s="705"/>
      <c r="P4" s="705"/>
      <c r="Q4" s="705"/>
      <c r="R4" s="705"/>
      <c r="S4" s="705"/>
      <c r="T4" s="705"/>
      <c r="U4" s="705"/>
      <c r="V4" s="705"/>
      <c r="W4" s="705"/>
      <c r="X4" s="705"/>
      <c r="Y4" s="705"/>
      <c r="Z4" s="705"/>
      <c r="AA4" s="705"/>
      <c r="AB4" s="705"/>
      <c r="AC4" s="705"/>
      <c r="AD4" s="705"/>
      <c r="AE4" s="705"/>
      <c r="AF4" s="705"/>
      <c r="AG4" s="705"/>
      <c r="AH4" s="705"/>
      <c r="AI4" s="705"/>
      <c r="AJ4" s="705"/>
      <c r="AK4" s="705"/>
      <c r="AL4" s="705"/>
      <c r="AM4" s="705"/>
      <c r="AN4" s="705"/>
      <c r="AO4" s="705"/>
      <c r="AP4" s="705"/>
      <c r="AQ4" s="706"/>
      <c r="AR4" s="24">
        <v>3</v>
      </c>
      <c r="AS4" s="25" t="s">
        <v>102</v>
      </c>
    </row>
    <row r="5" spans="2:45" ht="15.75">
      <c r="B5" s="699"/>
      <c r="C5" s="704"/>
      <c r="D5" s="705"/>
      <c r="E5" s="705"/>
      <c r="F5" s="705"/>
      <c r="G5" s="705"/>
      <c r="H5" s="705"/>
      <c r="I5" s="705"/>
      <c r="J5" s="705"/>
      <c r="K5" s="705"/>
      <c r="L5" s="705"/>
      <c r="M5" s="705"/>
      <c r="N5" s="705"/>
      <c r="O5" s="705"/>
      <c r="P5" s="705"/>
      <c r="Q5" s="705"/>
      <c r="R5" s="705"/>
      <c r="S5" s="705"/>
      <c r="T5" s="705"/>
      <c r="U5" s="705"/>
      <c r="V5" s="705"/>
      <c r="W5" s="705"/>
      <c r="X5" s="705"/>
      <c r="Y5" s="705"/>
      <c r="Z5" s="705"/>
      <c r="AA5" s="705"/>
      <c r="AB5" s="705"/>
      <c r="AC5" s="705"/>
      <c r="AD5" s="705"/>
      <c r="AE5" s="705"/>
      <c r="AF5" s="705"/>
      <c r="AG5" s="705"/>
      <c r="AH5" s="705"/>
      <c r="AI5" s="705"/>
      <c r="AJ5" s="705"/>
      <c r="AK5" s="705"/>
      <c r="AL5" s="705"/>
      <c r="AM5" s="705"/>
      <c r="AN5" s="705"/>
      <c r="AO5" s="705"/>
      <c r="AP5" s="705"/>
      <c r="AQ5" s="706"/>
      <c r="AR5" s="712" t="s">
        <v>38</v>
      </c>
      <c r="AS5" s="713"/>
    </row>
    <row r="6" spans="2:45" ht="15.75" thickBot="1">
      <c r="B6" s="700"/>
      <c r="C6" s="707"/>
      <c r="D6" s="708"/>
      <c r="E6" s="708"/>
      <c r="F6" s="708"/>
      <c r="G6" s="708"/>
      <c r="H6" s="708"/>
      <c r="I6" s="708"/>
      <c r="J6" s="708"/>
      <c r="K6" s="708"/>
      <c r="L6" s="708"/>
      <c r="M6" s="708"/>
      <c r="N6" s="708"/>
      <c r="O6" s="708"/>
      <c r="P6" s="708"/>
      <c r="Q6" s="708"/>
      <c r="R6" s="708"/>
      <c r="S6" s="708"/>
      <c r="T6" s="708"/>
      <c r="U6" s="708"/>
      <c r="V6" s="708"/>
      <c r="W6" s="708"/>
      <c r="X6" s="708"/>
      <c r="Y6" s="708"/>
      <c r="Z6" s="708"/>
      <c r="AA6" s="708"/>
      <c r="AB6" s="708"/>
      <c r="AC6" s="708"/>
      <c r="AD6" s="708"/>
      <c r="AE6" s="708"/>
      <c r="AF6" s="708"/>
      <c r="AG6" s="708"/>
      <c r="AH6" s="708"/>
      <c r="AI6" s="708"/>
      <c r="AJ6" s="708"/>
      <c r="AK6" s="708"/>
      <c r="AL6" s="708"/>
      <c r="AM6" s="708"/>
      <c r="AN6" s="708"/>
      <c r="AO6" s="708"/>
      <c r="AP6" s="708"/>
      <c r="AQ6" s="709"/>
      <c r="AR6" s="714" t="s">
        <v>100</v>
      </c>
      <c r="AS6" s="715"/>
    </row>
    <row r="7" spans="2:45" ht="17.25">
      <c r="B7" s="5"/>
      <c r="C7" s="5"/>
      <c r="D7" s="11"/>
      <c r="E7" s="5"/>
      <c r="F7" s="5"/>
      <c r="G7" s="5"/>
      <c r="H7" s="5"/>
      <c r="I7" s="5"/>
      <c r="J7" s="9"/>
      <c r="AR7" s="631"/>
      <c r="AS7" s="632"/>
    </row>
    <row r="8" spans="2:45" ht="13.5">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695"/>
      <c r="AR8" s="696"/>
      <c r="AS8" s="697"/>
    </row>
    <row r="9" spans="2:45" ht="15.75">
      <c r="B9" s="626" t="s">
        <v>35</v>
      </c>
      <c r="C9" s="626" t="s">
        <v>34</v>
      </c>
      <c r="D9" s="626" t="s">
        <v>63</v>
      </c>
      <c r="E9" s="626" t="s">
        <v>66</v>
      </c>
      <c r="F9" s="626" t="s">
        <v>67</v>
      </c>
      <c r="G9" s="626" t="s">
        <v>31</v>
      </c>
      <c r="H9" s="626" t="s">
        <v>25</v>
      </c>
      <c r="I9" s="626" t="s">
        <v>95</v>
      </c>
      <c r="J9" s="626" t="s">
        <v>2</v>
      </c>
      <c r="K9" s="628" t="s">
        <v>5</v>
      </c>
      <c r="L9" s="628"/>
      <c r="M9" s="628"/>
      <c r="N9" s="628"/>
      <c r="O9" s="628"/>
      <c r="P9" s="628"/>
      <c r="Q9" s="628"/>
      <c r="R9" s="628"/>
      <c r="S9" s="628"/>
      <c r="T9" s="628"/>
      <c r="U9" s="628"/>
      <c r="V9" s="628"/>
      <c r="W9" s="628"/>
      <c r="X9" s="628"/>
      <c r="Y9" s="628"/>
      <c r="Z9" s="628"/>
      <c r="AA9" s="628"/>
      <c r="AB9" s="628"/>
      <c r="AC9" s="628"/>
      <c r="AD9" s="628"/>
      <c r="AE9" s="628"/>
      <c r="AF9" s="628"/>
      <c r="AG9" s="628"/>
      <c r="AH9" s="628"/>
      <c r="AI9" s="628"/>
      <c r="AJ9" s="628"/>
      <c r="AK9" s="628"/>
      <c r="AL9" s="628"/>
      <c r="AM9" s="628"/>
      <c r="AN9" s="628"/>
      <c r="AO9" s="628"/>
      <c r="AP9" s="628"/>
      <c r="AQ9" s="629" t="s">
        <v>6</v>
      </c>
      <c r="AR9" s="630" t="s">
        <v>7</v>
      </c>
      <c r="AS9" s="630" t="s">
        <v>24</v>
      </c>
    </row>
    <row r="10" spans="2:45" ht="15.75">
      <c r="B10" s="626"/>
      <c r="C10" s="626"/>
      <c r="D10" s="626"/>
      <c r="E10" s="626"/>
      <c r="F10" s="626"/>
      <c r="G10" s="626"/>
      <c r="H10" s="626"/>
      <c r="I10" s="626"/>
      <c r="J10" s="626"/>
      <c r="K10" s="615" t="s">
        <v>26</v>
      </c>
      <c r="L10" s="615"/>
      <c r="M10" s="615"/>
      <c r="N10" s="615"/>
      <c r="O10" s="615"/>
      <c r="P10" s="615"/>
      <c r="Q10" s="615"/>
      <c r="R10" s="615"/>
      <c r="S10" s="615" t="s">
        <v>27</v>
      </c>
      <c r="T10" s="615"/>
      <c r="U10" s="615"/>
      <c r="V10" s="615"/>
      <c r="W10" s="615"/>
      <c r="X10" s="615"/>
      <c r="Y10" s="615"/>
      <c r="Z10" s="615"/>
      <c r="AA10" s="615" t="s">
        <v>28</v>
      </c>
      <c r="AB10" s="615"/>
      <c r="AC10" s="615"/>
      <c r="AD10" s="615"/>
      <c r="AE10" s="615"/>
      <c r="AF10" s="615"/>
      <c r="AG10" s="615"/>
      <c r="AH10" s="615"/>
      <c r="AI10" s="615" t="s">
        <v>29</v>
      </c>
      <c r="AJ10" s="615"/>
      <c r="AK10" s="615"/>
      <c r="AL10" s="615"/>
      <c r="AM10" s="615"/>
      <c r="AN10" s="615"/>
      <c r="AO10" s="615"/>
      <c r="AP10" s="615"/>
      <c r="AQ10" s="629"/>
      <c r="AR10" s="630"/>
      <c r="AS10" s="630"/>
    </row>
    <row r="11" spans="2:45" ht="15.75" customHeight="1">
      <c r="B11" s="626"/>
      <c r="C11" s="626"/>
      <c r="D11" s="626"/>
      <c r="E11" s="626"/>
      <c r="F11" s="626"/>
      <c r="G11" s="626"/>
      <c r="H11" s="626"/>
      <c r="I11" s="626"/>
      <c r="J11" s="626"/>
      <c r="K11" s="615" t="s">
        <v>8</v>
      </c>
      <c r="L11" s="615"/>
      <c r="M11" s="615" t="s">
        <v>9</v>
      </c>
      <c r="N11" s="615"/>
      <c r="O11" s="621" t="s">
        <v>10</v>
      </c>
      <c r="P11" s="622"/>
      <c r="Q11" s="605" t="s">
        <v>11</v>
      </c>
      <c r="R11" s="606"/>
      <c r="S11" s="615" t="s">
        <v>33</v>
      </c>
      <c r="T11" s="615"/>
      <c r="U11" s="615" t="s">
        <v>12</v>
      </c>
      <c r="V11" s="615"/>
      <c r="W11" s="615" t="s">
        <v>13</v>
      </c>
      <c r="X11" s="615"/>
      <c r="Y11" s="605" t="s">
        <v>11</v>
      </c>
      <c r="Z11" s="606"/>
      <c r="AA11" s="615" t="s">
        <v>14</v>
      </c>
      <c r="AB11" s="615"/>
      <c r="AC11" s="615" t="s">
        <v>15</v>
      </c>
      <c r="AD11" s="615"/>
      <c r="AE11" s="615" t="s">
        <v>16</v>
      </c>
      <c r="AF11" s="615"/>
      <c r="AG11" s="605" t="s">
        <v>11</v>
      </c>
      <c r="AH11" s="606"/>
      <c r="AI11" s="615" t="s">
        <v>17</v>
      </c>
      <c r="AJ11" s="615"/>
      <c r="AK11" s="615" t="s">
        <v>18</v>
      </c>
      <c r="AL11" s="615"/>
      <c r="AM11" s="615" t="s">
        <v>19</v>
      </c>
      <c r="AN11" s="615"/>
      <c r="AO11" s="605" t="s">
        <v>11</v>
      </c>
      <c r="AP11" s="606"/>
      <c r="AQ11" s="629"/>
      <c r="AR11" s="630"/>
      <c r="AS11" s="630"/>
    </row>
    <row r="12" spans="2:45" ht="13.5">
      <c r="B12" s="627"/>
      <c r="C12" s="627"/>
      <c r="D12" s="627"/>
      <c r="E12" s="627"/>
      <c r="F12" s="627"/>
      <c r="G12" s="627"/>
      <c r="H12" s="627"/>
      <c r="I12" s="627"/>
      <c r="J12" s="627"/>
      <c r="K12" s="97" t="s">
        <v>20</v>
      </c>
      <c r="L12" s="98" t="s">
        <v>21</v>
      </c>
      <c r="M12" s="97" t="s">
        <v>20</v>
      </c>
      <c r="N12" s="98" t="s">
        <v>21</v>
      </c>
      <c r="O12" s="97" t="s">
        <v>20</v>
      </c>
      <c r="P12" s="98" t="s">
        <v>21</v>
      </c>
      <c r="Q12" s="99" t="s">
        <v>20</v>
      </c>
      <c r="R12" s="100" t="s">
        <v>21</v>
      </c>
      <c r="S12" s="97" t="s">
        <v>20</v>
      </c>
      <c r="T12" s="98" t="s">
        <v>21</v>
      </c>
      <c r="U12" s="97" t="s">
        <v>20</v>
      </c>
      <c r="V12" s="98" t="s">
        <v>21</v>
      </c>
      <c r="W12" s="97" t="s">
        <v>20</v>
      </c>
      <c r="X12" s="98" t="s">
        <v>21</v>
      </c>
      <c r="Y12" s="99" t="s">
        <v>20</v>
      </c>
      <c r="Z12" s="100" t="s">
        <v>21</v>
      </c>
      <c r="AA12" s="97" t="s">
        <v>20</v>
      </c>
      <c r="AB12" s="98" t="s">
        <v>21</v>
      </c>
      <c r="AC12" s="97" t="s">
        <v>20</v>
      </c>
      <c r="AD12" s="98" t="s">
        <v>21</v>
      </c>
      <c r="AE12" s="97" t="s">
        <v>20</v>
      </c>
      <c r="AF12" s="98" t="s">
        <v>21</v>
      </c>
      <c r="AG12" s="99" t="s">
        <v>20</v>
      </c>
      <c r="AH12" s="100" t="s">
        <v>21</v>
      </c>
      <c r="AI12" s="97" t="s">
        <v>20</v>
      </c>
      <c r="AJ12" s="98" t="s">
        <v>21</v>
      </c>
      <c r="AK12" s="97" t="s">
        <v>20</v>
      </c>
      <c r="AL12" s="98" t="s">
        <v>21</v>
      </c>
      <c r="AM12" s="97" t="s">
        <v>20</v>
      </c>
      <c r="AN12" s="98" t="s">
        <v>21</v>
      </c>
      <c r="AO12" s="99" t="s">
        <v>20</v>
      </c>
      <c r="AP12" s="100" t="s">
        <v>21</v>
      </c>
      <c r="AQ12" s="629"/>
      <c r="AR12" s="630"/>
      <c r="AS12" s="630"/>
    </row>
    <row r="13" spans="2:45" ht="299.25" customHeight="1">
      <c r="B13" s="688" t="s">
        <v>348</v>
      </c>
      <c r="C13" s="264" t="s">
        <v>408</v>
      </c>
      <c r="D13" s="174">
        <v>0.4</v>
      </c>
      <c r="E13" s="175" t="s">
        <v>560</v>
      </c>
      <c r="F13" s="175" t="s">
        <v>349</v>
      </c>
      <c r="G13" s="176">
        <v>0.6</v>
      </c>
      <c r="H13" s="175" t="s">
        <v>350</v>
      </c>
      <c r="I13" s="175" t="s">
        <v>351</v>
      </c>
      <c r="J13" s="129" t="s">
        <v>540</v>
      </c>
      <c r="K13" s="178">
        <v>0</v>
      </c>
      <c r="L13" s="178">
        <v>0</v>
      </c>
      <c r="M13" s="178">
        <v>0</v>
      </c>
      <c r="N13" s="178">
        <v>0</v>
      </c>
      <c r="O13" s="178">
        <v>0.05</v>
      </c>
      <c r="P13" s="178">
        <v>0.05</v>
      </c>
      <c r="Q13" s="179">
        <f>K13+M13+O13</f>
        <v>0.05</v>
      </c>
      <c r="R13" s="179">
        <f>L13+N13+P13</f>
        <v>0.05</v>
      </c>
      <c r="S13" s="178">
        <v>0</v>
      </c>
      <c r="T13" s="178">
        <v>0</v>
      </c>
      <c r="U13" s="178">
        <v>0.05</v>
      </c>
      <c r="V13" s="178">
        <v>0.05</v>
      </c>
      <c r="W13" s="178">
        <v>0.05</v>
      </c>
      <c r="X13" s="178">
        <v>0.05</v>
      </c>
      <c r="Y13" s="179">
        <f>S13+U13+W13</f>
        <v>0.1</v>
      </c>
      <c r="Z13" s="179">
        <f>T13+V13+X13</f>
        <v>0.1</v>
      </c>
      <c r="AA13" s="178">
        <v>0.05</v>
      </c>
      <c r="AB13" s="178">
        <v>0.05</v>
      </c>
      <c r="AC13" s="178">
        <v>0.05</v>
      </c>
      <c r="AD13" s="178">
        <v>0.05</v>
      </c>
      <c r="AE13" s="296">
        <v>0.05</v>
      </c>
      <c r="AF13" s="178">
        <v>0.05</v>
      </c>
      <c r="AG13" s="179">
        <f>AA13+AC13+AE13</f>
        <v>0.15000000000000002</v>
      </c>
      <c r="AH13" s="179">
        <f>AB13+AD13+AF13</f>
        <v>0.15000000000000002</v>
      </c>
      <c r="AI13" s="178">
        <v>0.05</v>
      </c>
      <c r="AJ13" s="178"/>
      <c r="AK13" s="178">
        <v>0.05</v>
      </c>
      <c r="AL13" s="178"/>
      <c r="AM13" s="178">
        <v>0</v>
      </c>
      <c r="AN13" s="178"/>
      <c r="AO13" s="179">
        <f>AI13+AK13+AM13</f>
        <v>0.1</v>
      </c>
      <c r="AP13" s="179">
        <f>AJ13+AL13+AN13</f>
        <v>0</v>
      </c>
      <c r="AQ13" s="179">
        <f>Q13+Y13+AG13+AO13</f>
        <v>0.4</v>
      </c>
      <c r="AR13" s="170">
        <f>R13+Z13+AH13+AP13</f>
        <v>0.30000000000000004</v>
      </c>
      <c r="AS13" s="284">
        <f t="shared" ref="AS13:AS18" si="0">IF(AND(AR13&gt;0,AQ13&gt;0),AR13/AQ13,0)</f>
        <v>0.75000000000000011</v>
      </c>
    </row>
    <row r="14" spans="2:45" ht="120">
      <c r="B14" s="689"/>
      <c r="C14" s="264" t="s">
        <v>409</v>
      </c>
      <c r="D14" s="174">
        <v>0.6</v>
      </c>
      <c r="E14" s="175" t="s">
        <v>561</v>
      </c>
      <c r="F14" s="175" t="s">
        <v>352</v>
      </c>
      <c r="G14" s="176" t="s">
        <v>199</v>
      </c>
      <c r="H14" s="175" t="s">
        <v>353</v>
      </c>
      <c r="I14" s="175" t="s">
        <v>354</v>
      </c>
      <c r="J14" s="129" t="s">
        <v>544</v>
      </c>
      <c r="K14" s="178">
        <v>0</v>
      </c>
      <c r="L14" s="178">
        <v>0</v>
      </c>
      <c r="M14" s="178">
        <v>0</v>
      </c>
      <c r="N14" s="178">
        <v>0</v>
      </c>
      <c r="O14" s="178">
        <v>0.05</v>
      </c>
      <c r="P14" s="178">
        <v>0.05</v>
      </c>
      <c r="Q14" s="179">
        <f t="shared" ref="Q14:R16" si="1">K14+M14+O14</f>
        <v>0.05</v>
      </c>
      <c r="R14" s="179">
        <f t="shared" si="1"/>
        <v>0.05</v>
      </c>
      <c r="S14" s="178">
        <v>0.05</v>
      </c>
      <c r="T14" s="178">
        <v>0.06</v>
      </c>
      <c r="U14" s="178">
        <v>0.05</v>
      </c>
      <c r="V14" s="178">
        <v>0.06</v>
      </c>
      <c r="W14" s="178">
        <v>0.05</v>
      </c>
      <c r="X14" s="178">
        <v>7.4999999999999997E-2</v>
      </c>
      <c r="Y14" s="179">
        <f t="shared" ref="Y14:Z16" si="2">S14+U14+W14</f>
        <v>0.15000000000000002</v>
      </c>
      <c r="Z14" s="179">
        <f t="shared" si="2"/>
        <v>0.19500000000000001</v>
      </c>
      <c r="AA14" s="178">
        <v>0.05</v>
      </c>
      <c r="AB14" s="178">
        <v>6.5000000000000002E-2</v>
      </c>
      <c r="AC14" s="178">
        <v>0.1</v>
      </c>
      <c r="AD14" s="178">
        <v>0.15</v>
      </c>
      <c r="AE14" s="296">
        <v>0.1</v>
      </c>
      <c r="AF14" s="178">
        <v>0.15</v>
      </c>
      <c r="AG14" s="179">
        <f t="shared" ref="AG14:AH16" si="3">AA14+AC14+AE14</f>
        <v>0.25</v>
      </c>
      <c r="AH14" s="179">
        <f t="shared" si="3"/>
        <v>0.36499999999999999</v>
      </c>
      <c r="AI14" s="178">
        <v>0.05</v>
      </c>
      <c r="AJ14" s="178"/>
      <c r="AK14" s="178">
        <v>0.05</v>
      </c>
      <c r="AL14" s="178"/>
      <c r="AM14" s="178">
        <v>0.05</v>
      </c>
      <c r="AN14" s="178"/>
      <c r="AO14" s="179">
        <f t="shared" ref="AO14:AP16" si="4">AI14+AK14+AM14</f>
        <v>0.15000000000000002</v>
      </c>
      <c r="AP14" s="179">
        <f t="shared" si="4"/>
        <v>0</v>
      </c>
      <c r="AQ14" s="179">
        <f t="shared" ref="AQ14:AR16" si="5">Q14+Y14+AG14+AO14</f>
        <v>0.60000000000000009</v>
      </c>
      <c r="AR14" s="179">
        <f t="shared" si="5"/>
        <v>0.61</v>
      </c>
      <c r="AS14" s="284">
        <f t="shared" si="0"/>
        <v>1.0166666666666664</v>
      </c>
    </row>
    <row r="15" spans="2:45" ht="155.25" customHeight="1">
      <c r="B15" s="689"/>
      <c r="C15" s="173" t="s">
        <v>410</v>
      </c>
      <c r="D15" s="174">
        <v>0.2</v>
      </c>
      <c r="E15" s="175" t="s">
        <v>562</v>
      </c>
      <c r="F15" s="175" t="s">
        <v>355</v>
      </c>
      <c r="G15" s="176">
        <v>0.8</v>
      </c>
      <c r="H15" s="175" t="s">
        <v>356</v>
      </c>
      <c r="I15" s="175" t="s">
        <v>357</v>
      </c>
      <c r="J15" s="129" t="s">
        <v>544</v>
      </c>
      <c r="K15" s="178">
        <v>0</v>
      </c>
      <c r="L15" s="178">
        <v>0</v>
      </c>
      <c r="M15" s="178">
        <v>0</v>
      </c>
      <c r="N15" s="178">
        <v>0</v>
      </c>
      <c r="O15" s="178">
        <v>2.5000000000000001E-2</v>
      </c>
      <c r="P15" s="178">
        <v>2.5000000000000001E-2</v>
      </c>
      <c r="Q15" s="179">
        <f t="shared" si="1"/>
        <v>2.5000000000000001E-2</v>
      </c>
      <c r="R15" s="179">
        <f t="shared" si="1"/>
        <v>2.5000000000000001E-2</v>
      </c>
      <c r="S15" s="178">
        <v>0</v>
      </c>
      <c r="T15" s="178">
        <v>0</v>
      </c>
      <c r="U15" s="178">
        <v>2.5000000000000001E-2</v>
      </c>
      <c r="V15" s="178">
        <v>0.03</v>
      </c>
      <c r="W15" s="178">
        <v>0.05</v>
      </c>
      <c r="X15" s="178">
        <v>6.5000000000000002E-2</v>
      </c>
      <c r="Y15" s="179">
        <f t="shared" si="2"/>
        <v>7.5000000000000011E-2</v>
      </c>
      <c r="Z15" s="179">
        <f t="shared" si="2"/>
        <v>9.5000000000000001E-2</v>
      </c>
      <c r="AA15" s="178">
        <v>0.05</v>
      </c>
      <c r="AB15" s="178">
        <v>2.5000000000000001E-2</v>
      </c>
      <c r="AC15" s="178">
        <v>0</v>
      </c>
      <c r="AD15" s="178">
        <v>0</v>
      </c>
      <c r="AE15" s="296">
        <v>0.05</v>
      </c>
      <c r="AF15" s="178">
        <v>0.04</v>
      </c>
      <c r="AG15" s="179">
        <f t="shared" si="3"/>
        <v>0.1</v>
      </c>
      <c r="AH15" s="179">
        <f t="shared" si="3"/>
        <v>6.5000000000000002E-2</v>
      </c>
      <c r="AI15" s="178">
        <v>0</v>
      </c>
      <c r="AJ15" s="178"/>
      <c r="AK15" s="178">
        <v>0</v>
      </c>
      <c r="AL15" s="178"/>
      <c r="AM15" s="178">
        <v>0</v>
      </c>
      <c r="AN15" s="178"/>
      <c r="AO15" s="179">
        <f t="shared" si="4"/>
        <v>0</v>
      </c>
      <c r="AP15" s="179">
        <f t="shared" si="4"/>
        <v>0</v>
      </c>
      <c r="AQ15" s="179">
        <f t="shared" si="5"/>
        <v>0.2</v>
      </c>
      <c r="AR15" s="179">
        <f t="shared" si="5"/>
        <v>0.185</v>
      </c>
      <c r="AS15" s="284">
        <f t="shared" si="0"/>
        <v>0.92499999999999993</v>
      </c>
    </row>
    <row r="16" spans="2:45" ht="105">
      <c r="B16" s="689"/>
      <c r="C16" s="173" t="s">
        <v>411</v>
      </c>
      <c r="D16" s="174">
        <v>0.4</v>
      </c>
      <c r="E16" s="175" t="s">
        <v>563</v>
      </c>
      <c r="F16" s="175" t="s">
        <v>358</v>
      </c>
      <c r="G16" s="176">
        <v>0.6</v>
      </c>
      <c r="H16" s="175" t="s">
        <v>359</v>
      </c>
      <c r="I16" s="175" t="s">
        <v>360</v>
      </c>
      <c r="J16" s="129" t="s">
        <v>544</v>
      </c>
      <c r="K16" s="178">
        <v>0</v>
      </c>
      <c r="L16" s="178">
        <v>0</v>
      </c>
      <c r="M16" s="178">
        <v>0</v>
      </c>
      <c r="N16" s="178">
        <v>0</v>
      </c>
      <c r="O16" s="178">
        <v>0.05</v>
      </c>
      <c r="P16" s="178">
        <v>0.05</v>
      </c>
      <c r="Q16" s="179">
        <f t="shared" si="1"/>
        <v>0.05</v>
      </c>
      <c r="R16" s="179">
        <f t="shared" si="1"/>
        <v>0.05</v>
      </c>
      <c r="S16" s="178">
        <v>0.05</v>
      </c>
      <c r="T16" s="178">
        <v>0.05</v>
      </c>
      <c r="U16" s="178">
        <v>0.05</v>
      </c>
      <c r="V16" s="178">
        <v>0.05</v>
      </c>
      <c r="W16" s="178">
        <v>0.05</v>
      </c>
      <c r="X16" s="178">
        <v>0.05</v>
      </c>
      <c r="Y16" s="179">
        <f t="shared" si="2"/>
        <v>0.15000000000000002</v>
      </c>
      <c r="Z16" s="179">
        <f t="shared" si="2"/>
        <v>0.15000000000000002</v>
      </c>
      <c r="AA16" s="178">
        <v>0.05</v>
      </c>
      <c r="AB16" s="178">
        <v>0.05</v>
      </c>
      <c r="AC16" s="178">
        <v>0.05</v>
      </c>
      <c r="AD16" s="178">
        <v>0.05</v>
      </c>
      <c r="AE16" s="296">
        <v>0.05</v>
      </c>
      <c r="AF16" s="178">
        <v>0.05</v>
      </c>
      <c r="AG16" s="179">
        <f t="shared" si="3"/>
        <v>0.15000000000000002</v>
      </c>
      <c r="AH16" s="179">
        <f t="shared" si="3"/>
        <v>0.15000000000000002</v>
      </c>
      <c r="AI16" s="178">
        <v>0.05</v>
      </c>
      <c r="AJ16" s="178"/>
      <c r="AK16" s="178">
        <v>0</v>
      </c>
      <c r="AL16" s="178"/>
      <c r="AM16" s="178">
        <v>0</v>
      </c>
      <c r="AN16" s="178"/>
      <c r="AO16" s="179">
        <f t="shared" si="4"/>
        <v>0.05</v>
      </c>
      <c r="AP16" s="179">
        <f t="shared" si="4"/>
        <v>0</v>
      </c>
      <c r="AQ16" s="179">
        <f t="shared" si="5"/>
        <v>0.4</v>
      </c>
      <c r="AR16" s="179">
        <f t="shared" si="5"/>
        <v>0.35000000000000003</v>
      </c>
      <c r="AS16" s="284">
        <f t="shared" si="0"/>
        <v>0.875</v>
      </c>
    </row>
    <row r="17" spans="2:45" ht="138" customHeight="1">
      <c r="B17" s="689"/>
      <c r="C17" s="173" t="s">
        <v>412</v>
      </c>
      <c r="D17" s="464">
        <v>0.91249999999999998</v>
      </c>
      <c r="E17" s="175" t="s">
        <v>361</v>
      </c>
      <c r="F17" s="175" t="s">
        <v>362</v>
      </c>
      <c r="G17" s="177">
        <v>0.9</v>
      </c>
      <c r="H17" s="175" t="s">
        <v>363</v>
      </c>
      <c r="I17" s="175" t="s">
        <v>364</v>
      </c>
      <c r="J17" s="129" t="s">
        <v>544</v>
      </c>
      <c r="K17" s="351">
        <v>0.95</v>
      </c>
      <c r="L17" s="351">
        <v>0.89900000000000002</v>
      </c>
      <c r="M17" s="351">
        <v>0.95</v>
      </c>
      <c r="N17" s="351">
        <v>0.91400000000000003</v>
      </c>
      <c r="O17" s="351">
        <v>0.95</v>
      </c>
      <c r="P17" s="351">
        <v>0.94299999999999995</v>
      </c>
      <c r="Q17" s="287">
        <f>(K17+M17+O17)/3</f>
        <v>0.94999999999999984</v>
      </c>
      <c r="R17" s="287">
        <f>IFERROR(IF(OR($AQ$17="",$AQ$17=0),0,ROUNDDOWN(AVERAGE(L17,N17,P17),3)),0)</f>
        <v>0.91800000000000004</v>
      </c>
      <c r="S17" s="351">
        <v>0.9</v>
      </c>
      <c r="T17" s="351">
        <v>0.93497757847533602</v>
      </c>
      <c r="U17" s="351">
        <v>0.9</v>
      </c>
      <c r="V17" s="351">
        <v>0.98099999999999998</v>
      </c>
      <c r="W17" s="351">
        <v>0.9</v>
      </c>
      <c r="X17" s="351">
        <v>0.97699999999999998</v>
      </c>
      <c r="Y17" s="287">
        <f>(S17+U17+W17)/3</f>
        <v>0.9</v>
      </c>
      <c r="Z17" s="287">
        <f>IFERROR(IF(OR($AQ$17="",$AQ$17=0),0,ROUNDDOWN(AVERAGE(T17,V17,X17),3)),0)</f>
        <v>0.96399999999999997</v>
      </c>
      <c r="AA17" s="351">
        <v>0.9</v>
      </c>
      <c r="AB17" s="351">
        <v>0.91721854304635764</v>
      </c>
      <c r="AC17" s="351">
        <v>0.9</v>
      </c>
      <c r="AD17" s="351">
        <v>0.9</v>
      </c>
      <c r="AE17" s="351">
        <v>0.9</v>
      </c>
      <c r="AF17" s="351">
        <v>0.90636254501800717</v>
      </c>
      <c r="AG17" s="287">
        <f>(AA17+AC17+AE17)/3</f>
        <v>0.9</v>
      </c>
      <c r="AH17" s="287">
        <f>IFERROR(IF(OR($AQ$17="",$AQ$17=0),0,ROUNDDOWN(AVERAGE(AB17,AD17,AF17),3)),0)</f>
        <v>0.90700000000000003</v>
      </c>
      <c r="AI17" s="351">
        <v>0.9</v>
      </c>
      <c r="AJ17" s="351"/>
      <c r="AK17" s="351">
        <v>0.9</v>
      </c>
      <c r="AL17" s="351"/>
      <c r="AM17" s="351">
        <v>0.9</v>
      </c>
      <c r="AN17" s="351"/>
      <c r="AO17" s="287">
        <f>(AI17+AK17+AM17)/3</f>
        <v>0.9</v>
      </c>
      <c r="AP17" s="287">
        <v>0</v>
      </c>
      <c r="AQ17" s="179">
        <f>(Q17+Y17+AG17+AO17)/4</f>
        <v>0.91249999999999998</v>
      </c>
      <c r="AR17" s="179">
        <f>IFERROR(IF(OR(AQ17="",AQ17=0),0,ROUNDDOWN(AVERAGE(L17,N17,P17,T17,V17,X17,AB17,AD17,AF17,AJ17,AL17,AN17),3)),0)</f>
        <v>0.93</v>
      </c>
      <c r="AS17" s="284">
        <f t="shared" si="0"/>
        <v>1.0191780821917809</v>
      </c>
    </row>
    <row r="18" spans="2:45" ht="75">
      <c r="B18" s="690"/>
      <c r="C18" s="173" t="s">
        <v>413</v>
      </c>
      <c r="D18" s="464">
        <v>0.91249999999999998</v>
      </c>
      <c r="E18" s="175" t="s">
        <v>365</v>
      </c>
      <c r="F18" s="175" t="s">
        <v>366</v>
      </c>
      <c r="G18" s="177">
        <v>0.9</v>
      </c>
      <c r="H18" s="128" t="s">
        <v>367</v>
      </c>
      <c r="I18" s="128" t="s">
        <v>368</v>
      </c>
      <c r="J18" s="129" t="s">
        <v>544</v>
      </c>
      <c r="K18" s="351">
        <v>0.95</v>
      </c>
      <c r="L18" s="351">
        <v>0.95599999999999996</v>
      </c>
      <c r="M18" s="351">
        <v>0.95</v>
      </c>
      <c r="N18" s="351">
        <v>0.93799999999999994</v>
      </c>
      <c r="O18" s="351">
        <v>0.95</v>
      </c>
      <c r="P18" s="351">
        <v>0.93600000000000005</v>
      </c>
      <c r="Q18" s="287">
        <f>(K18+M18+O18)/3</f>
        <v>0.94999999999999984</v>
      </c>
      <c r="R18" s="287">
        <f>IFERROR(IF(OR(AQ18="",AQ18=0),0,ROUNDDOWN(AVERAGE(L18,N18,P18),3)),0)</f>
        <v>0.94299999999999995</v>
      </c>
      <c r="S18" s="351">
        <v>0.9</v>
      </c>
      <c r="T18" s="351">
        <v>0.97099999999999997</v>
      </c>
      <c r="U18" s="351">
        <v>0.9</v>
      </c>
      <c r="V18" s="351">
        <v>0.98299999999999998</v>
      </c>
      <c r="W18" s="351">
        <v>0.9</v>
      </c>
      <c r="X18" s="351">
        <v>0.98699999999999999</v>
      </c>
      <c r="Y18" s="287">
        <f>(S18+U18+W18)/3</f>
        <v>0.9</v>
      </c>
      <c r="Z18" s="287">
        <f>IFERROR(IF(OR(AQ18="",AQ18=0),0,ROUNDDOWN(AVERAGE(T18,V18,X18),3)),0)</f>
        <v>0.98</v>
      </c>
      <c r="AA18" s="351">
        <v>0.9</v>
      </c>
      <c r="AB18" s="351">
        <f>628/643</f>
        <v>0.97667185069984452</v>
      </c>
      <c r="AC18" s="351">
        <v>0.9</v>
      </c>
      <c r="AD18" s="351">
        <f>612/623</f>
        <v>0.9823434991974318</v>
      </c>
      <c r="AE18" s="351">
        <v>0.9</v>
      </c>
      <c r="AF18" s="351">
        <f>459/494</f>
        <v>0.92914979757085026</v>
      </c>
      <c r="AG18" s="287">
        <f>(AA18+AC18+AE18)/3</f>
        <v>0.9</v>
      </c>
      <c r="AH18" s="287">
        <f>IFERROR(IF(OR($AQ$18="",$AQ$18=0),0,ROUNDDOWN(AVERAGE(AB18,AD18,AF18),3)),0)</f>
        <v>0.96199999999999997</v>
      </c>
      <c r="AI18" s="351">
        <v>0.9</v>
      </c>
      <c r="AJ18" s="351"/>
      <c r="AK18" s="351">
        <v>0.9</v>
      </c>
      <c r="AL18" s="351"/>
      <c r="AM18" s="351">
        <v>0.9</v>
      </c>
      <c r="AN18" s="351"/>
      <c r="AO18" s="287">
        <f>(AI18+AK18+AM18)/3</f>
        <v>0.9</v>
      </c>
      <c r="AP18" s="287">
        <v>0</v>
      </c>
      <c r="AQ18" s="179">
        <f>(Q18+Y18+AG18+AO18)/4</f>
        <v>0.91249999999999998</v>
      </c>
      <c r="AR18" s="179">
        <f>IFERROR(IF(OR(AQ18="",AQ18=0),0,ROUNDDOWN(AVERAGE(L18,N18,P18,T18,V18,X18,AB18,AD18,AF18,AJ18,AL18,AN18),3)),0)</f>
        <v>0.96199999999999997</v>
      </c>
      <c r="AS18" s="284">
        <f t="shared" si="0"/>
        <v>1.0542465753424657</v>
      </c>
    </row>
    <row r="19" spans="2:45" ht="23.25">
      <c r="B19" s="609" t="s">
        <v>23</v>
      </c>
      <c r="C19" s="610"/>
      <c r="D19" s="610"/>
      <c r="E19" s="610"/>
      <c r="F19" s="610"/>
      <c r="G19" s="610"/>
      <c r="H19" s="610"/>
      <c r="I19" s="610"/>
      <c r="J19" s="610"/>
      <c r="K19" s="610"/>
      <c r="L19" s="610"/>
      <c r="M19" s="610"/>
      <c r="N19" s="610"/>
      <c r="O19" s="610"/>
      <c r="P19" s="610"/>
      <c r="Q19" s="610"/>
      <c r="R19" s="610"/>
      <c r="S19" s="610"/>
      <c r="T19" s="610"/>
      <c r="U19" s="610"/>
      <c r="V19" s="610"/>
      <c r="W19" s="610"/>
      <c r="X19" s="610"/>
      <c r="Y19" s="610"/>
      <c r="Z19" s="610"/>
      <c r="AA19" s="610"/>
      <c r="AB19" s="610"/>
      <c r="AC19" s="610"/>
      <c r="AD19" s="610"/>
      <c r="AE19" s="610"/>
      <c r="AF19" s="610"/>
      <c r="AG19" s="610"/>
      <c r="AH19" s="610"/>
      <c r="AI19" s="610"/>
      <c r="AJ19" s="610"/>
      <c r="AK19" s="610"/>
      <c r="AL19" s="610"/>
      <c r="AM19" s="610"/>
      <c r="AN19" s="610"/>
      <c r="AO19" s="610"/>
      <c r="AP19" s="610"/>
      <c r="AQ19" s="610"/>
      <c r="AR19" s="611"/>
      <c r="AS19" s="285">
        <f>AVERAGE(AS13:AS18)</f>
        <v>0.9400152207001522</v>
      </c>
    </row>
    <row r="20" spans="2:45" ht="17.25">
      <c r="B20" s="6"/>
      <c r="C20" s="6"/>
      <c r="D20" s="12"/>
      <c r="E20" s="6"/>
      <c r="F20" s="6"/>
      <c r="G20" s="6"/>
      <c r="H20" s="6"/>
      <c r="I20" s="6"/>
      <c r="J20" s="7"/>
    </row>
    <row r="21" spans="2:45" ht="15.75">
      <c r="B21" s="107" t="s">
        <v>4</v>
      </c>
      <c r="C21" s="680"/>
      <c r="D21" s="681"/>
      <c r="E21" s="681"/>
      <c r="F21" s="681"/>
      <c r="G21" s="681"/>
      <c r="H21" s="681"/>
      <c r="I21" s="681"/>
      <c r="J21" s="682"/>
    </row>
    <row r="22" spans="2:45" ht="17.25">
      <c r="B22" s="6"/>
      <c r="C22" s="676"/>
      <c r="D22" s="676"/>
      <c r="E22" s="676"/>
      <c r="F22" s="676"/>
      <c r="G22" s="676"/>
      <c r="H22" s="676"/>
      <c r="I22" s="676"/>
      <c r="J22" s="676"/>
    </row>
    <row r="23" spans="2:45" ht="31.5">
      <c r="B23" s="108" t="s">
        <v>32</v>
      </c>
      <c r="C23" s="691" t="s">
        <v>900</v>
      </c>
      <c r="D23" s="692"/>
      <c r="E23" s="6"/>
      <c r="F23" s="6"/>
      <c r="G23" s="109" t="s">
        <v>22</v>
      </c>
      <c r="H23" s="693" t="s">
        <v>369</v>
      </c>
      <c r="I23" s="694"/>
      <c r="J23" s="694"/>
    </row>
    <row r="24" spans="2:45" ht="17.25">
      <c r="B24" s="6"/>
      <c r="C24" s="6"/>
      <c r="D24" s="12"/>
      <c r="E24" s="6"/>
      <c r="F24" s="6"/>
      <c r="G24" s="6"/>
      <c r="H24" s="6"/>
      <c r="I24" s="6"/>
      <c r="J24" s="7"/>
    </row>
    <row r="25" spans="2:45" ht="17.25">
      <c r="B25" s="6"/>
      <c r="C25" s="6"/>
      <c r="D25" s="12"/>
      <c r="E25" s="6"/>
      <c r="F25" s="6"/>
      <c r="G25" s="6"/>
      <c r="H25" s="6"/>
      <c r="I25" s="6"/>
      <c r="J25" s="7"/>
    </row>
    <row r="26" spans="2:45" ht="17.25">
      <c r="B26" s="6"/>
      <c r="C26" s="6"/>
      <c r="D26" s="12"/>
      <c r="E26" s="6"/>
      <c r="F26" s="6"/>
      <c r="G26" s="6"/>
      <c r="H26" s="6"/>
      <c r="I26" s="6"/>
      <c r="J26" s="7"/>
    </row>
    <row r="27" spans="2:45" ht="17.25">
      <c r="B27" s="6"/>
      <c r="C27" s="6"/>
      <c r="D27" s="12"/>
      <c r="E27" s="687"/>
      <c r="F27" s="687"/>
      <c r="G27" s="687"/>
      <c r="H27" s="687"/>
      <c r="I27" s="106"/>
      <c r="J27" s="6"/>
    </row>
    <row r="28" spans="2:45" ht="17.25">
      <c r="B28" s="6"/>
      <c r="C28" s="6"/>
      <c r="D28" s="12"/>
      <c r="E28" s="6"/>
      <c r="F28" s="6"/>
      <c r="G28" s="7"/>
      <c r="H28" s="6"/>
      <c r="I28" s="6"/>
      <c r="J28" s="6"/>
    </row>
    <row r="29" spans="2:45" ht="17.25">
      <c r="B29" s="6"/>
      <c r="C29" s="6"/>
      <c r="D29" s="12"/>
      <c r="E29" s="687"/>
      <c r="F29" s="687"/>
      <c r="G29" s="687"/>
      <c r="H29" s="687"/>
      <c r="I29" s="106"/>
      <c r="J29" s="6"/>
    </row>
    <row r="30" spans="2:45" ht="17.25">
      <c r="B30" s="6"/>
      <c r="C30" s="6"/>
      <c r="D30" s="12"/>
      <c r="E30" s="6"/>
      <c r="F30" s="6"/>
      <c r="G30" s="7"/>
      <c r="H30" s="6"/>
      <c r="I30" s="6"/>
      <c r="J30" s="6"/>
    </row>
    <row r="31" spans="2:45" ht="17.25">
      <c r="B31" s="6"/>
      <c r="C31" s="6"/>
      <c r="D31" s="12"/>
      <c r="E31" s="687"/>
      <c r="F31" s="687"/>
      <c r="G31" s="687"/>
      <c r="H31" s="687"/>
      <c r="I31" s="106"/>
      <c r="J31" s="6"/>
    </row>
  </sheetData>
  <sheetProtection algorithmName="SHA-512" hashValue="K8HOU/EU4UUGLVpj02iXDswHXWFlbwCe7j9Ko3FVtFn0odfzLtvYSE0MJ+Iyy7CfPQ4pV+z6hZPvuN3WN0JLqg==" saltValue="vy/8YCbtgdiPVfqqd8xudg==" spinCount="100000" sheet="1" objects="1" scenarios="1"/>
  <mergeCells count="49">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A10:AH10"/>
    <mergeCell ref="AI10:AP10"/>
    <mergeCell ref="K11:L11"/>
    <mergeCell ref="M11:N11"/>
    <mergeCell ref="AO11:AP11"/>
    <mergeCell ref="AA11:AB11"/>
    <mergeCell ref="AC11:AD11"/>
    <mergeCell ref="AE11:AF11"/>
    <mergeCell ref="AG11:AH11"/>
    <mergeCell ref="AI11:AJ11"/>
    <mergeCell ref="AK11:AL11"/>
    <mergeCell ref="O11:P11"/>
    <mergeCell ref="Q11:R11"/>
    <mergeCell ref="S11:T11"/>
    <mergeCell ref="U11:V11"/>
    <mergeCell ref="E27:H27"/>
    <mergeCell ref="E29:H29"/>
    <mergeCell ref="E31:H31"/>
    <mergeCell ref="B13:B18"/>
    <mergeCell ref="AM11:AN11"/>
    <mergeCell ref="W11:X11"/>
    <mergeCell ref="Y11:Z11"/>
    <mergeCell ref="B19:AR19"/>
    <mergeCell ref="C21:J21"/>
    <mergeCell ref="C22:J22"/>
    <mergeCell ref="C23:D23"/>
    <mergeCell ref="H23:J2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FF00"/>
  </sheetPr>
  <dimension ref="A1:AS30"/>
  <sheetViews>
    <sheetView showGridLines="0" zoomScale="55" zoomScaleNormal="55" workbookViewId="0">
      <selection activeCell="J13" sqref="J13"/>
    </sheetView>
  </sheetViews>
  <sheetFormatPr baseColWidth="10" defaultColWidth="17.28515625" defaultRowHeight="15" customHeight="1"/>
  <cols>
    <col min="1" max="1" width="4.28515625" style="4" customWidth="1"/>
    <col min="2" max="2" width="28.42578125" style="8" customWidth="1"/>
    <col min="3" max="3" width="33.28515625" style="8" customWidth="1"/>
    <col min="4" max="4" width="26" style="13" customWidth="1"/>
    <col min="5" max="5" width="30.7109375" style="8" customWidth="1"/>
    <col min="6" max="6" width="29.5703125" style="8" customWidth="1"/>
    <col min="7" max="7" width="24.28515625" style="8" customWidth="1"/>
    <col min="8" max="8" width="28.5703125" style="8" customWidth="1"/>
    <col min="9" max="9" width="50" style="8" customWidth="1"/>
    <col min="10" max="10" width="28.5703125" style="10" customWidth="1"/>
    <col min="11" max="17" width="14.28515625" style="1" customWidth="1"/>
    <col min="18" max="18" width="20.28515625" style="1" customWidth="1"/>
    <col min="19" max="21" width="14.28515625" style="1" customWidth="1"/>
    <col min="22" max="22" width="14.28515625" style="4" customWidth="1"/>
    <col min="23" max="29" width="14.28515625" style="1" customWidth="1"/>
    <col min="30" max="30" width="14.28515625" style="4" customWidth="1"/>
    <col min="31" max="34" width="14.28515625" style="1" customWidth="1"/>
    <col min="35" max="42" width="14.28515625" style="4" customWidth="1"/>
    <col min="43" max="43" width="20.28515625" style="1" customWidth="1"/>
    <col min="44" max="44" width="20.42578125" style="1" customWidth="1"/>
    <col min="45" max="45" width="25.42578125" style="1" customWidth="1"/>
    <col min="46" max="16384" width="17.28515625" style="1"/>
  </cols>
  <sheetData>
    <row r="1" spans="1:45" s="4" customFormat="1" ht="15" customHeight="1" thickBot="1">
      <c r="B1" s="8"/>
      <c r="C1" s="8"/>
      <c r="D1" s="13"/>
      <c r="E1" s="8"/>
      <c r="F1" s="8"/>
      <c r="G1" s="8"/>
      <c r="H1" s="8"/>
      <c r="I1" s="8"/>
      <c r="J1" s="10"/>
    </row>
    <row r="2" spans="1:45" s="3" customFormat="1" ht="16.5" customHeight="1">
      <c r="A2" s="4"/>
      <c r="B2" s="698"/>
      <c r="C2" s="701" t="s">
        <v>59</v>
      </c>
      <c r="D2" s="702"/>
      <c r="E2" s="702"/>
      <c r="F2" s="702"/>
      <c r="G2" s="702"/>
      <c r="H2" s="702"/>
      <c r="I2" s="702"/>
      <c r="J2" s="702"/>
      <c r="K2" s="702"/>
      <c r="L2" s="702"/>
      <c r="M2" s="702"/>
      <c r="N2" s="702"/>
      <c r="O2" s="702"/>
      <c r="P2" s="702"/>
      <c r="Q2" s="702"/>
      <c r="R2" s="702"/>
      <c r="S2" s="702"/>
      <c r="T2" s="702"/>
      <c r="U2" s="702"/>
      <c r="V2" s="702"/>
      <c r="W2" s="702"/>
      <c r="X2" s="702"/>
      <c r="Y2" s="702"/>
      <c r="Z2" s="702"/>
      <c r="AA2" s="702"/>
      <c r="AB2" s="702"/>
      <c r="AC2" s="702"/>
      <c r="AD2" s="702"/>
      <c r="AE2" s="702"/>
      <c r="AF2" s="702"/>
      <c r="AG2" s="702"/>
      <c r="AH2" s="702"/>
      <c r="AI2" s="702"/>
      <c r="AJ2" s="702"/>
      <c r="AK2" s="702"/>
      <c r="AL2" s="702"/>
      <c r="AM2" s="702"/>
      <c r="AN2" s="702"/>
      <c r="AO2" s="702"/>
      <c r="AP2" s="702"/>
      <c r="AQ2" s="703"/>
      <c r="AR2" s="710" t="s">
        <v>39</v>
      </c>
      <c r="AS2" s="711"/>
    </row>
    <row r="3" spans="1:45" s="4" customFormat="1" ht="16.5" customHeight="1">
      <c r="B3" s="699"/>
      <c r="C3" s="734"/>
      <c r="D3" s="705"/>
      <c r="E3" s="705"/>
      <c r="F3" s="705"/>
      <c r="G3" s="705"/>
      <c r="H3" s="705"/>
      <c r="I3" s="705"/>
      <c r="J3" s="705"/>
      <c r="K3" s="705"/>
      <c r="L3" s="705"/>
      <c r="M3" s="705"/>
      <c r="N3" s="705"/>
      <c r="O3" s="705"/>
      <c r="P3" s="705"/>
      <c r="Q3" s="705"/>
      <c r="R3" s="705"/>
      <c r="S3" s="705"/>
      <c r="T3" s="705"/>
      <c r="U3" s="705"/>
      <c r="V3" s="705"/>
      <c r="W3" s="705"/>
      <c r="X3" s="705"/>
      <c r="Y3" s="705"/>
      <c r="Z3" s="705"/>
      <c r="AA3" s="705"/>
      <c r="AB3" s="705"/>
      <c r="AC3" s="705"/>
      <c r="AD3" s="705"/>
      <c r="AE3" s="705"/>
      <c r="AF3" s="705"/>
      <c r="AG3" s="705"/>
      <c r="AH3" s="705"/>
      <c r="AI3" s="705"/>
      <c r="AJ3" s="705"/>
      <c r="AK3" s="705"/>
      <c r="AL3" s="705"/>
      <c r="AM3" s="705"/>
      <c r="AN3" s="705"/>
      <c r="AO3" s="705"/>
      <c r="AP3" s="705"/>
      <c r="AQ3" s="706"/>
      <c r="AR3" s="22" t="s">
        <v>36</v>
      </c>
      <c r="AS3" s="23" t="s">
        <v>37</v>
      </c>
    </row>
    <row r="4" spans="1:45" s="4" customFormat="1" ht="16.5" customHeight="1">
      <c r="B4" s="699"/>
      <c r="C4" s="734"/>
      <c r="D4" s="705"/>
      <c r="E4" s="705"/>
      <c r="F4" s="705"/>
      <c r="G4" s="705"/>
      <c r="H4" s="705"/>
      <c r="I4" s="705"/>
      <c r="J4" s="705"/>
      <c r="K4" s="705"/>
      <c r="L4" s="705"/>
      <c r="M4" s="705"/>
      <c r="N4" s="705"/>
      <c r="O4" s="705"/>
      <c r="P4" s="705"/>
      <c r="Q4" s="705"/>
      <c r="R4" s="705"/>
      <c r="S4" s="705"/>
      <c r="T4" s="705"/>
      <c r="U4" s="705"/>
      <c r="V4" s="705"/>
      <c r="W4" s="705"/>
      <c r="X4" s="705"/>
      <c r="Y4" s="705"/>
      <c r="Z4" s="705"/>
      <c r="AA4" s="705"/>
      <c r="AB4" s="705"/>
      <c r="AC4" s="705"/>
      <c r="AD4" s="705"/>
      <c r="AE4" s="705"/>
      <c r="AF4" s="705"/>
      <c r="AG4" s="705"/>
      <c r="AH4" s="705"/>
      <c r="AI4" s="705"/>
      <c r="AJ4" s="705"/>
      <c r="AK4" s="705"/>
      <c r="AL4" s="705"/>
      <c r="AM4" s="705"/>
      <c r="AN4" s="705"/>
      <c r="AO4" s="705"/>
      <c r="AP4" s="705"/>
      <c r="AQ4" s="706"/>
      <c r="AR4" s="24">
        <v>3</v>
      </c>
      <c r="AS4" s="25" t="s">
        <v>102</v>
      </c>
    </row>
    <row r="5" spans="1:45" s="4" customFormat="1" ht="16.5" customHeight="1">
      <c r="B5" s="699"/>
      <c r="C5" s="734"/>
      <c r="D5" s="705"/>
      <c r="E5" s="705"/>
      <c r="F5" s="705"/>
      <c r="G5" s="705"/>
      <c r="H5" s="705"/>
      <c r="I5" s="705"/>
      <c r="J5" s="705"/>
      <c r="K5" s="705"/>
      <c r="L5" s="705"/>
      <c r="M5" s="705"/>
      <c r="N5" s="705"/>
      <c r="O5" s="705"/>
      <c r="P5" s="705"/>
      <c r="Q5" s="705"/>
      <c r="R5" s="705"/>
      <c r="S5" s="705"/>
      <c r="T5" s="705"/>
      <c r="U5" s="705"/>
      <c r="V5" s="705"/>
      <c r="W5" s="705"/>
      <c r="X5" s="705"/>
      <c r="Y5" s="705"/>
      <c r="Z5" s="705"/>
      <c r="AA5" s="705"/>
      <c r="AB5" s="705"/>
      <c r="AC5" s="705"/>
      <c r="AD5" s="705"/>
      <c r="AE5" s="705"/>
      <c r="AF5" s="705"/>
      <c r="AG5" s="705"/>
      <c r="AH5" s="705"/>
      <c r="AI5" s="705"/>
      <c r="AJ5" s="705"/>
      <c r="AK5" s="705"/>
      <c r="AL5" s="705"/>
      <c r="AM5" s="705"/>
      <c r="AN5" s="705"/>
      <c r="AO5" s="705"/>
      <c r="AP5" s="705"/>
      <c r="AQ5" s="706"/>
      <c r="AR5" s="732" t="s">
        <v>38</v>
      </c>
      <c r="AS5" s="733"/>
    </row>
    <row r="6" spans="1:45" s="3" customFormat="1" ht="16.5" customHeight="1" thickBot="1">
      <c r="A6" s="4"/>
      <c r="B6" s="700"/>
      <c r="C6" s="707"/>
      <c r="D6" s="708"/>
      <c r="E6" s="708"/>
      <c r="F6" s="708"/>
      <c r="G6" s="708"/>
      <c r="H6" s="708"/>
      <c r="I6" s="708"/>
      <c r="J6" s="708"/>
      <c r="K6" s="708"/>
      <c r="L6" s="708"/>
      <c r="M6" s="708"/>
      <c r="N6" s="708"/>
      <c r="O6" s="708"/>
      <c r="P6" s="708"/>
      <c r="Q6" s="708"/>
      <c r="R6" s="708"/>
      <c r="S6" s="708"/>
      <c r="T6" s="708"/>
      <c r="U6" s="708"/>
      <c r="V6" s="708"/>
      <c r="W6" s="708"/>
      <c r="X6" s="708"/>
      <c r="Y6" s="708"/>
      <c r="Z6" s="708"/>
      <c r="AA6" s="708"/>
      <c r="AB6" s="708"/>
      <c r="AC6" s="708"/>
      <c r="AD6" s="708"/>
      <c r="AE6" s="708"/>
      <c r="AF6" s="708"/>
      <c r="AG6" s="708"/>
      <c r="AH6" s="708"/>
      <c r="AI6" s="708"/>
      <c r="AJ6" s="708"/>
      <c r="AK6" s="708"/>
      <c r="AL6" s="708"/>
      <c r="AM6" s="708"/>
      <c r="AN6" s="708"/>
      <c r="AO6" s="708"/>
      <c r="AP6" s="708"/>
      <c r="AQ6" s="709"/>
      <c r="AR6" s="714" t="s">
        <v>100</v>
      </c>
      <c r="AS6" s="715"/>
    </row>
    <row r="7" spans="1:45" s="3" customFormat="1" ht="14.25" customHeight="1">
      <c r="A7" s="4"/>
      <c r="B7" s="5"/>
      <c r="C7" s="5"/>
      <c r="D7" s="11"/>
      <c r="E7" s="5"/>
      <c r="F7" s="5"/>
      <c r="G7" s="5"/>
      <c r="H7" s="5"/>
      <c r="I7" s="5"/>
      <c r="J7" s="9"/>
      <c r="V7" s="4"/>
      <c r="AD7" s="4"/>
      <c r="AI7" s="4"/>
      <c r="AJ7" s="4"/>
      <c r="AK7" s="4"/>
      <c r="AL7" s="4"/>
      <c r="AM7" s="4"/>
      <c r="AN7" s="4"/>
      <c r="AO7" s="4"/>
      <c r="AP7" s="4"/>
      <c r="AR7" s="738"/>
      <c r="AS7" s="739"/>
    </row>
    <row r="8" spans="1:45" ht="15" customHeight="1">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695"/>
      <c r="AR8" s="696"/>
      <c r="AS8" s="697"/>
    </row>
    <row r="9" spans="1:45" ht="13.5" customHeight="1">
      <c r="B9" s="724" t="s">
        <v>35</v>
      </c>
      <c r="C9" s="725" t="s">
        <v>34</v>
      </c>
      <c r="D9" s="725" t="s">
        <v>63</v>
      </c>
      <c r="E9" s="725" t="s">
        <v>66</v>
      </c>
      <c r="F9" s="725" t="s">
        <v>67</v>
      </c>
      <c r="G9" s="725" t="s">
        <v>31</v>
      </c>
      <c r="H9" s="725" t="s">
        <v>25</v>
      </c>
      <c r="I9" s="725" t="s">
        <v>95</v>
      </c>
      <c r="J9" s="725" t="s">
        <v>2</v>
      </c>
      <c r="K9" s="628" t="s">
        <v>5</v>
      </c>
      <c r="L9" s="628"/>
      <c r="M9" s="628"/>
      <c r="N9" s="628"/>
      <c r="O9" s="628"/>
      <c r="P9" s="628"/>
      <c r="Q9" s="628"/>
      <c r="R9" s="628"/>
      <c r="S9" s="628"/>
      <c r="T9" s="628"/>
      <c r="U9" s="628"/>
      <c r="V9" s="628"/>
      <c r="W9" s="628"/>
      <c r="X9" s="628"/>
      <c r="Y9" s="628"/>
      <c r="Z9" s="628"/>
      <c r="AA9" s="628"/>
      <c r="AB9" s="628"/>
      <c r="AC9" s="628"/>
      <c r="AD9" s="628"/>
      <c r="AE9" s="628"/>
      <c r="AF9" s="628"/>
      <c r="AG9" s="628"/>
      <c r="AH9" s="628"/>
      <c r="AI9" s="628"/>
      <c r="AJ9" s="628"/>
      <c r="AK9" s="628"/>
      <c r="AL9" s="628"/>
      <c r="AM9" s="628"/>
      <c r="AN9" s="628"/>
      <c r="AO9" s="628"/>
      <c r="AP9" s="628"/>
      <c r="AQ9" s="722" t="s">
        <v>6</v>
      </c>
      <c r="AR9" s="723" t="s">
        <v>7</v>
      </c>
      <c r="AS9" s="723" t="s">
        <v>24</v>
      </c>
    </row>
    <row r="10" spans="1:45" s="4" customFormat="1" ht="13.5" customHeight="1">
      <c r="B10" s="724"/>
      <c r="C10" s="725"/>
      <c r="D10" s="725"/>
      <c r="E10" s="725"/>
      <c r="F10" s="725"/>
      <c r="G10" s="725"/>
      <c r="H10" s="725"/>
      <c r="I10" s="725"/>
      <c r="J10" s="725"/>
      <c r="K10" s="727" t="s">
        <v>26</v>
      </c>
      <c r="L10" s="727"/>
      <c r="M10" s="727"/>
      <c r="N10" s="727"/>
      <c r="O10" s="727"/>
      <c r="P10" s="727"/>
      <c r="Q10" s="727"/>
      <c r="R10" s="727"/>
      <c r="S10" s="727" t="s">
        <v>27</v>
      </c>
      <c r="T10" s="727"/>
      <c r="U10" s="727"/>
      <c r="V10" s="727"/>
      <c r="W10" s="727"/>
      <c r="X10" s="727"/>
      <c r="Y10" s="727"/>
      <c r="Z10" s="727"/>
      <c r="AA10" s="727" t="s">
        <v>28</v>
      </c>
      <c r="AB10" s="727"/>
      <c r="AC10" s="727"/>
      <c r="AD10" s="727"/>
      <c r="AE10" s="727"/>
      <c r="AF10" s="727"/>
      <c r="AG10" s="727"/>
      <c r="AH10" s="727"/>
      <c r="AI10" s="727" t="s">
        <v>29</v>
      </c>
      <c r="AJ10" s="727"/>
      <c r="AK10" s="727"/>
      <c r="AL10" s="727"/>
      <c r="AM10" s="727"/>
      <c r="AN10" s="727"/>
      <c r="AO10" s="727"/>
      <c r="AP10" s="727"/>
      <c r="AQ10" s="722"/>
      <c r="AR10" s="723"/>
      <c r="AS10" s="723"/>
    </row>
    <row r="11" spans="1:45" s="4" customFormat="1" ht="17.25" customHeight="1">
      <c r="B11" s="724"/>
      <c r="C11" s="725"/>
      <c r="D11" s="725"/>
      <c r="E11" s="725"/>
      <c r="F11" s="725"/>
      <c r="G11" s="725"/>
      <c r="H11" s="725"/>
      <c r="I11" s="725"/>
      <c r="J11" s="725"/>
      <c r="K11" s="727" t="s">
        <v>8</v>
      </c>
      <c r="L11" s="727"/>
      <c r="M11" s="727" t="s">
        <v>9</v>
      </c>
      <c r="N11" s="727"/>
      <c r="O11" s="740" t="s">
        <v>10</v>
      </c>
      <c r="P11" s="741"/>
      <c r="Q11" s="728" t="s">
        <v>11</v>
      </c>
      <c r="R11" s="729"/>
      <c r="S11" s="727" t="s">
        <v>33</v>
      </c>
      <c r="T11" s="727"/>
      <c r="U11" s="727" t="s">
        <v>12</v>
      </c>
      <c r="V11" s="727"/>
      <c r="W11" s="727" t="s">
        <v>13</v>
      </c>
      <c r="X11" s="727"/>
      <c r="Y11" s="728" t="s">
        <v>11</v>
      </c>
      <c r="Z11" s="729"/>
      <c r="AA11" s="727" t="s">
        <v>14</v>
      </c>
      <c r="AB11" s="727"/>
      <c r="AC11" s="727" t="s">
        <v>15</v>
      </c>
      <c r="AD11" s="727"/>
      <c r="AE11" s="727" t="s">
        <v>16</v>
      </c>
      <c r="AF11" s="727"/>
      <c r="AG11" s="728" t="s">
        <v>11</v>
      </c>
      <c r="AH11" s="729"/>
      <c r="AI11" s="727" t="s">
        <v>17</v>
      </c>
      <c r="AJ11" s="727"/>
      <c r="AK11" s="727" t="s">
        <v>18</v>
      </c>
      <c r="AL11" s="727"/>
      <c r="AM11" s="727" t="s">
        <v>19</v>
      </c>
      <c r="AN11" s="727"/>
      <c r="AO11" s="728" t="s">
        <v>11</v>
      </c>
      <c r="AP11" s="729"/>
      <c r="AQ11" s="722"/>
      <c r="AR11" s="723"/>
      <c r="AS11" s="723"/>
    </row>
    <row r="12" spans="1:45" s="4" customFormat="1" ht="15.75" customHeight="1">
      <c r="B12" s="627"/>
      <c r="C12" s="726"/>
      <c r="D12" s="726"/>
      <c r="E12" s="726"/>
      <c r="F12" s="726"/>
      <c r="G12" s="726"/>
      <c r="H12" s="726"/>
      <c r="I12" s="726"/>
      <c r="J12" s="726"/>
      <c r="K12" s="26" t="s">
        <v>20</v>
      </c>
      <c r="L12" s="27" t="s">
        <v>21</v>
      </c>
      <c r="M12" s="26" t="s">
        <v>20</v>
      </c>
      <c r="N12" s="27" t="s">
        <v>21</v>
      </c>
      <c r="O12" s="26" t="s">
        <v>20</v>
      </c>
      <c r="P12" s="27" t="s">
        <v>21</v>
      </c>
      <c r="Q12" s="28" t="s">
        <v>20</v>
      </c>
      <c r="R12" s="29" t="s">
        <v>21</v>
      </c>
      <c r="S12" s="26" t="s">
        <v>20</v>
      </c>
      <c r="T12" s="27" t="s">
        <v>21</v>
      </c>
      <c r="U12" s="26" t="s">
        <v>20</v>
      </c>
      <c r="V12" s="27" t="s">
        <v>21</v>
      </c>
      <c r="W12" s="26" t="s">
        <v>20</v>
      </c>
      <c r="X12" s="27" t="s">
        <v>21</v>
      </c>
      <c r="Y12" s="28" t="s">
        <v>20</v>
      </c>
      <c r="Z12" s="29" t="s">
        <v>21</v>
      </c>
      <c r="AA12" s="26" t="s">
        <v>20</v>
      </c>
      <c r="AB12" s="27" t="s">
        <v>21</v>
      </c>
      <c r="AC12" s="26" t="s">
        <v>20</v>
      </c>
      <c r="AD12" s="27" t="s">
        <v>21</v>
      </c>
      <c r="AE12" s="26" t="s">
        <v>20</v>
      </c>
      <c r="AF12" s="27" t="s">
        <v>21</v>
      </c>
      <c r="AG12" s="28" t="s">
        <v>20</v>
      </c>
      <c r="AH12" s="29" t="s">
        <v>21</v>
      </c>
      <c r="AI12" s="26" t="s">
        <v>20</v>
      </c>
      <c r="AJ12" s="27" t="s">
        <v>21</v>
      </c>
      <c r="AK12" s="26" t="s">
        <v>20</v>
      </c>
      <c r="AL12" s="27" t="s">
        <v>21</v>
      </c>
      <c r="AM12" s="26" t="s">
        <v>20</v>
      </c>
      <c r="AN12" s="27" t="s">
        <v>21</v>
      </c>
      <c r="AO12" s="28" t="s">
        <v>20</v>
      </c>
      <c r="AP12" s="29" t="s">
        <v>21</v>
      </c>
      <c r="AQ12" s="722"/>
      <c r="AR12" s="723"/>
      <c r="AS12" s="723"/>
    </row>
    <row r="13" spans="1:45" s="2" customFormat="1" ht="150" customHeight="1">
      <c r="A13" s="4"/>
      <c r="B13" s="716" t="s">
        <v>287</v>
      </c>
      <c r="C13" s="180" t="s">
        <v>489</v>
      </c>
      <c r="D13" s="181">
        <v>1</v>
      </c>
      <c r="E13" s="182" t="s">
        <v>490</v>
      </c>
      <c r="F13" s="183" t="s">
        <v>114</v>
      </c>
      <c r="G13" s="265">
        <v>1</v>
      </c>
      <c r="H13" s="185" t="s">
        <v>115</v>
      </c>
      <c r="I13" s="186" t="s">
        <v>491</v>
      </c>
      <c r="J13" s="187" t="s">
        <v>541</v>
      </c>
      <c r="K13" s="358">
        <v>1</v>
      </c>
      <c r="L13" s="358">
        <v>1</v>
      </c>
      <c r="M13" s="358">
        <v>1</v>
      </c>
      <c r="N13" s="358">
        <v>1</v>
      </c>
      <c r="O13" s="358">
        <v>1</v>
      </c>
      <c r="P13" s="358">
        <v>1</v>
      </c>
      <c r="Q13" s="355">
        <f>(K13+M13+O13)/3</f>
        <v>1</v>
      </c>
      <c r="R13" s="287">
        <f>IFERROR(IF(OR($AQ13="",$AQ13=0),0,ROUNDDOWN(AVERAGE(L13,N13,P13),3)),0)</f>
        <v>1</v>
      </c>
      <c r="S13" s="358">
        <v>1</v>
      </c>
      <c r="T13" s="358">
        <v>1</v>
      </c>
      <c r="U13" s="358">
        <v>1</v>
      </c>
      <c r="V13" s="358">
        <v>1</v>
      </c>
      <c r="W13" s="358">
        <v>1</v>
      </c>
      <c r="X13" s="358">
        <v>1</v>
      </c>
      <c r="Y13" s="355">
        <f>(S13+U13+W13)/3</f>
        <v>1</v>
      </c>
      <c r="Z13" s="287">
        <f>IFERROR(IF(OR($AQ13="",$AQ13=0),0,ROUNDDOWN(AVERAGE(T13,V13,X13),3)),0)</f>
        <v>1</v>
      </c>
      <c r="AA13" s="358">
        <v>1</v>
      </c>
      <c r="AB13" s="358">
        <v>1</v>
      </c>
      <c r="AC13" s="358">
        <v>1</v>
      </c>
      <c r="AD13" s="358">
        <v>1</v>
      </c>
      <c r="AE13" s="359">
        <v>1</v>
      </c>
      <c r="AF13" s="358">
        <v>1</v>
      </c>
      <c r="AG13" s="355">
        <f>(AA13+AC13+AE13)/3</f>
        <v>1</v>
      </c>
      <c r="AH13" s="287">
        <f>IFERROR(IF(OR($AQ13="",$AQ13=0),0,ROUNDDOWN(AVERAGE(AB13,AD13,AF13),3)),0)</f>
        <v>1</v>
      </c>
      <c r="AI13" s="358">
        <v>1</v>
      </c>
      <c r="AJ13" s="358"/>
      <c r="AK13" s="358">
        <v>1</v>
      </c>
      <c r="AL13" s="358"/>
      <c r="AM13" s="358">
        <v>1</v>
      </c>
      <c r="AN13" s="358"/>
      <c r="AO13" s="355">
        <f>(AI13+AK13+AM13)/3</f>
        <v>1</v>
      </c>
      <c r="AP13" s="287">
        <f>IFERROR(IF(OR($AQ13="",$AQ13=0),0,ROUNDDOWN(AVERAGE(AJ13,AL13,AN13),3)),0)</f>
        <v>0</v>
      </c>
      <c r="AQ13" s="355">
        <f>(Q13+Y13+AG13+AO13)/4</f>
        <v>1</v>
      </c>
      <c r="AR13" s="179">
        <f>IFERROR(IF(OR(AQ13="",AQ13=0),0,ROUNDDOWN(AVERAGE(L13,N13,P13,T13,V13,X13,AB13,AD13,AF13,AJ13,AL13,AN13),3)),0)</f>
        <v>1</v>
      </c>
      <c r="AS13" s="20">
        <f>IF(AND(AR13&gt;0,AQ13&gt;0),AR13/AQ13,0)</f>
        <v>1</v>
      </c>
    </row>
    <row r="14" spans="1:45" s="4" customFormat="1" ht="150" customHeight="1">
      <c r="B14" s="717"/>
      <c r="C14" s="180" t="s">
        <v>414</v>
      </c>
      <c r="D14" s="181">
        <v>1</v>
      </c>
      <c r="E14" s="182" t="s">
        <v>118</v>
      </c>
      <c r="F14" s="183" t="s">
        <v>114</v>
      </c>
      <c r="G14" s="265">
        <v>1</v>
      </c>
      <c r="H14" s="185" t="s">
        <v>116</v>
      </c>
      <c r="I14" s="186" t="s">
        <v>120</v>
      </c>
      <c r="J14" s="187" t="s">
        <v>541</v>
      </c>
      <c r="K14" s="358">
        <v>0</v>
      </c>
      <c r="L14" s="358">
        <v>1</v>
      </c>
      <c r="M14" s="358">
        <v>1</v>
      </c>
      <c r="N14" s="358">
        <v>1</v>
      </c>
      <c r="O14" s="358">
        <v>1</v>
      </c>
      <c r="P14" s="358">
        <v>1</v>
      </c>
      <c r="Q14" s="355">
        <f t="shared" ref="Q14:Q17" si="0">(K14+M14+O14)/2</f>
        <v>1</v>
      </c>
      <c r="R14" s="287">
        <f>IFERROR(IF(OR(AQ14="",AQ14=0),0,ROUNDDOWN(AVERAGE(L14,N14,P14),3)),0)</f>
        <v>1</v>
      </c>
      <c r="S14" s="358">
        <v>1</v>
      </c>
      <c r="T14" s="358">
        <v>1</v>
      </c>
      <c r="U14" s="358">
        <v>1</v>
      </c>
      <c r="V14" s="358">
        <v>1</v>
      </c>
      <c r="W14" s="358">
        <v>1</v>
      </c>
      <c r="X14" s="358">
        <v>1</v>
      </c>
      <c r="Y14" s="355">
        <f t="shared" ref="Y14:Y17" si="1">(S14+U14+W14)/3</f>
        <v>1</v>
      </c>
      <c r="Z14" s="287">
        <f t="shared" ref="Z14:Z17" si="2">IFERROR(IF(OR($AQ14="",$AQ14=0),0,ROUNDDOWN(AVERAGE(T14,V14,X14),3)),0)</f>
        <v>1</v>
      </c>
      <c r="AA14" s="358">
        <v>1</v>
      </c>
      <c r="AB14" s="358">
        <v>1</v>
      </c>
      <c r="AC14" s="358">
        <v>1</v>
      </c>
      <c r="AD14" s="358">
        <v>1</v>
      </c>
      <c r="AE14" s="359">
        <v>1</v>
      </c>
      <c r="AF14" s="358">
        <v>1</v>
      </c>
      <c r="AG14" s="355">
        <f t="shared" ref="AG14:AG17" si="3">(AA14+AC14+AE14)/3</f>
        <v>1</v>
      </c>
      <c r="AH14" s="287">
        <f t="shared" ref="AH14:AH17" si="4">IFERROR(IF(OR($AQ14="",$AQ14=0),0,ROUNDDOWN(AVERAGE(AB14,AD14,AF14),3)),0)</f>
        <v>1</v>
      </c>
      <c r="AI14" s="358">
        <v>1</v>
      </c>
      <c r="AJ14" s="358"/>
      <c r="AK14" s="358">
        <v>1</v>
      </c>
      <c r="AL14" s="358"/>
      <c r="AM14" s="358">
        <v>1</v>
      </c>
      <c r="AN14" s="358"/>
      <c r="AO14" s="355">
        <f t="shared" ref="AO14:AO16" si="5">(AI14+AK14+AM14)/3</f>
        <v>1</v>
      </c>
      <c r="AP14" s="287">
        <f t="shared" ref="AP14:AP17" si="6">IFERROR(IF(OR($AQ14="",$AQ14=0),0,ROUNDDOWN(AVERAGE(AJ14,AL14,AN14),3)),0)</f>
        <v>0</v>
      </c>
      <c r="AQ14" s="355">
        <f>(Q14+Y14+AG14+AO14)/4</f>
        <v>1</v>
      </c>
      <c r="AR14" s="179">
        <f>IFERROR(IF(OR(AQ14="",AQ14=0),0,ROUNDDOWN(AVERAGE(L14,N14,P14,T14,V14,X14,AB14,AD14,AF14,AJ14,AL14,AN14),3)),0)</f>
        <v>1</v>
      </c>
      <c r="AS14" s="20">
        <f>IF(AND(AR14&gt;0,AQ14&gt;0),AR14/AQ14,0)</f>
        <v>1</v>
      </c>
    </row>
    <row r="15" spans="1:45" s="4" customFormat="1" ht="150" customHeight="1">
      <c r="B15" s="717"/>
      <c r="C15" s="180" t="s">
        <v>415</v>
      </c>
      <c r="D15" s="181">
        <v>1</v>
      </c>
      <c r="E15" s="182" t="s">
        <v>117</v>
      </c>
      <c r="F15" s="183" t="s">
        <v>114</v>
      </c>
      <c r="G15" s="184" t="s">
        <v>199</v>
      </c>
      <c r="H15" s="185" t="s">
        <v>571</v>
      </c>
      <c r="I15" s="186" t="s">
        <v>119</v>
      </c>
      <c r="J15" s="187" t="s">
        <v>541</v>
      </c>
      <c r="K15" s="358">
        <v>0</v>
      </c>
      <c r="L15" s="358">
        <v>1</v>
      </c>
      <c r="M15" s="358">
        <v>1</v>
      </c>
      <c r="N15" s="358">
        <v>1</v>
      </c>
      <c r="O15" s="358">
        <v>1</v>
      </c>
      <c r="P15" s="358">
        <v>1</v>
      </c>
      <c r="Q15" s="355">
        <f t="shared" si="0"/>
        <v>1</v>
      </c>
      <c r="R15" s="287">
        <f>IFERROR(IF(OR(AQ15="",AQ15=0),0,ROUNDDOWN(AVERAGE(L15,N15,P15),3)),0)</f>
        <v>1</v>
      </c>
      <c r="S15" s="358">
        <v>1</v>
      </c>
      <c r="T15" s="358">
        <v>1</v>
      </c>
      <c r="U15" s="358">
        <v>1</v>
      </c>
      <c r="V15" s="358">
        <v>1</v>
      </c>
      <c r="W15" s="358">
        <v>1</v>
      </c>
      <c r="X15" s="358">
        <v>1</v>
      </c>
      <c r="Y15" s="355">
        <f t="shared" si="1"/>
        <v>1</v>
      </c>
      <c r="Z15" s="287">
        <f t="shared" si="2"/>
        <v>1</v>
      </c>
      <c r="AA15" s="358">
        <v>1</v>
      </c>
      <c r="AB15" s="358">
        <v>1</v>
      </c>
      <c r="AC15" s="358">
        <v>1</v>
      </c>
      <c r="AD15" s="358">
        <v>1</v>
      </c>
      <c r="AE15" s="359">
        <v>1</v>
      </c>
      <c r="AF15" s="358">
        <v>1</v>
      </c>
      <c r="AG15" s="355">
        <f t="shared" si="3"/>
        <v>1</v>
      </c>
      <c r="AH15" s="287">
        <f t="shared" si="4"/>
        <v>1</v>
      </c>
      <c r="AI15" s="358">
        <v>1</v>
      </c>
      <c r="AJ15" s="358"/>
      <c r="AK15" s="358">
        <v>1</v>
      </c>
      <c r="AL15" s="358"/>
      <c r="AM15" s="358">
        <v>1</v>
      </c>
      <c r="AN15" s="358"/>
      <c r="AO15" s="355">
        <f t="shared" si="5"/>
        <v>1</v>
      </c>
      <c r="AP15" s="287">
        <f t="shared" si="6"/>
        <v>0</v>
      </c>
      <c r="AQ15" s="355">
        <f>(Q15+Y15+AG15+AO15)/4</f>
        <v>1</v>
      </c>
      <c r="AR15" s="179">
        <f>IFERROR(IF(OR(AQ15="",AQ15=0),0,ROUNDDOWN(AVERAGE(L15,N15,P15,T15,V15,X15,AB15,AD15,AF15,AJ15,AL15,AN15),3)),0)</f>
        <v>1</v>
      </c>
      <c r="AS15" s="20">
        <f>IF(AND(AR15&gt;0,AQ15&gt;0),AR15/AQ15,0)</f>
        <v>1</v>
      </c>
    </row>
    <row r="16" spans="1:45" s="4" customFormat="1" ht="198" customHeight="1">
      <c r="B16" s="717"/>
      <c r="C16" s="180" t="s">
        <v>416</v>
      </c>
      <c r="D16" s="181">
        <v>1</v>
      </c>
      <c r="E16" s="182" t="s">
        <v>121</v>
      </c>
      <c r="F16" s="183" t="s">
        <v>114</v>
      </c>
      <c r="G16" s="184" t="s">
        <v>199</v>
      </c>
      <c r="H16" s="185" t="s">
        <v>116</v>
      </c>
      <c r="I16" s="186" t="s">
        <v>122</v>
      </c>
      <c r="J16" s="187" t="s">
        <v>541</v>
      </c>
      <c r="K16" s="358">
        <v>0</v>
      </c>
      <c r="L16" s="358">
        <v>1</v>
      </c>
      <c r="M16" s="358">
        <v>1</v>
      </c>
      <c r="N16" s="358">
        <v>1</v>
      </c>
      <c r="O16" s="358">
        <v>1</v>
      </c>
      <c r="P16" s="358">
        <v>1</v>
      </c>
      <c r="Q16" s="355">
        <f t="shared" si="0"/>
        <v>1</v>
      </c>
      <c r="R16" s="287">
        <f>IFERROR(IF(OR(AQ16="",AQ16=0),0,ROUNDDOWN(AVERAGE(L16,N16,P16),3)),0)</f>
        <v>1</v>
      </c>
      <c r="S16" s="358">
        <v>1</v>
      </c>
      <c r="T16" s="358">
        <v>1</v>
      </c>
      <c r="U16" s="358">
        <v>1</v>
      </c>
      <c r="V16" s="358">
        <v>1</v>
      </c>
      <c r="W16" s="358">
        <v>1</v>
      </c>
      <c r="X16" s="358">
        <v>1</v>
      </c>
      <c r="Y16" s="355">
        <f t="shared" si="1"/>
        <v>1</v>
      </c>
      <c r="Z16" s="287">
        <f>IFERROR(IF(OR($AQ16="",$AQ16=0),0,ROUNDDOWN(AVERAGE(T16,V16,X16),3)),0)</f>
        <v>1</v>
      </c>
      <c r="AA16" s="358">
        <v>1</v>
      </c>
      <c r="AB16" s="358">
        <v>1</v>
      </c>
      <c r="AC16" s="358">
        <v>1</v>
      </c>
      <c r="AD16" s="358">
        <v>1</v>
      </c>
      <c r="AE16" s="359">
        <v>1</v>
      </c>
      <c r="AF16" s="358">
        <v>1</v>
      </c>
      <c r="AG16" s="355">
        <f t="shared" si="3"/>
        <v>1</v>
      </c>
      <c r="AH16" s="287">
        <f t="shared" si="4"/>
        <v>1</v>
      </c>
      <c r="AI16" s="358">
        <v>1</v>
      </c>
      <c r="AJ16" s="358"/>
      <c r="AK16" s="358">
        <v>1</v>
      </c>
      <c r="AL16" s="358"/>
      <c r="AM16" s="358">
        <v>1</v>
      </c>
      <c r="AN16" s="358"/>
      <c r="AO16" s="355">
        <f t="shared" si="5"/>
        <v>1</v>
      </c>
      <c r="AP16" s="287">
        <f t="shared" si="6"/>
        <v>0</v>
      </c>
      <c r="AQ16" s="355">
        <f>(Q16+Y16+AG16+AO16)/4</f>
        <v>1</v>
      </c>
      <c r="AR16" s="179">
        <f>IFERROR(IF(OR(AQ16="",AQ16=0),0,ROUNDDOWN(AVERAGE(L16,N16,P16,T16,V16,X16,AB16,AD16,AF16,AJ16,AL16,AN16),3)),0)</f>
        <v>1</v>
      </c>
      <c r="AS16" s="20">
        <f>IF(AND(AR16&gt;0,AQ16&gt;0),AR16/AQ16,0)</f>
        <v>1</v>
      </c>
    </row>
    <row r="17" spans="2:45" s="4" customFormat="1" ht="190.5" customHeight="1">
      <c r="B17" s="718"/>
      <c r="C17" s="188" t="s">
        <v>417</v>
      </c>
      <c r="D17" s="181">
        <v>1</v>
      </c>
      <c r="E17" s="182" t="s">
        <v>123</v>
      </c>
      <c r="F17" s="183" t="s">
        <v>114</v>
      </c>
      <c r="G17" s="184" t="s">
        <v>199</v>
      </c>
      <c r="H17" s="185" t="s">
        <v>116</v>
      </c>
      <c r="I17" s="186" t="s">
        <v>124</v>
      </c>
      <c r="J17" s="187" t="s">
        <v>541</v>
      </c>
      <c r="K17" s="358">
        <v>0</v>
      </c>
      <c r="L17" s="358">
        <v>1</v>
      </c>
      <c r="M17" s="358">
        <v>1</v>
      </c>
      <c r="N17" s="358">
        <v>1</v>
      </c>
      <c r="O17" s="358">
        <v>1</v>
      </c>
      <c r="P17" s="358">
        <v>1</v>
      </c>
      <c r="Q17" s="355">
        <f t="shared" si="0"/>
        <v>1</v>
      </c>
      <c r="R17" s="287">
        <f>IFERROR(IF(OR(AQ17="",AQ17=0),0,ROUNDDOWN(AVERAGE(L17,N17,P17),3)),0)</f>
        <v>1</v>
      </c>
      <c r="S17" s="358">
        <v>1</v>
      </c>
      <c r="T17" s="358">
        <v>1</v>
      </c>
      <c r="U17" s="358">
        <v>1</v>
      </c>
      <c r="V17" s="358">
        <v>1</v>
      </c>
      <c r="W17" s="358">
        <v>1</v>
      </c>
      <c r="X17" s="358">
        <v>1</v>
      </c>
      <c r="Y17" s="355">
        <f t="shared" si="1"/>
        <v>1</v>
      </c>
      <c r="Z17" s="287">
        <f t="shared" si="2"/>
        <v>1</v>
      </c>
      <c r="AA17" s="358">
        <v>1</v>
      </c>
      <c r="AB17" s="358">
        <v>1</v>
      </c>
      <c r="AC17" s="358">
        <v>1</v>
      </c>
      <c r="AD17" s="358">
        <v>1</v>
      </c>
      <c r="AE17" s="359">
        <v>1</v>
      </c>
      <c r="AF17" s="358">
        <v>1</v>
      </c>
      <c r="AG17" s="355">
        <f t="shared" si="3"/>
        <v>1</v>
      </c>
      <c r="AH17" s="287">
        <f t="shared" si="4"/>
        <v>1</v>
      </c>
      <c r="AI17" s="358">
        <v>1</v>
      </c>
      <c r="AJ17" s="358"/>
      <c r="AK17" s="358">
        <v>1</v>
      </c>
      <c r="AL17" s="358"/>
      <c r="AM17" s="358">
        <v>1</v>
      </c>
      <c r="AN17" s="358"/>
      <c r="AO17" s="355">
        <f>(AI17+AK17+AM17)/3</f>
        <v>1</v>
      </c>
      <c r="AP17" s="287">
        <f t="shared" si="6"/>
        <v>0</v>
      </c>
      <c r="AQ17" s="355">
        <f>(Q17+Y17+AG17+AO17)/4</f>
        <v>1</v>
      </c>
      <c r="AR17" s="179">
        <f>IFERROR(IF(OR(AQ17="",AQ17=0),0,ROUNDDOWN(AVERAGE(L17,N17,P17,T17,V17,X17,AB17,AD17,AF17,AJ17,AL17,AN17),3)),0)</f>
        <v>1</v>
      </c>
      <c r="AS17" s="20">
        <f>IF(AND(AR17&gt;0,AQ17&gt;0),AR17/AQ17,0)</f>
        <v>1</v>
      </c>
    </row>
    <row r="18" spans="2:45" ht="23.25">
      <c r="B18" s="719" t="s">
        <v>23</v>
      </c>
      <c r="C18" s="720"/>
      <c r="D18" s="720"/>
      <c r="E18" s="720"/>
      <c r="F18" s="720"/>
      <c r="G18" s="720"/>
      <c r="H18" s="720"/>
      <c r="I18" s="720"/>
      <c r="J18" s="720"/>
      <c r="K18" s="720"/>
      <c r="L18" s="720"/>
      <c r="M18" s="720"/>
      <c r="N18" s="720"/>
      <c r="O18" s="720"/>
      <c r="P18" s="720"/>
      <c r="Q18" s="720"/>
      <c r="R18" s="720"/>
      <c r="S18" s="720"/>
      <c r="T18" s="720"/>
      <c r="U18" s="720"/>
      <c r="V18" s="720"/>
      <c r="W18" s="720"/>
      <c r="X18" s="720"/>
      <c r="Y18" s="720"/>
      <c r="Z18" s="720"/>
      <c r="AA18" s="720"/>
      <c r="AB18" s="720"/>
      <c r="AC18" s="720"/>
      <c r="AD18" s="720"/>
      <c r="AE18" s="720"/>
      <c r="AF18" s="720"/>
      <c r="AG18" s="720"/>
      <c r="AH18" s="720"/>
      <c r="AI18" s="720"/>
      <c r="AJ18" s="720"/>
      <c r="AK18" s="720"/>
      <c r="AL18" s="720"/>
      <c r="AM18" s="720"/>
      <c r="AN18" s="720"/>
      <c r="AO18" s="720"/>
      <c r="AP18" s="720"/>
      <c r="AQ18" s="720"/>
      <c r="AR18" s="721"/>
      <c r="AS18" s="360">
        <f>AVERAGE(AS13:AS17)</f>
        <v>1</v>
      </c>
    </row>
    <row r="19" spans="2:45" ht="17.25">
      <c r="B19" s="6"/>
      <c r="C19" s="6"/>
      <c r="D19" s="12"/>
      <c r="E19" s="6"/>
      <c r="F19" s="6"/>
      <c r="G19" s="6"/>
      <c r="H19" s="6"/>
      <c r="I19" s="6"/>
      <c r="J19" s="7"/>
    </row>
    <row r="20" spans="2:45" ht="30.75" customHeight="1">
      <c r="B20" s="58" t="s">
        <v>4</v>
      </c>
      <c r="C20" s="735" t="s">
        <v>125</v>
      </c>
      <c r="D20" s="736"/>
      <c r="E20" s="736"/>
      <c r="F20" s="736"/>
      <c r="G20" s="736"/>
      <c r="H20" s="736"/>
      <c r="I20" s="736"/>
      <c r="J20" s="737"/>
    </row>
    <row r="21" spans="2:45" ht="17.25">
      <c r="B21" s="6"/>
      <c r="C21" s="676"/>
      <c r="D21" s="676"/>
      <c r="E21" s="676"/>
      <c r="F21" s="676"/>
      <c r="G21" s="676"/>
      <c r="H21" s="676"/>
      <c r="I21" s="676"/>
      <c r="J21" s="676"/>
    </row>
    <row r="22" spans="2:45" ht="45.75" customHeight="1">
      <c r="B22" s="59" t="s">
        <v>32</v>
      </c>
      <c r="C22" s="683" t="s">
        <v>900</v>
      </c>
      <c r="D22" s="684"/>
      <c r="E22" s="6"/>
      <c r="F22" s="6"/>
      <c r="G22" s="57" t="s">
        <v>22</v>
      </c>
      <c r="H22" s="730" t="s">
        <v>126</v>
      </c>
      <c r="I22" s="731"/>
      <c r="J22" s="731"/>
    </row>
    <row r="23" spans="2:45" ht="13.5" customHeight="1">
      <c r="B23" s="6"/>
      <c r="C23" s="6"/>
      <c r="D23" s="12"/>
      <c r="E23" s="6"/>
      <c r="F23" s="6"/>
      <c r="G23" s="6"/>
      <c r="H23" s="6"/>
      <c r="I23" s="6"/>
      <c r="J23" s="7"/>
    </row>
    <row r="24" spans="2:45" ht="15" customHeight="1">
      <c r="B24" s="6"/>
      <c r="C24" s="6"/>
      <c r="D24" s="12"/>
      <c r="E24" s="6"/>
      <c r="F24" s="6"/>
      <c r="G24" s="6"/>
      <c r="H24" s="6"/>
      <c r="I24" s="6"/>
      <c r="J24" s="7"/>
    </row>
    <row r="25" spans="2:45" ht="17.25">
      <c r="B25" s="6"/>
      <c r="C25" s="6"/>
      <c r="D25" s="12"/>
      <c r="E25" s="6"/>
      <c r="F25" s="6"/>
      <c r="G25" s="6"/>
      <c r="H25" s="6"/>
      <c r="I25" s="6"/>
      <c r="J25" s="7"/>
    </row>
    <row r="26" spans="2:45" ht="15" customHeight="1">
      <c r="B26" s="6"/>
      <c r="C26" s="6"/>
      <c r="D26" s="12"/>
      <c r="E26" s="687"/>
      <c r="F26" s="687"/>
      <c r="G26" s="687"/>
      <c r="H26" s="687"/>
      <c r="I26" s="16"/>
      <c r="J26" s="6"/>
    </row>
    <row r="27" spans="2:45" ht="15" customHeight="1">
      <c r="B27" s="6"/>
      <c r="C27" s="6"/>
      <c r="D27" s="12"/>
      <c r="E27" s="6"/>
      <c r="F27" s="6"/>
      <c r="G27" s="7"/>
      <c r="H27" s="6"/>
      <c r="I27" s="6"/>
      <c r="J27" s="6"/>
    </row>
    <row r="28" spans="2:45" ht="15" customHeight="1">
      <c r="B28" s="6"/>
      <c r="C28" s="6"/>
      <c r="D28" s="12"/>
      <c r="E28" s="687"/>
      <c r="F28" s="687"/>
      <c r="G28" s="687"/>
      <c r="H28" s="687"/>
      <c r="I28" s="16"/>
      <c r="J28" s="6"/>
    </row>
    <row r="29" spans="2:45" ht="15" customHeight="1">
      <c r="B29" s="6"/>
      <c r="C29" s="6"/>
      <c r="D29" s="12"/>
      <c r="E29" s="6"/>
      <c r="F29" s="6"/>
      <c r="G29" s="7"/>
      <c r="H29" s="6"/>
      <c r="I29" s="6"/>
      <c r="J29" s="6"/>
    </row>
    <row r="30" spans="2:45" ht="15" customHeight="1">
      <c r="B30" s="6"/>
      <c r="C30" s="6"/>
      <c r="D30" s="12"/>
      <c r="E30" s="687"/>
      <c r="F30" s="687"/>
      <c r="G30" s="687"/>
      <c r="H30" s="687"/>
      <c r="I30" s="16"/>
      <c r="J30" s="6"/>
    </row>
  </sheetData>
  <sheetProtection algorithmName="SHA-512" hashValue="aiFmARsBPpQWbt/Afh9CU67hymwRRX7d3bd0JqRzK70osRSO1KALwNj75Jh7jeR4Uso9HDi214VBRnwjfBvOPA==" saltValue="CnIvXjRSAwqh/0jc8H2nVg==" spinCount="100000" sheet="1" objects="1" scenarios="1"/>
  <dataConsolidate/>
  <mergeCells count="49">
    <mergeCell ref="AA11:AB11"/>
    <mergeCell ref="G9:G12"/>
    <mergeCell ref="H9:H12"/>
    <mergeCell ref="J9:J12"/>
    <mergeCell ref="I9:I12"/>
    <mergeCell ref="U11:V11"/>
    <mergeCell ref="K11:L11"/>
    <mergeCell ref="M11:N11"/>
    <mergeCell ref="O11:P11"/>
    <mergeCell ref="W11:X11"/>
    <mergeCell ref="Y11:Z11"/>
    <mergeCell ref="B2:B6"/>
    <mergeCell ref="AR5:AS5"/>
    <mergeCell ref="AR6:AS6"/>
    <mergeCell ref="C2:AQ6"/>
    <mergeCell ref="C20:J20"/>
    <mergeCell ref="AR2:AS2"/>
    <mergeCell ref="AR7:AS7"/>
    <mergeCell ref="AI10:AP10"/>
    <mergeCell ref="AQ8:AS8"/>
    <mergeCell ref="Q11:R11"/>
    <mergeCell ref="S11:T11"/>
    <mergeCell ref="AO11:AP11"/>
    <mergeCell ref="AI11:AJ11"/>
    <mergeCell ref="AC11:AD11"/>
    <mergeCell ref="K10:R10"/>
    <mergeCell ref="S10:Z10"/>
    <mergeCell ref="E30:H30"/>
    <mergeCell ref="C21:J21"/>
    <mergeCell ref="H22:J22"/>
    <mergeCell ref="E26:H26"/>
    <mergeCell ref="E28:H28"/>
    <mergeCell ref="C22:D22"/>
    <mergeCell ref="B13:B17"/>
    <mergeCell ref="B18:AR18"/>
    <mergeCell ref="AQ9:AQ12"/>
    <mergeCell ref="AR9:AR12"/>
    <mergeCell ref="AS9:AS12"/>
    <mergeCell ref="B9:B12"/>
    <mergeCell ref="C9:C12"/>
    <mergeCell ref="AA10:AH10"/>
    <mergeCell ref="K9:AP9"/>
    <mergeCell ref="D9:D12"/>
    <mergeCell ref="E9:E12"/>
    <mergeCell ref="F9:F12"/>
    <mergeCell ref="AK11:AL11"/>
    <mergeCell ref="AM11:AN11"/>
    <mergeCell ref="AG11:AH11"/>
    <mergeCell ref="AE11:AF11"/>
  </mergeCells>
  <printOptions horizontalCentered="1" verticalCentered="1"/>
  <pageMargins left="0.78740157480314965" right="0.59055118110236227" top="0.74803149606299213" bottom="0.74803149606299213" header="0.31496062992125984" footer="0.31496062992125984"/>
  <pageSetup orientation="landscape" horizontalDpi="4294967295" verticalDpi="4294967295" r:id="rId1"/>
  <headerFooter>
    <oddFooter>&amp;R&amp;P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3</vt:i4>
      </vt:variant>
    </vt:vector>
  </HeadingPairs>
  <TitlesOfParts>
    <vt:vector size="26" baseType="lpstr">
      <vt:lpstr>Listas</vt:lpstr>
      <vt:lpstr>Rango en indicadores</vt:lpstr>
      <vt:lpstr>Cont. Procesos a Política SGC</vt:lpstr>
      <vt:lpstr>Resúmen Desempeño de Procesos</vt:lpstr>
      <vt:lpstr>Informe Cons. Desempeño - Sgto.</vt:lpstr>
      <vt:lpstr>01 Direcc Estratégico POA 2020 </vt:lpstr>
      <vt:lpstr>02 G. Conoc Innovación POA 2020</vt:lpstr>
      <vt:lpstr>03 Direccionamient TIC POA 2020</vt:lpstr>
      <vt:lpstr>04 Comunicación Estrat POA 2020</vt:lpstr>
      <vt:lpstr>05 Prom Defen Derechos POA 2020</vt:lpstr>
      <vt:lpstr>06 Prev Ctrl Func Públ POA 2020</vt:lpstr>
      <vt:lpstr>07 Potestad Discip POA 2020</vt:lpstr>
      <vt:lpstr>08 Gestión Talento Hum POA 2020</vt:lpstr>
      <vt:lpstr>09 Gestión Admin POA 2020</vt:lpstr>
      <vt:lpstr>10 Gestión Financiera POA 2020</vt:lpstr>
      <vt:lpstr>11 Gestión Contractual POA 2020</vt:lpstr>
      <vt:lpstr>12 Gestión Documental POA 2020</vt:lpstr>
      <vt:lpstr>13 Gestión Jurídica POA 2020 </vt:lpstr>
      <vt:lpstr>14 Servicio al Usuario POA 2020</vt:lpstr>
      <vt:lpstr>15 Ctr Disc Interno POA 2020</vt:lpstr>
      <vt:lpstr>16 Evaluacion y Segto POA 2020</vt:lpstr>
      <vt:lpstr>INSTRUCTIVO PL (Pág 3 de 3)</vt:lpstr>
      <vt:lpstr>CONTROL CAMBIOS FR</vt:lpstr>
      <vt:lpstr>'04 Comunicación Estrat POA 2020'!Área_de_impresión</vt:lpstr>
      <vt:lpstr>'04 Comunicación Estrat POA 2020'!Títulos_a_imprimir</vt:lpstr>
      <vt:lpstr>'INSTRUCTIVO PL (Pág 3 de 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Gabriel Tibaduiza Sanabria</dc:creator>
  <cp:lastModifiedBy>LISETH MORALES R.</cp:lastModifiedBy>
  <cp:lastPrinted>2019-01-28T15:39:20Z</cp:lastPrinted>
  <dcterms:created xsi:type="dcterms:W3CDTF">2014-12-22T19:20:09Z</dcterms:created>
  <dcterms:modified xsi:type="dcterms:W3CDTF">2020-10-22T22:49:28Z</dcterms:modified>
</cp:coreProperties>
</file>