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acruz\Downloads\"/>
    </mc:Choice>
  </mc:AlternateContent>
  <bookViews>
    <workbookView xWindow="0" yWindow="0" windowWidth="24000" windowHeight="9735" tabRatio="735" firstSheet="14" activeTab="14"/>
  </bookViews>
  <sheets>
    <sheet name="DIR Y PLANEACIÓN ESTRATÉGICA" sheetId="28" state="hidden" r:id="rId1"/>
    <sheet name="COMUNICACIONES" sheetId="18" state="hidden" r:id="rId2"/>
    <sheet name="ATENCIÓN REQUERIMIENTOS CDANOS" sheetId="15" state="hidden" r:id="rId3"/>
    <sheet name="GARANTÍA Y MATERIALIZACIÓN DD" sheetId="16" state="hidden" r:id="rId4"/>
    <sheet name="REVISIÓN GESTIÓN PÚBLICA" sheetId="19" state="hidden" r:id="rId5"/>
    <sheet name="DISCIPLINARIO" sheetId="20" state="hidden" r:id="rId6"/>
    <sheet name="GESTIÓN DEL TALENTO HUMANO" sheetId="22" state="hidden" r:id="rId7"/>
    <sheet name="GESTIÓN JURÍDICA" sheetId="24" state="hidden" r:id="rId8"/>
    <sheet name="GESTIÓN DE ADQUISICIÓN BYS" sheetId="33" state="hidden" r:id="rId9"/>
    <sheet name="GESTIÓN TECNOLOGÍAS INFORMACIÓN" sheetId="31" state="hidden" r:id="rId10"/>
    <sheet name="GESTIÓN DOCUMENTAL" sheetId="26" state="hidden" r:id="rId11"/>
    <sheet name="CONTROL INTERNO" sheetId="30" state="hidden" r:id="rId12"/>
    <sheet name="MEJORA CONTÍNUA" sheetId="32" state="hidden" r:id="rId13"/>
    <sheet name="CONTROL CAMBIOS PL (Pág 1 de 3)" sheetId="35" state="hidden" r:id="rId14"/>
    <sheet name="PL (Pág 2 de 3)" sheetId="38" r:id="rId15"/>
    <sheet name="INSTRUCTIVO PL (Pág 3 de 3)" sheetId="36" state="hidden" r:id="rId16"/>
    <sheet name="CONTROL CAMBIOS FR" sheetId="37" state="hidden" r:id="rId17"/>
  </sheets>
  <externalReferences>
    <externalReference r:id="rId18"/>
    <externalReference r:id="rId19"/>
    <externalReference r:id="rId20"/>
    <externalReference r:id="rId21"/>
    <externalReference r:id="rId22"/>
    <externalReference r:id="rId23"/>
  </externalReferences>
  <definedNames>
    <definedName name="_xlnm._FilterDatabase" localSheetId="2" hidden="1">'ATENCIÓN REQUERIMIENTOS CDANOS'!$A$5:$H$31</definedName>
    <definedName name="_xlnm._FilterDatabase" localSheetId="1" hidden="1">COMUNICACIONES!$A$5:$H$12</definedName>
    <definedName name="_xlnm._FilterDatabase" localSheetId="11" hidden="1">'CONTROL INTERNO'!$A$5:$H$11</definedName>
    <definedName name="_xlnm._FilterDatabase" localSheetId="0" hidden="1">'DIR Y PLANEACIÓN ESTRATÉGICA'!$A$5:$H$14</definedName>
    <definedName name="_xlnm._FilterDatabase" localSheetId="5" hidden="1">DISCIPLINARIO!$A$5:$H$27</definedName>
    <definedName name="_xlnm._FilterDatabase" localSheetId="3" hidden="1">'GARANTÍA Y MATERIALIZACIÓN DD'!$A$5:$H$22</definedName>
    <definedName name="_xlnm._FilterDatabase" localSheetId="8" hidden="1">'GESTIÓN DE ADQUISICIÓN BYS'!$A$5:$H$15</definedName>
    <definedName name="_xlnm._FilterDatabase" localSheetId="6" hidden="1">'GESTIÓN DEL TALENTO HUMANO'!$A$5:$H$46</definedName>
    <definedName name="_xlnm._FilterDatabase" localSheetId="10" hidden="1">'GESTIÓN DOCUMENTAL'!$A$5:$H$10</definedName>
    <definedName name="_xlnm._FilterDatabase" localSheetId="7" hidden="1">'GESTIÓN JURÍDICA'!$A$5:$H$13</definedName>
    <definedName name="_xlnm._FilterDatabase" localSheetId="9" hidden="1">'GESTIÓN TECNOLOGÍAS INFORMACIÓN'!$A$5:$H$32</definedName>
    <definedName name="_xlnm._FilterDatabase" localSheetId="12" hidden="1">'MEJORA CONTÍNUA'!$A$5:$H$18</definedName>
    <definedName name="_xlnm._FilterDatabase" localSheetId="14" hidden="1">'PL (Pág 2 de 3)'!$C$9:$BB$119</definedName>
    <definedName name="_xlnm._FilterDatabase" localSheetId="4" hidden="1">'REVISIÓN GESTIÓN PÚBLICA'!$A$5:$H$24</definedName>
    <definedName name="ACNS">#REF!</definedName>
    <definedName name="ALKSE" localSheetId="14">#REF!</definedName>
    <definedName name="ALKSE">#REF!</definedName>
    <definedName name="alksee">#REF!</definedName>
    <definedName name="ANIQ">#REF!</definedName>
    <definedName name="ASKNCQW" localSheetId="14">#REF!</definedName>
    <definedName name="ASKNCQW">#REF!</definedName>
    <definedName name="ASSNIDQ">#REF!</definedName>
    <definedName name="BDFDBWER" localSheetId="14">#REF!</definedName>
    <definedName name="BDFDBWER">#REF!</definedName>
    <definedName name="BDFERH" localSheetId="14">#REF!</definedName>
    <definedName name="BDFERH">#REF!</definedName>
    <definedName name="BDFWD" localSheetId="14">#REF!</definedName>
    <definedName name="BDFWD">#REF!</definedName>
    <definedName name="BERN" localSheetId="14">#REF!</definedName>
    <definedName name="BERN">#REF!</definedName>
    <definedName name="BSD" localSheetId="14">#REF!</definedName>
    <definedName name="BSD">#REF!</definedName>
    <definedName name="CONFORMAR" localSheetId="14">#REF!</definedName>
    <definedName name="CONFORMAR">#REF!</definedName>
    <definedName name="CONFORMAR1" localSheetId="14">#REF!</definedName>
    <definedName name="CONFORMAR1">#REF!</definedName>
    <definedName name="cw">#REF!</definedName>
    <definedName name="DDD" localSheetId="14">#REF!</definedName>
    <definedName name="DDD">#REF!</definedName>
    <definedName name="ECNJEJ">#REF!</definedName>
    <definedName name="edfaff" localSheetId="14">#REF!</definedName>
    <definedName name="edfaff">#REF!</definedName>
    <definedName name="ENR" localSheetId="14">#REF!</definedName>
    <definedName name="ENR">#REF!</definedName>
    <definedName name="gb" localSheetId="14">#REF!</definedName>
    <definedName name="gb">#REF!</definedName>
    <definedName name="gff" localSheetId="14">#REF!</definedName>
    <definedName name="gff">#REF!</definedName>
    <definedName name="KJH" localSheetId="14">#REF!</definedName>
    <definedName name="KJH">#REF!</definedName>
    <definedName name="KL" localSheetId="14">#REF!</definedName>
    <definedName name="KL">#REF!</definedName>
    <definedName name="ksu">#REF!</definedName>
    <definedName name="MATAS1" localSheetId="14">[1]Hoja1!$B$3:$B$16</definedName>
    <definedName name="MATAS1">[2]Hoja1!$B$3:$B$16</definedName>
    <definedName name="MATASS">[2]Hoja1!$B$3:$B$16</definedName>
    <definedName name="METAS" localSheetId="14">[3]Hoja1!$B$3:$B$16</definedName>
    <definedName name="METAS">[4]Hoja1!$B$3:$B$16</definedName>
    <definedName name="METASs">[4]Hoja1!$B$3:$B$16</definedName>
    <definedName name="MQPP" localSheetId="14">#REF!</definedName>
    <definedName name="MQPP">#REF!</definedName>
    <definedName name="NDFRH" localSheetId="14">#REF!</definedName>
    <definedName name="NDFRH">#REF!</definedName>
    <definedName name="NFRER" localSheetId="14">#REF!</definedName>
    <definedName name="NFRER">#REF!</definedName>
    <definedName name="NSRN" localSheetId="14">#REF!</definedName>
    <definedName name="NSRN">#REF!</definedName>
    <definedName name="OBJE" localSheetId="14">#REF!</definedName>
    <definedName name="OBJE">#REF!</definedName>
    <definedName name="OBJEE">#REF!</definedName>
    <definedName name="OBJETIV" localSheetId="14">#REF!</definedName>
    <definedName name="OBJETIV">#REF!</definedName>
    <definedName name="OBJETIVO" localSheetId="14">[3]Hoja1!$A$3:$A$8</definedName>
    <definedName name="OBJETIVO">[4]Hoja1!$A$3:$A$8</definedName>
    <definedName name="OBJETIVOO">[4]Hoja1!$A$3:$A$8</definedName>
    <definedName name="Objetivos" localSheetId="14">#REF!</definedName>
    <definedName name="Objetivos">#REF!</definedName>
    <definedName name="Objetivoss">#REF!</definedName>
    <definedName name="OENC" localSheetId="14">#REF!</definedName>
    <definedName name="OENC">#REF!</definedName>
    <definedName name="ORIENTAR" localSheetId="14">#REF!</definedName>
    <definedName name="ORIENTAR">#REF!</definedName>
    <definedName name="ORIENTAR1" localSheetId="14">#REF!</definedName>
    <definedName name="ORIENTAR1">#REF!</definedName>
    <definedName name="QAAA" localSheetId="14">#REF!</definedName>
    <definedName name="QAAA">#REF!</definedName>
    <definedName name="qr" localSheetId="14">#REF!</definedName>
    <definedName name="qr">#REF!</definedName>
    <definedName name="qw" localSheetId="14">#REF!</definedName>
    <definedName name="qw">#REF!</definedName>
    <definedName name="QWF" localSheetId="14">#REF!</definedName>
    <definedName name="QWF">#REF!</definedName>
    <definedName name="REVISAR" localSheetId="14">#REF!</definedName>
    <definedName name="REVISAR">#REF!</definedName>
    <definedName name="REVISAR1" localSheetId="14">#REF!</definedName>
    <definedName name="REVISAR1">#REF!</definedName>
    <definedName name="rsd" localSheetId="14">#REF!</definedName>
    <definedName name="rsd">#REF!</definedName>
    <definedName name="rweghmjgdj" localSheetId="14">#REF!</definedName>
    <definedName name="rweghmjgdj">#REF!</definedName>
    <definedName name="SANCQW">#REF!</definedName>
    <definedName name="SDF" localSheetId="14">#REF!</definedName>
    <definedName name="SDF">#REF!</definedName>
    <definedName name="SDVWEG" localSheetId="14">#REF!</definedName>
    <definedName name="SDVWEG">#REF!</definedName>
    <definedName name="SMS" localSheetId="14">#REF!</definedName>
    <definedName name="SMS">#REF!</definedName>
    <definedName name="SNVI" localSheetId="14">#REF!</definedName>
    <definedName name="SNVI">#REF!</definedName>
    <definedName name="SQ0LS" localSheetId="14">#REF!</definedName>
    <definedName name="SQ0LS">#REF!</definedName>
    <definedName name="SSS" localSheetId="14">#REF!</definedName>
    <definedName name="SSS">#REF!</definedName>
    <definedName name="tgh" localSheetId="14">#REF!</definedName>
    <definedName name="tgh">#REF!</definedName>
    <definedName name="_xlnm.Print_Titles" localSheetId="2">'ATENCIÓN REQUERIMIENTOS CDANOS'!$5:$5</definedName>
    <definedName name="_xlnm.Print_Titles" localSheetId="1">COMUNICACIONES!$5:$5</definedName>
    <definedName name="_xlnm.Print_Titles" localSheetId="11">'CONTROL INTERNO'!$5:$5</definedName>
    <definedName name="_xlnm.Print_Titles" localSheetId="0">'DIR Y PLANEACIÓN ESTRATÉGICA'!$5:$5</definedName>
    <definedName name="_xlnm.Print_Titles" localSheetId="5">DISCIPLINARIO!$5:$5</definedName>
    <definedName name="_xlnm.Print_Titles" localSheetId="3">'GARANTÍA Y MATERIALIZACIÓN DD'!$5:$5</definedName>
    <definedName name="_xlnm.Print_Titles" localSheetId="8">'GESTIÓN DE ADQUISICIÓN BYS'!$5:$5</definedName>
    <definedName name="_xlnm.Print_Titles" localSheetId="6">'GESTIÓN DEL TALENTO HUMANO'!$5:$5</definedName>
    <definedName name="_xlnm.Print_Titles" localSheetId="10">'GESTIÓN DOCUMENTAL'!$5:$5</definedName>
    <definedName name="_xlnm.Print_Titles" localSheetId="7">'GESTIÓN JURÍDICA'!$5:$5</definedName>
    <definedName name="_xlnm.Print_Titles" localSheetId="9">'GESTIÓN TECNOLOGÍAS INFORMACIÓN'!$5:$5</definedName>
    <definedName name="_xlnm.Print_Titles" localSheetId="15">'INSTRUCTIVO PL (Pág 3 de 3)'!$B:$O,'INSTRUCTIVO PL (Pág 3 de 3)'!$1:$27</definedName>
    <definedName name="_xlnm.Print_Titles" localSheetId="12">'MEJORA CONTÍNUA'!$5:$5</definedName>
    <definedName name="_xlnm.Print_Titles" localSheetId="14">'PL (Pág 2 de 3)'!#REF!</definedName>
    <definedName name="_xlnm.Print_Titles" localSheetId="4">'REVISIÓN GESTIÓN PÚBLICA'!$5:$5</definedName>
    <definedName name="VSD" localSheetId="14">#REF!</definedName>
    <definedName name="VSD">#REF!</definedName>
    <definedName name="VSDSD" localSheetId="14">#REF!</definedName>
    <definedName name="VSDSD">#REF!</definedName>
    <definedName name="wec" localSheetId="14">#REF!</definedName>
    <definedName name="wec">#REF!</definedName>
    <definedName name="WEGBN" localSheetId="14">#REF!</definedName>
    <definedName name="WEGBN">#REF!</definedName>
    <definedName name="XCBJRO">#REF!</definedName>
  </definedNames>
  <calcPr calcId="171027"/>
  <fileRecoveryPr autoRecover="0"/>
</workbook>
</file>

<file path=xl/calcChain.xml><?xml version="1.0" encoding="utf-8"?>
<calcChain xmlns="http://schemas.openxmlformats.org/spreadsheetml/2006/main">
  <c r="BB37" i="38" l="1"/>
  <c r="BB32" i="38"/>
  <c r="AY32" i="38"/>
  <c r="AP32" i="38"/>
  <c r="AO32" i="38"/>
  <c r="AD13" i="38" l="1"/>
  <c r="AX13" i="38"/>
  <c r="AW13" i="38"/>
  <c r="AX14" i="38"/>
  <c r="AW14" i="38"/>
  <c r="AX15" i="38"/>
  <c r="AW15" i="38"/>
  <c r="AX16" i="38"/>
  <c r="AW16" i="38"/>
  <c r="AX17" i="38"/>
  <c r="AW17" i="38"/>
  <c r="AX19" i="38"/>
  <c r="AW19" i="38"/>
  <c r="AX20" i="38"/>
  <c r="AW20" i="38"/>
  <c r="AX21" i="38"/>
  <c r="AW21" i="38"/>
  <c r="AX23" i="38"/>
  <c r="AW23" i="38"/>
  <c r="AX24" i="38"/>
  <c r="AW24" i="38"/>
  <c r="AX25" i="38"/>
  <c r="AW25" i="38"/>
  <c r="AX26" i="38"/>
  <c r="AW26" i="38"/>
  <c r="AX27" i="38"/>
  <c r="AW27" i="38"/>
  <c r="AX28" i="38"/>
  <c r="AW28" i="38"/>
  <c r="AX29" i="38"/>
  <c r="AW29" i="38"/>
  <c r="AX30" i="38"/>
  <c r="AW30" i="38"/>
  <c r="AX31" i="38"/>
  <c r="AW31" i="38"/>
  <c r="AX33" i="38"/>
  <c r="AW33" i="38"/>
  <c r="AX34" i="38"/>
  <c r="AW34" i="38"/>
  <c r="AX35" i="38"/>
  <c r="AW35" i="38"/>
  <c r="AX39" i="38"/>
  <c r="AW39" i="38"/>
  <c r="AX41" i="38"/>
  <c r="AW41" i="38"/>
  <c r="AX42" i="38"/>
  <c r="AW42" i="38"/>
  <c r="AX44" i="38"/>
  <c r="AW44" i="38"/>
  <c r="AX45" i="38"/>
  <c r="AW45" i="38"/>
  <c r="AX47" i="38"/>
  <c r="AW47" i="38"/>
  <c r="AX48" i="38"/>
  <c r="AW48" i="38"/>
  <c r="AX51" i="38"/>
  <c r="AW51" i="38"/>
  <c r="AX52" i="38"/>
  <c r="AW52" i="38"/>
  <c r="AX55" i="38"/>
  <c r="AW55" i="38"/>
  <c r="AX56" i="38"/>
  <c r="AX57" i="38"/>
  <c r="AW57" i="38"/>
  <c r="AW58" i="38"/>
  <c r="AX59" i="38"/>
  <c r="AX60" i="38"/>
  <c r="AW60" i="38"/>
  <c r="AX61" i="38"/>
  <c r="AW61" i="38"/>
  <c r="AX63" i="38"/>
  <c r="AX64" i="38"/>
  <c r="AX65" i="38"/>
  <c r="AX67" i="38"/>
  <c r="AW67" i="38"/>
  <c r="AX69" i="38"/>
  <c r="AW69" i="38"/>
  <c r="AX70" i="38"/>
  <c r="AW70" i="38"/>
  <c r="AX71" i="38"/>
  <c r="AW71" i="38"/>
  <c r="AX74" i="38"/>
  <c r="AX75" i="38"/>
  <c r="AW75" i="38"/>
  <c r="AX76" i="38"/>
  <c r="AW76" i="38"/>
  <c r="AX77" i="38"/>
  <c r="AW77" i="38"/>
  <c r="AX78" i="38"/>
  <c r="AW78" i="38"/>
  <c r="AX79" i="38"/>
  <c r="AW79" i="38"/>
  <c r="AX80" i="38"/>
  <c r="AW80" i="38"/>
  <c r="AX81" i="38"/>
  <c r="AW81" i="38"/>
  <c r="AX82" i="38"/>
  <c r="AW82" i="38"/>
  <c r="AX84" i="38"/>
  <c r="AW84" i="38"/>
  <c r="AX85" i="38"/>
  <c r="AW85" i="38"/>
  <c r="AX86" i="38"/>
  <c r="AW86" i="38"/>
  <c r="AX87" i="38"/>
  <c r="AW87" i="38"/>
  <c r="AX88" i="38"/>
  <c r="AW88" i="38"/>
  <c r="AX90" i="38"/>
  <c r="AW90" i="38"/>
  <c r="AX91" i="38"/>
  <c r="AW91" i="38"/>
  <c r="AX92" i="38"/>
  <c r="AW92" i="38"/>
  <c r="AX93" i="38"/>
  <c r="AX95" i="38"/>
  <c r="AW95" i="38"/>
  <c r="AX96" i="38"/>
  <c r="AW96" i="38"/>
  <c r="AX98" i="38"/>
  <c r="AW98" i="38"/>
  <c r="AX99" i="38"/>
  <c r="AW99" i="38"/>
  <c r="AX100" i="38"/>
  <c r="AW100" i="38"/>
  <c r="AX102" i="38"/>
  <c r="AW102" i="38"/>
  <c r="AX103" i="38"/>
  <c r="AW103" i="38"/>
  <c r="AX104" i="38"/>
  <c r="AW104" i="38"/>
  <c r="AX107" i="38"/>
  <c r="AW107" i="38"/>
  <c r="AX109" i="38"/>
  <c r="AW109" i="38"/>
  <c r="AX110" i="38"/>
  <c r="AW110" i="38"/>
  <c r="AX111" i="38"/>
  <c r="AW111" i="38"/>
  <c r="AX112" i="38"/>
  <c r="AW112" i="38"/>
  <c r="AX113" i="38"/>
  <c r="AW113" i="38"/>
  <c r="AX114" i="38"/>
  <c r="AW114" i="38"/>
  <c r="AX115" i="38"/>
  <c r="AW115" i="38"/>
  <c r="AX116" i="38"/>
  <c r="AW116" i="38"/>
  <c r="AN116" i="38"/>
  <c r="AM116" i="38"/>
  <c r="AN115" i="38"/>
  <c r="AM115" i="38"/>
  <c r="AN114" i="38"/>
  <c r="AM114" i="38"/>
  <c r="AN113" i="38"/>
  <c r="AM113" i="38"/>
  <c r="AN112" i="38"/>
  <c r="AM112" i="38"/>
  <c r="AN111" i="38"/>
  <c r="AM111" i="38"/>
  <c r="AN110" i="38"/>
  <c r="AM110" i="38"/>
  <c r="AN109" i="38"/>
  <c r="AM109" i="38"/>
  <c r="AN107" i="38"/>
  <c r="AM107" i="38"/>
  <c r="AN104" i="38"/>
  <c r="AM104" i="38"/>
  <c r="AN103" i="38"/>
  <c r="AM103" i="38"/>
  <c r="AN102" i="38"/>
  <c r="AM102" i="38"/>
  <c r="AN100" i="38"/>
  <c r="AM100" i="38"/>
  <c r="AN99" i="38"/>
  <c r="AM99" i="38"/>
  <c r="AN98" i="38"/>
  <c r="AM98" i="38"/>
  <c r="AN96" i="38"/>
  <c r="AM96" i="38"/>
  <c r="AN95" i="38"/>
  <c r="AM95" i="38"/>
  <c r="AN93" i="38"/>
  <c r="AM93" i="38"/>
  <c r="AN92" i="38"/>
  <c r="AM92" i="38"/>
  <c r="AN91" i="38"/>
  <c r="AM91" i="38"/>
  <c r="AN90" i="38"/>
  <c r="AM90" i="38"/>
  <c r="AN88" i="38"/>
  <c r="AM88" i="38"/>
  <c r="AN87" i="38"/>
  <c r="AM87" i="38"/>
  <c r="AM86" i="38"/>
  <c r="AN86" i="38"/>
  <c r="AN85" i="38"/>
  <c r="AM85" i="38"/>
  <c r="AN84" i="38"/>
  <c r="AM84" i="38"/>
  <c r="AN82" i="38"/>
  <c r="AM82" i="38"/>
  <c r="AN81" i="38"/>
  <c r="AM81" i="38"/>
  <c r="AN80" i="38"/>
  <c r="AM80" i="38"/>
  <c r="AN79" i="38"/>
  <c r="AM79" i="38"/>
  <c r="AN78" i="38"/>
  <c r="AM78" i="38"/>
  <c r="AN77" i="38"/>
  <c r="AM77" i="38"/>
  <c r="AN76" i="38"/>
  <c r="AM76" i="38"/>
  <c r="AN75" i="38"/>
  <c r="AM75" i="38"/>
  <c r="AN74" i="38"/>
  <c r="AM74" i="38"/>
  <c r="AN71" i="38"/>
  <c r="AM71" i="38"/>
  <c r="AN70" i="38"/>
  <c r="AM70" i="38"/>
  <c r="AN69" i="38"/>
  <c r="AM69" i="38"/>
  <c r="AN67" i="38"/>
  <c r="AM67" i="38"/>
  <c r="AN65" i="38"/>
  <c r="AN64" i="38"/>
  <c r="AN63" i="38"/>
  <c r="AN61" i="38"/>
  <c r="AM61" i="38"/>
  <c r="AN60" i="38"/>
  <c r="AM60" i="38"/>
  <c r="AN59" i="38"/>
  <c r="AM58" i="38"/>
  <c r="AN57" i="38"/>
  <c r="AN56" i="38"/>
  <c r="AN55" i="38"/>
  <c r="AM55" i="38"/>
  <c r="AN52" i="38"/>
  <c r="AM52" i="38"/>
  <c r="AN51" i="38"/>
  <c r="AM51" i="38"/>
  <c r="AN50" i="38"/>
  <c r="AN48" i="38"/>
  <c r="AM48" i="38"/>
  <c r="AN47" i="38"/>
  <c r="AM47" i="38"/>
  <c r="AN45" i="38"/>
  <c r="AM45" i="38"/>
  <c r="AN44" i="38"/>
  <c r="AM44" i="38"/>
  <c r="AN42" i="38"/>
  <c r="AM42" i="38"/>
  <c r="AN41" i="38"/>
  <c r="AM41" i="38"/>
  <c r="AN39" i="38"/>
  <c r="AM39" i="38"/>
  <c r="AN38" i="38"/>
  <c r="AM38" i="38"/>
  <c r="AN35" i="38"/>
  <c r="AM35" i="38"/>
  <c r="AN34" i="38"/>
  <c r="AM34" i="38"/>
  <c r="AN33" i="38"/>
  <c r="AM33" i="38"/>
  <c r="AN31" i="38"/>
  <c r="AM31" i="38"/>
  <c r="AN30" i="38"/>
  <c r="AM30" i="38"/>
  <c r="AN29" i="38"/>
  <c r="AM29" i="38"/>
  <c r="AN28" i="38"/>
  <c r="AM28" i="38"/>
  <c r="AN27" i="38"/>
  <c r="AM27" i="38"/>
  <c r="AN26" i="38"/>
  <c r="AM26" i="38"/>
  <c r="AN25" i="38"/>
  <c r="AM25" i="38"/>
  <c r="AN24" i="38"/>
  <c r="AM24" i="38"/>
  <c r="AN23" i="38"/>
  <c r="AM23" i="38"/>
  <c r="AN21" i="38"/>
  <c r="AM21" i="38"/>
  <c r="AN20" i="38"/>
  <c r="AM20" i="38"/>
  <c r="AN19" i="38"/>
  <c r="AM19" i="38"/>
  <c r="AN17" i="38"/>
  <c r="AM17" i="38"/>
  <c r="AN16" i="38"/>
  <c r="AM16" i="38"/>
  <c r="AN15" i="38"/>
  <c r="AM15" i="38"/>
  <c r="AN14" i="38"/>
  <c r="AM14" i="38"/>
  <c r="AN13" i="38"/>
  <c r="AM13" i="38"/>
  <c r="AC13" i="38"/>
  <c r="AD14" i="38"/>
  <c r="AC14" i="38"/>
  <c r="AD15" i="38"/>
  <c r="AC15" i="38"/>
  <c r="AD16" i="38"/>
  <c r="AC16" i="38"/>
  <c r="AD17" i="38"/>
  <c r="AC17" i="38"/>
  <c r="AD19" i="38"/>
  <c r="AC19" i="38"/>
  <c r="AD20" i="38"/>
  <c r="AC20" i="38"/>
  <c r="AD21" i="38"/>
  <c r="AC21" i="38"/>
  <c r="AD23" i="38"/>
  <c r="AC23" i="38"/>
  <c r="AD24" i="38"/>
  <c r="AC24" i="38"/>
  <c r="AD25" i="38"/>
  <c r="AC25" i="38"/>
  <c r="AD26" i="38"/>
  <c r="AC26" i="38"/>
  <c r="AD27" i="38"/>
  <c r="AC27" i="38"/>
  <c r="AD28" i="38"/>
  <c r="AC28" i="38"/>
  <c r="AD29" i="38"/>
  <c r="AC29" i="38"/>
  <c r="AD30" i="38"/>
  <c r="AC30" i="38"/>
  <c r="AD31" i="38"/>
  <c r="AC31" i="38"/>
  <c r="AD33" i="38"/>
  <c r="AC33" i="38"/>
  <c r="AD34" i="38"/>
  <c r="AC34" i="38"/>
  <c r="AD35" i="38"/>
  <c r="AC35" i="38"/>
  <c r="AD38" i="38"/>
  <c r="AC38" i="38"/>
  <c r="AD39" i="38"/>
  <c r="AC39" i="38"/>
  <c r="AD41" i="38"/>
  <c r="AC41" i="38"/>
  <c r="AD42" i="38"/>
  <c r="AC42" i="38"/>
  <c r="AD44" i="38"/>
  <c r="AC44" i="38"/>
  <c r="AD45" i="38"/>
  <c r="AC45" i="38"/>
  <c r="AD47" i="38"/>
  <c r="AC47" i="38"/>
  <c r="AD48" i="38"/>
  <c r="AC48" i="38"/>
  <c r="AD50" i="38"/>
  <c r="AC50" i="38"/>
  <c r="AD51" i="38"/>
  <c r="AC51" i="38"/>
  <c r="AD52" i="38"/>
  <c r="AC52" i="38"/>
  <c r="AD55" i="38"/>
  <c r="AC55" i="38"/>
  <c r="AD56" i="38"/>
  <c r="AC56" i="38"/>
  <c r="AD57" i="38"/>
  <c r="AC57" i="38"/>
  <c r="AC58" i="38"/>
  <c r="AD59" i="38"/>
  <c r="AC59" i="38"/>
  <c r="AD60" i="38"/>
  <c r="AC60" i="38"/>
  <c r="AD61" i="38"/>
  <c r="AC61" i="38"/>
  <c r="AD63" i="38"/>
  <c r="AC63" i="38"/>
  <c r="AD64" i="38"/>
  <c r="AC64" i="38"/>
  <c r="AD65" i="38"/>
  <c r="AC65" i="38"/>
  <c r="AD67" i="38"/>
  <c r="AC67" i="38"/>
  <c r="AC69" i="38"/>
  <c r="AC70" i="38"/>
  <c r="AC71" i="38"/>
  <c r="AD74" i="38"/>
  <c r="AC74" i="38"/>
  <c r="AD75" i="38"/>
  <c r="AC75" i="38"/>
  <c r="AD76" i="38"/>
  <c r="AC76" i="38"/>
  <c r="AD77" i="38"/>
  <c r="AC77" i="38"/>
  <c r="AD78" i="38"/>
  <c r="AC78" i="38"/>
  <c r="AD79" i="38"/>
  <c r="AC79" i="38"/>
  <c r="AD80" i="38"/>
  <c r="AC80" i="38"/>
  <c r="AD81" i="38"/>
  <c r="AC81" i="38"/>
  <c r="AD82" i="38"/>
  <c r="AC82" i="38"/>
  <c r="AD84" i="38"/>
  <c r="AC84" i="38"/>
  <c r="AD85" i="38"/>
  <c r="AC85" i="38"/>
  <c r="AD86" i="38"/>
  <c r="AC86" i="38"/>
  <c r="AD87" i="38"/>
  <c r="AC87" i="38"/>
  <c r="AD88" i="38"/>
  <c r="AC88" i="38"/>
  <c r="AD90" i="38"/>
  <c r="AC90" i="38"/>
  <c r="AD91" i="38"/>
  <c r="AC91" i="38"/>
  <c r="AD92" i="38"/>
  <c r="AC92" i="38"/>
  <c r="AD93" i="38"/>
  <c r="AC95" i="38"/>
  <c r="AC96" i="38"/>
  <c r="AD98" i="38"/>
  <c r="AC98" i="38"/>
  <c r="AD99" i="38"/>
  <c r="AC99" i="38"/>
  <c r="AD100" i="38"/>
  <c r="AC100" i="38"/>
  <c r="AD102" i="38"/>
  <c r="AC102" i="38"/>
  <c r="AD103" i="38"/>
  <c r="AC103" i="38"/>
  <c r="AD104" i="38"/>
  <c r="AC104" i="38"/>
  <c r="AD107" i="38"/>
  <c r="AC107" i="38"/>
  <c r="AD109" i="38"/>
  <c r="AC109" i="38"/>
  <c r="AD110" i="38"/>
  <c r="AC110" i="38"/>
  <c r="AD111" i="38"/>
  <c r="AC111" i="38"/>
  <c r="AD112" i="38"/>
  <c r="AC112" i="38"/>
  <c r="AD113" i="38"/>
  <c r="AC113" i="38"/>
  <c r="AD114" i="38"/>
  <c r="AC114" i="38"/>
  <c r="AD115" i="38"/>
  <c r="AC115" i="38"/>
  <c r="AD116" i="38"/>
  <c r="AC116" i="38"/>
  <c r="T116" i="38"/>
  <c r="S116" i="38"/>
  <c r="T115" i="38"/>
  <c r="S115" i="38"/>
  <c r="T114" i="38"/>
  <c r="S114" i="38"/>
  <c r="T113" i="38"/>
  <c r="S113" i="38"/>
  <c r="V113" i="38" s="1"/>
  <c r="T112" i="38"/>
  <c r="S112" i="38"/>
  <c r="T111" i="38"/>
  <c r="S111" i="38"/>
  <c r="T110" i="38"/>
  <c r="S110" i="38"/>
  <c r="T109" i="38"/>
  <c r="S109" i="38"/>
  <c r="T107" i="38"/>
  <c r="S107" i="38"/>
  <c r="T104" i="38"/>
  <c r="S104" i="38"/>
  <c r="T103" i="38"/>
  <c r="S103" i="38"/>
  <c r="T102" i="38"/>
  <c r="S102" i="38"/>
  <c r="T100" i="38"/>
  <c r="S100" i="38"/>
  <c r="T99" i="38"/>
  <c r="S99" i="38"/>
  <c r="U99" i="38" s="1"/>
  <c r="T98" i="38"/>
  <c r="S98" i="38"/>
  <c r="S96" i="38"/>
  <c r="V96" i="38" s="1"/>
  <c r="T95" i="38"/>
  <c r="S95" i="38"/>
  <c r="T93" i="38"/>
  <c r="T92" i="38"/>
  <c r="S92" i="38"/>
  <c r="T91" i="38"/>
  <c r="S91" i="38"/>
  <c r="T90" i="38"/>
  <c r="S90" i="38"/>
  <c r="T88" i="38"/>
  <c r="S88" i="38"/>
  <c r="T87" i="38"/>
  <c r="S87" i="38"/>
  <c r="T86" i="38"/>
  <c r="S86" i="38"/>
  <c r="T85" i="38"/>
  <c r="S85" i="38"/>
  <c r="T84" i="38"/>
  <c r="S84" i="38"/>
  <c r="T82" i="38"/>
  <c r="S82" i="38"/>
  <c r="V82" i="38" s="1"/>
  <c r="T81" i="38"/>
  <c r="S81" i="38"/>
  <c r="T80" i="38"/>
  <c r="S80" i="38"/>
  <c r="T79" i="38"/>
  <c r="S79" i="38"/>
  <c r="T78" i="38"/>
  <c r="S78" i="38"/>
  <c r="V78" i="38" s="1"/>
  <c r="T77" i="38"/>
  <c r="S77" i="38"/>
  <c r="T76" i="38"/>
  <c r="S76" i="38"/>
  <c r="T75" i="38"/>
  <c r="S75" i="38"/>
  <c r="T74" i="38"/>
  <c r="S74" i="38"/>
  <c r="S71" i="38"/>
  <c r="S70" i="38"/>
  <c r="S69" i="38"/>
  <c r="T67" i="38"/>
  <c r="S67" i="38"/>
  <c r="V67" i="38" s="1"/>
  <c r="T65" i="38"/>
  <c r="S65" i="38"/>
  <c r="V65" i="38" s="1"/>
  <c r="T64" i="38"/>
  <c r="S64" i="38"/>
  <c r="T63" i="38"/>
  <c r="S63" i="38"/>
  <c r="T61" i="38"/>
  <c r="S61" i="38"/>
  <c r="V61" i="38" s="1"/>
  <c r="T60" i="38"/>
  <c r="S60" i="38"/>
  <c r="T59" i="38"/>
  <c r="S59" i="38"/>
  <c r="V59" i="38" s="1"/>
  <c r="S58" i="38"/>
  <c r="T57" i="38"/>
  <c r="S57" i="38"/>
  <c r="T56" i="38"/>
  <c r="S56" i="38"/>
  <c r="T55" i="38"/>
  <c r="S55" i="38"/>
  <c r="T52" i="38"/>
  <c r="S52" i="38"/>
  <c r="T51" i="38"/>
  <c r="S51" i="38"/>
  <c r="T50" i="38"/>
  <c r="S50" i="38"/>
  <c r="T48" i="38"/>
  <c r="S48" i="38"/>
  <c r="T47" i="38"/>
  <c r="S47" i="38"/>
  <c r="T45" i="38"/>
  <c r="S45" i="38"/>
  <c r="T44" i="38"/>
  <c r="S44" i="38"/>
  <c r="T42" i="38"/>
  <c r="S42" i="38"/>
  <c r="T41" i="38"/>
  <c r="S41" i="38"/>
  <c r="T38" i="38"/>
  <c r="S38" i="38"/>
  <c r="T39" i="38"/>
  <c r="S39" i="38"/>
  <c r="T35" i="38"/>
  <c r="S35" i="38"/>
  <c r="T34" i="38"/>
  <c r="S34" i="38"/>
  <c r="T33" i="38"/>
  <c r="S33" i="38"/>
  <c r="T13" i="38"/>
  <c r="BA13" i="38" s="1"/>
  <c r="S13" i="38"/>
  <c r="T14" i="38"/>
  <c r="S14" i="38"/>
  <c r="T15" i="38"/>
  <c r="S15" i="38"/>
  <c r="T16" i="38"/>
  <c r="S16" i="38"/>
  <c r="T17" i="38"/>
  <c r="S17" i="38"/>
  <c r="T19" i="38"/>
  <c r="S19" i="38"/>
  <c r="U19" i="38" s="1"/>
  <c r="T20" i="38"/>
  <c r="S20" i="38"/>
  <c r="T21" i="38"/>
  <c r="S21" i="38"/>
  <c r="U21" i="38" s="1"/>
  <c r="T23" i="38"/>
  <c r="S23" i="38"/>
  <c r="T24" i="38"/>
  <c r="S24" i="38"/>
  <c r="V24" i="38" s="1"/>
  <c r="T25" i="38"/>
  <c r="S25" i="38"/>
  <c r="T26" i="38"/>
  <c r="S26" i="38"/>
  <c r="U26" i="38" s="1"/>
  <c r="T27" i="38"/>
  <c r="S27" i="38"/>
  <c r="T28" i="38"/>
  <c r="S28" i="38"/>
  <c r="V28" i="38" s="1"/>
  <c r="T29" i="38"/>
  <c r="S29" i="38"/>
  <c r="T31" i="38"/>
  <c r="S31" i="38"/>
  <c r="S30" i="38"/>
  <c r="V30" i="38" s="1"/>
  <c r="T30" i="38"/>
  <c r="BA60" i="38" l="1"/>
  <c r="AP29" i="38"/>
  <c r="AF27" i="38"/>
  <c r="AP25" i="38"/>
  <c r="AF23" i="38"/>
  <c r="AP20" i="38"/>
  <c r="AP17" i="38"/>
  <c r="AF15" i="38"/>
  <c r="AP13" i="38"/>
  <c r="V34" i="38"/>
  <c r="AF41" i="38"/>
  <c r="AP44" i="38"/>
  <c r="AP47" i="38"/>
  <c r="V50" i="38"/>
  <c r="AP52" i="38"/>
  <c r="BA86" i="38"/>
  <c r="AP95" i="38"/>
  <c r="U98" i="38"/>
  <c r="U100" i="38"/>
  <c r="AF76" i="38"/>
  <c r="AF80" i="38"/>
  <c r="V38" i="38"/>
  <c r="V42" i="38"/>
  <c r="V57" i="38"/>
  <c r="BA20" i="38"/>
  <c r="BA34" i="38"/>
  <c r="BA44" i="38"/>
  <c r="AP16" i="38"/>
  <c r="AP33" i="38"/>
  <c r="AP48" i="38"/>
  <c r="AF55" i="38"/>
  <c r="BA64" i="38"/>
  <c r="BA74" i="38"/>
  <c r="BA76" i="38"/>
  <c r="BA78" i="38"/>
  <c r="BA80" i="38"/>
  <c r="BA82" i="38"/>
  <c r="AF90" i="38"/>
  <c r="AP92" i="38"/>
  <c r="BA99" i="38"/>
  <c r="AF85" i="38"/>
  <c r="AP78" i="38"/>
  <c r="BA95" i="38"/>
  <c r="BA41" i="38"/>
  <c r="BA47" i="38"/>
  <c r="BA52" i="38"/>
  <c r="AF31" i="38"/>
  <c r="AP14" i="38"/>
  <c r="AF35" i="38"/>
  <c r="AF45" i="38"/>
  <c r="AZ51" i="38"/>
  <c r="AF110" i="38"/>
  <c r="AZ58" i="38"/>
  <c r="U24" i="38"/>
  <c r="V26" i="38"/>
  <c r="V29" i="38"/>
  <c r="V33" i="38"/>
  <c r="U96" i="38"/>
  <c r="AF48" i="38"/>
  <c r="AP31" i="38"/>
  <c r="BA28" i="38"/>
  <c r="BA26" i="38"/>
  <c r="BA24" i="38"/>
  <c r="BA21" i="38"/>
  <c r="BA19" i="38"/>
  <c r="BA33" i="38"/>
  <c r="BA35" i="38"/>
  <c r="BA42" i="38"/>
  <c r="BA45" i="38"/>
  <c r="BA48" i="38"/>
  <c r="BA51" i="38"/>
  <c r="AP60" i="38"/>
  <c r="AF63" i="38"/>
  <c r="AP75" i="38"/>
  <c r="AF77" i="38"/>
  <c r="AP79" i="38"/>
  <c r="AF81" i="38"/>
  <c r="AF84" i="38"/>
  <c r="AF86" i="38"/>
  <c r="AF88" i="38"/>
  <c r="V91" i="38"/>
  <c r="V98" i="38"/>
  <c r="AP100" i="38"/>
  <c r="AF103" i="38"/>
  <c r="AP107" i="38"/>
  <c r="AP112" i="38"/>
  <c r="AF114" i="38"/>
  <c r="AP116" i="38"/>
  <c r="AF115" i="38"/>
  <c r="AP113" i="38"/>
  <c r="AZ111" i="38"/>
  <c r="AP109" i="38"/>
  <c r="AZ104" i="38"/>
  <c r="AP102" i="38"/>
  <c r="AF96" i="38"/>
  <c r="AP38" i="38"/>
  <c r="AZ17" i="38"/>
  <c r="AZ15" i="38"/>
  <c r="AZ13" i="38"/>
  <c r="BA14" i="38"/>
  <c r="BA16" i="38"/>
  <c r="BA93" i="38"/>
  <c r="AZ60" i="38"/>
  <c r="BA55" i="38"/>
  <c r="V19" i="38"/>
  <c r="V27" i="38"/>
  <c r="U30" i="38"/>
  <c r="U35" i="38"/>
  <c r="AF44" i="38"/>
  <c r="AP87" i="38"/>
  <c r="AP74" i="38"/>
  <c r="AP35" i="38"/>
  <c r="BA65" i="38"/>
  <c r="AP39" i="38"/>
  <c r="BA75" i="38"/>
  <c r="BA77" i="38"/>
  <c r="BA79" i="38"/>
  <c r="BA81" i="38"/>
  <c r="BA84" i="38"/>
  <c r="BA88" i="38"/>
  <c r="BA91" i="38"/>
  <c r="BA103" i="38"/>
  <c r="BA107" i="38"/>
  <c r="BA110" i="38"/>
  <c r="BA112" i="38"/>
  <c r="BA114" i="38"/>
  <c r="BA116" i="38"/>
  <c r="BA115" i="38"/>
  <c r="BA113" i="38"/>
  <c r="BA111" i="38"/>
  <c r="BA109" i="38"/>
  <c r="BA104" i="38"/>
  <c r="BA102" i="38"/>
  <c r="AP91" i="38"/>
  <c r="BA96" i="38"/>
  <c r="AZ87" i="38"/>
  <c r="AZ85" i="38"/>
  <c r="AZ70" i="38"/>
  <c r="BA63" i="38"/>
  <c r="BA57" i="38"/>
  <c r="V21" i="38"/>
  <c r="V25" i="38"/>
  <c r="U28" i="38"/>
  <c r="V31" i="38"/>
  <c r="V35" i="38"/>
  <c r="AF95" i="38"/>
  <c r="AP82" i="38"/>
  <c r="AF33" i="38"/>
  <c r="BA61" i="38"/>
  <c r="BA30" i="38"/>
  <c r="U17" i="38"/>
  <c r="U15" i="38"/>
  <c r="BA39" i="38"/>
  <c r="U56" i="38"/>
  <c r="AF59" i="38"/>
  <c r="AP61" i="38"/>
  <c r="AF67" i="38"/>
  <c r="V74" i="38"/>
  <c r="AP76" i="38"/>
  <c r="AP80" i="38"/>
  <c r="AP85" i="38"/>
  <c r="V87" i="38"/>
  <c r="AP90" i="38"/>
  <c r="AF92" i="38"/>
  <c r="AP99" i="38"/>
  <c r="V102" i="38"/>
  <c r="V104" i="38"/>
  <c r="V109" i="38"/>
  <c r="V111" i="38"/>
  <c r="V115" i="38"/>
  <c r="AF107" i="38"/>
  <c r="AF100" i="38"/>
  <c r="AP98" i="38"/>
  <c r="AP42" i="38"/>
  <c r="AZ30" i="38"/>
  <c r="AP28" i="38"/>
  <c r="AZ26" i="38"/>
  <c r="AP24" i="38"/>
  <c r="AP21" i="38"/>
  <c r="AF19" i="38"/>
  <c r="BA23" i="38"/>
  <c r="BA25" i="38"/>
  <c r="BA27" i="38"/>
  <c r="BA29" i="38"/>
  <c r="BA87" i="38"/>
  <c r="BA85" i="38"/>
  <c r="BA67" i="38"/>
  <c r="BA59" i="38"/>
  <c r="V23" i="38"/>
  <c r="U33" i="38"/>
  <c r="V55" i="38"/>
  <c r="V63" i="38"/>
  <c r="V95" i="38"/>
  <c r="AF52" i="38"/>
  <c r="AP34" i="38"/>
  <c r="AZ109" i="38"/>
  <c r="AZ113" i="38"/>
  <c r="U110" i="38"/>
  <c r="U114" i="38"/>
  <c r="AF111" i="38"/>
  <c r="V112" i="38"/>
  <c r="V116" i="38"/>
  <c r="AF116" i="38"/>
  <c r="AP110" i="38"/>
  <c r="AZ110" i="38"/>
  <c r="AZ112" i="38"/>
  <c r="AZ114" i="38"/>
  <c r="AZ116" i="38"/>
  <c r="U109" i="38"/>
  <c r="U111" i="38"/>
  <c r="U113" i="38"/>
  <c r="U115" i="38"/>
  <c r="AF109" i="38"/>
  <c r="AF113" i="38"/>
  <c r="AP111" i="38"/>
  <c r="AP115" i="38"/>
  <c r="AZ115" i="38"/>
  <c r="U112" i="38"/>
  <c r="U116" i="38"/>
  <c r="V110" i="38"/>
  <c r="V114" i="38"/>
  <c r="AF112" i="38"/>
  <c r="AP114" i="38"/>
  <c r="AZ107" i="38"/>
  <c r="U107" i="38"/>
  <c r="V107" i="38"/>
  <c r="AZ102" i="38"/>
  <c r="AF104" i="38"/>
  <c r="AP103" i="38"/>
  <c r="AZ103" i="38"/>
  <c r="U102" i="38"/>
  <c r="U104" i="38"/>
  <c r="AF102" i="38"/>
  <c r="AP104" i="38"/>
  <c r="U103" i="38"/>
  <c r="V103" i="38"/>
  <c r="BA98" i="38"/>
  <c r="BA100" i="38"/>
  <c r="AF98" i="38"/>
  <c r="AZ99" i="38"/>
  <c r="V99" i="38"/>
  <c r="AF99" i="38"/>
  <c r="AZ98" i="38"/>
  <c r="AZ100" i="38"/>
  <c r="V100" i="38"/>
  <c r="AP96" i="38"/>
  <c r="AZ96" i="38"/>
  <c r="AZ95" i="38"/>
  <c r="U95" i="38"/>
  <c r="BA90" i="38"/>
  <c r="BA92" i="38"/>
  <c r="V90" i="38"/>
  <c r="V92" i="38"/>
  <c r="AF91" i="38"/>
  <c r="AZ91" i="38"/>
  <c r="U91" i="38"/>
  <c r="AZ90" i="38"/>
  <c r="AZ92" i="38"/>
  <c r="U90" i="38"/>
  <c r="U92" i="38"/>
  <c r="U84" i="38"/>
  <c r="U86" i="38"/>
  <c r="U88" i="38"/>
  <c r="AP86" i="38"/>
  <c r="V84" i="38"/>
  <c r="V88" i="38"/>
  <c r="AZ84" i="38"/>
  <c r="AZ86" i="38"/>
  <c r="AZ88" i="38"/>
  <c r="U85" i="38"/>
  <c r="U87" i="38"/>
  <c r="AF87" i="38"/>
  <c r="AP84" i="38"/>
  <c r="AP88" i="38"/>
  <c r="V86" i="38"/>
  <c r="V85" i="38"/>
  <c r="AZ75" i="38"/>
  <c r="AZ77" i="38"/>
  <c r="AZ79" i="38"/>
  <c r="AZ81" i="38"/>
  <c r="U75" i="38"/>
  <c r="U77" i="38"/>
  <c r="U79" i="38"/>
  <c r="U81" i="38"/>
  <c r="AP77" i="38"/>
  <c r="AP81" i="38"/>
  <c r="V75" i="38"/>
  <c r="V77" i="38"/>
  <c r="V79" i="38"/>
  <c r="V81" i="38"/>
  <c r="AF79" i="38"/>
  <c r="AF75" i="38"/>
  <c r="AZ74" i="38"/>
  <c r="AZ76" i="38"/>
  <c r="AZ78" i="38"/>
  <c r="AZ80" i="38"/>
  <c r="AZ82" i="38"/>
  <c r="U74" i="38"/>
  <c r="U76" i="38"/>
  <c r="U78" i="38"/>
  <c r="U80" i="38"/>
  <c r="U82" i="38"/>
  <c r="AF82" i="38"/>
  <c r="AF78" i="38"/>
  <c r="AF74" i="38"/>
  <c r="V76" i="38"/>
  <c r="V80" i="38"/>
  <c r="AZ69" i="38"/>
  <c r="AZ71" i="38"/>
  <c r="U60" i="38"/>
  <c r="U64" i="38"/>
  <c r="AF57" i="38"/>
  <c r="AP55" i="38"/>
  <c r="BA56" i="38"/>
  <c r="V56" i="38"/>
  <c r="V60" i="38"/>
  <c r="V64" i="38"/>
  <c r="AF64" i="38"/>
  <c r="AF60" i="38"/>
  <c r="AF56" i="38"/>
  <c r="AF65" i="38"/>
  <c r="AF61" i="38"/>
  <c r="AP67" i="38"/>
  <c r="AZ55" i="38"/>
  <c r="AZ61" i="38"/>
  <c r="AZ67" i="38"/>
  <c r="U55" i="38"/>
  <c r="U57" i="38"/>
  <c r="U59" i="38"/>
  <c r="U61" i="38"/>
  <c r="U63" i="38"/>
  <c r="U65" i="38"/>
  <c r="U67" i="38"/>
  <c r="AZ39" i="38"/>
  <c r="AZ47" i="38"/>
  <c r="U39" i="38"/>
  <c r="U41" i="38"/>
  <c r="U45" i="38"/>
  <c r="U47" i="38"/>
  <c r="U51" i="38"/>
  <c r="V39" i="38"/>
  <c r="V41" i="38"/>
  <c r="V45" i="38"/>
  <c r="V47" i="38"/>
  <c r="V51" i="38"/>
  <c r="AF51" i="38"/>
  <c r="AF47" i="38"/>
  <c r="AF39" i="38"/>
  <c r="AZ42" i="38"/>
  <c r="AZ44" i="38"/>
  <c r="AZ48" i="38"/>
  <c r="AZ52" i="38"/>
  <c r="U38" i="38"/>
  <c r="U42" i="38"/>
  <c r="U44" i="38"/>
  <c r="U48" i="38"/>
  <c r="U50" i="38"/>
  <c r="U52" i="38"/>
  <c r="AF50" i="38"/>
  <c r="AF42" i="38"/>
  <c r="AF38" i="38"/>
  <c r="AP51" i="38"/>
  <c r="AZ41" i="38"/>
  <c r="AZ45" i="38"/>
  <c r="AP41" i="38"/>
  <c r="AP45" i="38"/>
  <c r="V44" i="38"/>
  <c r="V48" i="38"/>
  <c r="V52" i="38"/>
  <c r="AZ34" i="38"/>
  <c r="AF34" i="38"/>
  <c r="AZ33" i="38"/>
  <c r="AZ35" i="38"/>
  <c r="U34" i="38"/>
  <c r="BA31" i="38"/>
  <c r="AF30" i="38"/>
  <c r="AF26" i="38"/>
  <c r="AP26" i="38"/>
  <c r="AP30" i="38"/>
  <c r="AZ24" i="38"/>
  <c r="AZ28" i="38"/>
  <c r="AF29" i="38"/>
  <c r="AF25" i="38"/>
  <c r="AP23" i="38"/>
  <c r="AP27" i="38"/>
  <c r="AF28" i="38"/>
  <c r="AF24" i="38"/>
  <c r="AZ23" i="38"/>
  <c r="AZ25" i="38"/>
  <c r="AZ27" i="38"/>
  <c r="AZ29" i="38"/>
  <c r="AZ31" i="38"/>
  <c r="U23" i="38"/>
  <c r="U25" i="38"/>
  <c r="U27" i="38"/>
  <c r="U29" i="38"/>
  <c r="U31" i="38"/>
  <c r="U20" i="38"/>
  <c r="V20" i="38"/>
  <c r="AF21" i="38"/>
  <c r="AP19" i="38"/>
  <c r="AZ20" i="38"/>
  <c r="AZ19" i="38"/>
  <c r="AZ21" i="38"/>
  <c r="AF20" i="38"/>
  <c r="V17" i="38"/>
  <c r="V15" i="38"/>
  <c r="BA15" i="38"/>
  <c r="BA17" i="38"/>
  <c r="V16" i="38"/>
  <c r="V14" i="38"/>
  <c r="AF17" i="38"/>
  <c r="AP15" i="38"/>
  <c r="AZ14" i="38"/>
  <c r="AZ16" i="38"/>
  <c r="V13" i="38"/>
  <c r="U16" i="38"/>
  <c r="U14" i="38"/>
  <c r="AF16" i="38"/>
  <c r="AF13" i="38"/>
  <c r="AF14" i="38"/>
  <c r="U13" i="38"/>
  <c r="AF89" i="38" l="1"/>
  <c r="V22" i="38"/>
  <c r="U22" i="38"/>
  <c r="AF22" i="38"/>
  <c r="AE22" i="38"/>
  <c r="AS65" i="38" l="1"/>
  <c r="AV66" i="38" l="1"/>
  <c r="AT66" i="38"/>
  <c r="AR66" i="38"/>
  <c r="AX66" i="38" s="1"/>
  <c r="AQ65" i="38"/>
  <c r="AU65" i="38"/>
  <c r="AL66" i="38"/>
  <c r="AJ66" i="38"/>
  <c r="AH66" i="38"/>
  <c r="AK65" i="38"/>
  <c r="AI65" i="38"/>
  <c r="AG65" i="38"/>
  <c r="AM65" i="38" s="1"/>
  <c r="AA66" i="38"/>
  <c r="Y66" i="38"/>
  <c r="W66" i="38"/>
  <c r="AB65" i="38"/>
  <c r="AB66" i="38" s="1"/>
  <c r="Z65" i="38"/>
  <c r="Z66" i="38" s="1"/>
  <c r="X65" i="38"/>
  <c r="X66" i="38" s="1"/>
  <c r="Q66" i="38"/>
  <c r="O66" i="38"/>
  <c r="M66" i="38"/>
  <c r="R65" i="38"/>
  <c r="R66" i="38" s="1"/>
  <c r="P65" i="38"/>
  <c r="P66" i="38" s="1"/>
  <c r="N65" i="38"/>
  <c r="N66" i="38" s="1"/>
  <c r="T66" i="38" s="1"/>
  <c r="S66" i="38" l="1"/>
  <c r="AN66" i="38"/>
  <c r="AW65" i="38"/>
  <c r="AZ65" i="38" s="1"/>
  <c r="AP65" i="38"/>
  <c r="AC66" i="38"/>
  <c r="V66" i="38"/>
  <c r="U66" i="38"/>
  <c r="AD66" i="38"/>
  <c r="AO65" i="38"/>
  <c r="AE65" i="38"/>
  <c r="AY65" i="38" l="1"/>
  <c r="BA66" i="38"/>
  <c r="AF66" i="38"/>
  <c r="AE66" i="38"/>
  <c r="R62" i="38"/>
  <c r="Q62" i="38"/>
  <c r="P62" i="38"/>
  <c r="O62" i="38"/>
  <c r="N62" i="38"/>
  <c r="M62" i="38"/>
  <c r="AB62" i="38"/>
  <c r="AA62" i="38"/>
  <c r="Z62" i="38"/>
  <c r="Y62" i="38"/>
  <c r="X62" i="38"/>
  <c r="W62" i="38"/>
  <c r="AL62" i="38"/>
  <c r="AK62" i="38"/>
  <c r="AJ62" i="38"/>
  <c r="AI62" i="38"/>
  <c r="AH62" i="38"/>
  <c r="AG62" i="38"/>
  <c r="AQ62" i="38"/>
  <c r="AR62" i="38"/>
  <c r="AS62" i="38"/>
  <c r="AT62" i="38"/>
  <c r="AU62" i="38"/>
  <c r="AV62" i="38"/>
  <c r="AY61" i="38"/>
  <c r="AY57" i="38"/>
  <c r="AV58" i="38"/>
  <c r="AT58" i="38"/>
  <c r="AR58" i="38"/>
  <c r="AL58" i="38"/>
  <c r="AJ58" i="38"/>
  <c r="AH58" i="38"/>
  <c r="AB58" i="38"/>
  <c r="Z58" i="38"/>
  <c r="X58" i="38"/>
  <c r="R58" i="38"/>
  <c r="P58" i="38"/>
  <c r="N58" i="38"/>
  <c r="AK57" i="38"/>
  <c r="AI57" i="38"/>
  <c r="AG57" i="38"/>
  <c r="AV53" i="38"/>
  <c r="AU53" i="38"/>
  <c r="AT53" i="38"/>
  <c r="AS53" i="38"/>
  <c r="AR53" i="38"/>
  <c r="AQ53" i="38"/>
  <c r="AL53" i="38"/>
  <c r="AK53" i="38"/>
  <c r="AJ53" i="38"/>
  <c r="AI53" i="38"/>
  <c r="AH53" i="38"/>
  <c r="AG53" i="38"/>
  <c r="AB53" i="38"/>
  <c r="AA53" i="38"/>
  <c r="Z53" i="38"/>
  <c r="Y53" i="38"/>
  <c r="X53" i="38"/>
  <c r="W53" i="38"/>
  <c r="N53" i="38"/>
  <c r="O53" i="38"/>
  <c r="P53" i="38"/>
  <c r="Q53" i="38"/>
  <c r="R53" i="38"/>
  <c r="M53" i="38"/>
  <c r="H53" i="38"/>
  <c r="E53" i="38"/>
  <c r="AY52" i="38"/>
  <c r="R49" i="38"/>
  <c r="Q49" i="38"/>
  <c r="P49" i="38"/>
  <c r="O49" i="38"/>
  <c r="N49" i="38"/>
  <c r="M49" i="38"/>
  <c r="AB49" i="38"/>
  <c r="AA49" i="38"/>
  <c r="Z49" i="38"/>
  <c r="Y49" i="38"/>
  <c r="X49" i="38"/>
  <c r="W49" i="38"/>
  <c r="AL49" i="38"/>
  <c r="AK49" i="38"/>
  <c r="AJ49" i="38"/>
  <c r="AI49" i="38"/>
  <c r="AH49" i="38"/>
  <c r="AG49" i="38"/>
  <c r="AR49" i="38"/>
  <c r="AS49" i="38"/>
  <c r="AT49" i="38"/>
  <c r="AU49" i="38"/>
  <c r="AV49" i="38"/>
  <c r="AQ49" i="38"/>
  <c r="H49" i="38"/>
  <c r="H46" i="38"/>
  <c r="E49" i="38"/>
  <c r="AS46" i="38"/>
  <c r="AV46" i="38"/>
  <c r="AU46" i="38"/>
  <c r="AT46" i="38"/>
  <c r="AR46" i="38"/>
  <c r="AQ46" i="38"/>
  <c r="AL46" i="38"/>
  <c r="AK46" i="38"/>
  <c r="AJ46" i="38"/>
  <c r="AI46" i="38"/>
  <c r="AH46" i="38"/>
  <c r="AG46" i="38"/>
  <c r="AB46" i="38"/>
  <c r="AA46" i="38"/>
  <c r="Z46" i="38"/>
  <c r="Y46" i="38"/>
  <c r="X46" i="38"/>
  <c r="W46" i="38"/>
  <c r="N46" i="38"/>
  <c r="O46" i="38"/>
  <c r="P46" i="38"/>
  <c r="Q46" i="38"/>
  <c r="R46" i="38"/>
  <c r="M46" i="38"/>
  <c r="E46" i="38"/>
  <c r="R43" i="38"/>
  <c r="Q43" i="38"/>
  <c r="P43" i="38"/>
  <c r="O43" i="38"/>
  <c r="N43" i="38"/>
  <c r="M43" i="38"/>
  <c r="AB43" i="38"/>
  <c r="AA43" i="38"/>
  <c r="Z43" i="38"/>
  <c r="Y43" i="38"/>
  <c r="X43" i="38"/>
  <c r="W43" i="38"/>
  <c r="AK43" i="38"/>
  <c r="AL43" i="38"/>
  <c r="AJ43" i="38"/>
  <c r="AI43" i="38"/>
  <c r="AH43" i="38"/>
  <c r="AG43" i="38"/>
  <c r="AQ43" i="38"/>
  <c r="AR43" i="38"/>
  <c r="AS43" i="38"/>
  <c r="AT43" i="38"/>
  <c r="AU43" i="38"/>
  <c r="AV43" i="38"/>
  <c r="H43" i="38"/>
  <c r="E43" i="38"/>
  <c r="AU40" i="38"/>
  <c r="AS40" i="38"/>
  <c r="AL40" i="38"/>
  <c r="AK40" i="38"/>
  <c r="AJ40" i="38"/>
  <c r="AI40" i="38"/>
  <c r="AH40" i="38"/>
  <c r="AG40" i="38"/>
  <c r="AB40" i="38"/>
  <c r="AA40" i="38"/>
  <c r="Z40" i="38"/>
  <c r="Y40" i="38"/>
  <c r="X40" i="38"/>
  <c r="W40" i="38"/>
  <c r="N40" i="38"/>
  <c r="O40" i="38"/>
  <c r="P40" i="38"/>
  <c r="Q40" i="38"/>
  <c r="R40" i="38"/>
  <c r="M40" i="38"/>
  <c r="AM57" i="38" l="1"/>
  <c r="AX58" i="38"/>
  <c r="AD40" i="38"/>
  <c r="AD43" i="38"/>
  <c r="S46" i="38"/>
  <c r="AM46" i="38"/>
  <c r="AO46" i="38" s="1"/>
  <c r="AD49" i="38"/>
  <c r="AC53" i="38"/>
  <c r="AM40" i="38"/>
  <c r="AM43" i="38"/>
  <c r="S43" i="38"/>
  <c r="AN46" i="38"/>
  <c r="AM49" i="38"/>
  <c r="S49" i="38"/>
  <c r="AD53" i="38"/>
  <c r="AX53" i="38"/>
  <c r="T46" i="38"/>
  <c r="AN62" i="38"/>
  <c r="T62" i="38"/>
  <c r="AN58" i="38"/>
  <c r="AO58" i="38" s="1"/>
  <c r="AC62" i="38"/>
  <c r="AW43" i="38"/>
  <c r="AW53" i="38"/>
  <c r="AP57" i="38"/>
  <c r="AZ57" i="38"/>
  <c r="AX62" i="38"/>
  <c r="AD58" i="38"/>
  <c r="AE58" i="38" s="1"/>
  <c r="AW62" i="38"/>
  <c r="AD62" i="38"/>
  <c r="T58" i="38"/>
  <c r="AM62" i="38"/>
  <c r="S62" i="38"/>
  <c r="AN40" i="38"/>
  <c r="AO40" i="38" s="1"/>
  <c r="AN43" i="38"/>
  <c r="T43" i="38"/>
  <c r="U43" i="38" s="1"/>
  <c r="AC46" i="38"/>
  <c r="AW46" i="38"/>
  <c r="AN49" i="38"/>
  <c r="T49" i="38"/>
  <c r="S53" i="38"/>
  <c r="AM53" i="38"/>
  <c r="AO53" i="38" s="1"/>
  <c r="AX49" i="38"/>
  <c r="AC40" i="38"/>
  <c r="AX43" i="38"/>
  <c r="AC43" i="38"/>
  <c r="AD46" i="38"/>
  <c r="AF46" i="38" s="1"/>
  <c r="AX46" i="38"/>
  <c r="AW49" i="38"/>
  <c r="AC49" i="38"/>
  <c r="T53" i="38"/>
  <c r="AN53" i="38"/>
  <c r="S40" i="38"/>
  <c r="T40" i="38"/>
  <c r="BB65" i="38"/>
  <c r="AO61" i="38"/>
  <c r="AE61" i="38"/>
  <c r="AO57" i="38"/>
  <c r="AE57" i="38"/>
  <c r="AY53" i="38"/>
  <c r="AY58" i="38"/>
  <c r="AE52" i="38"/>
  <c r="AO52" i="38"/>
  <c r="AE48" i="38"/>
  <c r="AO48" i="38"/>
  <c r="AY45" i="38"/>
  <c r="AO45" i="38"/>
  <c r="AY48" i="38"/>
  <c r="AE42" i="38"/>
  <c r="AE45" i="38"/>
  <c r="AO42" i="38"/>
  <c r="AY42" i="38"/>
  <c r="AZ46" i="38" l="1"/>
  <c r="V43" i="38"/>
  <c r="V46" i="38"/>
  <c r="AP43" i="38"/>
  <c r="U46" i="38"/>
  <c r="AF49" i="38"/>
  <c r="AP46" i="38"/>
  <c r="BA62" i="38"/>
  <c r="V49" i="38"/>
  <c r="AY62" i="38"/>
  <c r="AE46" i="38"/>
  <c r="AP49" i="38"/>
  <c r="AP58" i="38"/>
  <c r="BA58" i="38"/>
  <c r="BB58" i="38" s="1"/>
  <c r="U58" i="38"/>
  <c r="AF58" i="38"/>
  <c r="V58" i="38"/>
  <c r="U62" i="38"/>
  <c r="AZ62" i="38"/>
  <c r="AF62" i="38"/>
  <c r="V62" i="38"/>
  <c r="AP62" i="38"/>
  <c r="AP40" i="38"/>
  <c r="V40" i="38"/>
  <c r="U40" i="38"/>
  <c r="AF40" i="38"/>
  <c r="BA53" i="38"/>
  <c r="BA46" i="38"/>
  <c r="AF53" i="38"/>
  <c r="V53" i="38"/>
  <c r="AP53" i="38"/>
  <c r="U53" i="38"/>
  <c r="AZ53" i="38"/>
  <c r="AZ49" i="38"/>
  <c r="AF43" i="38"/>
  <c r="BA49" i="38"/>
  <c r="BA43" i="38"/>
  <c r="U49" i="38"/>
  <c r="AZ43" i="38"/>
  <c r="AY43" i="38"/>
  <c r="AO43" i="38"/>
  <c r="AO49" i="38"/>
  <c r="AE43" i="38"/>
  <c r="AO62" i="38"/>
  <c r="AE62" i="38"/>
  <c r="BB57" i="38"/>
  <c r="AE49" i="38"/>
  <c r="BB48" i="38"/>
  <c r="BB52" i="38"/>
  <c r="BB42" i="38"/>
  <c r="BB45" i="38"/>
  <c r="BB61" i="38"/>
  <c r="AE53" i="38"/>
  <c r="AY46" i="38"/>
  <c r="AY49" i="38"/>
  <c r="AE40" i="38"/>
  <c r="BB62" i="38" l="1"/>
  <c r="AF68" i="38"/>
  <c r="BB53" i="38"/>
  <c r="BB43" i="38"/>
  <c r="BB46" i="38"/>
  <c r="BB49" i="38"/>
  <c r="AE39" i="38" l="1"/>
  <c r="AO39" i="38"/>
  <c r="AY39" i="38"/>
  <c r="BB39" i="38" l="1"/>
  <c r="F7" i="36"/>
  <c r="AY116" i="38"/>
  <c r="AO116" i="38"/>
  <c r="AO114" i="38"/>
  <c r="AO113" i="38"/>
  <c r="AY112" i="38"/>
  <c r="AE112" i="38"/>
  <c r="AY111" i="38"/>
  <c r="AO111" i="38"/>
  <c r="AE111" i="38"/>
  <c r="AY110" i="38"/>
  <c r="AO110" i="38"/>
  <c r="AY107" i="38"/>
  <c r="AY108" i="38" s="1"/>
  <c r="AE107" i="38"/>
  <c r="AE108" i="38" s="1"/>
  <c r="AY104" i="38"/>
  <c r="BB104" i="38"/>
  <c r="AE104" i="38"/>
  <c r="AY103" i="38"/>
  <c r="BB103" i="38"/>
  <c r="AE103" i="38"/>
  <c r="AY102" i="38"/>
  <c r="BB102" i="38"/>
  <c r="AE102" i="38"/>
  <c r="AY100" i="38"/>
  <c r="AE100" i="38"/>
  <c r="AY98" i="38"/>
  <c r="AY96" i="38"/>
  <c r="BB96" i="38"/>
  <c r="AE96" i="38"/>
  <c r="AY95" i="38"/>
  <c r="BB95" i="38"/>
  <c r="AE95" i="38"/>
  <c r="M93" i="38"/>
  <c r="AY92" i="38"/>
  <c r="AY88" i="38"/>
  <c r="AE88" i="38"/>
  <c r="AY87" i="38"/>
  <c r="AY86" i="38"/>
  <c r="AL86" i="38"/>
  <c r="AJ86" i="38"/>
  <c r="AH86" i="38"/>
  <c r="AE86" i="38"/>
  <c r="AY85" i="38"/>
  <c r="AE85" i="38"/>
  <c r="AY84" i="38"/>
  <c r="AE84" i="38"/>
  <c r="AY82" i="38"/>
  <c r="AE81" i="38"/>
  <c r="AE80" i="38"/>
  <c r="AE79" i="38"/>
  <c r="AY78" i="38"/>
  <c r="AE78" i="38"/>
  <c r="AY77" i="38"/>
  <c r="BB77" i="38"/>
  <c r="AE77" i="38"/>
  <c r="AY76" i="38"/>
  <c r="BB76" i="38"/>
  <c r="AE76" i="38"/>
  <c r="AY74" i="38"/>
  <c r="AE74" i="38"/>
  <c r="AB71" i="38"/>
  <c r="Z71" i="38"/>
  <c r="X71" i="38"/>
  <c r="AD71" i="38" s="1"/>
  <c r="R71" i="38"/>
  <c r="P71" i="38"/>
  <c r="N71" i="38"/>
  <c r="T71" i="38" s="1"/>
  <c r="AB70" i="38"/>
  <c r="Z70" i="38"/>
  <c r="X70" i="38"/>
  <c r="R70" i="38"/>
  <c r="P70" i="38"/>
  <c r="N70" i="38"/>
  <c r="AB69" i="38"/>
  <c r="Z69" i="38"/>
  <c r="X69" i="38"/>
  <c r="AD69" i="38" s="1"/>
  <c r="R69" i="38"/>
  <c r="P69" i="38"/>
  <c r="N69" i="38"/>
  <c r="T69" i="38" s="1"/>
  <c r="AE67" i="38"/>
  <c r="AU64" i="38"/>
  <c r="AU66" i="38" s="1"/>
  <c r="AS64" i="38"/>
  <c r="AS66" i="38" s="1"/>
  <c r="AQ64" i="38"/>
  <c r="AK64" i="38"/>
  <c r="AK66" i="38" s="1"/>
  <c r="AI64" i="38"/>
  <c r="AI66" i="38" s="1"/>
  <c r="AG64" i="38"/>
  <c r="AU63" i="38"/>
  <c r="AS63" i="38"/>
  <c r="AQ63" i="38"/>
  <c r="AK63" i="38"/>
  <c r="AI63" i="38"/>
  <c r="AG63" i="38"/>
  <c r="AM63" i="38" s="1"/>
  <c r="AU59" i="38"/>
  <c r="AS59" i="38"/>
  <c r="AQ59" i="38"/>
  <c r="AK59" i="38"/>
  <c r="AI59" i="38"/>
  <c r="AG59" i="38"/>
  <c r="AU56" i="38"/>
  <c r="AS56" i="38"/>
  <c r="AQ56" i="38"/>
  <c r="AK56" i="38"/>
  <c r="AI56" i="38"/>
  <c r="AG56" i="38"/>
  <c r="AY55" i="38"/>
  <c r="AV50" i="38"/>
  <c r="AU50" i="38"/>
  <c r="AT50" i="38"/>
  <c r="AS50" i="38"/>
  <c r="AR50" i="38"/>
  <c r="AQ50" i="38"/>
  <c r="AW50" i="38" s="1"/>
  <c r="AK50" i="38"/>
  <c r="AI50" i="38"/>
  <c r="AG50" i="38"/>
  <c r="AV38" i="38"/>
  <c r="AV40" i="38" s="1"/>
  <c r="AT38" i="38"/>
  <c r="AT40" i="38" s="1"/>
  <c r="AR38" i="38"/>
  <c r="AQ38" i="38"/>
  <c r="AE38" i="38"/>
  <c r="H38" i="38"/>
  <c r="H40" i="38" s="1"/>
  <c r="AY35" i="38"/>
  <c r="AO35" i="38"/>
  <c r="AY33" i="38"/>
  <c r="AO33" i="38"/>
  <c r="AO31" i="38"/>
  <c r="AB30" i="38"/>
  <c r="AY29" i="38"/>
  <c r="AE29" i="38"/>
  <c r="AB29" i="38"/>
  <c r="Z29" i="38"/>
  <c r="X29" i="38"/>
  <c r="R29" i="38"/>
  <c r="P29" i="38"/>
  <c r="N29" i="38"/>
  <c r="AO28" i="38"/>
  <c r="AO24" i="38"/>
  <c r="AO21" i="38"/>
  <c r="AE21" i="38"/>
  <c r="AY20" i="38"/>
  <c r="AE20" i="38"/>
  <c r="AY19" i="38"/>
  <c r="AE19" i="38"/>
  <c r="AY17" i="38"/>
  <c r="AO17" i="38"/>
  <c r="AE17" i="38"/>
  <c r="AY16" i="38"/>
  <c r="AE16" i="38"/>
  <c r="AY15" i="38"/>
  <c r="AO15" i="38"/>
  <c r="AY14" i="38"/>
  <c r="AO14" i="38"/>
  <c r="AE14" i="38"/>
  <c r="AY13" i="38"/>
  <c r="AO13" i="38"/>
  <c r="AE13" i="38"/>
  <c r="AQ18" i="32"/>
  <c r="AQ16" i="32"/>
  <c r="AP16" i="32"/>
  <c r="AO16" i="32"/>
  <c r="AN16" i="32"/>
  <c r="AM16" i="32"/>
  <c r="AL16" i="32"/>
  <c r="AK16" i="32"/>
  <c r="AJ16" i="32"/>
  <c r="AI16" i="32"/>
  <c r="AH16" i="32"/>
  <c r="AG16" i="32"/>
  <c r="AF16" i="32"/>
  <c r="AE16" i="32"/>
  <c r="X16" i="32"/>
  <c r="W16" i="32"/>
  <c r="P16" i="32"/>
  <c r="O16" i="32"/>
  <c r="AQ14" i="32"/>
  <c r="AP14" i="32"/>
  <c r="AO14" i="32"/>
  <c r="AN14" i="32"/>
  <c r="AM14" i="32"/>
  <c r="AL14" i="32"/>
  <c r="AK14" i="32"/>
  <c r="AJ14" i="32"/>
  <c r="AI14" i="32"/>
  <c r="AH14" i="32"/>
  <c r="AG14" i="32"/>
  <c r="AF14" i="32"/>
  <c r="AE14" i="32"/>
  <c r="AD14" i="32"/>
  <c r="AC14" i="32"/>
  <c r="AB14" i="32"/>
  <c r="AA14" i="32"/>
  <c r="Z14" i="32"/>
  <c r="Y14" i="32"/>
  <c r="X14" i="32"/>
  <c r="W14" i="32"/>
  <c r="V14" i="32"/>
  <c r="U14" i="32"/>
  <c r="T14" i="32"/>
  <c r="S14" i="32"/>
  <c r="R14" i="32"/>
  <c r="Q14" i="32"/>
  <c r="P14" i="32"/>
  <c r="O14" i="32"/>
  <c r="N14" i="32"/>
  <c r="M14" i="32"/>
  <c r="L14" i="32"/>
  <c r="K14" i="32"/>
  <c r="J14" i="32"/>
  <c r="I14" i="32"/>
  <c r="AQ9" i="32"/>
  <c r="AP9" i="32"/>
  <c r="AO9" i="32"/>
  <c r="AN9" i="32"/>
  <c r="AM9" i="32"/>
  <c r="AL9" i="32"/>
  <c r="AK9" i="32"/>
  <c r="AJ9" i="32"/>
  <c r="AI9" i="32"/>
  <c r="AH9" i="32"/>
  <c r="AG9" i="32"/>
  <c r="AF9" i="32"/>
  <c r="AE9" i="32"/>
  <c r="AD9" i="32"/>
  <c r="AC9" i="32"/>
  <c r="AB9" i="32"/>
  <c r="AA9" i="32"/>
  <c r="Z9" i="32"/>
  <c r="Y9" i="32"/>
  <c r="X9" i="32"/>
  <c r="W9" i="32"/>
  <c r="V9" i="32"/>
  <c r="U9" i="32"/>
  <c r="T9" i="32"/>
  <c r="S9" i="32"/>
  <c r="R9" i="32"/>
  <c r="Q9" i="32"/>
  <c r="P9" i="32"/>
  <c r="O9" i="32"/>
  <c r="N9" i="32"/>
  <c r="M9" i="32"/>
  <c r="L9" i="32"/>
  <c r="K9" i="32"/>
  <c r="J9" i="32"/>
  <c r="I9" i="32"/>
  <c r="AQ11" i="30"/>
  <c r="AQ9" i="30"/>
  <c r="AP9" i="30"/>
  <c r="AO9" i="30"/>
  <c r="AN9" i="30"/>
  <c r="AM9" i="30"/>
  <c r="AL9" i="30"/>
  <c r="AK9" i="30"/>
  <c r="AJ9" i="30"/>
  <c r="AI9" i="30"/>
  <c r="AH9" i="30"/>
  <c r="AG9" i="30"/>
  <c r="AF9" i="30"/>
  <c r="AE9" i="30"/>
  <c r="AD9" i="30"/>
  <c r="AC9" i="30"/>
  <c r="AB9" i="30"/>
  <c r="AA9" i="30"/>
  <c r="Z9" i="30"/>
  <c r="Y9" i="30"/>
  <c r="X9" i="30"/>
  <c r="W9" i="30"/>
  <c r="V9" i="30"/>
  <c r="U9" i="30"/>
  <c r="T9" i="30"/>
  <c r="S9" i="30"/>
  <c r="R9" i="30"/>
  <c r="Q9" i="30"/>
  <c r="P9" i="30"/>
  <c r="O9" i="30"/>
  <c r="N9" i="30"/>
  <c r="M9" i="30"/>
  <c r="L9" i="30"/>
  <c r="K9" i="30"/>
  <c r="J9" i="30"/>
  <c r="I9" i="30"/>
  <c r="AQ10" i="26"/>
  <c r="AQ9" i="26"/>
  <c r="AP9" i="26"/>
  <c r="AO9" i="26"/>
  <c r="AN9" i="26"/>
  <c r="AM9" i="26"/>
  <c r="AL9" i="26"/>
  <c r="AJ9" i="26"/>
  <c r="AI9" i="26"/>
  <c r="AH9" i="26"/>
  <c r="AG9" i="26"/>
  <c r="AF9" i="26"/>
  <c r="AE9" i="26"/>
  <c r="X9" i="26"/>
  <c r="W9" i="26"/>
  <c r="P9" i="26"/>
  <c r="O9" i="26"/>
  <c r="AQ32" i="31"/>
  <c r="AQ28" i="31"/>
  <c r="AP28" i="31"/>
  <c r="AO28" i="31"/>
  <c r="AN28" i="31"/>
  <c r="AM28" i="31"/>
  <c r="AF28" i="31"/>
  <c r="AE28" i="31"/>
  <c r="X28" i="31"/>
  <c r="W28" i="31"/>
  <c r="P28" i="31"/>
  <c r="O28" i="31"/>
  <c r="AQ27" i="31"/>
  <c r="AP27" i="31"/>
  <c r="AO27" i="31"/>
  <c r="AN27" i="31"/>
  <c r="AM27" i="31"/>
  <c r="AF27" i="31"/>
  <c r="AE27" i="31"/>
  <c r="X27" i="31"/>
  <c r="W27" i="31"/>
  <c r="P27" i="31"/>
  <c r="O27" i="31"/>
  <c r="AQ23" i="31"/>
  <c r="AP23" i="31"/>
  <c r="AO23" i="31"/>
  <c r="AN23" i="31"/>
  <c r="AM23" i="31"/>
  <c r="AL23" i="31"/>
  <c r="AK23" i="31"/>
  <c r="AJ23" i="31"/>
  <c r="AI23" i="31"/>
  <c r="AH23" i="31"/>
  <c r="AG23" i="31"/>
  <c r="AF23" i="31"/>
  <c r="AE23" i="31"/>
  <c r="AD23" i="31"/>
  <c r="AC23" i="31"/>
  <c r="AB23" i="31"/>
  <c r="AA23" i="31"/>
  <c r="Z23" i="31"/>
  <c r="Y23" i="31"/>
  <c r="X23" i="31"/>
  <c r="W23" i="31"/>
  <c r="V23" i="31"/>
  <c r="U23" i="31"/>
  <c r="T23" i="31"/>
  <c r="S23" i="31"/>
  <c r="R23" i="31"/>
  <c r="Q23" i="31"/>
  <c r="P23" i="31"/>
  <c r="O23" i="31"/>
  <c r="N23" i="31"/>
  <c r="M23" i="31"/>
  <c r="L23" i="31"/>
  <c r="K23" i="31"/>
  <c r="J23" i="31"/>
  <c r="I23" i="31"/>
  <c r="AQ22" i="31"/>
  <c r="AP22" i="31"/>
  <c r="AO22" i="31"/>
  <c r="AN22" i="31"/>
  <c r="AM22" i="31"/>
  <c r="AL22" i="31"/>
  <c r="AK22" i="31"/>
  <c r="AJ22" i="31"/>
  <c r="AI22" i="31"/>
  <c r="AH22" i="31"/>
  <c r="AG22" i="31"/>
  <c r="AF22" i="31"/>
  <c r="AE22" i="31"/>
  <c r="AD22" i="31"/>
  <c r="AC22" i="31"/>
  <c r="AB22" i="31"/>
  <c r="AA22" i="31"/>
  <c r="Z22" i="31"/>
  <c r="Y22" i="31"/>
  <c r="X22" i="31"/>
  <c r="W22" i="31"/>
  <c r="V22" i="31"/>
  <c r="U22" i="31"/>
  <c r="T22" i="31"/>
  <c r="S22" i="31"/>
  <c r="R22" i="31"/>
  <c r="Q22" i="31"/>
  <c r="P22" i="31"/>
  <c r="O22" i="31"/>
  <c r="N22" i="31"/>
  <c r="M22" i="31"/>
  <c r="L22" i="31"/>
  <c r="K22" i="31"/>
  <c r="J22" i="31"/>
  <c r="I22" i="31"/>
  <c r="AQ18" i="31"/>
  <c r="AP18" i="31"/>
  <c r="AO18" i="31"/>
  <c r="AN18" i="31"/>
  <c r="AM18" i="31"/>
  <c r="AL18" i="31"/>
  <c r="AK18" i="31"/>
  <c r="AJ18" i="31"/>
  <c r="AI18" i="31"/>
  <c r="AH18" i="31"/>
  <c r="AG18" i="31"/>
  <c r="AF18" i="31"/>
  <c r="AE18" i="31"/>
  <c r="AD18" i="31"/>
  <c r="AC18" i="31"/>
  <c r="AB18" i="31"/>
  <c r="AA18" i="31"/>
  <c r="Z18" i="31"/>
  <c r="Y18" i="31"/>
  <c r="X18" i="31"/>
  <c r="W18" i="31"/>
  <c r="V18" i="31"/>
  <c r="U18" i="31"/>
  <c r="T18" i="31"/>
  <c r="S18" i="31"/>
  <c r="R18" i="31"/>
  <c r="Q18" i="31"/>
  <c r="P18" i="31"/>
  <c r="O18" i="31"/>
  <c r="N18" i="31"/>
  <c r="M18" i="31"/>
  <c r="L18" i="31"/>
  <c r="K18" i="31"/>
  <c r="J18" i="31"/>
  <c r="I18" i="31"/>
  <c r="AQ16" i="31"/>
  <c r="AP16" i="31"/>
  <c r="AO16" i="31"/>
  <c r="AN16" i="31"/>
  <c r="AM16" i="31"/>
  <c r="AL16" i="31"/>
  <c r="AK16" i="31"/>
  <c r="AJ16" i="31"/>
  <c r="AI16" i="31"/>
  <c r="AH16" i="31"/>
  <c r="AG16" i="31"/>
  <c r="AF16" i="31"/>
  <c r="AE16" i="31"/>
  <c r="AD16" i="31"/>
  <c r="AC16" i="31"/>
  <c r="AB16" i="31"/>
  <c r="AA16" i="31"/>
  <c r="Z16" i="31"/>
  <c r="Y16" i="31"/>
  <c r="X16" i="31"/>
  <c r="W16" i="31"/>
  <c r="V16" i="31"/>
  <c r="U16" i="31"/>
  <c r="T16" i="31"/>
  <c r="S16" i="31"/>
  <c r="R16" i="31"/>
  <c r="Q16" i="31"/>
  <c r="P16" i="31"/>
  <c r="O16" i="31"/>
  <c r="N16" i="31"/>
  <c r="M16" i="31"/>
  <c r="L16" i="31"/>
  <c r="K16" i="31"/>
  <c r="J16" i="31"/>
  <c r="I16" i="31"/>
  <c r="AQ14" i="31"/>
  <c r="AP14" i="31"/>
  <c r="AO14" i="31"/>
  <c r="AN14" i="31"/>
  <c r="AM14" i="31"/>
  <c r="AL14" i="31"/>
  <c r="AK14" i="31"/>
  <c r="AJ14" i="31"/>
  <c r="AI14" i="31"/>
  <c r="AH14" i="31"/>
  <c r="AG14" i="31"/>
  <c r="AF14" i="31"/>
  <c r="AE14" i="31"/>
  <c r="AD14" i="31"/>
  <c r="AC14" i="31"/>
  <c r="AB14" i="31"/>
  <c r="AA14" i="31"/>
  <c r="Z14" i="31"/>
  <c r="Y14" i="31"/>
  <c r="X14" i="31"/>
  <c r="W14" i="31"/>
  <c r="V14" i="31"/>
  <c r="U14" i="31"/>
  <c r="T14" i="31"/>
  <c r="S14" i="31"/>
  <c r="R14" i="31"/>
  <c r="Q14" i="31"/>
  <c r="P14" i="31"/>
  <c r="O14" i="31"/>
  <c r="N14" i="31"/>
  <c r="M14" i="31"/>
  <c r="L14" i="31"/>
  <c r="K14" i="31"/>
  <c r="J14" i="31"/>
  <c r="I14" i="31"/>
  <c r="AQ9" i="31"/>
  <c r="AP9" i="31"/>
  <c r="AO9" i="31"/>
  <c r="AN9" i="31"/>
  <c r="AM9" i="31"/>
  <c r="AL9" i="31"/>
  <c r="AK9" i="31"/>
  <c r="AJ9" i="31"/>
  <c r="AI9" i="31"/>
  <c r="AH9" i="31"/>
  <c r="AG9" i="31"/>
  <c r="AF9" i="31"/>
  <c r="AE9" i="31"/>
  <c r="AD9" i="31"/>
  <c r="AC9" i="31"/>
  <c r="AB9" i="31"/>
  <c r="AA9" i="31"/>
  <c r="Z9" i="31"/>
  <c r="Y9" i="31"/>
  <c r="X9" i="31"/>
  <c r="W9" i="31"/>
  <c r="V9" i="31"/>
  <c r="U9" i="31"/>
  <c r="T9" i="31"/>
  <c r="S9" i="31"/>
  <c r="R9" i="31"/>
  <c r="Q9" i="31"/>
  <c r="P9" i="31"/>
  <c r="O9" i="31"/>
  <c r="N9" i="31"/>
  <c r="M9" i="31"/>
  <c r="L9" i="31"/>
  <c r="K9" i="31"/>
  <c r="J9" i="31"/>
  <c r="I9" i="31"/>
  <c r="AQ15" i="33"/>
  <c r="AQ11" i="33"/>
  <c r="AP11" i="33"/>
  <c r="AO11" i="33"/>
  <c r="AN11" i="33"/>
  <c r="AM11" i="33"/>
  <c r="AL11" i="33"/>
  <c r="AK11" i="33"/>
  <c r="AJ11" i="33"/>
  <c r="AI11" i="33"/>
  <c r="AH11" i="33"/>
  <c r="AG11" i="33"/>
  <c r="AF11" i="33"/>
  <c r="AE11" i="33"/>
  <c r="AD11" i="33"/>
  <c r="AC11" i="33"/>
  <c r="AB11" i="33"/>
  <c r="AA11" i="33"/>
  <c r="Z11" i="33"/>
  <c r="Y11" i="33"/>
  <c r="X11" i="33"/>
  <c r="W11" i="33"/>
  <c r="V11" i="33"/>
  <c r="U11" i="33"/>
  <c r="T11" i="33"/>
  <c r="S11" i="33"/>
  <c r="R11" i="33"/>
  <c r="Q11" i="33"/>
  <c r="P11" i="33"/>
  <c r="O11" i="33"/>
  <c r="N11" i="33"/>
  <c r="M11" i="33"/>
  <c r="L11" i="33"/>
  <c r="K11" i="33"/>
  <c r="J11" i="33"/>
  <c r="I11" i="33"/>
  <c r="AQ9" i="33"/>
  <c r="AP9" i="33"/>
  <c r="AO9" i="33"/>
  <c r="AN9" i="33"/>
  <c r="AM9" i="33"/>
  <c r="AL9" i="33"/>
  <c r="AJ9" i="33"/>
  <c r="AI9" i="33"/>
  <c r="AH9" i="33"/>
  <c r="AG9" i="33"/>
  <c r="AF9" i="33"/>
  <c r="AE9" i="33"/>
  <c r="X9" i="33"/>
  <c r="W9" i="33"/>
  <c r="P9" i="33"/>
  <c r="O9" i="33"/>
  <c r="AQ13" i="24"/>
  <c r="AQ12" i="24"/>
  <c r="AP12" i="24"/>
  <c r="AO12" i="24"/>
  <c r="AN12" i="24"/>
  <c r="AM12" i="24"/>
  <c r="AL12" i="24"/>
  <c r="AK12"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AQ11" i="24"/>
  <c r="AP11" i="24"/>
  <c r="AO11" i="24"/>
  <c r="AN11" i="24"/>
  <c r="AM11" i="24"/>
  <c r="AL11" i="24"/>
  <c r="AK11" i="24"/>
  <c r="AJ11" i="24"/>
  <c r="AI11" i="24"/>
  <c r="AH11" i="24"/>
  <c r="AG11" i="24"/>
  <c r="AF11" i="24"/>
  <c r="AE11" i="24"/>
  <c r="AD11" i="24"/>
  <c r="AC11" i="24"/>
  <c r="AB11" i="24"/>
  <c r="AA11" i="24"/>
  <c r="Z11" i="24"/>
  <c r="Y11" i="24"/>
  <c r="X11" i="24"/>
  <c r="W11" i="24"/>
  <c r="V11" i="24"/>
  <c r="U11" i="24"/>
  <c r="T11" i="24"/>
  <c r="S11" i="24"/>
  <c r="R11" i="24"/>
  <c r="Q11" i="24"/>
  <c r="P11" i="24"/>
  <c r="N11" i="24"/>
  <c r="M11" i="24"/>
  <c r="L11" i="24"/>
  <c r="K11" i="24"/>
  <c r="J11" i="24"/>
  <c r="I11" i="24"/>
  <c r="AQ9" i="24"/>
  <c r="AP9" i="24"/>
  <c r="AO9" i="24"/>
  <c r="AN9" i="24"/>
  <c r="AM9" i="24"/>
  <c r="AL9" i="24"/>
  <c r="AK9"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AQ46" i="22"/>
  <c r="AQ41" i="22"/>
  <c r="AP41" i="22"/>
  <c r="AO41" i="22"/>
  <c r="AN41" i="22"/>
  <c r="AM41" i="22"/>
  <c r="AF41" i="22"/>
  <c r="AE41" i="22"/>
  <c r="X41" i="22"/>
  <c r="W41" i="22"/>
  <c r="P41" i="22"/>
  <c r="O41" i="22"/>
  <c r="AQ37" i="22"/>
  <c r="AP37" i="22"/>
  <c r="AO37" i="22"/>
  <c r="AN37" i="22"/>
  <c r="AM37" i="22"/>
  <c r="AF37" i="22"/>
  <c r="AE37" i="22"/>
  <c r="X37" i="22"/>
  <c r="W37" i="22"/>
  <c r="P37" i="22"/>
  <c r="O37" i="22"/>
  <c r="AQ30" i="22"/>
  <c r="AP30" i="22"/>
  <c r="AO30" i="22"/>
  <c r="AN30" i="22"/>
  <c r="AM30" i="22"/>
  <c r="AF30" i="22"/>
  <c r="AE30" i="22"/>
  <c r="X30" i="22"/>
  <c r="W30" i="22"/>
  <c r="P30" i="22"/>
  <c r="O30" i="22"/>
  <c r="AQ25" i="22"/>
  <c r="AP25" i="22"/>
  <c r="AO25" i="22"/>
  <c r="AN25" i="22"/>
  <c r="AM25" i="22"/>
  <c r="AF25" i="22"/>
  <c r="AE25" i="22"/>
  <c r="X25" i="22"/>
  <c r="W25" i="22"/>
  <c r="P25" i="22"/>
  <c r="O25" i="22"/>
  <c r="AQ20" i="22"/>
  <c r="AP20" i="22"/>
  <c r="AO20" i="22"/>
  <c r="AN20" i="22"/>
  <c r="AM20" i="22"/>
  <c r="AF20" i="22"/>
  <c r="AE20" i="22"/>
  <c r="X20" i="22"/>
  <c r="W20" i="22"/>
  <c r="P20" i="22"/>
  <c r="O20" i="22"/>
  <c r="AQ14" i="22"/>
  <c r="AP14" i="22"/>
  <c r="AO14" i="22"/>
  <c r="AN14" i="22"/>
  <c r="AM14" i="22"/>
  <c r="AF14" i="22"/>
  <c r="AE14" i="22"/>
  <c r="X14" i="22"/>
  <c r="W14" i="22"/>
  <c r="P14" i="22"/>
  <c r="O14" i="22"/>
  <c r="AQ10" i="22"/>
  <c r="AP10" i="22"/>
  <c r="AO10" i="22"/>
  <c r="AN10" i="22"/>
  <c r="AM10" i="22"/>
  <c r="AL10" i="22"/>
  <c r="AK10" i="22"/>
  <c r="AJ10" i="22"/>
  <c r="AI10" i="22"/>
  <c r="AH10" i="22"/>
  <c r="AG10" i="22"/>
  <c r="AF10" i="22"/>
  <c r="AE10" i="22"/>
  <c r="AD10" i="22"/>
  <c r="AC10" i="22"/>
  <c r="AB10" i="22"/>
  <c r="AA10" i="22"/>
  <c r="Z10" i="22"/>
  <c r="Y10" i="22"/>
  <c r="X10" i="22"/>
  <c r="W10" i="22"/>
  <c r="V10" i="22"/>
  <c r="U10" i="22"/>
  <c r="T10" i="22"/>
  <c r="S10" i="22"/>
  <c r="R10" i="22"/>
  <c r="Q10" i="22"/>
  <c r="P10" i="22"/>
  <c r="O10" i="22"/>
  <c r="N10" i="22"/>
  <c r="M10" i="22"/>
  <c r="L10" i="22"/>
  <c r="K10" i="22"/>
  <c r="J10" i="22"/>
  <c r="I10" i="22"/>
  <c r="AQ9" i="22"/>
  <c r="AP9" i="22"/>
  <c r="AO9" i="22"/>
  <c r="AN9" i="22"/>
  <c r="AM9" i="22"/>
  <c r="AL9" i="22"/>
  <c r="AK9" i="22"/>
  <c r="AJ9" i="22"/>
  <c r="AI9" i="22"/>
  <c r="AH9" i="22"/>
  <c r="AG9" i="22"/>
  <c r="AF9" i="22"/>
  <c r="AE9" i="22"/>
  <c r="X9" i="22"/>
  <c r="W9" i="22"/>
  <c r="P9" i="22"/>
  <c r="O9" i="22"/>
  <c r="AQ27" i="20"/>
  <c r="AQ20" i="20"/>
  <c r="AP20" i="20"/>
  <c r="AO20" i="20"/>
  <c r="AN20" i="20"/>
  <c r="AM20" i="20"/>
  <c r="AL20" i="20"/>
  <c r="AK20" i="20"/>
  <c r="AJ20" i="20"/>
  <c r="AI20" i="20"/>
  <c r="AH20" i="20"/>
  <c r="AG20" i="20"/>
  <c r="AF20" i="20"/>
  <c r="AE20" i="20"/>
  <c r="AD20" i="20"/>
  <c r="AC20" i="20"/>
  <c r="AB20" i="20"/>
  <c r="AA20" i="20"/>
  <c r="Z20" i="20"/>
  <c r="Y20" i="20"/>
  <c r="X20" i="20"/>
  <c r="W20" i="20"/>
  <c r="V20" i="20"/>
  <c r="U20" i="20"/>
  <c r="T20" i="20"/>
  <c r="S20" i="20"/>
  <c r="R20" i="20"/>
  <c r="Q20" i="20"/>
  <c r="P20" i="20"/>
  <c r="O20" i="20"/>
  <c r="N20" i="20"/>
  <c r="M20" i="20"/>
  <c r="L20" i="20"/>
  <c r="K20" i="20"/>
  <c r="J20" i="20"/>
  <c r="I20" i="20"/>
  <c r="AQ17" i="20"/>
  <c r="AP17" i="20"/>
  <c r="AO17" i="20"/>
  <c r="AN17" i="20"/>
  <c r="AM17" i="20"/>
  <c r="AL17" i="20"/>
  <c r="AK17" i="20"/>
  <c r="AJ17" i="20"/>
  <c r="AI17" i="20"/>
  <c r="AH17" i="20"/>
  <c r="AG17" i="20"/>
  <c r="AF17" i="20"/>
  <c r="AE17" i="20"/>
  <c r="AD17" i="20"/>
  <c r="AC17" i="20"/>
  <c r="AB17" i="20"/>
  <c r="AA17" i="20"/>
  <c r="Z17" i="20"/>
  <c r="Y17" i="20"/>
  <c r="X17" i="20"/>
  <c r="W17" i="20"/>
  <c r="V17" i="20"/>
  <c r="U17" i="20"/>
  <c r="T17" i="20"/>
  <c r="S17" i="20"/>
  <c r="R17" i="20"/>
  <c r="Q17" i="20"/>
  <c r="P17" i="20"/>
  <c r="O17" i="20"/>
  <c r="N17" i="20"/>
  <c r="M17" i="20"/>
  <c r="L17" i="20"/>
  <c r="K17" i="20"/>
  <c r="J17" i="20"/>
  <c r="I17" i="20"/>
  <c r="AQ15" i="20"/>
  <c r="AP15" i="20"/>
  <c r="AO15" i="20"/>
  <c r="AN15" i="20"/>
  <c r="AM15" i="20"/>
  <c r="AL15" i="20"/>
  <c r="AK15" i="20"/>
  <c r="AJ15"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AQ9" i="20"/>
  <c r="AP9" i="20"/>
  <c r="AO9" i="20"/>
  <c r="AN9" i="20"/>
  <c r="AM9" i="20"/>
  <c r="AL9" i="20"/>
  <c r="AK9" i="20"/>
  <c r="AJ9" i="20"/>
  <c r="AI9" i="20"/>
  <c r="AH9" i="20"/>
  <c r="AG9" i="20"/>
  <c r="AF9" i="20"/>
  <c r="AE9" i="20"/>
  <c r="AD9" i="20"/>
  <c r="AC9" i="20"/>
  <c r="AB9" i="20"/>
  <c r="AA9" i="20"/>
  <c r="Z9" i="20"/>
  <c r="Y9" i="20"/>
  <c r="X9" i="20"/>
  <c r="W9" i="20"/>
  <c r="V9" i="20"/>
  <c r="U9" i="20"/>
  <c r="T9" i="20"/>
  <c r="S9" i="20"/>
  <c r="R9" i="20"/>
  <c r="Q9" i="20"/>
  <c r="P9" i="20"/>
  <c r="O9" i="20"/>
  <c r="N9" i="20"/>
  <c r="M9" i="20"/>
  <c r="L9" i="20"/>
  <c r="K9" i="20"/>
  <c r="J9" i="20"/>
  <c r="I9" i="20"/>
  <c r="AQ24"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AQ11" i="19"/>
  <c r="AP11" i="19"/>
  <c r="AO11" i="19"/>
  <c r="AN11" i="19"/>
  <c r="AM11" i="19"/>
  <c r="AL11" i="19"/>
  <c r="AK11" i="19"/>
  <c r="AJ11" i="19"/>
  <c r="AI11" i="19"/>
  <c r="AH11" i="19"/>
  <c r="AG11" i="19"/>
  <c r="AF11" i="19"/>
  <c r="AE11" i="19"/>
  <c r="AD11" i="19"/>
  <c r="AC11" i="19"/>
  <c r="AB11" i="19"/>
  <c r="AA11" i="19"/>
  <c r="Z11" i="19"/>
  <c r="Y11" i="19"/>
  <c r="X11" i="19"/>
  <c r="W11" i="19"/>
  <c r="P11" i="19"/>
  <c r="O11" i="19"/>
  <c r="AQ9" i="19"/>
  <c r="AP9" i="19"/>
  <c r="AO9" i="19"/>
  <c r="AN9" i="19"/>
  <c r="AM9" i="19"/>
  <c r="AF9" i="19"/>
  <c r="AE9" i="19"/>
  <c r="X9" i="19"/>
  <c r="W9" i="19"/>
  <c r="P9" i="19"/>
  <c r="O9" i="19"/>
  <c r="AQ22" i="16"/>
  <c r="AQ20" i="16"/>
  <c r="AP20" i="16"/>
  <c r="AO20" i="16"/>
  <c r="AN20" i="16"/>
  <c r="AM20" i="16"/>
  <c r="AL20" i="16"/>
  <c r="AK20" i="16"/>
  <c r="AJ20" i="16"/>
  <c r="AI20" i="16"/>
  <c r="AH20" i="16"/>
  <c r="AG20" i="16"/>
  <c r="AF20" i="16"/>
  <c r="AE20" i="16"/>
  <c r="X20" i="16"/>
  <c r="W20" i="16"/>
  <c r="P20" i="16"/>
  <c r="O20" i="16"/>
  <c r="AQ15" i="16"/>
  <c r="AP15" i="16"/>
  <c r="AO15" i="16"/>
  <c r="AN15" i="16"/>
  <c r="AM15" i="16"/>
  <c r="AL15" i="16"/>
  <c r="AK15" i="16"/>
  <c r="AJ15" i="16"/>
  <c r="AI15" i="16"/>
  <c r="AH15" i="16"/>
  <c r="AG15" i="16"/>
  <c r="AF15" i="16"/>
  <c r="AE15" i="16"/>
  <c r="X15" i="16"/>
  <c r="W15" i="16"/>
  <c r="P15" i="16"/>
  <c r="O15" i="16"/>
  <c r="AQ13" i="16"/>
  <c r="AP13" i="16"/>
  <c r="AO13" i="16"/>
  <c r="AN13" i="16"/>
  <c r="AM13" i="16"/>
  <c r="AL13" i="16"/>
  <c r="AK13" i="16"/>
  <c r="AJ13" i="16"/>
  <c r="AI13" i="16"/>
  <c r="AH13" i="16"/>
  <c r="AG13" i="16"/>
  <c r="AF13" i="16"/>
  <c r="AE13" i="16"/>
  <c r="X13" i="16"/>
  <c r="W13" i="16"/>
  <c r="P13" i="16"/>
  <c r="O13" i="16"/>
  <c r="AP10" i="16"/>
  <c r="AO10" i="16"/>
  <c r="AN10" i="16"/>
  <c r="AM10" i="16"/>
  <c r="AL10" i="16"/>
  <c r="AK10" i="16"/>
  <c r="AJ10" i="16"/>
  <c r="AI10" i="16"/>
  <c r="AH10" i="16"/>
  <c r="AG10" i="16"/>
  <c r="AF10" i="16"/>
  <c r="AE10" i="16"/>
  <c r="AD10" i="16"/>
  <c r="AC10" i="16"/>
  <c r="AB10" i="16"/>
  <c r="AA10" i="16"/>
  <c r="Z10" i="16"/>
  <c r="Y10" i="16"/>
  <c r="X10" i="16"/>
  <c r="W10" i="16"/>
  <c r="P10" i="16"/>
  <c r="O10" i="16"/>
  <c r="AQ9" i="16"/>
  <c r="AP9" i="16"/>
  <c r="AO9" i="16"/>
  <c r="AN9" i="16"/>
  <c r="AM9" i="16"/>
  <c r="AL9" i="16"/>
  <c r="AK9" i="16"/>
  <c r="AJ9" i="16"/>
  <c r="AI9" i="16"/>
  <c r="AH9" i="16"/>
  <c r="AG9" i="16"/>
  <c r="AF9" i="16"/>
  <c r="AE9" i="16"/>
  <c r="AD9" i="16"/>
  <c r="AC9" i="16"/>
  <c r="AB9" i="16"/>
  <c r="AA9" i="16"/>
  <c r="Z9" i="16"/>
  <c r="Y9" i="16"/>
  <c r="X9" i="16"/>
  <c r="W9" i="16"/>
  <c r="V9" i="16"/>
  <c r="U9" i="16"/>
  <c r="T9" i="16"/>
  <c r="S9" i="16"/>
  <c r="R9" i="16"/>
  <c r="Q9" i="16"/>
  <c r="P9" i="16"/>
  <c r="O9" i="16"/>
  <c r="N9" i="16"/>
  <c r="M9" i="16"/>
  <c r="L9" i="16"/>
  <c r="K9" i="16"/>
  <c r="J9" i="16"/>
  <c r="I9" i="16"/>
  <c r="AQ31" i="15"/>
  <c r="AQ27" i="15"/>
  <c r="AP27" i="15"/>
  <c r="AO27" i="15"/>
  <c r="AN27" i="15"/>
  <c r="AM27" i="15"/>
  <c r="AL27" i="15"/>
  <c r="AK27" i="15"/>
  <c r="AJ27" i="15"/>
  <c r="AI27" i="15"/>
  <c r="AH27" i="15"/>
  <c r="AG27" i="15"/>
  <c r="AF27" i="15"/>
  <c r="AE27" i="15"/>
  <c r="AD27" i="15"/>
  <c r="AC27" i="15"/>
  <c r="AB27" i="15"/>
  <c r="AA27" i="15"/>
  <c r="Z27" i="15"/>
  <c r="Y27" i="15"/>
  <c r="X27" i="15"/>
  <c r="W27" i="15"/>
  <c r="V27" i="15"/>
  <c r="U27" i="15"/>
  <c r="T27" i="15"/>
  <c r="S27" i="15"/>
  <c r="R27" i="15"/>
  <c r="Q27" i="15"/>
  <c r="P27" i="15"/>
  <c r="O27" i="15"/>
  <c r="N27" i="15"/>
  <c r="M27" i="15"/>
  <c r="L27" i="15"/>
  <c r="K27" i="15"/>
  <c r="J27" i="15"/>
  <c r="I27" i="15"/>
  <c r="AQ24" i="15"/>
  <c r="AP24" i="15"/>
  <c r="AO24" i="15"/>
  <c r="AN24" i="15"/>
  <c r="AM24" i="15"/>
  <c r="AL24" i="15"/>
  <c r="AK24" i="15"/>
  <c r="AJ24" i="15"/>
  <c r="AI24" i="15"/>
  <c r="AH24" i="15"/>
  <c r="AG24" i="15"/>
  <c r="AF24" i="15"/>
  <c r="AE24" i="15"/>
  <c r="AD24" i="15"/>
  <c r="AC24" i="15"/>
  <c r="AB24" i="15"/>
  <c r="AA24" i="15"/>
  <c r="Z24" i="15"/>
  <c r="Y24" i="15"/>
  <c r="X24" i="15"/>
  <c r="W24" i="15"/>
  <c r="V24" i="15"/>
  <c r="U24" i="15"/>
  <c r="T24" i="15"/>
  <c r="S24" i="15"/>
  <c r="R24" i="15"/>
  <c r="Q24" i="15"/>
  <c r="P24" i="15"/>
  <c r="O24" i="15"/>
  <c r="N24" i="15"/>
  <c r="M24" i="15"/>
  <c r="L24" i="15"/>
  <c r="K24" i="15"/>
  <c r="J24" i="15"/>
  <c r="I24" i="15"/>
  <c r="AQ23" i="15"/>
  <c r="AP23" i="15"/>
  <c r="AO23" i="15"/>
  <c r="AN23" i="15"/>
  <c r="AM23" i="15"/>
  <c r="AL23" i="15"/>
  <c r="AK23" i="15"/>
  <c r="AJ23" i="15"/>
  <c r="AI23" i="15"/>
  <c r="AH23" i="15"/>
  <c r="AG23" i="15"/>
  <c r="AF23" i="15"/>
  <c r="AE23" i="15"/>
  <c r="AD23" i="15"/>
  <c r="AC23" i="15"/>
  <c r="AB23" i="15"/>
  <c r="AA23" i="15"/>
  <c r="Z23" i="15"/>
  <c r="Y23" i="15"/>
  <c r="X23" i="15"/>
  <c r="W23" i="15"/>
  <c r="V23" i="15"/>
  <c r="U23" i="15"/>
  <c r="T23" i="15"/>
  <c r="S23" i="15"/>
  <c r="R23" i="15"/>
  <c r="Q23" i="15"/>
  <c r="P23" i="15"/>
  <c r="O23" i="15"/>
  <c r="M23" i="15"/>
  <c r="L23" i="15"/>
  <c r="K23" i="15"/>
  <c r="J23" i="15"/>
  <c r="I23" i="15"/>
  <c r="AQ22" i="15"/>
  <c r="AP22" i="15"/>
  <c r="AO22" i="15"/>
  <c r="AN22" i="15"/>
  <c r="AM22" i="15"/>
  <c r="AF22" i="15"/>
  <c r="AE22" i="15"/>
  <c r="X22" i="15"/>
  <c r="W22" i="15"/>
  <c r="P22" i="15"/>
  <c r="O22" i="15"/>
  <c r="AQ17" i="15"/>
  <c r="AP17" i="15"/>
  <c r="AO17" i="15"/>
  <c r="AN17" i="15"/>
  <c r="AM17" i="15"/>
  <c r="AL17" i="15"/>
  <c r="AK17" i="15"/>
  <c r="AJ17" i="15"/>
  <c r="AI17" i="15"/>
  <c r="AH17" i="15"/>
  <c r="AG17" i="15"/>
  <c r="AF17" i="15"/>
  <c r="AE17" i="15"/>
  <c r="X17" i="15"/>
  <c r="W17" i="15"/>
  <c r="P17" i="15"/>
  <c r="O17" i="15"/>
  <c r="AQ15" i="15"/>
  <c r="AP15" i="15"/>
  <c r="AO15" i="15"/>
  <c r="AN15" i="15"/>
  <c r="AM15" i="15"/>
  <c r="AL15" i="15"/>
  <c r="AK15" i="15"/>
  <c r="AJ15" i="15"/>
  <c r="AI15" i="15"/>
  <c r="AH15" i="15"/>
  <c r="AG15" i="15"/>
  <c r="AF15" i="15"/>
  <c r="AE15" i="15"/>
  <c r="AD15" i="15"/>
  <c r="AC15" i="15"/>
  <c r="AB15" i="15"/>
  <c r="AA15" i="15"/>
  <c r="Z15" i="15"/>
  <c r="Y15" i="15"/>
  <c r="X15" i="15"/>
  <c r="W15" i="15"/>
  <c r="V15" i="15"/>
  <c r="U15" i="15"/>
  <c r="T15" i="15"/>
  <c r="S15" i="15"/>
  <c r="R15" i="15"/>
  <c r="Q15" i="15"/>
  <c r="P15" i="15"/>
  <c r="O15" i="15"/>
  <c r="N15" i="15"/>
  <c r="M15" i="15"/>
  <c r="L15" i="15"/>
  <c r="K15" i="15"/>
  <c r="J15" i="15"/>
  <c r="I15" i="15"/>
  <c r="AQ14" i="15"/>
  <c r="AP14" i="15"/>
  <c r="AO14" i="15"/>
  <c r="AN14" i="15"/>
  <c r="AM14" i="15"/>
  <c r="AL14" i="15"/>
  <c r="AK14" i="15"/>
  <c r="AJ14" i="15"/>
  <c r="AI14" i="15"/>
  <c r="AH14" i="15"/>
  <c r="AG14" i="15"/>
  <c r="AF14" i="15"/>
  <c r="AE14" i="15"/>
  <c r="AD14" i="15"/>
  <c r="AC14" i="15"/>
  <c r="AB14" i="15"/>
  <c r="AA14" i="15"/>
  <c r="Z14" i="15"/>
  <c r="Y14" i="15"/>
  <c r="X14" i="15"/>
  <c r="W14" i="15"/>
  <c r="V14" i="15"/>
  <c r="U14" i="15"/>
  <c r="T14" i="15"/>
  <c r="S14" i="15"/>
  <c r="R14" i="15"/>
  <c r="Q14" i="15"/>
  <c r="P14" i="15"/>
  <c r="O14" i="15"/>
  <c r="N14" i="15"/>
  <c r="M14" i="15"/>
  <c r="L14" i="15"/>
  <c r="K14" i="15"/>
  <c r="J14" i="15"/>
  <c r="I14" i="15"/>
  <c r="AQ12" i="15"/>
  <c r="AP12" i="15"/>
  <c r="AO12" i="15"/>
  <c r="AN12" i="15"/>
  <c r="AM12" i="15"/>
  <c r="AL12" i="15"/>
  <c r="AK12" i="15"/>
  <c r="AJ12" i="15"/>
  <c r="AI12" i="15"/>
  <c r="AH12" i="15"/>
  <c r="AG12" i="15"/>
  <c r="AF12" i="15"/>
  <c r="AE12" i="15"/>
  <c r="AD12" i="15"/>
  <c r="AC12" i="15"/>
  <c r="AB12" i="15"/>
  <c r="AA12" i="15"/>
  <c r="Z12" i="15"/>
  <c r="Y12" i="15"/>
  <c r="X12" i="15"/>
  <c r="W12" i="15"/>
  <c r="V12" i="15"/>
  <c r="U12" i="15"/>
  <c r="T12" i="15"/>
  <c r="S12" i="15"/>
  <c r="R12" i="15"/>
  <c r="Q12" i="15"/>
  <c r="P12" i="15"/>
  <c r="O12" i="15"/>
  <c r="N12" i="15"/>
  <c r="M12" i="15"/>
  <c r="L12" i="15"/>
  <c r="K12" i="15"/>
  <c r="J12" i="15"/>
  <c r="I12" i="15"/>
  <c r="AQ9" i="15"/>
  <c r="AP9" i="15"/>
  <c r="AO9" i="15"/>
  <c r="AN9" i="15"/>
  <c r="AM9" i="15"/>
  <c r="AL9" i="15"/>
  <c r="AK9" i="15"/>
  <c r="AJ9" i="15"/>
  <c r="AI9" i="15"/>
  <c r="AH9" i="15"/>
  <c r="AG9" i="15"/>
  <c r="AF9" i="15"/>
  <c r="AE9" i="15"/>
  <c r="X9" i="15"/>
  <c r="W9" i="15"/>
  <c r="P9" i="15"/>
  <c r="O9" i="15"/>
  <c r="AQ12" i="18"/>
  <c r="AQ11" i="18"/>
  <c r="AP11" i="18"/>
  <c r="AO11" i="18"/>
  <c r="AN11" i="18"/>
  <c r="AM11" i="18"/>
  <c r="AL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I11" i="18"/>
  <c r="AQ9" i="18"/>
  <c r="AP9" i="18"/>
  <c r="AO9" i="18"/>
  <c r="AN9" i="18"/>
  <c r="AM9" i="18"/>
  <c r="AL9"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AQ14" i="28"/>
  <c r="AQ9" i="28"/>
  <c r="AP9" i="28"/>
  <c r="AO9" i="28"/>
  <c r="AN9" i="28"/>
  <c r="AM9" i="28"/>
  <c r="AF9" i="28"/>
  <c r="AE9" i="28"/>
  <c r="X9" i="28"/>
  <c r="W9" i="28"/>
  <c r="P9" i="28"/>
  <c r="O9" i="28"/>
  <c r="U71" i="38" l="1"/>
  <c r="BA71" i="38"/>
  <c r="V71" i="38"/>
  <c r="AP71" i="38"/>
  <c r="AF71" i="38"/>
  <c r="AQ40" i="38"/>
  <c r="AW40" i="38" s="1"/>
  <c r="AZ40" i="38" s="1"/>
  <c r="AW38" i="38"/>
  <c r="AZ38" i="38" s="1"/>
  <c r="AM50" i="38"/>
  <c r="AX50" i="38"/>
  <c r="BA50" i="38" s="1"/>
  <c r="AD70" i="38"/>
  <c r="U69" i="38"/>
  <c r="BA69" i="38"/>
  <c r="AP69" i="38"/>
  <c r="V69" i="38"/>
  <c r="AF69" i="38"/>
  <c r="AR40" i="38"/>
  <c r="AX38" i="38"/>
  <c r="BA38" i="38" s="1"/>
  <c r="T70" i="38"/>
  <c r="AM56" i="38"/>
  <c r="AP63" i="38"/>
  <c r="AW59" i="38"/>
  <c r="AQ66" i="38"/>
  <c r="AW66" i="38" s="1"/>
  <c r="AY66" i="38" s="1"/>
  <c r="AW64" i="38"/>
  <c r="AY64" i="38" s="1"/>
  <c r="AM59" i="38"/>
  <c r="AM64" i="38"/>
  <c r="AW56" i="38"/>
  <c r="AY56" i="38" s="1"/>
  <c r="AW63" i="38"/>
  <c r="AZ63" i="38" s="1"/>
  <c r="AX40" i="38"/>
  <c r="BA40" i="38" s="1"/>
  <c r="BB40" i="38" s="1"/>
  <c r="AY97" i="38"/>
  <c r="AY105" i="38"/>
  <c r="AE97" i="38"/>
  <c r="AE105" i="38"/>
  <c r="BB88" i="38"/>
  <c r="AE90" i="38"/>
  <c r="AE91" i="38"/>
  <c r="AY91" i="38"/>
  <c r="AY18" i="38"/>
  <c r="BB112" i="38"/>
  <c r="BB84" i="38"/>
  <c r="AY81" i="38"/>
  <c r="AE82" i="38"/>
  <c r="AF97" i="38"/>
  <c r="AF105" i="38"/>
  <c r="AY80" i="38"/>
  <c r="AY89" i="38"/>
  <c r="U97" i="38"/>
  <c r="BB97" i="38"/>
  <c r="U105" i="38"/>
  <c r="AY59" i="38"/>
  <c r="BB60" i="38"/>
  <c r="AY63" i="38"/>
  <c r="BB74" i="38"/>
  <c r="AY79" i="38"/>
  <c r="BB85" i="38"/>
  <c r="BB90" i="38"/>
  <c r="V97" i="38"/>
  <c r="AE99" i="38"/>
  <c r="AY99" i="38"/>
  <c r="AY101" i="38" s="1"/>
  <c r="V105" i="38"/>
  <c r="AO109" i="38"/>
  <c r="AY114" i="38"/>
  <c r="AE116" i="38"/>
  <c r="AE113" i="38"/>
  <c r="BB105" i="38"/>
  <c r="AE56" i="38"/>
  <c r="BB92" i="38"/>
  <c r="AE55" i="38"/>
  <c r="BB29" i="38"/>
  <c r="AE60" i="38"/>
  <c r="AY67" i="38"/>
  <c r="AY69" i="38"/>
  <c r="AY70" i="38"/>
  <c r="AY71" i="38"/>
  <c r="BB87" i="38"/>
  <c r="BB98" i="38"/>
  <c r="BB100" i="38"/>
  <c r="U108" i="38"/>
  <c r="AG66" i="38"/>
  <c r="AM66" i="38" s="1"/>
  <c r="BB75" i="38"/>
  <c r="AO56" i="38"/>
  <c r="BB86" i="38"/>
  <c r="AY90" i="38"/>
  <c r="BB111" i="38"/>
  <c r="AO115" i="38"/>
  <c r="AO78" i="38"/>
  <c r="AO82" i="38"/>
  <c r="AO67" i="38"/>
  <c r="AE59" i="38"/>
  <c r="AE63" i="38"/>
  <c r="AY113" i="38"/>
  <c r="AF108" i="38"/>
  <c r="AE114" i="38"/>
  <c r="AE115" i="38"/>
  <c r="AY115" i="38"/>
  <c r="AO29" i="38"/>
  <c r="AP108" i="38"/>
  <c r="AY60" i="38"/>
  <c r="AE64" i="38"/>
  <c r="AE75" i="38"/>
  <c r="AE83" i="38" s="1"/>
  <c r="AY75" i="38"/>
  <c r="V108" i="38"/>
  <c r="AO107" i="38"/>
  <c r="AO108" i="38" s="1"/>
  <c r="AE109" i="38"/>
  <c r="AY109" i="38"/>
  <c r="AO25" i="38"/>
  <c r="AO88" i="38"/>
  <c r="AO99" i="38"/>
  <c r="AO19" i="38"/>
  <c r="AE27" i="38"/>
  <c r="AY27" i="38"/>
  <c r="AE25" i="38"/>
  <c r="AY25" i="38"/>
  <c r="AO84" i="38"/>
  <c r="AY21" i="38"/>
  <c r="AY22" i="38" s="1"/>
  <c r="AE23" i="38"/>
  <c r="AY23" i="38"/>
  <c r="AY24" i="38"/>
  <c r="AE31" i="38"/>
  <c r="AE47" i="38"/>
  <c r="AE51" i="38"/>
  <c r="AO55" i="38"/>
  <c r="AO74" i="38"/>
  <c r="AO27" i="38"/>
  <c r="AY34" i="38"/>
  <c r="AY36" i="38" s="1"/>
  <c r="AE35" i="38"/>
  <c r="AO86" i="38"/>
  <c r="AY31" i="38"/>
  <c r="AO16" i="38"/>
  <c r="AO18" i="38" s="1"/>
  <c r="AE41" i="38"/>
  <c r="AO44" i="38"/>
  <c r="AO96" i="38"/>
  <c r="AE15" i="38"/>
  <c r="AE18" i="38" s="1"/>
  <c r="AO20" i="38"/>
  <c r="AO60" i="38"/>
  <c r="AO76" i="38"/>
  <c r="AO23" i="38"/>
  <c r="AO26" i="38"/>
  <c r="AE28" i="38"/>
  <c r="AY28" i="38"/>
  <c r="AO69" i="38"/>
  <c r="AO71" i="38"/>
  <c r="AO75" i="38"/>
  <c r="AE69" i="38"/>
  <c r="AE71" i="38"/>
  <c r="AO104" i="38"/>
  <c r="AO103" i="38"/>
  <c r="AO102" i="38"/>
  <c r="AO90" i="38"/>
  <c r="AF54" i="38"/>
  <c r="V54" i="38"/>
  <c r="U54" i="38"/>
  <c r="AO79" i="38"/>
  <c r="AE26" i="38"/>
  <c r="AO30" i="38"/>
  <c r="AE98" i="38"/>
  <c r="AE24" i="38"/>
  <c r="AE33" i="38"/>
  <c r="AE44" i="38"/>
  <c r="AO47" i="38"/>
  <c r="AE50" i="38"/>
  <c r="AE54" i="38" s="1"/>
  <c r="AO51" i="38"/>
  <c r="AY26" i="38"/>
  <c r="AE30" i="38"/>
  <c r="AY30" i="38"/>
  <c r="AE34" i="38"/>
  <c r="AO70" i="38"/>
  <c r="AO80" i="38"/>
  <c r="AE87" i="38"/>
  <c r="AE89" i="38" s="1"/>
  <c r="AO81" i="38"/>
  <c r="AO85" i="38"/>
  <c r="AO91" i="38"/>
  <c r="AE92" i="38"/>
  <c r="AO100" i="38"/>
  <c r="AE110" i="38"/>
  <c r="AO112" i="38"/>
  <c r="AE70" i="38"/>
  <c r="O93" i="38"/>
  <c r="Q93" i="38" s="1"/>
  <c r="S93" i="38" s="1"/>
  <c r="U93" i="38" s="1"/>
  <c r="V93" i="38" s="1"/>
  <c r="AO77" i="38"/>
  <c r="AO87" i="38"/>
  <c r="AO92" i="38"/>
  <c r="AO95" i="38"/>
  <c r="AO98" i="38"/>
  <c r="AO34" i="38"/>
  <c r="AO36" i="38" s="1"/>
  <c r="U70" i="38" l="1"/>
  <c r="AP70" i="38"/>
  <c r="AF70" i="38"/>
  <c r="V70" i="38"/>
  <c r="BA70" i="38"/>
  <c r="AP50" i="38"/>
  <c r="AP54" i="38" s="1"/>
  <c r="AZ50" i="38"/>
  <c r="AP59" i="38"/>
  <c r="AZ59" i="38"/>
  <c r="AZ64" i="38"/>
  <c r="AP64" i="38"/>
  <c r="AZ66" i="38"/>
  <c r="BB66" i="38" s="1"/>
  <c r="AP66" i="38"/>
  <c r="AZ56" i="38"/>
  <c r="AP56" i="38"/>
  <c r="AE101" i="38"/>
  <c r="BB113" i="38"/>
  <c r="BB67" i="38"/>
  <c r="BB21" i="38"/>
  <c r="BB115" i="38"/>
  <c r="BB110" i="38"/>
  <c r="BB114" i="38"/>
  <c r="U117" i="38"/>
  <c r="U118" i="38" s="1"/>
  <c r="U68" i="38"/>
  <c r="BB35" i="38"/>
  <c r="BB34" i="38"/>
  <c r="BB91" i="38"/>
  <c r="BB80" i="38"/>
  <c r="AO101" i="38"/>
  <c r="AO97" i="38"/>
  <c r="AF83" i="38"/>
  <c r="AO105" i="38"/>
  <c r="E38" i="38"/>
  <c r="E40" i="38" s="1"/>
  <c r="V36" i="38"/>
  <c r="AY83" i="38"/>
  <c r="AE36" i="38"/>
  <c r="BB33" i="38"/>
  <c r="V32" i="38"/>
  <c r="BB19" i="38"/>
  <c r="V101" i="38"/>
  <c r="AF101" i="38"/>
  <c r="AF18" i="38"/>
  <c r="AE72" i="38"/>
  <c r="AO72" i="38"/>
  <c r="AO83" i="38"/>
  <c r="AO22" i="38"/>
  <c r="AY117" i="38"/>
  <c r="V117" i="38"/>
  <c r="V118" i="38" s="1"/>
  <c r="BB79" i="38"/>
  <c r="U101" i="38"/>
  <c r="AY68" i="38"/>
  <c r="V89" i="38"/>
  <c r="AO89" i="38"/>
  <c r="AO117" i="38"/>
  <c r="AO118" i="38" s="1"/>
  <c r="U89" i="38"/>
  <c r="BB81" i="38"/>
  <c r="AY72" i="38"/>
  <c r="V68" i="38"/>
  <c r="AF36" i="38"/>
  <c r="U18" i="38"/>
  <c r="BB116" i="38"/>
  <c r="AP117" i="38"/>
  <c r="AP118" i="38" s="1"/>
  <c r="U83" i="38"/>
  <c r="V18" i="38"/>
  <c r="U36" i="38"/>
  <c r="AE117" i="38"/>
  <c r="AE118" i="38" s="1"/>
  <c r="BB25" i="38"/>
  <c r="BB78" i="38"/>
  <c r="BB31" i="38"/>
  <c r="AE32" i="38"/>
  <c r="BB26" i="38"/>
  <c r="AF117" i="38"/>
  <c r="AF118" i="38" s="1"/>
  <c r="V83" i="38"/>
  <c r="AF32" i="38"/>
  <c r="U32" i="38"/>
  <c r="AE68" i="38"/>
  <c r="BB82" i="38"/>
  <c r="BB20" i="38"/>
  <c r="BB14" i="38"/>
  <c r="AO64" i="38"/>
  <c r="AP105" i="38"/>
  <c r="AP101" i="38"/>
  <c r="AP97" i="38"/>
  <c r="AP89" i="38"/>
  <c r="BB89" i="38"/>
  <c r="AP83" i="38"/>
  <c r="BB15" i="38"/>
  <c r="BB24" i="38"/>
  <c r="BB16" i="38"/>
  <c r="BB28" i="38"/>
  <c r="BB17" i="38"/>
  <c r="BB27" i="38"/>
  <c r="AP36" i="38"/>
  <c r="BB36" i="38"/>
  <c r="AP22" i="38"/>
  <c r="BB55" i="38"/>
  <c r="BB99" i="38"/>
  <c r="BB101" i="38" s="1"/>
  <c r="BB13" i="38"/>
  <c r="BB23" i="38"/>
  <c r="BB30" i="38"/>
  <c r="BB109" i="38"/>
  <c r="BB107" i="38"/>
  <c r="BB108" i="38" s="1"/>
  <c r="BB44" i="38"/>
  <c r="AO66" i="38"/>
  <c r="AP68" i="38"/>
  <c r="AP18" i="38"/>
  <c r="BB69" i="38"/>
  <c r="BB71" i="38"/>
  <c r="BB47" i="38"/>
  <c r="BB50" i="38"/>
  <c r="BB54" i="38" s="1"/>
  <c r="BB64" i="38"/>
  <c r="BB59" i="38"/>
  <c r="BB56" i="38"/>
  <c r="BB70" i="38"/>
  <c r="BB51" i="38"/>
  <c r="BB63" i="38"/>
  <c r="AO63" i="38"/>
  <c r="AO50" i="38"/>
  <c r="AO54" i="38" s="1"/>
  <c r="AY51" i="38"/>
  <c r="AO59" i="38"/>
  <c r="AY47" i="38"/>
  <c r="AO41" i="38"/>
  <c r="AY40" i="38"/>
  <c r="AP10" i="38"/>
  <c r="AY44" i="38"/>
  <c r="AY50" i="38"/>
  <c r="AY38" i="38"/>
  <c r="V94" i="38"/>
  <c r="W93" i="38"/>
  <c r="Y93" i="38" s="1"/>
  <c r="AA93" i="38" s="1"/>
  <c r="AC93" i="38" s="1"/>
  <c r="AO38" i="38"/>
  <c r="AO37" i="38" l="1"/>
  <c r="AF37" i="38"/>
  <c r="V106" i="38"/>
  <c r="BB117" i="38"/>
  <c r="BB118" i="38" s="1"/>
  <c r="BB38" i="38"/>
  <c r="AP37" i="38"/>
  <c r="AE73" i="38"/>
  <c r="V37" i="38"/>
  <c r="AE37" i="38"/>
  <c r="U37" i="38"/>
  <c r="BB22" i="38"/>
  <c r="AF72" i="38"/>
  <c r="AF73" i="38" s="1"/>
  <c r="BB83" i="38"/>
  <c r="AO68" i="38"/>
  <c r="AO73" i="38" s="1"/>
  <c r="V72" i="38"/>
  <c r="V73" i="38" s="1"/>
  <c r="U94" i="38"/>
  <c r="U106" i="38" s="1"/>
  <c r="U72" i="38"/>
  <c r="U73" i="38" s="1"/>
  <c r="AY54" i="38"/>
  <c r="BB18" i="38"/>
  <c r="AP72" i="38"/>
  <c r="AP73" i="38" s="1"/>
  <c r="BB72" i="38"/>
  <c r="BB68" i="38"/>
  <c r="E50" i="38"/>
  <c r="BB41" i="38"/>
  <c r="AE93" i="38"/>
  <c r="AF93" i="38" s="1"/>
  <c r="BB73" i="38" l="1"/>
  <c r="AF94" i="38"/>
  <c r="AF106" i="38" s="1"/>
  <c r="AF119" i="38" s="1"/>
  <c r="AE94" i="38"/>
  <c r="AE106" i="38" s="1"/>
  <c r="AE119" i="38" s="1"/>
  <c r="AY41" i="38"/>
  <c r="AQ93" i="38"/>
  <c r="AS93" i="38" s="1"/>
  <c r="AU93" i="38" s="1"/>
  <c r="AO93" i="38"/>
  <c r="AP93" i="38" s="1"/>
  <c r="AW93" i="38" l="1"/>
  <c r="AZ93" i="38" s="1"/>
  <c r="BB93" i="38" s="1"/>
  <c r="BB94" i="38" s="1"/>
  <c r="BB106" i="38" s="1"/>
  <c r="BB119" i="38" s="1"/>
  <c r="AP94" i="38"/>
  <c r="AP106" i="38" s="1"/>
  <c r="AP119" i="38" s="1"/>
  <c r="AO94" i="38"/>
  <c r="AO106" i="38" s="1"/>
  <c r="AO119" i="38" s="1"/>
  <c r="AY93" i="38"/>
  <c r="AY94" i="38" s="1"/>
</calcChain>
</file>

<file path=xl/comments1.xml><?xml version="1.0" encoding="utf-8"?>
<comments xmlns="http://schemas.openxmlformats.org/spreadsheetml/2006/main">
  <authors>
    <author>Administrador</author>
  </authors>
  <commentList>
    <comment ref="D9" authorId="0" shapeId="0">
      <text>
        <r>
          <rPr>
            <sz val="12"/>
            <color indexed="81"/>
            <rFont val="Tahoma"/>
            <family val="2"/>
          </rPr>
          <t>Se solicitó modificación en la magnitud y programación de la meta por razones metodológicas.</t>
        </r>
      </text>
    </comment>
    <comment ref="AG9" authorId="0" shapeId="0">
      <text>
        <r>
          <rPr>
            <sz val="12"/>
            <color indexed="81"/>
            <rFont val="Tahoma"/>
            <family val="2"/>
          </rPr>
          <t>Se solicitó modificación en la magnitud y programación de la meta por razones metodológicas.</t>
        </r>
      </text>
    </comment>
  </commentList>
</comments>
</file>

<file path=xl/comments2.xml><?xml version="1.0" encoding="utf-8"?>
<comments xmlns="http://schemas.openxmlformats.org/spreadsheetml/2006/main">
  <authors>
    <author>Administrador</author>
  </authors>
  <commentList>
    <comment ref="E9" authorId="0" shapeId="0">
      <text>
        <r>
          <rPr>
            <sz val="9"/>
            <color indexed="81"/>
            <rFont val="Tahoma"/>
            <family val="2"/>
          </rPr>
          <t xml:space="preserve">Mediante solicititud del 23-11-2015, enviada por el Despacho del Dr. Carlos Caicedo, se reprogramó la meta de noviembre para diciembre, disminuyendo su magnitud a 25 guías.
</t>
        </r>
      </text>
    </comment>
    <comment ref="AI9" authorId="0" shapeId="0">
      <text>
        <r>
          <rPr>
            <sz val="9"/>
            <color indexed="81"/>
            <rFont val="Tahoma"/>
            <family val="2"/>
          </rPr>
          <t xml:space="preserve">Mediante solicititud del 23-11-2015, enviada por el Despacho del Dr. Carlos Caicedo, se reprogramó la meta de noviembre para diciembre, disminuyendo su magnitud a 25 guías.
</t>
        </r>
      </text>
    </comment>
    <comment ref="AK9" authorId="0" shapeId="0">
      <text>
        <r>
          <rPr>
            <sz val="9"/>
            <color indexed="81"/>
            <rFont val="Tahoma"/>
            <family val="2"/>
          </rPr>
          <t xml:space="preserve">Mediante solicititud del 23-11-2015, enviada por el Despacho del Dr. Carlos Caicedo, se reprogramó la meta de noviembre para diciembre, disminuyendo su magnitud a 25 guías.
</t>
        </r>
      </text>
    </comment>
    <comment ref="G10" authorId="0" shapeId="0">
      <text>
        <r>
          <rPr>
            <sz val="9"/>
            <color indexed="81"/>
            <rFont val="Tahoma"/>
            <family val="2"/>
          </rPr>
          <t>Mediante solicititud del 23-11-2015, enviada por el Despacho del Dr. Carlos Caicedo, se unificaron en una sola estas actividades y se reprogramó la meta de noviembre para diciembre, disminuyendo su magnitud a 25 guías.</t>
        </r>
      </text>
    </comment>
    <comment ref="E12" authorId="0" shapeId="0">
      <text>
        <r>
          <rPr>
            <b/>
            <sz val="9"/>
            <color indexed="81"/>
            <rFont val="Tahoma"/>
            <family val="2"/>
          </rPr>
          <t xml:space="preserve">META COMPARTIDA:
</t>
        </r>
        <r>
          <rPr>
            <sz val="9"/>
            <color indexed="81"/>
            <rFont val="Tahoma"/>
            <family val="2"/>
          </rPr>
          <t>P.D.C. MINISTERIO PÚBLICO Y DDHH (65)
PERSONERÍA AUXILIAR (24)</t>
        </r>
      </text>
    </comment>
    <comment ref="E14" authorId="0" shapeId="0">
      <text>
        <r>
          <rPr>
            <b/>
            <sz val="9"/>
            <color indexed="81"/>
            <rFont val="Tahoma"/>
            <family val="2"/>
          </rPr>
          <t xml:space="preserve">META COMPARTIDA:
</t>
        </r>
        <r>
          <rPr>
            <sz val="9"/>
            <color indexed="81"/>
            <rFont val="Tahoma"/>
            <family val="2"/>
          </rPr>
          <t xml:space="preserve">SECRETARÍA GENERAL 
P.D.C. MINISTERIO PÚBLICO Y DERECHOS HUMANOS
</t>
        </r>
      </text>
    </comment>
    <comment ref="E15" authorId="0" shapeId="0">
      <text>
        <r>
          <rPr>
            <sz val="9"/>
            <color indexed="81"/>
            <rFont val="Tahoma"/>
            <family val="2"/>
          </rPr>
          <t xml:space="preserve">Mediante solicititud del 23-11-2015, enviada por el Despacho del Dr. Carlos Caicedo, se reprogramó la magnitud de 3 a 1 convenio.
</t>
        </r>
      </text>
    </comment>
    <comment ref="AC15" authorId="0" shapeId="0">
      <text>
        <r>
          <rPr>
            <sz val="9"/>
            <color indexed="81"/>
            <rFont val="Tahoma"/>
            <family val="2"/>
          </rPr>
          <t xml:space="preserve">Mediante solicititud del 23-11-2015, enviada por el Despacho del Dr. Carlos Caicedo, se reprogramó la magnitud de 3 a 1 convenio.
</t>
        </r>
      </text>
    </comment>
    <comment ref="G20" authorId="0" shapeId="0">
      <text>
        <r>
          <rPr>
            <sz val="9"/>
            <color indexed="81"/>
            <rFont val="Tahoma"/>
            <family val="2"/>
          </rPr>
          <t>Mediante solicititud del 23-11-2015, enviada por el Despacho del Dr. Carlos Caicedo, se suprime la actividad de "Cualificar el grupo de gestión de requerimientos ciudadanos en diferentes especialidades, para garantizar el trámite efectivo de los requerimientos".</t>
        </r>
      </text>
    </comment>
    <comment ref="G22" authorId="0" shapeId="0">
      <text>
        <r>
          <rPr>
            <sz val="9"/>
            <color indexed="81"/>
            <rFont val="Tahoma"/>
            <family val="2"/>
          </rPr>
          <t xml:space="preserve">Mediante solicititud del 23-11-2015, enviada por el Despacho del Dr. Carlos Caicedo, se suprime la actividad de "Implementar el Reglamento de Conciliación actualizado".
</t>
        </r>
      </text>
    </comment>
    <comment ref="F27" authorId="0" shapeId="0">
      <text>
        <r>
          <rPr>
            <sz val="9"/>
            <color indexed="81"/>
            <rFont val="Tahoma"/>
            <family val="2"/>
          </rPr>
          <t>Se modifican los porcentajes de cumplimiento de la meta debido a ajustes operativos y presupuestales.</t>
        </r>
      </text>
    </comment>
    <comment ref="Q27" authorId="0" shapeId="0">
      <text>
        <r>
          <rPr>
            <sz val="9"/>
            <color indexed="81"/>
            <rFont val="Tahoma"/>
            <family val="2"/>
          </rPr>
          <t xml:space="preserve">Se modifican los porcentajes de cumplimiento de la meta debido a ajustes operativos y presupuestales.
</t>
        </r>
      </text>
    </comment>
    <comment ref="R27" authorId="0" shapeId="0">
      <text>
        <r>
          <rPr>
            <sz val="9"/>
            <color indexed="81"/>
            <rFont val="Tahoma"/>
            <family val="2"/>
          </rPr>
          <t xml:space="preserve">Se modifican los porcentajes de cumplimiento de la meta debido a ajustes operativos y presupuestales.
</t>
        </r>
      </text>
    </comment>
    <comment ref="S27" authorId="0" shapeId="0">
      <text>
        <r>
          <rPr>
            <sz val="9"/>
            <color indexed="81"/>
            <rFont val="Tahoma"/>
            <family val="2"/>
          </rPr>
          <t xml:space="preserve">Se modifican los porcentajes de cumplimiento de la meta debido a ajustes operativos y presupuestales.
</t>
        </r>
      </text>
    </comment>
    <comment ref="T27" authorId="0" shapeId="0">
      <text>
        <r>
          <rPr>
            <sz val="9"/>
            <color indexed="81"/>
            <rFont val="Tahoma"/>
            <family val="2"/>
          </rPr>
          <t xml:space="preserve">Se modifican los porcentajes de cumplimiento de la meta debido a ajustes operativos y presupuestales.
</t>
        </r>
      </text>
    </comment>
    <comment ref="U27" authorId="0" shapeId="0">
      <text>
        <r>
          <rPr>
            <sz val="9"/>
            <color indexed="81"/>
            <rFont val="Tahoma"/>
            <family val="2"/>
          </rPr>
          <t xml:space="preserve">Se modifican los porcentajes de cumplimiento de la meta debido a ajustes operativos y presupuestales.
</t>
        </r>
      </text>
    </comment>
    <comment ref="V27" authorId="0" shapeId="0">
      <text>
        <r>
          <rPr>
            <sz val="9"/>
            <color indexed="81"/>
            <rFont val="Tahoma"/>
            <family val="2"/>
          </rPr>
          <t xml:space="preserve">Se modifican los porcentajes de cumplimiento de la meta debido a ajustes operativos y presupuestales.
</t>
        </r>
      </text>
    </comment>
    <comment ref="Y27" authorId="0" shapeId="0">
      <text>
        <r>
          <rPr>
            <sz val="9"/>
            <color indexed="81"/>
            <rFont val="Tahoma"/>
            <family val="2"/>
          </rPr>
          <t xml:space="preserve">Se modifican los porcentajes de cumplimiento de la meta debido a ajustes operativos y presupuestales.
</t>
        </r>
      </text>
    </comment>
    <comment ref="Z27" authorId="0" shapeId="0">
      <text>
        <r>
          <rPr>
            <sz val="9"/>
            <color indexed="81"/>
            <rFont val="Tahoma"/>
            <family val="2"/>
          </rPr>
          <t xml:space="preserve">Se modifican los porcentajes de cumplimiento de la meta debido a ajustes operativos y presupuestales.
</t>
        </r>
      </text>
    </comment>
    <comment ref="AA27" authorId="0" shapeId="0">
      <text>
        <r>
          <rPr>
            <sz val="9"/>
            <color indexed="81"/>
            <rFont val="Tahoma"/>
            <family val="2"/>
          </rPr>
          <t xml:space="preserve">Se modifican los porcentajes de cumplimiento de la meta debido a ajustes operativos y presupuestales.
</t>
        </r>
      </text>
    </comment>
    <comment ref="AB27" authorId="0" shapeId="0">
      <text>
        <r>
          <rPr>
            <sz val="9"/>
            <color indexed="81"/>
            <rFont val="Tahoma"/>
            <family val="2"/>
          </rPr>
          <t xml:space="preserve">Se modifican los porcentajes de cumplimiento de la meta debido a ajustes operativos y presupuestales.
</t>
        </r>
      </text>
    </comment>
    <comment ref="AC27" authorId="0" shapeId="0">
      <text>
        <r>
          <rPr>
            <sz val="9"/>
            <color indexed="81"/>
            <rFont val="Tahoma"/>
            <family val="2"/>
          </rPr>
          <t xml:space="preserve">Se modifican los porcentajes de cumplimiento de la meta debido a ajustes operativos y presupuestales.
</t>
        </r>
      </text>
    </comment>
    <comment ref="AD27" authorId="0" shapeId="0">
      <text>
        <r>
          <rPr>
            <sz val="9"/>
            <color indexed="81"/>
            <rFont val="Tahoma"/>
            <family val="2"/>
          </rPr>
          <t xml:space="preserve">Se modifican los porcentajes de cumplimiento de la meta debido a ajustes operativos y presupuestales.
</t>
        </r>
      </text>
    </comment>
    <comment ref="AG27" authorId="0" shapeId="0">
      <text>
        <r>
          <rPr>
            <sz val="9"/>
            <color indexed="81"/>
            <rFont val="Tahoma"/>
            <family val="2"/>
          </rPr>
          <t xml:space="preserve">Se modifican los porcentajes de cumplimiento de la meta debido a ajustes operativos y presupuestales.
</t>
        </r>
      </text>
    </comment>
    <comment ref="AH27" authorId="0" shapeId="0">
      <text>
        <r>
          <rPr>
            <sz val="9"/>
            <color indexed="81"/>
            <rFont val="Tahoma"/>
            <family val="2"/>
          </rPr>
          <t xml:space="preserve">Se modifican los porcentajes de cumplimiento de la meta debido a ajustes operativos y presupuestales.
</t>
        </r>
      </text>
    </comment>
    <comment ref="AI27" authorId="0" shapeId="0">
      <text>
        <r>
          <rPr>
            <sz val="9"/>
            <color indexed="81"/>
            <rFont val="Tahoma"/>
            <family val="2"/>
          </rPr>
          <t xml:space="preserve">Se modifican los porcentajes de cumplimiento de la meta debido a ajustes operativos y presupuestales.
</t>
        </r>
      </text>
    </comment>
    <comment ref="AJ27" authorId="0" shapeId="0">
      <text>
        <r>
          <rPr>
            <sz val="9"/>
            <color indexed="81"/>
            <rFont val="Tahoma"/>
            <family val="2"/>
          </rPr>
          <t xml:space="preserve">Se modifican los porcentajes de cumplimiento de la meta debido a ajustes operativos y presupuestales.
</t>
        </r>
      </text>
    </comment>
    <comment ref="AK27" authorId="0" shapeId="0">
      <text>
        <r>
          <rPr>
            <sz val="9"/>
            <color indexed="81"/>
            <rFont val="Tahoma"/>
            <family val="2"/>
          </rPr>
          <t xml:space="preserve">Se modifican los porcentajes de cumplimiento de la meta debido a ajustes operativos y presupuestales.
</t>
        </r>
      </text>
    </comment>
    <comment ref="AL27" authorId="0" shapeId="0">
      <text>
        <r>
          <rPr>
            <sz val="9"/>
            <color indexed="81"/>
            <rFont val="Tahoma"/>
            <family val="2"/>
          </rPr>
          <t xml:space="preserve">Se modifican los porcentajes de cumplimiento de la meta debido a ajustes operativos y presupuestales.
</t>
        </r>
      </text>
    </comment>
  </commentList>
</comments>
</file>

<file path=xl/comments3.xml><?xml version="1.0" encoding="utf-8"?>
<comments xmlns="http://schemas.openxmlformats.org/spreadsheetml/2006/main">
  <authors>
    <author>Administrador</author>
  </authors>
  <commentList>
    <comment ref="E10" authorId="0" shapeId="0">
      <text>
        <r>
          <rPr>
            <b/>
            <sz val="9"/>
            <color indexed="81"/>
            <rFont val="Tahoma"/>
            <family val="2"/>
          </rPr>
          <t>META COMPARTIDA:</t>
        </r>
        <r>
          <rPr>
            <sz val="9"/>
            <color indexed="81"/>
            <rFont val="Tahoma"/>
            <family val="2"/>
          </rPr>
          <t xml:space="preserve">
P.D. C. MINISTERIO PÚBLICO Y DDHH (41)
P.D. C. PERSONERÍAS LOCALES (40)</t>
        </r>
      </text>
    </comment>
    <comment ref="AQ10" authorId="0" shapeId="0">
      <text>
        <r>
          <rPr>
            <sz val="9"/>
            <color indexed="81"/>
            <rFont val="Tahoma"/>
            <family val="2"/>
          </rPr>
          <t xml:space="preserve">A PESAR QUE LA META TUVO UN CUMPLIMIENTO DEL 135%, SE CUANTIFICA COMO CUMPLIDA EN UN 100% PARA EVITAR QUE SU RESULTADO ARRASTRE EL NO CUMPLIMIENTO DE LAS OTRAS.
</t>
        </r>
      </text>
    </comment>
    <comment ref="U13" authorId="0" shapeId="0">
      <text>
        <r>
          <rPr>
            <sz val="9"/>
            <color indexed="81"/>
            <rFont val="Tahoma"/>
            <family val="2"/>
          </rPr>
          <t xml:space="preserve">Se reprograma la meta de junio a agosto.
</t>
        </r>
      </text>
    </comment>
    <comment ref="Y20" authorId="0" shapeId="0">
      <text>
        <r>
          <rPr>
            <sz val="9"/>
            <color indexed="81"/>
            <rFont val="Tahoma"/>
            <family val="2"/>
          </rPr>
          <t>Se reprograma la meta de julio a octubre</t>
        </r>
      </text>
    </comment>
    <comment ref="G21" authorId="0" shapeId="0">
      <text>
        <r>
          <rPr>
            <sz val="9"/>
            <color indexed="81"/>
            <rFont val="Tahoma"/>
            <family val="2"/>
          </rPr>
          <t xml:space="preserve">Mediante solicititud del 23-11-2015, enviada por el Despacho del Dr. Carlos Caicedo, se suprime la actividad de "Definir los perfiles y seleccionar  el personal  necesario para hacer presencia disuasiva en los escenarios riesgo de vulneración de derechos" y se extiende la sensibilización a todos los servidores públicos de la Entidad.
</t>
        </r>
      </text>
    </comment>
  </commentList>
</comments>
</file>

<file path=xl/comments4.xml><?xml version="1.0" encoding="utf-8"?>
<comments xmlns="http://schemas.openxmlformats.org/spreadsheetml/2006/main">
  <authors>
    <author>Administrador</author>
  </authors>
  <commentList>
    <comment ref="U9" authorId="0" shapeId="0">
      <text>
        <r>
          <rPr>
            <sz val="11"/>
            <color indexed="81"/>
            <rFont val="Tahoma"/>
            <family val="2"/>
          </rPr>
          <t>Se reprograma la meta de junio a agosto.</t>
        </r>
      </text>
    </comment>
    <comment ref="E11" authorId="0" shapeId="0">
      <text>
        <r>
          <rPr>
            <b/>
            <sz val="9"/>
            <color indexed="81"/>
            <rFont val="Tahoma"/>
            <family val="2"/>
          </rPr>
          <t xml:space="preserve">META COMPARTIDA:
</t>
        </r>
        <r>
          <rPr>
            <sz val="9"/>
            <color indexed="81"/>
            <rFont val="Tahoma"/>
            <family val="2"/>
          </rPr>
          <t xml:space="preserve">P.D. C. DE VEEDURÍAS (115)
P.D.C. PERSONERÍAS LOCALES (22)
</t>
        </r>
      </text>
    </comment>
    <comment ref="E21" authorId="0" shapeId="0">
      <text>
        <r>
          <rPr>
            <sz val="9"/>
            <color indexed="81"/>
            <rFont val="Tahoma"/>
            <family val="2"/>
          </rPr>
          <t xml:space="preserve">Se presenta solicitud de modificación en la magnitud de la meta programada: pasa de 20 a 14 revisiones.
</t>
        </r>
      </text>
    </comment>
    <comment ref="F21" authorId="0" shapeId="0">
      <text>
        <r>
          <rPr>
            <sz val="9"/>
            <color indexed="81"/>
            <rFont val="Tahoma"/>
            <family val="2"/>
          </rPr>
          <t xml:space="preserve">Se solicita modificación al indicador de la meta.
</t>
        </r>
      </text>
    </comment>
    <comment ref="G21" authorId="0" shapeId="0">
      <text>
        <r>
          <rPr>
            <sz val="9"/>
            <color indexed="81"/>
            <rFont val="Tahoma"/>
            <family val="2"/>
          </rPr>
          <t>Se solicita modificación a la actividad operativa en su redacción.</t>
        </r>
      </text>
    </comment>
    <comment ref="Y21" authorId="0" shapeId="0">
      <text>
        <r>
          <rPr>
            <sz val="9"/>
            <color indexed="81"/>
            <rFont val="Tahoma"/>
            <family val="2"/>
          </rPr>
          <t xml:space="preserve">Se solicitó reprogramación de la meta: pasa de 2 a 1.
</t>
        </r>
      </text>
    </comment>
    <comment ref="AA21" authorId="0" shapeId="0">
      <text>
        <r>
          <rPr>
            <sz val="9"/>
            <color indexed="81"/>
            <rFont val="Tahoma"/>
            <family val="2"/>
          </rPr>
          <t xml:space="preserve">Se solicitó reprogramación de la meta: pasa de 2 a 1.
</t>
        </r>
      </text>
    </comment>
    <comment ref="AC21" authorId="0" shapeId="0">
      <text>
        <r>
          <rPr>
            <sz val="9"/>
            <color indexed="81"/>
            <rFont val="Tahoma"/>
            <family val="2"/>
          </rPr>
          <t>Se solicitó reprogramación de la meta: pasa de 2 a 1.</t>
        </r>
      </text>
    </comment>
    <comment ref="AG21" authorId="0" shapeId="0">
      <text>
        <r>
          <rPr>
            <sz val="9"/>
            <color indexed="81"/>
            <rFont val="Tahoma"/>
            <family val="2"/>
          </rPr>
          <t>Se solicitó reprogramación de la meta: pasa de 2 a 1.</t>
        </r>
      </text>
    </comment>
    <comment ref="AI21" authorId="0" shapeId="0">
      <text>
        <r>
          <rPr>
            <sz val="9"/>
            <color indexed="81"/>
            <rFont val="Tahoma"/>
            <family val="2"/>
          </rPr>
          <t xml:space="preserve">Se solicitó reprogramación de la meta: pasa de 2 a 1.
</t>
        </r>
      </text>
    </comment>
    <comment ref="AK21" authorId="0" shapeId="0">
      <text>
        <r>
          <rPr>
            <sz val="9"/>
            <color indexed="81"/>
            <rFont val="Tahoma"/>
            <family val="2"/>
          </rPr>
          <t xml:space="preserve">Se solicitó reprogramación de la meta: pasa de 2 a 1.
</t>
        </r>
      </text>
    </comment>
  </commentList>
</comments>
</file>

<file path=xl/comments5.xml><?xml version="1.0" encoding="utf-8"?>
<comments xmlns="http://schemas.openxmlformats.org/spreadsheetml/2006/main">
  <authors>
    <author>Administrador</author>
  </authors>
  <commentList>
    <comment ref="G9" authorId="0" shapeId="0">
      <text>
        <r>
          <rPr>
            <sz val="9"/>
            <color indexed="81"/>
            <rFont val="Tahoma"/>
            <family val="2"/>
          </rPr>
          <t xml:space="preserve">Se presenta solicitud de modificación en la actividad operativa.
</t>
        </r>
      </text>
    </comment>
    <comment ref="F10" authorId="0" shapeId="0">
      <text>
        <r>
          <rPr>
            <sz val="9"/>
            <color indexed="81"/>
            <rFont val="Tahoma"/>
            <family val="2"/>
          </rPr>
          <t xml:space="preserve">Se presenta solicitud de modificación del indicador inicialmente planteado.
</t>
        </r>
      </text>
    </comment>
    <comment ref="G13" authorId="0" shapeId="0">
      <text>
        <r>
          <rPr>
            <sz val="9"/>
            <color indexed="81"/>
            <rFont val="Tahoma"/>
            <family val="2"/>
          </rPr>
          <t xml:space="preserve">Se presenta solicitud de modificación en la actividad operativa.
</t>
        </r>
      </text>
    </comment>
    <comment ref="G14" authorId="0" shapeId="0">
      <text>
        <r>
          <rPr>
            <sz val="9"/>
            <color indexed="81"/>
            <rFont val="Tahoma"/>
            <family val="2"/>
          </rPr>
          <t xml:space="preserve">Se presenta solicitud de modificación en la actividad operativa.
</t>
        </r>
      </text>
    </comment>
    <comment ref="D17" authorId="0" shapeId="0">
      <text>
        <r>
          <rPr>
            <sz val="9"/>
            <color indexed="81"/>
            <rFont val="Tahoma"/>
            <family val="2"/>
          </rPr>
          <t xml:space="preserve">Se solicita modificación a la magnitud de la meta programada: pasa de 65 a 62 OCID.
</t>
        </r>
      </text>
    </comment>
    <comment ref="E17" authorId="0" shapeId="0">
      <text>
        <r>
          <rPr>
            <sz val="9"/>
            <color indexed="81"/>
            <rFont val="Tahoma"/>
            <family val="2"/>
          </rPr>
          <t xml:space="preserve">Se solicita modificación a la magnitud de la meta programada: pasa de 65 a 62 OCID.
</t>
        </r>
      </text>
    </comment>
    <comment ref="G17" authorId="0" shapeId="0">
      <text>
        <r>
          <rPr>
            <sz val="9"/>
            <color indexed="81"/>
            <rFont val="Tahoma"/>
            <family val="2"/>
          </rPr>
          <t xml:space="preserve">Se presenta solicitud de modificación en la actividad operativa.
</t>
        </r>
      </text>
    </comment>
  </commentList>
</comments>
</file>

<file path=xl/comments6.xml><?xml version="1.0" encoding="utf-8"?>
<comments xmlns="http://schemas.openxmlformats.org/spreadsheetml/2006/main">
  <authors>
    <author>Administrador</author>
  </authors>
  <commentList>
    <comment ref="Y9" authorId="0" shapeId="0">
      <text>
        <r>
          <rPr>
            <sz val="9"/>
            <color indexed="81"/>
            <rFont val="Tahoma"/>
            <family val="2"/>
          </rPr>
          <t xml:space="preserve">Solicitó reprogramación de la meta para diciembre, por temas de contratación.
</t>
        </r>
      </text>
    </comment>
    <comment ref="AA9" authorId="0" shapeId="0">
      <text>
        <r>
          <rPr>
            <sz val="9"/>
            <color indexed="81"/>
            <rFont val="Tahoma"/>
            <family val="2"/>
          </rPr>
          <t xml:space="preserve">Solicitó reprogramación de la meta para diciembre, por temas de contratación.
</t>
        </r>
      </text>
    </comment>
    <comment ref="AC9" authorId="0" shapeId="0">
      <text>
        <r>
          <rPr>
            <sz val="9"/>
            <color indexed="81"/>
            <rFont val="Tahoma"/>
            <family val="2"/>
          </rPr>
          <t xml:space="preserve">Solicitó reprogramación de la meta para diciembre, por temas de contratación.
</t>
        </r>
      </text>
    </comment>
    <comment ref="AG9" authorId="0" shapeId="0">
      <text>
        <r>
          <rPr>
            <sz val="9"/>
            <color indexed="81"/>
            <rFont val="Tahoma"/>
            <family val="2"/>
          </rPr>
          <t xml:space="preserve">Solicitó reprogramación de la meta para diciembre, por temas de contratación.
</t>
        </r>
      </text>
    </comment>
    <comment ref="AH9" authorId="0" shapeId="0">
      <text>
        <r>
          <rPr>
            <sz val="9"/>
            <color indexed="81"/>
            <rFont val="Tahoma"/>
            <family val="2"/>
          </rPr>
          <t xml:space="preserve">Solicitó reprogramación de la meta para diciembre, por temas de contratación.
</t>
        </r>
      </text>
    </comment>
    <comment ref="AI9" authorId="0" shapeId="0">
      <text>
        <r>
          <rPr>
            <sz val="9"/>
            <color indexed="81"/>
            <rFont val="Tahoma"/>
            <family val="2"/>
          </rPr>
          <t xml:space="preserve">Solicitó reprogramación de la meta para diciembre, por temas de contratación.
</t>
        </r>
      </text>
    </comment>
    <comment ref="AJ9" authorId="0" shapeId="0">
      <text>
        <r>
          <rPr>
            <sz val="9"/>
            <color indexed="81"/>
            <rFont val="Tahoma"/>
            <family val="2"/>
          </rPr>
          <t xml:space="preserve">Solicitó reprogramación de la meta para diciembre, por temas de contratación.
</t>
        </r>
      </text>
    </comment>
    <comment ref="AK9" authorId="0" shapeId="0">
      <text>
        <r>
          <rPr>
            <sz val="9"/>
            <color indexed="81"/>
            <rFont val="Tahoma"/>
            <family val="2"/>
          </rPr>
          <t xml:space="preserve">Solicitó reprogramación de la meta para diciembre, por temas de contratación.
</t>
        </r>
      </text>
    </comment>
    <comment ref="AL9" authorId="0" shapeId="0">
      <text>
        <r>
          <rPr>
            <sz val="9"/>
            <color indexed="81"/>
            <rFont val="Tahoma"/>
            <family val="2"/>
          </rPr>
          <t xml:space="preserve">Solicitó reprogramación de la meta para diciembre, por temas de contratación.
</t>
        </r>
      </text>
    </comment>
  </commentList>
</comments>
</file>

<file path=xl/comments7.xml><?xml version="1.0" encoding="utf-8"?>
<comments xmlns="http://schemas.openxmlformats.org/spreadsheetml/2006/main">
  <authors>
    <author>Administrador</author>
  </authors>
  <commentList>
    <comment ref="E9" authorId="0" shapeId="0">
      <text>
        <r>
          <rPr>
            <sz val="9"/>
            <color indexed="81"/>
            <rFont val="Tahoma"/>
            <family val="2"/>
          </rPr>
          <t xml:space="preserve">Se solicitó modificación en la magnitud de la meta programada: pasa de 2 edificios a 100% de actividades.
</t>
        </r>
      </text>
    </comment>
    <comment ref="AC9" authorId="0" shapeId="0">
      <text>
        <r>
          <rPr>
            <sz val="9"/>
            <color indexed="81"/>
            <rFont val="Tahoma"/>
            <family val="2"/>
          </rPr>
          <t xml:space="preserve">Se solicitó modificación en la magnitud y programación de la meta por razones contractuales.
</t>
        </r>
      </text>
    </comment>
    <comment ref="AK9" authorId="0" shapeId="0">
      <text>
        <r>
          <rPr>
            <sz val="9"/>
            <color indexed="81"/>
            <rFont val="Tahoma"/>
            <family val="2"/>
          </rPr>
          <t xml:space="preserve">Se solicitó modificación en la magnitud y programación de la meta por razones contractuales.
</t>
        </r>
      </text>
    </comment>
  </commentList>
</comments>
</file>

<file path=xl/comments8.xml><?xml version="1.0" encoding="utf-8"?>
<comments xmlns="http://schemas.openxmlformats.org/spreadsheetml/2006/main">
  <authors>
    <author>Administrador</author>
  </authors>
  <commentList>
    <comment ref="AC9" authorId="0" shapeId="0">
      <text>
        <r>
          <rPr>
            <sz val="9"/>
            <color indexed="81"/>
            <rFont val="Tahoma"/>
            <family val="2"/>
          </rPr>
          <t xml:space="preserve">Se solicitó modificación en la magnitud y programación de la meta por razones contractuales.
</t>
        </r>
      </text>
    </comment>
    <comment ref="AK9" authorId="0" shapeId="0">
      <text>
        <r>
          <rPr>
            <sz val="9"/>
            <color indexed="81"/>
            <rFont val="Tahoma"/>
            <family val="2"/>
          </rPr>
          <t xml:space="preserve">Se solicitó modificación en la magnitud y programación de la meta por razones contractuales.
</t>
        </r>
      </text>
    </comment>
  </commentList>
</comments>
</file>

<file path=xl/comments9.xml><?xml version="1.0" encoding="utf-8"?>
<comments xmlns="http://schemas.openxmlformats.org/spreadsheetml/2006/main">
  <authors>
    <author>David Cano</author>
    <author>Diana Carolina Moreno Orduna</author>
  </authors>
  <commentList>
    <comment ref="F26" authorId="0" shapeId="0">
      <text>
        <r>
          <rPr>
            <b/>
            <sz val="9"/>
            <color indexed="81"/>
            <rFont val="Tahoma"/>
            <family val="2"/>
          </rPr>
          <t>Antes: 
Porcentaje de sedes normalizadas</t>
        </r>
      </text>
    </comment>
    <comment ref="E91" authorId="0" shapeId="0">
      <text>
        <r>
          <rPr>
            <b/>
            <sz val="9"/>
            <color indexed="81"/>
            <rFont val="Tahoma"/>
            <family val="2"/>
          </rPr>
          <t>Antes:
100%</t>
        </r>
      </text>
    </comment>
    <comment ref="G91" authorId="0" shapeId="0">
      <text>
        <r>
          <rPr>
            <b/>
            <sz val="9"/>
            <color indexed="81"/>
            <rFont val="Tahoma"/>
            <family val="2"/>
          </rPr>
          <t>Antes: 
Número de balances de prueba generados/Número de balances de prueba programados + 100</t>
        </r>
      </text>
    </comment>
    <comment ref="M107" authorId="1" shapeId="0">
      <text>
        <r>
          <rPr>
            <b/>
            <sz val="9"/>
            <color indexed="81"/>
            <rFont val="Tahoma"/>
            <family val="2"/>
          </rPr>
          <t>Diana Carolina Moreno Orduna:</t>
        </r>
        <r>
          <rPr>
            <sz val="9"/>
            <color indexed="81"/>
            <rFont val="Tahoma"/>
            <family val="2"/>
          </rPr>
          <t xml:space="preserve">
</t>
        </r>
      </text>
    </comment>
    <comment ref="W107" authorId="1" shapeId="0">
      <text>
        <r>
          <rPr>
            <b/>
            <sz val="9"/>
            <color indexed="81"/>
            <rFont val="Tahoma"/>
            <family val="2"/>
          </rPr>
          <t>Diana Carolina Moreno Orduna:</t>
        </r>
        <r>
          <rPr>
            <sz val="9"/>
            <color indexed="81"/>
            <rFont val="Tahoma"/>
            <family val="2"/>
          </rPr>
          <t xml:space="preserve">
1- poa
2- proyectos
3- piga
4- plan mejoramiento </t>
        </r>
      </text>
    </comment>
    <comment ref="Y107" authorId="1" shapeId="0">
      <text>
        <r>
          <rPr>
            <b/>
            <sz val="9"/>
            <color indexed="81"/>
            <rFont val="Tahoma"/>
            <family val="2"/>
          </rPr>
          <t>Diana Carolina Moreno Orduna:</t>
        </r>
        <r>
          <rPr>
            <sz val="9"/>
            <color indexed="81"/>
            <rFont val="Tahoma"/>
            <family val="2"/>
          </rPr>
          <t xml:space="preserve">
pei </t>
        </r>
      </text>
    </comment>
    <comment ref="AG107" authorId="1" shapeId="0">
      <text>
        <r>
          <rPr>
            <b/>
            <sz val="9"/>
            <color indexed="81"/>
            <rFont val="Tahoma"/>
            <family val="2"/>
          </rPr>
          <t>Diana Carolina Moreno Orduna:</t>
        </r>
        <r>
          <rPr>
            <sz val="9"/>
            <color indexed="81"/>
            <rFont val="Tahoma"/>
            <family val="2"/>
          </rPr>
          <t xml:space="preserve">
poa
inverison
piga
planes 
riesgos 
pei</t>
        </r>
      </text>
    </comment>
    <comment ref="AK107" authorId="1" shapeId="0">
      <text>
        <r>
          <rPr>
            <b/>
            <sz val="9"/>
            <color indexed="81"/>
            <rFont val="Tahoma"/>
            <family val="2"/>
          </rPr>
          <t>Diana Carolina Moreno Orduna:</t>
        </r>
        <r>
          <rPr>
            <sz val="9"/>
            <color indexed="81"/>
            <rFont val="Tahoma"/>
            <family val="2"/>
          </rPr>
          <t xml:space="preserve">
pei </t>
        </r>
      </text>
    </comment>
    <comment ref="AQ107" authorId="1" shapeId="0">
      <text>
        <r>
          <rPr>
            <b/>
            <sz val="9"/>
            <color indexed="81"/>
            <rFont val="Tahoma"/>
            <family val="2"/>
          </rPr>
          <t>Diana Carolina Moreno Orduna:</t>
        </r>
        <r>
          <rPr>
            <sz val="9"/>
            <color indexed="81"/>
            <rFont val="Tahoma"/>
            <family val="2"/>
          </rPr>
          <t xml:space="preserve">
1- poa
2- proyectos
3- piga
4- plan mejoramiento </t>
        </r>
      </text>
    </comment>
    <comment ref="G109" authorId="0" shapeId="0">
      <text>
        <r>
          <rPr>
            <b/>
            <sz val="9"/>
            <color indexed="81"/>
            <rFont val="Tahoma"/>
            <family val="2"/>
          </rPr>
          <t>Se eliminó el numerador para que quede en valor absoluto</t>
        </r>
      </text>
    </comment>
  </commentList>
</comments>
</file>

<file path=xl/sharedStrings.xml><?xml version="1.0" encoding="utf-8"?>
<sst xmlns="http://schemas.openxmlformats.org/spreadsheetml/2006/main" count="2299" uniqueCount="988">
  <si>
    <t>OBJETIVO ESTRATÉGICO</t>
  </si>
  <si>
    <t>METAS P.E.I.</t>
  </si>
  <si>
    <t>INDICADOR  P.E.I.</t>
  </si>
  <si>
    <t>METAS POA</t>
  </si>
  <si>
    <t>MAGNITUD PROGRAMADA META</t>
  </si>
  <si>
    <t>INDICADORES DE LA META POA</t>
  </si>
  <si>
    <t>ACTIVIDADES OPERATIVAS</t>
  </si>
  <si>
    <t>RESPONSABLES</t>
  </si>
  <si>
    <t>1. Prestar asistencia efectiva a los ciudadanos.</t>
  </si>
  <si>
    <t>1.1. Fortalecer el esquema de gestión de los requerimientos ciudadanos en función de la materialización de los derechos con criterio de expansión de cobertura.</t>
  </si>
  <si>
    <t>Porcentaje de requerimientos ciudadanos que concluyen en materialización de los derechos</t>
  </si>
  <si>
    <t>Establecer guías de gestión efectiva y especializada para la gestión de los requerimientos ciudadanos, que conduzca a la materialización de los derechos.</t>
  </si>
  <si>
    <t>N° de guías de gestión efectiva y especializada implementadas /N°  de guías de gestión efectiva y especializada programadas</t>
  </si>
  <si>
    <t>Personería Delegada para la Coordinación del Ministerio Público y Derechos Humanos</t>
  </si>
  <si>
    <t>Implementar mesas de aprendizaje e interacción que permitan recolectar, unificar y difundir el "saber-hacer" de la atención al ciudadano en la Personería.</t>
  </si>
  <si>
    <t>No de mesas de aprendizaje realizadas/No de mesas de aprendizaje programadas</t>
  </si>
  <si>
    <t>Consolidar en los servidores con funciones de servicio al público al menos 1 habilidad y/o competencia específica de atención al ciudadano.</t>
  </si>
  <si>
    <t>380 servidores y contratistas que atienden público con una habilidad y/o competencia</t>
  </si>
  <si>
    <t>Consolidar el programa de capital relacional con las entidades responsables de la materialización de los Derechos a través de la formalización de convenios</t>
  </si>
  <si>
    <t>N°  de convenios realizados/N°  de convenios programados</t>
  </si>
  <si>
    <t>Establecer acuerdos de cooperación interinstitucional.</t>
  </si>
  <si>
    <t>Consolidar las relaciones establecidas con los contactos efectivos.</t>
  </si>
  <si>
    <t>Realizar un diagnóstico sobre la situación actual de los requerimientos ciudadanos gestionados en las dependencias de la  Coordinación de Veedurías, así como de los interpuestos por ciudadanos con problemas de salud mental.</t>
  </si>
  <si>
    <t>Elaborar un documento que establezca los criterios para la gestión efectiva de los requerimientos ciudadanos.</t>
  </si>
  <si>
    <t>Sensibilizar a los servidores públicos de la Personería para la apropiación de los criterios de gestión definido  en la atención de los requerimientos ciudadanos</t>
  </si>
  <si>
    <t>1 manual</t>
  </si>
  <si>
    <t>Implementar un mecanismo que evalúe la materialización de derechos al finalizar la gestión de cada requerimiento</t>
  </si>
  <si>
    <t>Personería Auxiliar</t>
  </si>
  <si>
    <t>Incrementar en un 30% los requerimientos ciudadanos con intervención y/o asistencia que  cuentan con seguimiento para verificar  la materialización de los derechos y deberes.</t>
  </si>
  <si>
    <t>Personería Delegada  para la Coordinación de Personerías Locales
Personerías Locales</t>
  </si>
  <si>
    <t>N°  de ciudadanos atendidos en el periodo actual/ N° de ciudadanos atendidos en el período anterior</t>
  </si>
  <si>
    <t>Ampliar presencia en seis (6) Personerías Locales con esquema de Atención 143</t>
  </si>
  <si>
    <t>Poner en funcionamiento el Proyecto Personería Itinerante, como parte de la alianza estratégica con Constructora Bolívar, y en conjunto con el Programa Construcción de Ciudadano</t>
  </si>
  <si>
    <t>Ampliar e institucionalizar el mecanismo de evaluación de la atención al ciudadano</t>
  </si>
  <si>
    <t>2. Alertar oportunamente sobre riesgos y hechos que se consideren irregulares en la gestión pública Distrital, para que se salvaguarden el interés público y los derechos ciudadanos.</t>
  </si>
  <si>
    <t>2.1. Leer la ciudad, las necesidades de los ciudadanos, el estado de respeto a los derechos y deberes, a través de los requerimientos ciudadanos.</t>
  </si>
  <si>
    <t>N° de acciones institucionales iniciadas por la Personería de Bogotá, D.C., que se generan a partir de las alertas efectivas originadas en la revisión de los Requerimientos Ciudadanos</t>
  </si>
  <si>
    <t>1 procedimiento</t>
  </si>
  <si>
    <t>Procedimiento para la generación de alertas implementado.</t>
  </si>
  <si>
    <t>Diseñar y establecer un procedimiento centralizado para el análisis oportuno de la información y producción de alertas a través de la lectura de los requerimientos ciudadanos gestionados en  las dependencias de esta Coordinación</t>
  </si>
  <si>
    <t>2.2. Generar mecanismos de priorización temática, para ejecución ágil y efectiva, y divulgación oportuna de los resultados de la revisión a la Gestión Pública.</t>
  </si>
  <si>
    <t>N°  de alertas que generan una acción /N°  de alertas generadas</t>
  </si>
  <si>
    <t>Ejecutar la revisión a la gestión pública</t>
  </si>
  <si>
    <t>10 localidades</t>
  </si>
  <si>
    <t>2.3. Establecer impacto.</t>
  </si>
  <si>
    <t>N°  de alertas efectivas /N°  de alertas generadas</t>
  </si>
  <si>
    <t>Elaborar y presentar para aprobación la modificación del manual de veedurías.</t>
  </si>
  <si>
    <t>Registrar y consolidar el impacto de la revisión.</t>
  </si>
  <si>
    <t>Trasladar a la secretaria común los hallazgos disciplinarios que se generen de la revisión realizada.</t>
  </si>
  <si>
    <t>3. Investigar y juzgar oportuna y consistentemente las conductas de los servidores públicos distritales.</t>
  </si>
  <si>
    <t>3.1. Consolidar el ejercicio de la acción disciplinaria, bajo criterios de celeridad, oportunidad, responsabilidad, calidad y efectividad.</t>
  </si>
  <si>
    <t>N°  de providencias con nulidad en segunda instancia  /N°  de providencias apeladas  proferidas en primera instancia</t>
  </si>
  <si>
    <t>Asegurar el desarrollo del modelo metodológico para adelantar el proceso disciplinario que permita unificar criterios jurídicos y que responda a estándares de calidad.</t>
  </si>
  <si>
    <t>80% de los procesos cumplen requisitos de calidad</t>
  </si>
  <si>
    <t>Personería Delegada  para la Coordinación de Asuntos Disciplinarios  y  Personerías Delegadas</t>
  </si>
  <si>
    <t>Personería Delegada  para la Coordinación de Asuntos Disciplinarios y  Personería Delegada para la Segunda Instancia</t>
  </si>
  <si>
    <t>Personería Delegada  para la Coordinación de Asuntos Disciplinarios</t>
  </si>
  <si>
    <t>N°  de proceso tramitados con decisiones de fondo /N°  total de procesos vigentes</t>
  </si>
  <si>
    <t>Proferir 100  fallos en  la etapa de juicio.</t>
  </si>
  <si>
    <t>100 fallos</t>
  </si>
  <si>
    <t>N° Fallos proferidos/ N° fallos programados</t>
  </si>
  <si>
    <t>Proferir 70 fallos en proceso ordinario</t>
  </si>
  <si>
    <t>N°  de oficinas que cumplen con los criterios  de medición  de calidad definidos /N°  de OCID en las que se ejerció vigilancia y control</t>
  </si>
  <si>
    <t>Personería Delegada  para la Coordinación de Asuntos Disciplinarios 
- Secretaria Común</t>
  </si>
  <si>
    <t>Efectuar seguimiento a las  quejas y/o expedientes remitidos por la Personería  a las OCID. Durante el 2014.</t>
  </si>
  <si>
    <t>Evaluar y determinar la viabilidad para ejercer el poder preferente, de las investigaciones iniciadas  por las OCID, informadas a la Personería. (art. 155 CDU)</t>
  </si>
  <si>
    <t>N° de procesos decididos / N° de procesos programados</t>
  </si>
  <si>
    <t>Identificar las causas que generan mora en los trámites de secretaria común</t>
  </si>
  <si>
    <t>Diseñar mecanismos que eviten reincidir en causas de mora.</t>
  </si>
  <si>
    <t>Mantener el esquema de control de entrada y reparto a la secretaria común conjuntamente en el sistema SINPROC</t>
  </si>
  <si>
    <t>Evaluar y dar el impulso procesal correspondiente al 100% a las quejas recibidas a 15 de diciembre de 2015</t>
  </si>
  <si>
    <t>Prestar el apoyo técnico al 85% de las solicitudes que sean presentadas anteriores a 15 de diciembre de 2015</t>
  </si>
  <si>
    <t>Personería Delegada  para la Coordinación de Asuntos Disciplinarios
Dirección de Investigaciones Especiales y Apoyo Técnico</t>
  </si>
  <si>
    <t>4. Visibilizar la gestión para preservar la legitimidad institucional.</t>
  </si>
  <si>
    <t>4.1. Fortalecer e innovar el sistema de comunicación interna y externa.</t>
  </si>
  <si>
    <t>Mantener  una tendencia de crecimiento en el conocimiento y la percepción favorable sobre la gestión de la Personería</t>
  </si>
  <si>
    <t>2 estrategias</t>
  </si>
  <si>
    <t>N° de impactos de teleaudiencia/ 2 millones (N°  de impactos proyectados en Bogotá)</t>
  </si>
  <si>
    <t>Oficina Asesora de Divulgación y Prensa - Proyecto Construcción de Ciudadano</t>
  </si>
  <si>
    <t>N° de seguidores en redes sociales en el período evaluado/N°  de seguidores en redes sociales en el período anterior</t>
  </si>
  <si>
    <t>Implementar una  estrategia de comunicación interna para fortalecer el sentido de pertenencia</t>
  </si>
  <si>
    <t>Una (1) Estrategia  de comunicación interna implementada</t>
  </si>
  <si>
    <t>Estrategia de comunicación interna implementada</t>
  </si>
  <si>
    <t>5. Gestionar la apropiación y cumplimiento de deberes de todos, como garantía de realización de los Derechos.</t>
  </si>
  <si>
    <t>5.1. Crear y consolidar los mecanismos de concientización en el cumplimiento de deberes, reducción de  vulnerabilidad y gestión del riesgo para prevenir la violación de derechos.</t>
  </si>
  <si>
    <t>N°  de  materializaciones,
visibilizaciones y/o sanciones, en relación con situaciones de vulneración de derecho</t>
  </si>
  <si>
    <t>Mantener la entrega de Libros de la Colección Maestros en CC</t>
  </si>
  <si>
    <t>Generar y aplicar los instrumentos de reflexión y apropiación con los potenciales agentes vulneradores de derechos y con las poblaciones vulnerables,  con un criterio de focalización.</t>
  </si>
  <si>
    <t>Rediseñar el esquema de actuación, con criterio de intervención focalizada y articulada del Ministerio Público. (actuaciones judiciales, administrativas y asimetría del poder). 
Campañas de descongestión y priorización.</t>
  </si>
  <si>
    <t>1 esquema</t>
  </si>
  <si>
    <t>Esquema de actuación diseñados con criterio de intervención focalizada y articulada del Ministerio Público</t>
  </si>
  <si>
    <t>Establecer y ejecutar programas temáticos de intervención focalizada y articulada como Ministerio Público.</t>
  </si>
  <si>
    <t>Impulsar una campaña de divulgación de los servicios que presta la Personería de Bogotá, a través de las personerías locales</t>
  </si>
  <si>
    <t>Recopilar los  procedimientos de instauración de denuncias disciplinarias y penales</t>
  </si>
  <si>
    <t>Establecer y mantener actualizados los procedimientos para la instauración y efectivo seguimiento a las denuncias, demandas y acciones disciplinarias.</t>
  </si>
  <si>
    <t>Sensibilizar y apropiar la denuncia como función.</t>
  </si>
  <si>
    <t>Realizar seguimiento y control al cumplimiento de la función de denuncia y a las denuncias instauradas.</t>
  </si>
  <si>
    <t>Promover pronunciamientos oficiales respecto de casos que puedan ser considerados de alta impacto.</t>
  </si>
  <si>
    <t>1 documento</t>
  </si>
  <si>
    <t>Documento de intervención en escenarios de conflictividad implementado</t>
  </si>
  <si>
    <t>6. Modernizar y fortalecer la institución para mejorar el servicio al ciudadano.</t>
  </si>
  <si>
    <t>Mantener la tendencia de crecimiento en la percepción favorable sobre los servicios de la Personería</t>
  </si>
  <si>
    <t>1 aplicación móvil</t>
  </si>
  <si>
    <t>Establecer los lineamientos para el diseño, el desarrollo de la aplicación.</t>
  </si>
  <si>
    <t>Proponer el formato y el tipo de información a ofrecer y a recepcionar.</t>
  </si>
  <si>
    <t>Revisar con perspectiva jurídica las guías de atención</t>
  </si>
  <si>
    <t>Coordinar la aprobación del alcance y el esquema del diseño de la aplicación por parte del nivel directivo.</t>
  </si>
  <si>
    <t>Desarrollar la Aplicación móvil</t>
  </si>
  <si>
    <t>Definir los mecanismos de promoción necesarios para la difusión de la aplicación ante la ciudadanía.</t>
  </si>
  <si>
    <t>N°  de servidores capacitados/ N° de servidores de los procesos misionales</t>
  </si>
  <si>
    <t>Generar las herramientas para implementar la metodología de evaluación de la satisfacción de usuarios internos y externos de la Entidad</t>
  </si>
  <si>
    <t>1 metodología</t>
  </si>
  <si>
    <t>Metodología implementada</t>
  </si>
  <si>
    <t>Modernizar Centro de Cómputo</t>
  </si>
  <si>
    <t>1 centro de cómputo</t>
  </si>
  <si>
    <t>Centro de Cómputo modernizado</t>
  </si>
  <si>
    <t>Implementar una solución de mejora en la virtualización, actualización y consolidación de servicios (arrendamiento o adquisición)</t>
  </si>
  <si>
    <t>Actualizar el sistema de aire acondicionado del Centro de Computo</t>
  </si>
  <si>
    <t>Fortalecer el esquema de contingencia de Seguridad de la Información</t>
  </si>
  <si>
    <t>1 esquema de contingencia</t>
  </si>
  <si>
    <t>Esquema de contingencia fortalecido</t>
  </si>
  <si>
    <t>Implementar sistema de copias de respaldo</t>
  </si>
  <si>
    <t>Configurar servidores de respaldo</t>
  </si>
  <si>
    <t>Implementar 4 módulos de SI CAPITAL</t>
  </si>
  <si>
    <t>4 módulos</t>
  </si>
  <si>
    <t>No de módulos implementados/N° de módulos programados</t>
  </si>
  <si>
    <t>Implementar 3 componentes de gobierno en línea en la Nueva Página web Institucional</t>
  </si>
  <si>
    <t>3 componentes</t>
  </si>
  <si>
    <t>Implementar 3 módulos de apoyo y evaluación a la gestión.</t>
  </si>
  <si>
    <t>3 módulos de apoyo</t>
  </si>
  <si>
    <t>Rediseñar el módulo de requerimientos ciudadanos de SINPROC</t>
  </si>
  <si>
    <t>Adquirir 222 unidades de equipos de informática (computadores, escáner,  impresoras, servidores, y demás equipos tecnológicos)</t>
  </si>
  <si>
    <t>Dotar los dos edificios de la Personería de Bogotá con el sistema de alarma contra incendio y su puesta en funcionamiento.</t>
  </si>
  <si>
    <t>Digitalizar 300 mts lineales del archivo de la entidad con fines probatorios</t>
  </si>
  <si>
    <t>Actualizar y socializar el manual de supervisión e interventoría conforme a la normatividad vigente.</t>
  </si>
  <si>
    <t>Manual actualizado y socializado</t>
  </si>
  <si>
    <t>Actualizar el Manual</t>
  </si>
  <si>
    <t>Socializar el Manual</t>
  </si>
  <si>
    <t>Capacitar a los supervisores</t>
  </si>
  <si>
    <t>Evaluar el nivel de interiorización del Manual</t>
  </si>
  <si>
    <t>6.2. Contribuir al cumplimiento de los objetivos estratégicos de la Entidad, a través del desarrollo y cualificación de los servidores públicos, el fortalecimiento de sus competencias y vocación de servicio y la aplicación de estímulos.</t>
  </si>
  <si>
    <t>Elaborar el diagnóstico de necesidades institucionales.</t>
  </si>
  <si>
    <t>Identificar dos (2) competencias prioritarias, para focalizar los programas de capacitación, de acuerdo a las necesidades de capacitación identificadas y las metas estratégicas de la Entidad.</t>
  </si>
  <si>
    <t>Elaborar el Plan Institucional de Capacitación - PIC 2015</t>
  </si>
  <si>
    <t>Implementar el Plan Institucional de Capacitación - PIC 2015</t>
  </si>
  <si>
    <t>Hacer seguimiento y evaluación al Plan Institucional de Capacitación - PIC 2015</t>
  </si>
  <si>
    <t>Realizar evaluación Ex - ante y Ex - post de conocimientos a los servidores que participan en los programas de capacitación identificados como prioritarios.</t>
  </si>
  <si>
    <t>Implementar el Plan de Bienestar e Incentivos 2015</t>
  </si>
  <si>
    <t>Hacer seguimiento y evaluación al Plan Bienestar e Incentivos 2015</t>
  </si>
  <si>
    <t>Realizar medición y análisis comparativo de la percepción de la calidad de vida laboral y familiar en la Entidad, respecto al año anterior.</t>
  </si>
  <si>
    <t>Elaborar el Plan de Bienestar e Incentivos 2015</t>
  </si>
  <si>
    <t>Realizar medición y análisis comparativo en lo relacionado con el número de actividades de incentivos y reconocimiento al buen desempeño, respecto al año anterior.</t>
  </si>
  <si>
    <t>Elaborar la propuesta de adecuación del Sistema.</t>
  </si>
  <si>
    <t>Presentar la propuesta al Comité del SIG para aprobación.</t>
  </si>
  <si>
    <t>Presentar la propuesta aprobada para ser integrada en el SIG de la Entidad.</t>
  </si>
  <si>
    <t>Definir lineamientos para la articulación del subsistema</t>
  </si>
  <si>
    <t>Socializar la propuesta de articulación con el Comité del SIG.</t>
  </si>
  <si>
    <t>Proyectar  la resolución adoptando el Plan de acción para la implementación del subsistema</t>
  </si>
  <si>
    <t>N° de dependencias con seguimiento en la ejecución del Sistema / N° total de dependencias de la Entidad</t>
  </si>
  <si>
    <t>Elaborar diagnóstico</t>
  </si>
  <si>
    <t>Diseñar la estrategia.</t>
  </si>
  <si>
    <t>Ejecutar la estrategia.</t>
  </si>
  <si>
    <t>Evaluar la estrategia de seguimiento</t>
  </si>
  <si>
    <t>Definir las directrices relacionadas con el desarrollo del fortalecimiento y actualización del SIG.</t>
  </si>
  <si>
    <t>Secretaría General</t>
  </si>
  <si>
    <t>Elaborar el Plan Estratégico de TIC (PETIC)</t>
  </si>
  <si>
    <t>Documento elaborado y socializado</t>
  </si>
  <si>
    <t>Elaborar el documento que contempla el Plan Estratégico de TIC</t>
  </si>
  <si>
    <t>Implementar políticas de seguridad de la Información</t>
  </si>
  <si>
    <t>14 políticas</t>
  </si>
  <si>
    <t>N° de políticas implementas/N° de políticas formuladas</t>
  </si>
  <si>
    <t>Revisar y ajustar las políticas de seguridad existentes</t>
  </si>
  <si>
    <t>Adoptar las políticas con previa revisión y aprobación del Comité de Seguridad</t>
  </si>
  <si>
    <t>Socializar las políticas relacionadas por medios convencionales y alternativos</t>
  </si>
  <si>
    <t>N°  de reuniones de coordinación y asesoría realizadas/N°  de reuniones de coordinación programadas
Calificación vigencia actual - calificación vigencia anterior</t>
  </si>
  <si>
    <t>Liderar la estrategia de coordinación y asesoría para revisar aspectos críticos en la ejecución del PIGA</t>
  </si>
  <si>
    <t>Actualizar, mantener y asegurar el cumplimiento de los requisitos del SIG aplicables a sus procesos</t>
  </si>
  <si>
    <t>1  proceso</t>
  </si>
  <si>
    <t>Componentes  implementados en los Procesos aplicables a sus actividades, actualizados.</t>
  </si>
  <si>
    <t>Oficina de Control Interno</t>
  </si>
  <si>
    <t>6.4. Fortalecer la protección jurídica de la Entidad para que se gestione de manera responsable y oportuna.</t>
  </si>
  <si>
    <t>Mantener la tendencia de disminución de la cuantía de las condenas en contra de la entidad</t>
  </si>
  <si>
    <t>1
Mecanismo</t>
  </si>
  <si>
    <t>1 mecanismo para la construcción de líneas jurisprudenciales en funcionamiento</t>
  </si>
  <si>
    <t>Oficina Asesora Jurídica</t>
  </si>
  <si>
    <t>OBSERVACIONES:</t>
  </si>
  <si>
    <t>Interconectar el sistema de conciliaciones con el ministerio de justicia</t>
  </si>
  <si>
    <t>Modificar los módulos de SINPROC solicitados formalmente para el apoyo al desarrollo de los procesos misionales.  Cuyos procedimientos estén aprobados en el SIG a marzo 15 de 2015.</t>
  </si>
  <si>
    <t>Implementar la primera fase del plan de mejoramiento de INTRANET.</t>
  </si>
  <si>
    <t>Definir y aplicar los puntos de control necesarios para garantizar cumplimiento de las políticas adoptadas</t>
  </si>
  <si>
    <t>Gestionar la implementación del enlace en la INTRANET para consultar las decisiones Ejecutoriadas</t>
  </si>
  <si>
    <t>Diseñar el Subsistema de Gestión de Seguridad y Salud en el Trabajo para la Personería de Bogotá</t>
  </si>
  <si>
    <t>1 Subsistema diseñado</t>
  </si>
  <si>
    <t>Subsistema de Gestión de Seguridad y Salud en el Trabajo diseñado y aprobado.</t>
  </si>
  <si>
    <t>Mejorar la calificación otorgada a la Entidad, como producto de la visita técnica de evaluación, control y seguimiento al PIGA y al cumplimiento normativo ambiental a las normas del Distrito que adelanta la SDA</t>
  </si>
  <si>
    <t>1 estrategia implementada</t>
  </si>
  <si>
    <t>Aumentar la percepción positiva de la calidad de vida laboral y familiar de los servidores de la Entidad, respecto al año anterior</t>
  </si>
  <si>
    <t>(Percepción positiva de la calidad de vida laboral y familiar de los servidores de la Entidad del la vigencia actual - percepción positiva de la calidad de vida laboral y familiar de los servidores de la Entidad en la vigencia anterior / percepción positiva de la calidad de vida laboral y familiar de los servidores de la Entidad en la vigencia anterior) x 100</t>
  </si>
  <si>
    <t xml:space="preserve">Identificar los criterios prioritarios a tener en cuenta para mejorar la percepción de calidad de vida laboral y familiar de los servidores de la Entidad. </t>
  </si>
  <si>
    <t xml:space="preserve">(No de actividades año actual - No de actividades reporte año anterior / No de actividades año de reporte anterior) X 100 </t>
  </si>
  <si>
    <t>Implementar una estrategia para generar en la Entidad una cultura de reconocimiento y estímulo al buen desempeño.</t>
  </si>
  <si>
    <t>Diseñar e implementar una estrategia para evaluar el fortalecimiento de las competencias de los servidores de la Entidad, para cumplir los objetivos estratégicos de la misma.</t>
  </si>
  <si>
    <t>Diseñar e implementar dos estrategias para fortalecer la imagen institucional a través de mensajes masivos y redes sociales</t>
  </si>
  <si>
    <t>Implementar una estrategia de seguimiento a la ejecución del Sistema de Evaluación del Desempeño Laboral en las 61 dependencias de la Entidad</t>
  </si>
  <si>
    <t>Implementar 2 instrumentos para aplicar la metodología establecida para medir el impacto en la Revisión a la Gestión Pública</t>
  </si>
  <si>
    <t>2 Instrumentos implementados</t>
  </si>
  <si>
    <t>N°  de instrumentos implementados /N° de instrumentos programados</t>
  </si>
  <si>
    <t>Realizar la prueba piloto de los instrumentos y los ajustes.</t>
  </si>
  <si>
    <t>Implementar los instrumentos.</t>
  </si>
  <si>
    <t>137 revisiones a la gestión Pública</t>
  </si>
  <si>
    <t>Oficina Asesora de Divulgación y Prensa
Secretaría General  (Dirección de Talento Humano)</t>
  </si>
  <si>
    <t>6.3. Consolidar el SIG y asegurar que se oriente a la excelencia de los servicios y a la satisfacción de la ciudadanía.</t>
  </si>
  <si>
    <t xml:space="preserve">Implementar la campaña </t>
  </si>
  <si>
    <t>Actualizar los componentes</t>
  </si>
  <si>
    <t>Mantener actualizados los componentes</t>
  </si>
  <si>
    <t>Personerías Delegadas de Personería Delegada para la Coordinación del Ministerio Público y Derechos Humanos
- Personería Auxiliar (Línea 143, 24 horas, centros comerciales)
- Personería Delegada para la Coordinación Personerías locales.
- Secretaría General (Dirección de TICs y Dirección Planeación).</t>
  </si>
  <si>
    <t>Dependencias Personería Delegada para la Coordinación del Ministerio Público y Derechos Humanos
- Secretaría General</t>
  </si>
  <si>
    <t>Personerías Delegadas de Personería Delegada para la Coordinación del Ministerio Público y Derechos Humanos
- Personería Delegada para la Coordinación de Veedurías</t>
  </si>
  <si>
    <t>Personería Auxiliar
Secretaría General (Dirección Administrativa y Financiera, Dirección de Tecnologías de Información y Comunicación - DTIC )
Oficina Asesora de Divulgación y Prensa</t>
  </si>
  <si>
    <t>Personería Auxiliar
Personería Delegada  para la Coordinación de Personerías Locales</t>
  </si>
  <si>
    <t>Implementar el procedimiento para la lectura de ciudad que permita generar alertas y tomar decisiones de gestión con oportunidad.</t>
  </si>
  <si>
    <t>Elaborar los instrumentos para consolidar el control de impacto.</t>
  </si>
  <si>
    <t>Seguimiento a la ejecución contractual del Plan de Desarrollo Local para el eje estructural: “UN TERRITORIO QUE ENFRENTA EL CAMBIO CLIMÁTICO Y SE ORDENA ALREDEDOR DEL AGUA"</t>
  </si>
  <si>
    <t>Implementar mesas de trabajo bimestral entre primera y segunda instancia, con el fin de fortalecer en términos de calidad y efectividad la acción disciplinaria</t>
  </si>
  <si>
    <t>Personería Delegada  para la Coordinación de Asuntos Disciplinarios 
Dirección de Tecnologías de Información y Comunicación - DTIC</t>
  </si>
  <si>
    <t>Identificar los asuntos disciplinarios que legalmente puedan tramitarse bajo la modalidad de procedimiento verbal con 46 citaciones para culminar con 30 fallos</t>
  </si>
  <si>
    <t>Producir 2 mensajes institucionales de televisión
Generar alianza estratégica Autoridad Nacional de Televisión</t>
  </si>
  <si>
    <t>Incrementar en un 10% mensual el número  de seguidores y fans de las redes sociales de la Personería
Divulgar el 100% de los mensajes y contenidos relacionados con la gestión de la Personería.</t>
  </si>
  <si>
    <t>Diseñar y ejecutar estrategia de comunicación.    
Hacer seguimiento a la estrategia de comunicación interna implementada.</t>
  </si>
  <si>
    <t>Redefinir los criterios de intervención, operativos y de control de gestión de la intervención procesal del  Ministerio Público e implementar.</t>
  </si>
  <si>
    <t>Secretaría General,  Secretaría General ( Dirección de Tecnologías de Información y Comunicación - DTIC)</t>
  </si>
  <si>
    <t>Secretaría General,  Secretaría General (Dirección de Tecnologías de Información y Comunicación - DTIC)</t>
  </si>
  <si>
    <t>Secretaría General (Dirección de Talento Humano)</t>
  </si>
  <si>
    <t>Diseñar contenidos y método de evaluación de las capacitaciones</t>
  </si>
  <si>
    <t>Incluir dentro del PIC</t>
  </si>
  <si>
    <t>Realizar la capacitación</t>
  </si>
  <si>
    <t>Evaluar la eficacia de la capacitación</t>
  </si>
  <si>
    <t>Revisar prácticas desarrolladas anteriormente con respecto a evaluaciones de satisfacción</t>
  </si>
  <si>
    <t>Secretaría General, 
Personería Delegada para la Coordinación del Ministerio Público y Derechos Humanos
Personería Auxiliar</t>
  </si>
  <si>
    <t>Establecer los lineamientos para articular y organizar las fuentes de información relacionadas con las evaluaciones de satisfacción disponibles.</t>
  </si>
  <si>
    <t>Diseñar y desarrollar las herramientas tecnológicas para la aplicación de la metodología de evaluación de satisfacción de usuarios</t>
  </si>
  <si>
    <t>Secretaría General, 
Personería Delegada para la Coordinación del Ministerio Público y Derechos Humanos</t>
  </si>
  <si>
    <t>Coordinar la socialización de las herramientas de evaluación de satisfacción de usuarios por medios convencionales y alternativos.</t>
  </si>
  <si>
    <t>Secretaría General (Dirección de Tecnologías de Información y Comunicación - DTIC)</t>
  </si>
  <si>
    <t>Secretaría General (Dirección de Tecnologías de Información y Comunicación - DTIC, Dirección Administrativa y Financiera)</t>
  </si>
  <si>
    <t>N°  de componentes implementados/N°  de componentes programados</t>
  </si>
  <si>
    <t>Implementar en la página Web, las estrategias de gobierno en línea aplicables a las páginas públicas de los componentes:  Información en línea, Interacción en línea y transacción en línea.</t>
  </si>
  <si>
    <t>Dar sostenibilidad a la campaña de construcción de ciudadano para la difusión de valores, concientización de deberes y protección de derechos a través de la sensibilización y la entrega de 600.000 libros</t>
  </si>
  <si>
    <t>Actividades ejecutadas/ actividades programadas</t>
  </si>
  <si>
    <t xml:space="preserve">Secretaría General (Dirección Administrativa y Financiera) </t>
  </si>
  <si>
    <t>Secretaría General (Dirección Administrativa y Financiera , Dirección de Talento Humano)</t>
  </si>
  <si>
    <t>Secretaría General (Dirección de Talento Humano) , en coordinación con todas las dependencias de la Entidad</t>
  </si>
  <si>
    <t>Secretaría General (Dirección de Talento Humano), en coordinación con todas las dependencias de la Entidad</t>
  </si>
  <si>
    <t xml:space="preserve">Secretaría General (Dirección de Planeación) </t>
  </si>
  <si>
    <t>Secretaría General (Dirección de Talento Humano), Oficina Asesora de Divulgación y Prensa</t>
  </si>
  <si>
    <t>Secretaría General (Dirección Administrativa y Financiera, Dirección de Tecnologías de Información y Comunicación - DTIC)</t>
  </si>
  <si>
    <t>Desarrollar acciones que contribuyan al cumplimiento del proyecto " Modernizar y fortalecer los procesos misionales y de apoyo de la Personería de Bogotá"</t>
  </si>
  <si>
    <t>N°  de servidores y contratistas formados en habilidad y/o competencia/ N°  de servidores y contratistas en servicio al público (380)</t>
  </si>
  <si>
    <t>Liderar la generación de mecanismos que faciliten la actualización del SIG, para  su implementación en cada uno de los procesos que lo componen.</t>
  </si>
  <si>
    <t xml:space="preserve">Personerías Delegadas de Personería Delegada para la Coordinación del Ministerio Público y Derechos Humano
- CAC
- PAS
-GRC
- AUDIENCIAS PÚBLICAS </t>
  </si>
  <si>
    <t xml:space="preserve">Personería Delegada para la Coordinación del Ministerio Público y Derechos Humanos
</t>
  </si>
  <si>
    <t>1 programa implementado</t>
  </si>
  <si>
    <t>Implementar un programa especial de cualificación e integración de la gestión de los requerimientos ciudadanos</t>
  </si>
  <si>
    <t xml:space="preserve">Desarrollar un esquema de atención a ciudadanos en condición especial de salud mental </t>
  </si>
  <si>
    <t>Elaborar y socializar un protocolo de atención de personas en condición de discapacidad física.</t>
  </si>
  <si>
    <t>Número de actividades ejecutadas/ Número de actividades programadas</t>
  </si>
  <si>
    <t>Realizar lectura de ciudad a través de la generación de alertas con base en los requerimientos ciudadanos.</t>
  </si>
  <si>
    <t xml:space="preserve">Nº. de revisiones que generen alertas de impacto / Nº de 
Revisiones realizadas
</t>
  </si>
  <si>
    <t xml:space="preserve">Evaluación del impacto de las alertas </t>
  </si>
  <si>
    <t>N° de decisiones materializadas / N°  de peticiones de Ministerio Público, para materializar las decisiones de las Alcaldías Locales e inspecciones</t>
  </si>
  <si>
    <t>N° de decisiones de fondo de las Alcaldías Locales e Inspecciones/ N°  de peticiones de Ministerio Público, para que se adopte decisiones de fondo</t>
  </si>
  <si>
    <t xml:space="preserve">Realizar las peticiones de Ministerio Público </t>
  </si>
  <si>
    <t xml:space="preserve">Evaluar las decisiones </t>
  </si>
  <si>
    <t xml:space="preserve">Diseñar y aplicar el esquema de revisión integral </t>
  </si>
  <si>
    <t xml:space="preserve">Secretaría General (Dirección de Talento Humano)
- Personerías Delegadas de Personería Delegada para la Coordinación del Ministerio Público y Derechos Humanos
</t>
  </si>
  <si>
    <t>Secretaría General, (Secretaría General y Dirección de Tecnologías de Información y Comunicación - DTIC)</t>
  </si>
  <si>
    <t>Secretaría General,  (Dirección de Tecnologías de Información y Comunicación - DTIC), Oficina Asesora de Divulgación y Prensa</t>
  </si>
  <si>
    <t>Secretaría General,  (Dirección de Tecnologías de Información y Comunicación - DTIC)</t>
  </si>
  <si>
    <t>89 Mesas de aprendizaje</t>
  </si>
  <si>
    <t>Realizar los procesos necesarios que permitan desarrollar habilidades y/o competencias en temas:
- Tutela
- CPACA
-Atención a público difícil</t>
  </si>
  <si>
    <t>Personería Auxiliar ( Línea 143, 24 horas, centros comerciales)</t>
  </si>
  <si>
    <t>Personerías Delegadas de Personería Delegada para la Coordinación del Ministerio Público y Derechos Humanos
- Personería Auxiliar ( Línea 143, 24 horas, centros comerciales)
- Personería Delegada Coordinación Personerías locales.
- Secretaría General (Subdirección de Gestión Documental y Recursos Físicos - Correspondencia)</t>
  </si>
  <si>
    <t>30% incremento</t>
  </si>
  <si>
    <t>N° de  requerimientos ciudadanos  con seguimiento en el período actual / N° de  requerimientos ciudadanos  con seguimiento en el período anterior</t>
  </si>
  <si>
    <t xml:space="preserve">1 Programa implementado </t>
  </si>
  <si>
    <t>Ampliar la cobertura de atención de requerimientos ciudadanos en la Personería de Bogotá</t>
  </si>
  <si>
    <t>Ampliar presencia en (2) nuevos Puntos de Atención en Centros Comerciales para ampliar la cobertura del Programa Personería 24 Horas.</t>
  </si>
  <si>
    <t xml:space="preserve">
Personería Delegada  para la Coordinación de Personerías Locales
Oficina Asesora de Divulgación y Prensa</t>
  </si>
  <si>
    <t>N° de actividades realizadas/No de actividades programadas</t>
  </si>
  <si>
    <t>Personería Delegada para Coordinación de Veedurías  y 
Personerías Delegadas</t>
  </si>
  <si>
    <t xml:space="preserve">N° de libros entregados </t>
  </si>
  <si>
    <t>600.000 libros entregados</t>
  </si>
  <si>
    <t>N°  de espacios de reflexión realizados</t>
  </si>
  <si>
    <t>Desarrollar e institucionalizar rutas para la instauración y efectivo seguimiento a las denuncias, demandas y acciones disciplinarias,  respecto de asuntos de competencia de las áreas de Ministerio Público y protección de Derechos Humanos.</t>
  </si>
  <si>
    <t>Definir criterios y alcance de intervención en escenarios de riesgo de vulneración de derechos (presencia disuasiva)</t>
  </si>
  <si>
    <t>Lograr que el 60% de los funcionarios de los procesos misionales conozcan y usen las herramientas de Mapas de Funcionamiento y Radar en e cumplimiento de sus funciones</t>
  </si>
  <si>
    <t>Aplicación móvil diseñada e implementada</t>
  </si>
  <si>
    <t>Diseñar y poner en funcionamiento una aplicación móvil para el acceso de ciudadanos a las guías de gestión de los requerimientos ciudadanos</t>
  </si>
  <si>
    <t xml:space="preserve">Diseñar e implementar  estrategia que fortalezca la cultura del autocontrol. </t>
  </si>
  <si>
    <t>Establecer un mecanismo que recopile y sistematice las actuaciones procesales más relevantes incluidos fallos de tutela con el fin de construir las líneas jurisprudenciales que puedan orientar la defensa judicial de la Entidad</t>
  </si>
  <si>
    <t>Identificar y ubicar los procesos judiciales en los que se ha vinculado a la Entidad
Sistematizar las actuaciones procesales más relevantes
Construir las líneas jurisprudenciales pertinentes y favorables para la defensa judicial de la Entidad
Sistematizar los fallos de tutela 
Construir las líneas jurisprudenciales
Definir las temáticas para posible litigio estratégico</t>
  </si>
  <si>
    <t>1 Política actualizada</t>
  </si>
  <si>
    <t xml:space="preserve">1 Campaña </t>
  </si>
  <si>
    <t>Campaña implementada 
No de funcionarios que entienden y apropian los principios y valores</t>
  </si>
  <si>
    <t>Rediseñar o actualizar el documento de Principios y Valores Éticos de la Entidad.</t>
  </si>
  <si>
    <t>Implementar una campaña de difusión y apropiación de los principios y Valores Éticos de la Entidad</t>
  </si>
  <si>
    <t>Proyectar el Acto Administrativo que adopta el documento actualizado de Principios y Valores Éticos de la Entidad.</t>
  </si>
  <si>
    <t>Implementar los instrumentos y/o  herramientas de socialización permanente de los principios y valores éticos de la Entidad.</t>
  </si>
  <si>
    <t>550 funcionarios</t>
  </si>
  <si>
    <t>Diseñar e implementar el instrumento que permita conocer la apropiación de los principios y valores por parte de los funcionarios.</t>
  </si>
  <si>
    <t>Personería Delegada para la Coordinación del Ministerio Público y Derechos Humanos
Personería Delegada  para la Coordinación de Personerías Locales</t>
  </si>
  <si>
    <t>81 espacios de reflexión</t>
  </si>
  <si>
    <t>Generar espacios de reflexión que involucren potenciales agentes vulneradores y/o población vulnerable (28 módulos 2014+13 módulos 2015- P.D.C.MP Y DDHH) 
(40 P.D.C. Locales)</t>
  </si>
  <si>
    <t>Sistematizar y reportar los resultados de los espacios de reflexión
(28 módulos 2014+13 módulos 2015- P.D.C.MP Y DDHH) 
(40 P.D.C. Locales)</t>
  </si>
  <si>
    <t>1 manual de ruta de denuncia como garante de derechos</t>
  </si>
  <si>
    <t>Manual de ruta de denuncia como garante de derechos implementado</t>
  </si>
  <si>
    <t>Implementar la metodología de evaluación de la satisfacción de los ciudadanos y materialización de sus derechos</t>
  </si>
  <si>
    <t>1 metodología implementada</t>
  </si>
  <si>
    <t>N° de requerimientos evaluados como satisfactorios/ N° total de requerimientos evaluados</t>
  </si>
  <si>
    <t>Generar informe con recomendaciones de mejora.</t>
  </si>
  <si>
    <t xml:space="preserve">Evaluar y generar informe de la percepción de los usuarios internos </t>
  </si>
  <si>
    <t xml:space="preserve">Secretaría General </t>
  </si>
  <si>
    <t xml:space="preserve">Diseñar estrategias que fortalezca la cultura del autocontrol </t>
  </si>
  <si>
    <t xml:space="preserve">Secretaría General (Dirección de Talento Humano)
</t>
  </si>
  <si>
    <t>Adecuar y/o construir el cuarto de almacenamiento de residuos peligrosos, cumpliendo las normas técnicas requeridas y asegurándose de que responda a las necesidades de la Entidad.</t>
  </si>
  <si>
    <t xml:space="preserve">Guías revisadas y actualizadas / Total de Guías </t>
  </si>
  <si>
    <t>Secretaría General
Oficina Asesora Jurídica</t>
  </si>
  <si>
    <t>Actualizar y/o diseñar  módulos temáticos con contenidos no retóricos para la difusión de Derechos y Deberes 
(28 módulos 2014+13 módulos 2015- P.D.C.MP Y DDHH) 
(40 P.D.C. Locales)</t>
  </si>
  <si>
    <t>Capacitar por lo menos 400 servidores públicos incluyendo todas las sedes en temas ambientales (Separación en la fuente, ahorro y uso eficiente del agua y energía eléctrica, protocolo de manejo de residuos peligrosos y aprovechables, eco-conducción).</t>
  </si>
  <si>
    <t>Extender la cobertura de acciones preventivas y correctivas y de seguimiento contempladas en el Plan de Acción del PIGA,  para el uso de recursos agua, energías y luminarias, a todas las sedes de la Personería de Bogotá.</t>
  </si>
  <si>
    <t>Estrategia diseñada e implementada</t>
  </si>
  <si>
    <t>Actualizar la política de prevención del daño antijurídico de la Personería de Bogotá</t>
  </si>
  <si>
    <t>Política actualizada</t>
  </si>
  <si>
    <t xml:space="preserve">% de Asistencia período actual - % de asistencia período anterior 
% de conciliaciones efectivas período actual - % de conciliaciones efectivas período anterior </t>
  </si>
  <si>
    <t>Hacer seguimiento a la materialización de los derechos, mediante llamadas telefónicas, correos electrónicos  o cualquier medio que permita  verificar si la gestión adelantada por las P.L. lograron el restablecimiento del derecho</t>
  </si>
  <si>
    <t>Realizar 137 revisiones a la gestión pública relevantes y de impacto, de acuerdo a la lectura de los temas de ciudad y del ciudadano</t>
  </si>
  <si>
    <t xml:space="preserve">Implementar en diez (10) localidades priorizadas un  esquema de revisión integral de la gestión de las Alcaldías Locales e Inspecciones de Policía, para propender su eficacia y efectividad. </t>
  </si>
  <si>
    <t>N° de módulos nuevos de apoyo implementados / N° módulos nuevos de apoyo requeridos</t>
  </si>
  <si>
    <t xml:space="preserve">Mecanismo planteados / Mecanismos programados  </t>
  </si>
  <si>
    <t>Realizar el seguimiento sobre la implementación de los mecanismos definidos para la actualización de los componentes del SIG.</t>
  </si>
  <si>
    <t>Implementar un mecanismo para asegurar que se incluya en las obligaciones contractuales el cumplimiento de la normatividad ambiental vigente /certificaciones ambientales y Guía Ambiental para el Sector de la Construcción, en los contratos de obra pública).</t>
  </si>
  <si>
    <t>Todas las Instancias de Coordinación de la Entidad:
Secretaría General y Direcciones
Personerías Delegadas para la Coordinación  de Ministerio Público y Derechos Humanos, Veeduría, Personerías Locales, Asuntos Disciplinarios y sus P. Delegadas.
Oficina Asesora de Divulgación y Prensa
Personería Auxiliar
Oficina de Control Interno</t>
  </si>
  <si>
    <t>N° de servidores que demostraron adquisición o fortalecimiento de competencias / N° de servidores evaluados</t>
  </si>
  <si>
    <t>N°  de procesos corregidos derivados de la auditoria 2014/N° de procesos identificados con plan de mejoramiento derivados de auditoria 2014.</t>
  </si>
  <si>
    <t>Decidir de fondo 438 Investigaciones disciplinarias  de vigencias anteriores a 1 de enero de 2014</t>
  </si>
  <si>
    <t>PLAN OPERATIVO ANUAL</t>
  </si>
  <si>
    <t>EJECUCIÓN PLANEADA</t>
  </si>
  <si>
    <t>TOTAL PROGRAMADO</t>
  </si>
  <si>
    <t>EJECUCIÓN ACUMULADA</t>
  </si>
  <si>
    <t>I TRIMESTRE</t>
  </si>
  <si>
    <t>II TRIMESTRE</t>
  </si>
  <si>
    <t>III TRIMESTRE</t>
  </si>
  <si>
    <t>IV TRIMESTRE</t>
  </si>
  <si>
    <t>ENERO</t>
  </si>
  <si>
    <t>FEBRERO</t>
  </si>
  <si>
    <t>MARZO</t>
  </si>
  <si>
    <t>TOTAL TRIMESTRE</t>
  </si>
  <si>
    <t>ABRIL</t>
  </si>
  <si>
    <t>MAYO</t>
  </si>
  <si>
    <t>JUNIO</t>
  </si>
  <si>
    <t>JULIO</t>
  </si>
  <si>
    <t>AGOSTO</t>
  </si>
  <si>
    <t>SEPTIEMBRE</t>
  </si>
  <si>
    <t>OCTUBRE</t>
  </si>
  <si>
    <t>NOVIEMBRE</t>
  </si>
  <si>
    <t>DICIEMBRE</t>
  </si>
  <si>
    <t>Programado</t>
  </si>
  <si>
    <t>Ejecutado</t>
  </si>
  <si>
    <t>Implementar programa metodológico  y el esquema de control que permita evaluar los puntos de control en las Delegadas y en Secretaria Común, al igual que los procesos de notificación y/o comunicación dentro de las diferentes etapas procesales.</t>
  </si>
  <si>
    <t xml:space="preserve">Revisar jurídicamente las guías de atención </t>
  </si>
  <si>
    <t>Mantener actualizadas las guías de atención</t>
  </si>
  <si>
    <t>5.2. Gestionar oportunamente la materialización, visibilización y/o sanción, frente a la vulneración de derechos.</t>
  </si>
  <si>
    <t>RESPONSABLE:</t>
  </si>
  <si>
    <t xml:space="preserve">
Secretaría General (Dirección Administrativa y Financiera)
Secretaría General (Dirección de Planeación)</t>
  </si>
  <si>
    <t xml:space="preserve">
Secretaría General (Dirección Administrativa y Financiera)</t>
  </si>
  <si>
    <t>Implementar mesas de aprendizaje e interacción que permitan recolectar, unificar y difundir el "saber-hacer" de la atención al ciudadano. (65 mesas de aprendizaje)</t>
  </si>
  <si>
    <t>Implementar Mesas de Aprendizaje de la Línea 143 y los Puntos de Atención en Centros Comerciales, que permita la efectiva socialización de las directrices del programa, discutir casos críticos para la unificación de criterios en su atención y retroalimentar las guías de los mapas de funcionamiento (24 mesas de aprendizaje)</t>
  </si>
  <si>
    <t>PROMEDIO</t>
  </si>
  <si>
    <t xml:space="preserve">EJECUTADO Vs. PROGRAMADO  </t>
  </si>
  <si>
    <t xml:space="preserve">Estudiar la política vigente de prevención del daño antijurídico de la Personería de Bogotá  y presentar el informe correspondiente 
Elaborar y presentar propuesta de nueva política de prevención del daño antijurídico 
Aprobar y socializar de la nueva política de prevención del daño antijurídico a través de resolución. </t>
  </si>
  <si>
    <t>Mayor a 66,03</t>
  </si>
  <si>
    <t xml:space="preserve">1 punto de aumento </t>
  </si>
  <si>
    <t>PERSONERO DE BOGOTÁ, D.C.</t>
  </si>
  <si>
    <t>VoBo. Dra. Luz Ángela Gómez Hermida - Secretaría General</t>
  </si>
  <si>
    <t>VoBo. Dra. Nidia Judith Arias Piragua - Directora de Planeación</t>
  </si>
  <si>
    <r>
      <t xml:space="preserve">Personería Delegada para la Coordinación del Ministerio Público y Derechos Humanos </t>
    </r>
    <r>
      <rPr>
        <b/>
        <sz val="12"/>
        <rFont val="Century Gothic"/>
        <family val="2"/>
      </rPr>
      <t>(Dependencias)</t>
    </r>
    <r>
      <rPr>
        <sz val="12"/>
        <rFont val="Century Gothic"/>
        <family val="2"/>
      </rPr>
      <t xml:space="preserve">
- Oficina Asesora de Divulgación y Prensa</t>
    </r>
  </si>
  <si>
    <t xml:space="preserve">N° de multas  recaudadas /  N° de solicitudes de ejecución de multas presentadas por Ministerio Público </t>
  </si>
  <si>
    <t>Aplicar el instrumento para la revisión contractual. 
Generar las alertas si hay lugar a ello.</t>
  </si>
  <si>
    <t>Elaborar un documento que establezca los criterios y el alcance de la intervención de la  Personería en escenarios de riesgo de vulneración de derechos.</t>
  </si>
  <si>
    <t>Diseñar los instrumentos y/o  herramientas, para la socialización y difusión permanente de los principios y/o valores adoptados por la Entidad.</t>
  </si>
  <si>
    <t>P. Delegada para Coordinación de Veedurías  y 
Personerías Delegadas
Personería Delegada  para la Coordinación de Personerías Locales y Personerías Locales</t>
  </si>
  <si>
    <t>RICARDO MARÍA CAÑÓN PRIETO</t>
  </si>
  <si>
    <t>VoBo. Dr. Carlos Germán Caycedo Espinel - Personero Delegado para la Coordinación del Ministerio Público y Derechos Humanos</t>
  </si>
  <si>
    <t>N°  de puntos nuevos de recepción de requerimientos ciudadanos acumulado/ N°  de puntos de recepción de requerimientos ciudadanos planeados para el cuatrienio</t>
  </si>
  <si>
    <t>Implementar módulo de PREDIS</t>
  </si>
  <si>
    <t>Implementar módulo de OPGET</t>
  </si>
  <si>
    <t>Implementar módulo de LIMAY</t>
  </si>
  <si>
    <t>Implementar módulo de SISCO</t>
  </si>
  <si>
    <t>Priorizar y focalizar la atención del Centro de Conciliación encaminada a la atención de la población con dificultades de acceso a la justicia.</t>
  </si>
  <si>
    <t>1.800  procesos con decisión de fondo</t>
  </si>
  <si>
    <t>Descongestionar y dar celeridad a 1.800 procesos disciplinarios, garantizando el cumplimiento de los términos procesales</t>
  </si>
  <si>
    <t>Decidir 1.362  Indagaciones Preliminares de vigencias anteriores al 1 de julio de 2014; con auto de Apertura de Investigación, Archivo, Citación Audiencia proceso verbal.</t>
  </si>
  <si>
    <t>6.1. Actualizar los recursos físicos, tecnológicos y organizacionales en función del óptimo logro de los objetivos del PEI.</t>
  </si>
  <si>
    <t>Actualizar el Reglamento de Conciliación de la Personería de Bogotá, D.C. bajo criterios de focalización y priorización del servicio</t>
  </si>
  <si>
    <t>Efectuar Seguimiento a 1.397 procesos  y dar cumplimiento al plan de mejoramiento a tercer trimestres de 2015, identificados en la auditoría de 2014.</t>
  </si>
  <si>
    <t>N° de procesos con cumplimiento  en los términos procesales /N° de procesos vigentes</t>
  </si>
  <si>
    <t>Efectuar reuniones mensuales con las Coordinaciones de Veedurías y Personerías Locales para determinar aspectos relevantes  que pueden generar acciones disciplinarias.</t>
  </si>
  <si>
    <t>Elaborar informe del cumplimiento en los términos procesales del Eje Disciplinario, para el segundo semestre de 2015 y formular planes de mejoramiento.</t>
  </si>
  <si>
    <t>Programar el Fondo de Desarrollo Local a visitar, Seleccionar y revisar los contratos del Eje 2 de las vigencias 2013-2014, y posteriormente elaborar los informes a que haya lugar.</t>
  </si>
  <si>
    <t>Realizar Revisión y Seguimiento a los contratos suscritos por 14 Fondos de Desarrollo  Local.</t>
  </si>
  <si>
    <t>Revisión contractual del  80% de los contratos suscritos por los Fondos de Desarrollo Local, correspondientes  a los proyectos del Eje 2 (Vigencias  2013 - 2014).</t>
  </si>
  <si>
    <t>Verificar y hacer seguimiento con una periodicidad definida en función de número de procesos a cargo al correcto funcionamiento y estructura de las 62 OCID (art.76), con un mínimo de 124 visitas.</t>
  </si>
  <si>
    <t xml:space="preserve">62 oficinas evaluadas </t>
  </si>
  <si>
    <t>FECHA DE ELABORACIÓN: octubre de 2015</t>
  </si>
  <si>
    <t>25 guías</t>
  </si>
  <si>
    <t>Elaborar guías de gestión efectiva por Comité de Validación (25 guías)</t>
  </si>
  <si>
    <t>1 convenio</t>
  </si>
  <si>
    <t>Validar las guías de gestión efectiva por el Comité de Validación y las dependencias cruzadas  (25 guías)</t>
  </si>
  <si>
    <t>Socializar  e implementar  las guías de gestión efectiva por la Coordinación y las dependencias. (25 guías)</t>
  </si>
  <si>
    <t>Socializar  a los servidores públicos el documento diseñado, para su implementación</t>
  </si>
  <si>
    <t>Evaluar y hacer seguimiento a  las 62 Oficinas de Control Interno Disciplinario del Distrito, con el fin de ejercer vigilancia, seguimiento y control.</t>
  </si>
  <si>
    <t>PRODUCTO</t>
  </si>
  <si>
    <t>PRIMER TRIMESTRE</t>
  </si>
  <si>
    <t>SEGUNDO TRIMESTRE</t>
  </si>
  <si>
    <t>TERCER TRIMESTRE</t>
  </si>
  <si>
    <t>CUARTO TRIMESTRE</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</si>
  <si>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</si>
  <si>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</si>
  <si>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</si>
  <si>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</si>
  <si>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</si>
  <si>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</si>
  <si>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</si>
  <si>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</si>
  <si>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</si>
  <si>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x</t>
  </si>
  <si>
    <t>dd-mm-aaaa</t>
  </si>
  <si>
    <t>CONTROL DE CAMBIOS</t>
  </si>
  <si>
    <r>
      <t>CÓDIGO DEL DOCUMENTO</t>
    </r>
    <r>
      <rPr>
        <sz val="11"/>
        <rFont val="Arial"/>
        <family val="2"/>
      </rPr>
      <t>:</t>
    </r>
  </si>
  <si>
    <t>X</t>
  </si>
  <si>
    <t>P</t>
  </si>
  <si>
    <t>FECHA DE VERSIÓN 1:</t>
  </si>
  <si>
    <t>dd / mm / aaaa</t>
  </si>
  <si>
    <t>DESCRIPCIÓN DE LA MODIFICACIÓN</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</si>
  <si>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</si>
  <si>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</si>
  <si>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</si>
  <si>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</si>
  <si>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</si>
  <si>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</si>
  <si>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</si>
  <si>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</si>
  <si>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</si>
  <si>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</si>
  <si>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</si>
  <si>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</si>
  <si>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</si>
  <si>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Nombre / Empleo / Proceso</t>
  </si>
  <si>
    <t>Nombre / Empleo / Proceso
Nombre / Empleo / Dirección de Planeación</t>
  </si>
  <si>
    <t>Nombre / Empleo / Proceso
Nombre / Director(a) de Planeación</t>
  </si>
  <si>
    <r>
      <t xml:space="preserve">Código: </t>
    </r>
    <r>
      <rPr>
        <sz val="12"/>
        <color theme="1"/>
        <rFont val="Arial"/>
        <family val="2"/>
      </rPr>
      <t>XX-PL-01</t>
    </r>
  </si>
  <si>
    <t>PLAN OPERATIVO ANUAL PROCESO + NOMBRE DEL PROCESO</t>
  </si>
  <si>
    <t>L</t>
  </si>
  <si>
    <r>
      <t xml:space="preserve">NOMBRE DEL DOCUMENTO:
</t>
    </r>
    <r>
      <rPr>
        <sz val="11"/>
        <rFont val="Arial"/>
        <family val="2"/>
      </rPr>
      <t>PLAN OPERATIVO ANUAL PROCESO + NOMBRE DEL PROCESO</t>
    </r>
  </si>
  <si>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</si>
  <si>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</si>
  <si>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</si>
  <si>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</si>
  <si>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</si>
  <si>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</si>
  <si>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</si>
  <si>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</si>
  <si>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</si>
  <si>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</si>
  <si>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</si>
  <si>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</si>
  <si>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</si>
  <si>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</si>
  <si>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</si>
  <si>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</si>
  <si>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</si>
  <si>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</si>
  <si>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</si>
  <si>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</si>
  <si>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</si>
  <si>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</si>
  <si>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</si>
  <si>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</si>
  <si>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</si>
  <si>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</si>
  <si>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</si>
  <si>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</si>
  <si>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</si>
  <si>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</si>
  <si>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</si>
  <si>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</si>
  <si>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</si>
  <si>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</si>
  <si>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</si>
  <si>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</si>
  <si>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</si>
  <si>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</si>
  <si>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</si>
  <si>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</si>
  <si>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</si>
  <si>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</si>
  <si>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</si>
  <si>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</si>
  <si>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</si>
  <si>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1 de 3</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</si>
  <si>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</si>
  <si>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</si>
  <si>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</si>
  <si>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</si>
  <si>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</si>
  <si>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</si>
  <si>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r>
      <rPr>
        <b/>
        <sz val="12"/>
        <rFont val="Arial"/>
        <family val="2"/>
      </rPr>
      <t>Nota</t>
    </r>
    <r>
      <rPr>
        <b/>
        <sz val="16"/>
        <rFont val="Arial"/>
        <family val="2"/>
      </rPr>
      <t>¹</t>
    </r>
    <r>
      <rPr>
        <b/>
        <sz val="12"/>
        <rFont val="Arial"/>
        <family val="2"/>
      </rPr>
      <t>:</t>
    </r>
    <r>
      <rPr>
        <sz val="12"/>
        <rFont val="Arial"/>
        <family val="2"/>
      </rPr>
      <t xml:space="preserve"> La trazabilidad de las versiones del documento Plan Operativo Anual POA de cada Proceso, que se generen como consecuencia de ajustes en las metas, magnitud, indicadores, acciones operativas, responsables u otros datos registrados, corresponderá a la vigencia a la cual haga referencia dicho Plan. Es decir, el POA de cada anualidad iniciará en versión 1, y sólo se registrarán versiones consecutivas que se hayan generado durante la misma vigencia.</t>
    </r>
  </si>
  <si>
    <t>Versión¹</t>
  </si>
  <si>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</si>
  <si>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NOMBRES Y APELLIDOS / DENOMINACIÓN DEL EMPLEO</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</si>
  <si>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</si>
  <si>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</si>
  <si>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</si>
  <si>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</si>
  <si>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</si>
  <si>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 xml:space="preserve">Formular una Plataforma Estratégica Institucional </t>
  </si>
  <si>
    <t>Plataformas Estratégicas formuladas</t>
  </si>
  <si>
    <t>Número de Plataformas Estratégicas formuladas</t>
  </si>
  <si>
    <t>Misión 
Visión
Objetivos Estratégicos
Un Plan Estratégico Institucional (PEI) formulado</t>
  </si>
  <si>
    <t>1. Elaborar el diagnóstico (matriz DOFA) de la Entidad.
2. Formular la Plataforma Estratégica.
3. Revisar y socializar la visión, los objetivos estratégicos y las metas estratégicas de la Administración.</t>
  </si>
  <si>
    <t>Dirección de Planeación - Alta Dirección</t>
  </si>
  <si>
    <t xml:space="preserve">Formular Planes Operativos Anuales (POA) por procesos </t>
  </si>
  <si>
    <t>Planes Operativos Anuales formulados</t>
  </si>
  <si>
    <t>Número de Planes Operativos Anuales formulados</t>
  </si>
  <si>
    <t>N.A.</t>
  </si>
  <si>
    <t>POA por proceso formulados</t>
  </si>
  <si>
    <t>1. Elaborar propuesta del POA para la vigencia.
2. Revisar e integrar el POA por proceso para la vigencia.</t>
  </si>
  <si>
    <t>Dirección de Planeación - Líderes de proceso</t>
  </si>
  <si>
    <t>Formular e inscribir el 100% de los proyectos de inversión requeridos para la Entidad</t>
  </si>
  <si>
    <t>Proyectos de Inversión formulados e inscritos</t>
  </si>
  <si>
    <t>Número de proyectos de inversión formulados e inscritos</t>
  </si>
  <si>
    <t>Proyectos de inversión formulados e inscritos</t>
  </si>
  <si>
    <t>Articular los sistemas de gestión de la Entidad en un único Modelo Integrado de la Personería de Bogotá D. C.</t>
  </si>
  <si>
    <t>Modelo Integrado de Gestión</t>
  </si>
  <si>
    <t xml:space="preserve">Número de Modelos Integrados de Gestión </t>
  </si>
  <si>
    <t>Resolución que integra y articula los sistemas de gestión en un único Modelo Integrado de Gestión de la Personería de Bogotá D.C.</t>
  </si>
  <si>
    <t xml:space="preserve">1. Identificar los sistemas de gestión institucionales.
2. Determinar las normas que rigen la operación de los sistemas de gestión institucional.
3. Expedir acto administrativo para la integración y articulación de los sistemas de gestión institucional. </t>
  </si>
  <si>
    <t>Formular y remitir el Plan Institucional de Gestión Ambiental (PIGA).</t>
  </si>
  <si>
    <t>Plan Institucional de Gestión Ambiental PIGA formulado y remitido</t>
  </si>
  <si>
    <t>Número de planes de gestión ambiental  formulados y remitidos</t>
  </si>
  <si>
    <t>Plan Institucional de Gestión Ambiental PIGA 2016 - 2020 formulado y remitido</t>
  </si>
  <si>
    <t>1.Solicitar las contribuciones de los líderes de proceso relacionados con gestión ambiental institucional. 
2. Revisar y consolidar la información y contribuciones remitidas por los líderes de proceso.
3. Elaborar proyecto del Plan Institucional de Gestión Ambiental -PIGA-.
4. Presentar y aprobar en el Comité PIGA el Plan Institucional de Gestión Ambiental -PIGA-.
5. Realizar los ajustes al Plan Institucional de Gestión Ambiental -PIGA- ordenadas por el Comité PIGA.
6. Remitir el Plan Institucional de Gestión Ambiental -PIGA- a la Secretaría Distrital de Ambiente.</t>
  </si>
  <si>
    <t>Elaborar un (1) diagnóstico sobre el estado de la investigación académica en la Entidad.</t>
  </si>
  <si>
    <t>Diagnóstico elaborado sobre el estado de la investigación académica en la Entidad</t>
  </si>
  <si>
    <t>Número de diagnósticos elaborados</t>
  </si>
  <si>
    <t>Documento diagnóstico sobre el estado de la investigación académica en la Entidad.</t>
  </si>
  <si>
    <t>1) Diseñar plan de trabajo.
2) Recolectar información secundaria.
3) Procesar y analizar información.
4) Elaborar documento diagnóstico.</t>
  </si>
  <si>
    <t>Dirección de Planeación</t>
  </si>
  <si>
    <t>Formular una (1) metodología que contribuya al diseño, adopción y ejecución de proyectos de investigación académica.</t>
  </si>
  <si>
    <t>Metodología de investigación académica elaborada</t>
  </si>
  <si>
    <t>Número de metodologías elaboradas</t>
  </si>
  <si>
    <t>Metodología para el diseño, adopción y ejecución de proyectos de investigación académica.</t>
  </si>
  <si>
    <t>1) Diseñar plan de trabajo.
2) Establecer los alcances de las investigaciones.
3) Proponer los criterios y líneas de investigación académica para el proceso de Investigación y Desarrollo.
4) Definir los criterios mínimos en el diseño y ejecución de proyectos de investigación. 
5) Elaborar el documento de metodología para la investigación académica.</t>
  </si>
  <si>
    <t>Formular un (1) proyecto de investigación académica piloto.</t>
  </si>
  <si>
    <t>Proyecto de investigación académica formulado</t>
  </si>
  <si>
    <t>Número de proyectos de investigación académica formulados</t>
  </si>
  <si>
    <t>1) Determinar la línea de investigación académica.
2) Revisar investigaciones relacionadas con la línea de investigación académica seleccionada.
2) Definir el objeto de investigación académica.
3) Formular el anteproyecto de investigación académica.
4) Socializar el anteproyecto de investigación académica.
5) Formular el proyecto de investigación académica.</t>
  </si>
  <si>
    <t>Reestructurar el 100% de la administración de servicios y servidores</t>
  </si>
  <si>
    <t>Porcentaje de avance en la reestructuración de la administración de servicios y servidores</t>
  </si>
  <si>
    <t>Porcentaje de actividades de reestructuración de la administración de servicios y servidores realizadas</t>
  </si>
  <si>
    <t>• Definición de la arquitectura tecnológica
• Realizar una óptima distribución de los servicios y servidores acorde con la infraestructura
• Puesta en marcha del sistema de copias de respaldo.
• Implementar ambiente de pruebas y desarrollo para servicios críticos.
• Actualizar el plan de contingencias y continuidad del negocio, de acuerdo a la nueva infraestructura y servicios tecnológicos actuales.
• Realizar mantenimiento preventivo de la insfraestructura y la seguridad perimetral</t>
  </si>
  <si>
    <t>Dirección de Tecnologías de Información y Comunicación - DTIC</t>
  </si>
  <si>
    <t>Implementar en un 100% la segunda fase de modernización y fortalecimiento  de los sistemas de información.</t>
  </si>
  <si>
    <t>Porcentaje de avance segunda fase de modernización y fortalecimiento de los sistemas de información</t>
  </si>
  <si>
    <t>Porcentaje de actividades de la implementación de la segunda fase de modernización y fortalecimiento realizadas</t>
  </si>
  <si>
    <t>• Documento con el análisis y diseño de la arquitectura de aplicaciones.
• Bitácora de solicitudes y entrega de los requerimientos 
• Implementación de requerimientos en los sistemas de información.
• Implementación de los sistemas de información de acuerdo al PETI.</t>
  </si>
  <si>
    <t>• Definición y diseño de la arquitectura de aplicaciones acorde a la arquitectura empresarial
• Análisis, diseño, implementación y mantenimiento de requerimientos funcionales alineados a la arquitectura definida a los sistemas de informacion.
• Implementar los sistemas de informacion definidos en el Plan Estratégico de Tecnologás de Información (PETI).</t>
  </si>
  <si>
    <t>Dirección de Tecnologías de Información y Comunicación - DTIC
Todas las dependencias</t>
  </si>
  <si>
    <t>Formular y ejecutar el 100% de las actividades contempladas en el plan de acción de la primera fase de normalización de la estructura de datos de la Entidad.</t>
  </si>
  <si>
    <t>Porcentaje de avance en la formulación y ejecutación de la primera fase de normalización de la estructura de los datos de la Entidad</t>
  </si>
  <si>
    <t>Porcentaje de actividades de la formulación y ejecución de la primera fase de normalización de la estructura de los datos de la Entidad realizadas</t>
  </si>
  <si>
    <t xml:space="preserve">• Un documento de arquitectura de datos definida.
• Modelo entidad-relacion de la base de datos normalizada. 
• Cronograma del plan de acción propuesto para la primera fase ejecutado.
</t>
  </si>
  <si>
    <t xml:space="preserve">• Definición y diseño de la arquitectura de datos definida.
• Formulación de un plan de acción de acuerdo a la nueva arquitectura de datos.
• Ejecución del plan de acción propuesto para la primera fase.
</t>
  </si>
  <si>
    <t xml:space="preserve">Dirección de Tecnologías de Información y Comunicación - DTIC
</t>
  </si>
  <si>
    <t>Normalizar la infraestructura de la red de datos de 23 sedes de la Personería de Bogotá D.C. (Sede Principal, CAC, y personerías locales)</t>
  </si>
  <si>
    <t>23 sedes de la Personería normalizadas</t>
  </si>
  <si>
    <t>Porcentaje de sedes con infraestructura de red de datos normalizada</t>
  </si>
  <si>
    <t>Porcentaje de actividades de la normalización de la red de datos de 23 sedes de la Personería</t>
  </si>
  <si>
    <t>• Un documento tecnico del cableado estruturado.
•   Infraestrutura de la red de datos de 23 sedes de la Personería normalizadas
•  Informe final que detalle el estado de las 23 sedes mejoradas en la red de datos.</t>
  </si>
  <si>
    <t>• Definición de la normalización de la red de datos.
• Diagnóstico del estado actual de la infraestructura de la red de datos de acuerdo a la normalización definida.
• Estudio de factibilidad de redes de comunicación en las sedes de la Personería.
• Puesta en marcha del plan de acción de acuerdo al diagnóstico realizado.</t>
  </si>
  <si>
    <t>Desarrollar la primera fase diseñada del Sistema de Seguridad y Privacidad de la Información SGSI</t>
  </si>
  <si>
    <t>Porcentaje de avance en el desarrollo de la primera fase del SGSI</t>
  </si>
  <si>
    <t>Porcentaje de actividades en el desarrollo de la primera fase del SGSI ejecutadas</t>
  </si>
  <si>
    <t>• Documento de diagnostico
• Documento con el resultado de la autoevaluación 
• Documento con la preparación para el análisis de vulnerabilidades y de riesgo.
• Documento con las políticas de seguridad de la información, aprobado y socializado.
• Documento con el plan de implementación revisado y aprobado por el comite de SGSI.
• Informe de la ejecución del plan de
tratamiento de riesgos aprobado por los responsables de los procesos.
• Documento con el plan de control
operacional revisado y aprobado por comite, incluyendo el cronograma de
actividades.</t>
  </si>
  <si>
    <t>• Realizar el diagnóstico de seguridad y privacidad e identificar y analizar los riesgos existentes.
• Identificar el nivel de madurez
• Levantamiento de información
• Actualización de las politicas de seguridad
• Elaboración y/o actualizacion de los procesos y procedimientos definidos
• Actualización del inventario de activos de
información
•  Definir la integración del MSPI con el
Sistema de Gestión documental
• Determinar las acciones para tratar riesgos y
oportunidades de seguridad de la información.
• Definición del plan de implentacion del SGSI
• Implementación del plan del SGSI.</t>
  </si>
  <si>
    <t>Definir y construir el 100% de los documentos requeridos para el proceso de Direccionamiento TIC</t>
  </si>
  <si>
    <t>Porcentaje de avance de la elaboración de los documentos del proceso</t>
  </si>
  <si>
    <t>Número de documentos del proceso elaborados / Número de documentos del proceso requeridos *100</t>
  </si>
  <si>
    <t xml:space="preserve">
•  Documentos (Procedimientos, guías, manuales, formatos) del proceso Direccionamiento TIC.
•  Plan de implementación de los procedimientos</t>
  </si>
  <si>
    <t>• Inventario de documentos proceso de DTIC.
• Definición de los documentos de acuerdo al proceso de DTIC.
• Construcción de los documentos de acuerdo a la proceso de DTIC</t>
  </si>
  <si>
    <t>Efectuar, de acuerdo con los tiempos de servicio establecidos, el mantenimiento preventivo y/o correctivo al 90% de equipos (computadores, impresoras, scanners, fotocopiadoras, CCTV, servidores, appliance, UPS) de la Entidad.</t>
  </si>
  <si>
    <t>Porcentaje de mantenimientos y/o soportes efectuados</t>
  </si>
  <si>
    <t>Número de mantenimientos y/o soportes realizados en el tiempo de servicio establecido/Número de requerimientos de mantenimientos y/o soportes recibidos * 100</t>
  </si>
  <si>
    <t>S.I.</t>
  </si>
  <si>
    <t>• Hojas de vida actualizadas de los equipos de cómputo de la Entidad
• Soportes de los mantemientos realizados</t>
  </si>
  <si>
    <t>• Brindar apoyo técnico a los casos de soporte registrados en la mesa de servicios.
• Realizar un mantenimiento preventivo y/o correctivo de plotter
• Realizar el mantenimiento preventivo y/o correctivo de computadores
• Realizar el mantenimiento preventivo y/o correctivo de impresoras
• Realizar el mantenimiento preventivo y/o correctivo de scaners
• Realizar el mantenimiento preventivo y/o correctivo de fotocopiadoras
• Realizar el mantenimiento preventivo y/o correctivo de servidores y appliance
• Realizar el mantenimiento preventivo y/o correctivo de UPS.</t>
  </si>
  <si>
    <t>Obtener un nivel de satisfacción mínimo del 80% de los usuarios frente a los servicios de TI recibidos.</t>
  </si>
  <si>
    <t>Porcentaje de usuarios satisfechos</t>
  </si>
  <si>
    <t>Número de usuarios satisfechos con los servicios recibidos / Número de usuarios encuestados *100</t>
  </si>
  <si>
    <t>Satisfacción de usuarios</t>
  </si>
  <si>
    <t>•  Actualización e implementación indicadores de calidad de servicios de TI.
•  Aplicación de la encuesta de satisfacción a usuarios de servicios de TI</t>
  </si>
  <si>
    <t>Implementar el 100% de las actividades del plan de acción de la Estrategia de Gobierno en Línea GEL conforme al Decreto 2573 de 2014.</t>
  </si>
  <si>
    <t xml:space="preserve">Porcentaje de avance en la implementación del plan de acción GEL </t>
  </si>
  <si>
    <t>Porcentaje de actividades del plan de acción GEL implementadas</t>
  </si>
  <si>
    <t xml:space="preserve">
• Acta del plan de acción formalizado
• Plan de acción
• Matriz de cumplimiento implementación de los 4 componentes de GEL.
• Plan de acción para la certificación sello de excelencia</t>
  </si>
  <si>
    <t xml:space="preserve">• Socialización del diagnostico frente al cumplimiento de la estrategia GEL
• Presentación y aprobación del plan de acción.
• Implementación del plan de acción GEL formulado.
• Iniciar el proceso de certificación sello de excelencia en el componente de servicios (MINTIC), para la Personería de Bogotá.
</t>
  </si>
  <si>
    <t>Diseñar e implementar una estrategia de comunicación para la socialización de los servicios que brindan las personerias locales y la linea 143</t>
  </si>
  <si>
    <t>Avance en el diseño e implementación de la estrategia de comunicaciòn para la socializaciòn de los servicios que brindan las personerìa locales y la linea 143</t>
  </si>
  <si>
    <t>Número de actividades realizadas</t>
  </si>
  <si>
    <t>Estrategia de Comunicación.</t>
  </si>
  <si>
    <t>1) Elaborar (1) comercial promocional, que será divulgado en los canales público - privados, sin costo, gracias a la alianza con la ANTV.
2) Diseñar dos (2) piezas gráficas promocionales de los servicios que prestan las personerías locales y/o la linea 143.
3) Diseñar dos (2) banner publicitarios en la página web institucional, promocionando los servicios de las personerias locales y/o la linea 143.
4) Producir cuatro (4) cuñas de radio, para ser divulgadas a traves del programa de radio insititucional "Radio al día".                                                                                                                                                                                                      5) Elaborar (4) comunicados de prensa</t>
  </si>
  <si>
    <t>Jefe OADP y servidores públicos</t>
  </si>
  <si>
    <t>Diseñar y ejecutar una campaña de sensibilización para prevenir toda forma de violencia contra la mujer.</t>
  </si>
  <si>
    <t>Avance en el diseño y ejecución de la campaña de sensibilización para prevenir toda forma de violencia contra la mujer.</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</si>
  <si>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</si>
  <si>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3) Producir cuatro (4) cuñas de radio, para ser divulgadas a traves del programa de radio insititucional "Radio al día".                                                                                                                                                                                                      4) Elaborar (4) comunicados de prensa                                                                                                                                                                                                                         </t>
  </si>
  <si>
    <t>Diseñar y ejecutar una campaña de divulgación para la promoción de los derechos de los ciudadanos en el distrito.</t>
  </si>
  <si>
    <t>Avance en el diseño y ejecución de la campaña de divulgación para la promoción de los derechos de los ciudadanos en el distrito.</t>
  </si>
  <si>
    <t>Campaña de divulgación.</t>
  </si>
  <si>
    <t xml:space="preserve">1) Diseñar tres (3) piezas gráficas promocionales; Codigo de Policía, Codigo único disciplinario, Atención a Victimas.
2) Producir tres  (3) cuñas de radio, para ser divulgadas a traves del programa de radio insititucional "Radio al día".                                                                                                                                                                                                          3) Elaborar (4) comunicados de prensa </t>
  </si>
  <si>
    <t>Acciones de promoción y apropiación de derechos y deberes realizadas.</t>
  </si>
  <si>
    <t>Número de acciones de promoción  realizadas</t>
  </si>
  <si>
    <t xml:space="preserve">Definir los temas para las acciones de promoción
Elaborar material de difusión
Realizar difusión del material temáticos que involucren potenciales agentes vulneradores o  población vulnerable o personas en general </t>
  </si>
  <si>
    <t>Personería Delegada para la Coordinación del Ministerio Público y Derechos Humanos
Personerías Delegadas, Dirección centro de Conciliación y Grupos de Gestión adscritos a la instancia de coordinación</t>
  </si>
  <si>
    <t>Intervenciones adelantadas en defensa de los derechos</t>
  </si>
  <si>
    <t>Número de Intervenciones de oficio adelantadas en defensa de los derechos + Número de Intervenciones a petición de parte adelantadas en defensa de los derechos</t>
  </si>
  <si>
    <t>Realizar intervenciones originadas de petición de parte y de oficio, en defensa de los derechos</t>
  </si>
  <si>
    <t>Acciones adelantadas en favor de las víctimas del conflicto armado</t>
  </si>
  <si>
    <t>Número de acciones adelantadas en favor de la población víctima del conflicto armado</t>
  </si>
  <si>
    <t>12.600 acciones adelantadas en favor de las víctimas del conflicto armado</t>
  </si>
  <si>
    <t>Realizar Toma de declaraciones (RUPV y RUPTA)
Atención psicosocial, atención a niños en ludoteca, intervención para acceso a  derechos (gestión efectiva realizada por la entidad para conseguir albergue, priorización y acompañamiento directo), acciones en mesas de participación</t>
  </si>
  <si>
    <t>Personería Delegada para la Protección de Víctimas</t>
  </si>
  <si>
    <t>Requerimientos atendidos en defensa de los derechos</t>
  </si>
  <si>
    <t>Número total de requerimientos ciudadanos atendidos y  finalizados</t>
  </si>
  <si>
    <t>128.700 requerimientos atendidos y finalizados en defensa de los derechos</t>
  </si>
  <si>
    <t xml:space="preserve">Orientar  o asistir de fondo a los ciudadanos en el ejercicio de sus derechos </t>
  </si>
  <si>
    <t xml:space="preserve">Prestar servicio a los habitantes del Distrito capital a través de medios alternativos de resolución de conflictos  a través de21000 solicitudes de Audiencias de Conciliación
</t>
  </si>
  <si>
    <t>Solicitudes de Audiencias de conciliación atendidas</t>
  </si>
  <si>
    <t>Número de solicitudes de audiencias de conciliación +  Número de declaraciones de unión marital de hecho atendidas</t>
  </si>
  <si>
    <t>21.000 solicitudes de audiencias de conciliación atendidas</t>
  </si>
  <si>
    <t>Atender las solicitudes de audiencias de conciliación de competencia de la Personería de Bogotá</t>
  </si>
  <si>
    <t>Dirección Centro de Conciliación</t>
  </si>
  <si>
    <t>Jornadas de autocapacitación realizadas</t>
  </si>
  <si>
    <t>Número de jornadas  de autocapacitación  realizadas</t>
  </si>
  <si>
    <t>20 espacios de intercambio de aprendizaje colaborativo en la atención para la defensa de los derechos Humanos</t>
  </si>
  <si>
    <t>Definir los temas
Elaborar material de difusión
Realizar la difusión a través de los espacios de intercambio de aprendizaje colaborativo en la atención para la defensa de los derechos humanos</t>
  </si>
  <si>
    <t xml:space="preserve">Personería Delegada para la Coordinación del Ministerio Público y Derechos Humanos
</t>
  </si>
  <si>
    <t>Crear una Guía Metodológica acorde a las directrices y políticas para el ejercicio de la acción de Prevención y Control de la Función Pública.</t>
  </si>
  <si>
    <t>Documento que permita establecer cómo ejercer la acción de prevención de la Personería de Bogotá elaborado.</t>
  </si>
  <si>
    <t xml:space="preserve">Numero de documentos elaborados </t>
  </si>
  <si>
    <t>Guía Metodológica para el ejercicio de la acción de Prevención y Control a la Función Pública.</t>
  </si>
  <si>
    <t>1. Reunión periódica de coordinación, planeación para presentar los avances del documento relacionado con la acción de prevención de la personeria.                                   2. Elaborar un documento que establezca criterios de trabajo y procedimientos para ejercer la acción de prevención.</t>
  </si>
  <si>
    <t>Eje de Veedurias</t>
  </si>
  <si>
    <t>Atender y tramitar el 95% de las peticiones relacionadas con el Proceso de Prevención y Control a la Función Pública.</t>
  </si>
  <si>
    <t>Porcentaje de peticiones atendidas y tramitadas</t>
  </si>
  <si>
    <t>Número de peticiones atendidas y tramitadas / Número de peticiones recibidas*100</t>
  </si>
  <si>
    <t>Peticiones atendidas y tramitadas</t>
  </si>
  <si>
    <t xml:space="preserve">1. Recibir las peticiones, analizarlas y establecer el procedimiento a seguir (Tramite ordinario derecho de petición o Audiencia Pública).                                                                          2. Hacer las solicitudes que se consideren necesarias para darle tramite a la queja.                3. Dar respuesta dentro de los términos establecidos en la Ley 1755 de 2015. </t>
  </si>
  <si>
    <t>Realizar el 95% de las Audiencias Públicas de Requerimientos Ciudadanos aprobadas.</t>
  </si>
  <si>
    <t>Porcentaje de Audiencias Públicas de Requerimientos Ciudadanos realizadas</t>
  </si>
  <si>
    <t>Número de audiencias realizadas / Número de audiencias aprobadas realizar*100</t>
  </si>
  <si>
    <t>Audiencias Públicas con solución a problemáticas ciudadanas</t>
  </si>
  <si>
    <t>1. Citar a los peticionarios  a una mesa de trabajo donde se profundice sobre los aspectos especificos de la petición.                                                           2. Realizar una mesa de trabajo interna que involucre a la Coordinación y a las Delegadas responsables.                    3. Llevada a cabo la mesa se tienen tres opciones: a) Dar respuesta a los peticionarios indicando el trámite a seguir o finalizando la petición (respuesta de fondo). b)Que la petición sea insumo para llevar a cabo una veeduría. c)Realizar la Audiencia Pública                                                                                                     4. Informar y citar a la audicencia pública tanto a la administración como a la comunidad.                         5. Realizar la audiencia pública, establecer compromisos y dar respuesta.                                                                 6.Cerrar la audicencia.                                          7.hacer seguimiento al cumplimiento de los compromisos</t>
  </si>
  <si>
    <t>Veedurías realizadas</t>
  </si>
  <si>
    <t xml:space="preserve">1.Identificar y definir los temas prioritarios y, los criterios para el ejercicio de la acción de Prevención y Control a la Función Pública.    
3.Elaborar el Plan de Gestión para laacción de Prevención y Control a la Función Pública. 
4.Solicitar y obtener información relacionada con la gestión, el manejo de los recursos públicos, el ordenamiento jurídico y la garantía de los derechos, a cargo de la(s) entidad(es) vigilada (s).
5. Analizar la información para determinar posibles irregularidades en el ejercicio de la función pública, detrimentos al patrimonio público, violaciones a los derechos y al ordenamiento jurídico.
6. Elaborar el informe de prevención y control a la función pública con los resultados obtenidos.     
</t>
  </si>
  <si>
    <t>Realizar seguimiento al 95% de las observaciones consignados en los informes de veedurias.</t>
  </si>
  <si>
    <t>Porcentaje de observaciones con seguimiento</t>
  </si>
  <si>
    <t>Número de observaciones a los cuales se les realiza seguimiento / Número total de observaciones consignados en los informes de veeduría*100</t>
  </si>
  <si>
    <t>Documento de seguimiento a los observaciones</t>
  </si>
  <si>
    <t xml:space="preserve">1. Verificacion de los avances logrados por parte de las entidades vigiladas para la solucion de los probelmas identificados en los informes de veedurias.                                                        </t>
  </si>
  <si>
    <t>Remitir el 95% de los observaciones con posible incidencia disciplinaria, penal o fiscal a la instancia competente.</t>
  </si>
  <si>
    <t>Porcentaje de observaciones con incidencia disciplinaria, penal o fiscal remitidos</t>
  </si>
  <si>
    <t>Número de observaciones con posible incidencia disciplinaria, penal o fiscal remitidos / Número total de observaciones con posible incidencia disciplinaria, penal o fiscal identificados*100</t>
  </si>
  <si>
    <t>Documento de remisión de los observaciones con posible incidencia disciplinaria, penal o fiscal remitidos</t>
  </si>
  <si>
    <t xml:space="preserve">1. Hacer un oficio donde consten los hechos presuntamente irregulares y una relación de los documentos que soportan el traslado. </t>
  </si>
  <si>
    <t>Un (1) documento de identificación de tipologías propias de la Función Preventiva.</t>
  </si>
  <si>
    <t>Documento de identificación de tipologías de a acción de prevención elaborado</t>
  </si>
  <si>
    <t>Documento de identificación de tipologías para la acción de prevención.</t>
  </si>
  <si>
    <t xml:space="preserve">1. Definir las tipologias que durante el año dieron orgen al ejercicio de la acción de prevención y clasificarlas en un documento. </t>
  </si>
  <si>
    <t xml:space="preserve">Adelantar 36  citaciones a audiencia por asuntos disciplinarios que legalmente puedan tramitarse bajo la modalidad de procedimiento verbal. </t>
  </si>
  <si>
    <t>Procesos Verbales</t>
  </si>
  <si>
    <t xml:space="preserve">Procesos verbales iniciados </t>
  </si>
  <si>
    <t>Citaciones a audiencia a proceso verbal
Celeridad procesal</t>
  </si>
  <si>
    <t>1. Identificar los asuntos disciplinarios que legalmente puedan tramitarse bajo la modalidad de procedimiento verbal</t>
  </si>
  <si>
    <t xml:space="preserve">Personería Delegada para la Coordinación de Asuntos Disciplinarios, personerías delegadas y la Dirección de Investigaciones Especiales y Apoyo Técnico
</t>
  </si>
  <si>
    <t>Proferir 38 fallos.</t>
  </si>
  <si>
    <t>Fallos proferidos</t>
  </si>
  <si>
    <t>fallos proferidos</t>
  </si>
  <si>
    <t>Fallos proferidos en primera instancia</t>
  </si>
  <si>
    <t xml:space="preserve">1. Identificar los procesos iniciados por procedimiento verbal y proceso ordinario que puedan ser fallados en la vigencia.
</t>
  </si>
  <si>
    <t>Decidir de fondo 1.800 procesos disciplinarios.</t>
  </si>
  <si>
    <t>Decisiones de fondo</t>
  </si>
  <si>
    <t xml:space="preserve">Decisiones de fondo proferidas </t>
  </si>
  <si>
    <t>procesos con decisión de fondo</t>
  </si>
  <si>
    <t>1. Evaluar y dar el impulso procesal correspondiente al 100% a las quejas recibidas a 15 de diciembre de 2017.
2. Decidir las Indagaciones Preliminares que se encuentren con el término para su evaluación.
3. Decidir de fondo Investigaciones disciplinarias  que se encuentren en  término.
4. Disminuir el número de prescripciones, moras e inactividades en las etapas procesales .</t>
  </si>
  <si>
    <t>1. Gestionar el 100% de las novedades y situaciones administrativas¹ de los servidores públicos de la Entidad.</t>
  </si>
  <si>
    <t>Porcentaje de novedades y situaciones administrativas gestionadas</t>
  </si>
  <si>
    <r>
      <t>N° de solicitudes y requerimientos de gestión sobre novedades y situaciones administrativas</t>
    </r>
    <r>
      <rPr>
        <sz val="10"/>
        <rFont val="Segoe UI Symbol"/>
        <family val="2"/>
      </rPr>
      <t>¹</t>
    </r>
    <r>
      <rPr>
        <sz val="10"/>
        <rFont val="Arial"/>
        <family val="2"/>
      </rPr>
      <t xml:space="preserve"> con trámite /  N° de solicitudes y/o requerimientos presentados * 100</t>
    </r>
  </si>
  <si>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</si>
  <si>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de estudio,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</si>
  <si>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Dependencia Líder: 
Dirección de Talento Humano
Dependencia Operativa:
Dirección de Talento Humano</t>
  </si>
  <si>
    <t>2. Liquidar y pagar oportunamente el 100% de las nóminas de la vigencia.</t>
  </si>
  <si>
    <t xml:space="preserve">Nóminas liquidadas y pagadas oportunamente </t>
  </si>
  <si>
    <t>N° de nóminas liquidadas y pagadas oportunamente / N° de nóminas a liquidar y pagar * 100</t>
  </si>
  <si>
    <t>Pago de la nómina de manera oportuna y cumpliendo las obligaciones legales de la Entidad y de la Subdirección de Gestión delTalento Humano, en materia salarial, prestacional, de aportes sociales y parafiscales y demás pagos o aportes a terceros que afecten la nómina.</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</si>
  <si>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</si>
  <si>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Dependencia Líder: 
Dirección de Talento Humano
Dependencia Operativa:
Subdirección de Gestión del Talento Humano</t>
  </si>
  <si>
    <t>3. Actualizar, custodiar y conservar el 100% de la documentación de las Historias Laborales para garantizar y facilitar su consulta.</t>
  </si>
  <si>
    <t>Documentos de las historias laborales actualizados</t>
  </si>
  <si>
    <t>(No de documentos insertados en las historias laborales atendiendo principios de gestión documental y normativos, dentro de los tiempos previstos / No de documentos asignados por  la Subdirección de Gestión del Talento Humano para ser insertados en las Historias Laborales) *100</t>
  </si>
  <si>
    <t>Historias laborales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</si>
  <si>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</si>
  <si>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4. Atender el 100% de las solicitudes de certificaciones laborales y de bono pensional, dentro de los tiempos previstos.</t>
  </si>
  <si>
    <t>Solicitudes de certificaciones laborales y de bono pensional gestionadas.</t>
  </si>
  <si>
    <t>N° de solicitudes de certificación laboral o de bono pensional con trámite dentro de los tiempos previstos /  N° de solicitudes de certificación laboral o de bono pensional   recibidas * 100</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</si>
  <si>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</si>
  <si>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</si>
  <si>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5. Formular e implementar el Plan Anual de Vacantes de la vigencia 2017.</t>
  </si>
  <si>
    <t>Información sobre las vacantes de la planta de personal de la entidad actualizada</t>
  </si>
  <si>
    <t>Plan Anual de Vacantes formulado e implementado</t>
  </si>
  <si>
    <t>Provisión de empleos vacantes, planificada oportunamente de acuerdo a las necesidades institucionales y la normativa vigente.</t>
  </si>
  <si>
    <t>1. Elaborar el Plan Anual de Vacantes de la Personería de Bogotá, D.C.
2. Remitir el Plan Anual de Vacantes de la Personería de Bogotá, D.C. al Departamento Administrativo de la Función Pública.</t>
  </si>
  <si>
    <t>6. Formular e implementar el Plan Institucional de Capacitación de la vigencia 2017.</t>
  </si>
  <si>
    <t>Plan Institucional de Capacitación formulado y ejecutado</t>
  </si>
  <si>
    <t>No de actividades realizadas para la formulación y ejecución del Plan Institucional de Capacitación/ Total de actividades para la formulación y ejecución del Plan Institucional de Capacitación</t>
  </si>
  <si>
    <t>Talento humano cualificado y competente para cumplir los objetivos estratégicos de la Entidad.
Mejoramiento continuo en el formtalecimiento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</si>
  <si>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2017. (20%)
4. Implementar el Plan Institucional de Capacitación - PIC 2017. (30%)
5. Hacer seguimiento y evaluación al Plan Institucional de Capacitación - PIC 2017.(30%)</t>
  </si>
  <si>
    <t>Dependencia Líder: 
Dirección de Talento Humano
Dependencia Operativa:
Subdirección de Desarrollo del Talento Humano</t>
  </si>
  <si>
    <t>7. Formular e implementar el Plan Institucional de Bienestar e Incentivos de la vigencia 2017.</t>
  </si>
  <si>
    <t>Plan Institucional de Bienestar e Incentivos formulado y ejecutado</t>
  </si>
  <si>
    <t xml:space="preserve">No de actividades realizadas para la formulación y ejecución del Plan Institucional de Bienestar e Incentivos/ Total de actividades para la formulación y ejecución del Plan de Bienestar e Incentivos </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</si>
  <si>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</si>
  <si>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e Incentivos 2017. (20%)
4. Implementar el Plan Institucional de Bienestar e Incentivos 2017. (30%)
5. Hacer seguimiento y evaluación al Plan Institucional de Bienestar e Incentivos 2017. (30%)</t>
  </si>
  <si>
    <t>8. Formular e implementar el Plan Anual de Trabajo del Sistema de Gestión de Seguridad y Salud en el Trabajo SG-SST de la vigencia 2017.</t>
  </si>
  <si>
    <t>Plan Anual de Trabajo del Sistema de Gestión de Seguridad y Salud en el Trabajo SG-SST formulado y ejecutado</t>
  </si>
  <si>
    <t>No de actividades realizadas para la formulación y ejecución del Plan Anual de Trabajo del SG-SST/ Total de actividades para la formulación y ejecución Plan Anual de Trabajo del SG-SST</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</si>
  <si>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</si>
  <si>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2017. (10%)
5. Implementar el Plan Anual de Trabajo del SG-SST 2017. (30%)
6. Hacer seguimiento y evaluación al Plan Anual de Trabajo del SG-SST 2017. (30%)</t>
  </si>
  <si>
    <t>9. Realizar seguimiento a la ejecución del Sistema de Evaluación del Desempeño Laboral en todas las dependencias de la Entidad.</t>
  </si>
  <si>
    <t xml:space="preserve">Dependencias con seguimiento al sistema de Evaluación del Desempeño Laboral de la Personería de Bogotá, D.C. </t>
  </si>
  <si>
    <t>N° de dependencias con seguimiento al cumplimiento del Sistema de Evaluación del Desempeño Laboral / N° total de dependencias de la Personería de Bogotá, D.C. * 100</t>
  </si>
  <si>
    <t xml:space="preserve">Cumplimiento de la función legal que recae sobre la Dirección de Talento Humano, de acuerdo a lo establecido en el numeral 5.4 del Artículo 5° del Acuerdo 137 de 2010 expedido por la CNSC.
Concientización y empoderamiento de los evaluadores y evaluados, en sus derechos y deberes dentro del Sistema.
Fortalecimiento del Sistema de Evaluación del Desempeño Laboral de la Entidad.
</t>
  </si>
  <si>
    <t>1. Elaborar el diagnóstico del estado actual del Sistema de Evaluación del Desempeño Laboral de la Personería de Bogotá, D.C.
2. Realizar el seguimiento al cumplimiento de las evaluaciones del desempeño laboral según las fechas y situaciones establecidas en la normativa vigente.
3. Diseñar e implementar un plan de intervención a los aspectos que resultaron deficientes en el diagnóstico.
4. Hacer seguimiento y evaluación a la implementación del plan de intervención.</t>
  </si>
  <si>
    <t>Realizar oportunamente los mantenimientos preventivos y correctivos del parque automotor de la entidad, dentro del marco del Plan Estratégico de Seguridad Vial Institucional.</t>
  </si>
  <si>
    <t xml:space="preserve">Oportunidad en mantenimientos del parque automotor </t>
  </si>
  <si>
    <t>No. Mantenimietos realizados  oportunamente /
No. Mantenimientos programados*100</t>
  </si>
  <si>
    <t xml:space="preserve">Efectividad en la programación y ejecución de mantenimientos del parque automotor </t>
  </si>
  <si>
    <t>1.  Realizar cronograma de mantenimientos preventivos del parque automotor
2.  Capacitar a los conductores de la entidad en la realización de la inspección diaria vehicular
3.  Verificar semanalmente los reportes de inspección diaria vehicular de cada vehículo y programar los mantenimientos correctivos
4.  Informar periodicamente el estado del parque automotor para verificar viabilidad de renovación del mismo</t>
  </si>
  <si>
    <t>Subdireccion de Gestion Documental y Recursos Fisicos</t>
  </si>
  <si>
    <t>Suministrar oportuna y eficientemente los servicios de transporte a los funcionarios de la entidad, satisfaciendo las necesidades de las diferentes dependencias.</t>
  </si>
  <si>
    <t xml:space="preserve">Oportunidad en la prestación de servicios de transporte </t>
  </si>
  <si>
    <t>No. Servicios de transporte cumplidos/
No. Requerimientos de transporte de las dependencias*100</t>
  </si>
  <si>
    <t>Eficacia y control en la prestacion del servicio de transporte con los vehiculos de la entidad</t>
  </si>
  <si>
    <t>1.  Elaborar rutogramas de desplazamiento para las 20 localidades, que permitan definir rutas seguras y óptimas
2.  Programar los servicios atendiendo con prioridad las solicitudes realizadas a través del aplicativo de Vehículos.
3.  Realizar campañas de sensibilización para el uso del aplicativo de vehículos
4.  Realizar una propuesta para recepcionar los diferentes requerimientos de las dependencias de la entidad, que tienen relación con el envio de materiales, pedidos y otros, para organizar rutas de entrega y optimizar el servicio.</t>
  </si>
  <si>
    <t>Mantener actualizada la base de datos de la propiedad, planta y equipo de la entidad, con observancia a los procedimientos para el control de inventarios y la baja de bienes respectivamente.</t>
  </si>
  <si>
    <t>Actualización del inventario de Propiedad Planta y Equipo</t>
  </si>
  <si>
    <t>Número de novedades de inventarios ingresados en el aplicativo SICAPITAL  / total de reportes de novedades generadas durante el mes*100</t>
  </si>
  <si>
    <t>Efectividad en el control de Inventarios de Propiedad Planta y Equipo</t>
  </si>
  <si>
    <t>Realizar los movimientos de inventario que deriven de los cambios que sufre por cuenta de novedades en la planta de personal y el talento humano que presta sus servicios a traves de contrato. 
Efectuar entregas de elementos usados y el recibo de bienes en la bodega de reintegros.
Realizar el tramite cuando se registren siniestros si los hubiere y efectuar los egresos por baja de los elementos que ya no sean utiles para la entidad.
Realizar las verificaciones físicas planteadas en el procedimiento para el control de inventarios que permitan tener de manera detallada y pormenorizada los inventarios individuales tanto de funcionarios como contratistas.
Realizar reuniones trimestrales con la Subdireccion de Presupuesto Contabilidad y Tesorería donde se concilien los saldos contables.
Generar propuestas de desarrollo ofimatico en el aplicativo SICAPITAL modulo SAI y en la intranet</t>
  </si>
  <si>
    <t>Tramitar oportunamente las solicitudes para el suministro de elementos de consumo.</t>
  </si>
  <si>
    <t xml:space="preserve">Pedidos entregados oportunamente  los siguientes diez dias habiles posteriores a la solicitud /
Total de solicitudes de pedidos de almacén aprobados por la intranet </t>
  </si>
  <si>
    <t>Eficacia en el suministro de elementos de consumo</t>
  </si>
  <si>
    <t>Mantener los stock necesarios de los diferentes elementos de consumo (toner, aseo, cafeteria, papeleria).           Recibo de mercancia en las cantidades, calidad y tiempos establecidos en los respectivos contratos de suministro.                                 Realizar el alistamiento de los pedidos aprobados por la intranet para su oportuna entrega en coordinación con el grupo de vehiculos y mantenimiento de la Entidad</t>
  </si>
  <si>
    <t>Tramitar los servicios de mantenimiento preventivo y correctivo de acuerdo a los requerimientos efectuados por las diferentes dependencias de la entidad</t>
  </si>
  <si>
    <t>Oportunidad en la provisión de servicios de mantenimiento preventivo y correctivo</t>
  </si>
  <si>
    <t>Atención de los servicios de mantenimiento en un tiempo igual o menor a 10 días/ Total servicios requeridos*100</t>
  </si>
  <si>
    <t>Eficacia y seguimiento en servicios de mantenimiento de la entidad</t>
  </si>
  <si>
    <t xml:space="preserve">Visitas de inspección (mantenimiento preventivo)                                                                   Atención a solicitudes de mantenimiento correctivo ( Encuestas de satisfacción del servicio) </t>
  </si>
  <si>
    <t>Cumplir con las actividades programadas en el plan de trabajo para la implementación del del Nuevo Marco Normativo de Contabilidad Pública - NMNCP de la Personería de Bogotá D.C</t>
  </si>
  <si>
    <t>Número de actividades realizadas según plan de trabajo</t>
  </si>
  <si>
    <t>NA</t>
  </si>
  <si>
    <t>Estados Financieros de la Personería de Bogotá bajo del Nuevo Marco Normativo de Contabilidad Pública - NMNCP</t>
  </si>
  <si>
    <t xml:space="preserve">Adecuar los sistemas de información para implementar el Nuevo Marco Normativo de Contabilidad Pública - NMNCP.
Actualizar y socializar las políticas, procedimientos y manuales contables bajo el Nuevo Marco Normativo de Contabilidad Pública - NMNCP
Determinar los saldos iniciales para el 2017 bajo el Nuevo Marco Normativo de Contabilidad Pública - NMNCP y analizar los impactos financieros 
Preparar y presentar los estados contables de la Personería de Bogotá bajo el Nuevo Marco Normativo de Contabilidad Pública - NMNCP
</t>
  </si>
  <si>
    <t>Subdireccion de Presupuesto, Contabilidad y Tesoreria</t>
  </si>
  <si>
    <t>Realizar todos los registros contables  (causación y pagos)  en el aplicativo LIMAY.</t>
  </si>
  <si>
    <t>Número de balances de prueba generados</t>
  </si>
  <si>
    <t xml:space="preserve">Número de balances de prueba generados </t>
  </si>
  <si>
    <t>Estados Financieros  Contables</t>
  </si>
  <si>
    <t>Contabilizar :Provisiones, Amortizaciones, depreciaciones, RA nómina, RA aportes, Ordenes de pago, Entradas y salidas de almacén (SAE), caja menor, viaticos, FONCEP, incapacidades,Inventarios (SAI), legalización de viáticos, Conciliar las cuentas del balance de prueba, realizando análisis detallado del comportamiento de cuentas y saldos.</t>
  </si>
  <si>
    <t>Programar y ejecutar los compromisos de pago adquiridos por la entidad, siguiendo las normas y fechas establecidas por la Secretaría Distrital de Hacienda.</t>
  </si>
  <si>
    <t>Porcentaje de ejecución del Programa Anual de Caja</t>
  </si>
  <si>
    <t>Giros efectuados/Recursos programados * 100</t>
  </si>
  <si>
    <t>Ejecución del PAC</t>
  </si>
  <si>
    <t>Elaboracion y publicacion de circular fijando directrices de radicacion de cuentas (fechas de cierre de radicacion, horarios, organizacion, requisitos.                                              Recepción, verificación, y análisis de  los soportes de cada cuenta.                                                                    Revisión, Control aprobacion y pago de Órdenes de Pago</t>
  </si>
  <si>
    <t>Efectuar la programación y ejecución presupuestal de la vigencia conforme a los lineamientos de la Secretaria de Hacienda</t>
  </si>
  <si>
    <t>Porcentaje de ejecución Presupuestal</t>
  </si>
  <si>
    <t>Ejecución presupuestal  /  presupuesto asignado *100</t>
  </si>
  <si>
    <t>Ejecucion Presupuestal</t>
  </si>
  <si>
    <t xml:space="preserve">Expedir los certificados de disponibilidad presupuestal según solicitudes
Expedir los registros presupuestales de conformidad con los actos administrativos                                                                    
Efectuar las modificaciones presupuestales a que haya lugar    </t>
  </si>
  <si>
    <t xml:space="preserve">Adjudicar por lo menos el 90% de los procesos publicados </t>
  </si>
  <si>
    <t>Porcentaje de adjudicación de procesos publicados</t>
  </si>
  <si>
    <t>Número de procesos adjudicados/Número de procesos publicados que no quedan desiertos y que cumplen los requisitos de documentación *100</t>
  </si>
  <si>
    <t xml:space="preserve">Porcentaje de procesos adjudicados </t>
  </si>
  <si>
    <t xml:space="preserve">Elaborar  estudios y documentos previos.
Solicitud y expedición de CDP.
Elaborar pliegos de condiciones o invitación pública.
3. Respuestas a observaciones al proyecto y pliego de condiciones definitivo, si las hubiere.
4. Apertura del proceso de selección.
5. Modificaciones al pliego de condiciones mediante adendas, si hubiere lugar 
6. Designación del comité evaluador y evaluación de propuestas.
7 Dar respuestas a observaciones al informe de evaluación, si las hubiere
8. Adjudicación 
9. Realizar contrato o aceptación de la oferta.
10. Publicación de documentos y actos administrativos del proceso de contratación en SECOP
</t>
  </si>
  <si>
    <t>Dirección Administrativa y Financiera / Subdirección de Contratación</t>
  </si>
  <si>
    <t xml:space="preserve">Garantizar la eficiente contratación  del recurso humano requerido por las diferentes dependencias por inexistencia o insuficiencia de perfiles en la planta de personal
</t>
  </si>
  <si>
    <t xml:space="preserve">Porcentaje de contratación de servicios personales autorizados
</t>
  </si>
  <si>
    <r>
      <t xml:space="preserve">No de contratos de prestación de servicios personales celebrados / No de solicitudes de necesidad recibidas que cumplen todos los requisitos de documentación </t>
    </r>
    <r>
      <rPr>
        <sz val="10"/>
        <rFont val="Arial"/>
        <family val="2"/>
      </rPr>
      <t>*100</t>
    </r>
  </si>
  <si>
    <t xml:space="preserve">SI </t>
  </si>
  <si>
    <t>Porcentaje de contratos de prestación de servicios celebrados</t>
  </si>
  <si>
    <t xml:space="preserve">1. Recepción de necesidad de contratación y hoja de vida de futuros contratistas 
2.Solicitar aprobación del Despacho o de Secretaría General
3. Hacer reparto a abogados
4. Elaborar  estudios y documentos previos.
5. Verifica la idoneidad del futuro contratista 
6.Solicitud y expedición de CDP Y DTH
7.Elaborar minuta del contrato 
8.Celebrar y legalizar contrato 
</t>
  </si>
  <si>
    <t>Subdirección de Contratación</t>
  </si>
  <si>
    <t xml:space="preserve">Atender las solicitudes documentales de transferencia y/o consulta realizadas al archivo central </t>
  </si>
  <si>
    <t xml:space="preserve">Porcentaje de solicitudes de transferencia documental y consultas atendidas  </t>
  </si>
  <si>
    <t>Solicitudes atendidas / Solicitudes recibidas*100</t>
  </si>
  <si>
    <t>SI</t>
  </si>
  <si>
    <t xml:space="preserve">Transferencias documentales y consultas atendidas eficazmente desde el archivo central </t>
  </si>
  <si>
    <t xml:space="preserve">Recibir las transferencias
Atender las solicitudes de consulta de información </t>
  </si>
  <si>
    <t>Subdirección de Gestión Documental y Recursos Físicos</t>
  </si>
  <si>
    <t>Diseñar los instrumentos técnicos archivisticos establecidos por la ley.</t>
  </si>
  <si>
    <t>Avance en el diseño los instrumentos técnicos archivisticos establecidos por la ley.</t>
  </si>
  <si>
    <t>Numero de actividades de diseño de instrumentos archivísticos ejecutadas / Número de actividades programadas *100</t>
  </si>
  <si>
    <t xml:space="preserve">Instrumentos archivísticos diseñados </t>
  </si>
  <si>
    <t>Diseño PINAR
Reformulación PGD
Diseño programas del PGD
Implementación TRD
Presentación de las TVD</t>
  </si>
  <si>
    <t xml:space="preserve">Gestionar las comunicaciones oficiales internas y externas recibidas en el área de Correspondencia </t>
  </si>
  <si>
    <t>Oportunidad en la gestión de comunicaciones oficiales recibidas</t>
  </si>
  <si>
    <t>Comunicaciones entregadas a sus destinatarios en un tiempo igual o menor a 3 días/ Total de comunicaciones recibidas *100</t>
  </si>
  <si>
    <t>Comunicaciones oficiales entregadas a sus destinatarios</t>
  </si>
  <si>
    <t>Recibir la documentación
Radicar las comunicaciones 
Trasladar a quien corresponde la correspondencia</t>
  </si>
  <si>
    <t>Actuar en el 100% de los procesos judiciales y acciones de tutela donde sea vinculada la Entidad.</t>
  </si>
  <si>
    <t>Porcentaje de intervención oportuna en defensa judicial de la Entidad</t>
  </si>
  <si>
    <t>Número de procesos y acciones de tutela en los que se interviene oportunamente, de acuerdo a los términos fijados por los despachos judiciales /
Número total de procesos y acciones de tutela en los que se vincula la Entidad *100</t>
  </si>
  <si>
    <t>Defensa judicial de la Entidad</t>
  </si>
  <si>
    <t>1) Recibir las solicitudes de conciliación, demandas y acciones de tutela
2) Hacer el reparto correspondiente entre los abogados 
3) Elaborar las fichas de conciliación
4) Asistir a las audiencias de conciliación                         5) Intervenir en el trámite de los procesos</t>
  </si>
  <si>
    <t>Oficina Asesora de Jurídica</t>
  </si>
  <si>
    <t>Mantener actualizada la base de datos de sanciones disciplinarias de los servidores públicos distritales.</t>
  </si>
  <si>
    <t>Porcentaje de actualización de base de datos de sanciones displinarias</t>
  </si>
  <si>
    <t>Número de actualización de registros de realizados / Número de solicitudes de actualización de registros recibidas *100</t>
  </si>
  <si>
    <t>Una base de datos actualizada permanentemente</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</si>
  <si>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</si>
  <si>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El 100% de los  conceptos jurídicos solicitados por el Despacho de la Personera de Bogotá D.C. o sus delegados han sido emitidos oportunamente.</t>
  </si>
  <si>
    <t xml:space="preserve">Porcentaje de emisión oportuna de conceptos jurídicos </t>
  </si>
  <si>
    <t>Número de conceptos emitidos oportunamente / Número de solicitudes de conceptos jurídicos recibidas</t>
  </si>
  <si>
    <t>Conceptos emitidos oportunamente</t>
  </si>
  <si>
    <t xml:space="preserve">1) Recibir las solicitudes de concepto jurídico
2) Acopiar las normas pertinentes
3) Verificar vigencia y jerarquia normativa                       4) Conforntar estado del arte en doctrina y jurisprudencia                                                                    5) Emitir el concepto                                                                 </t>
  </si>
  <si>
    <t xml:space="preserve">Realizar control a la gestión al 90% de los planes, programas y proyectos institucionales. </t>
  </si>
  <si>
    <t>Número de planes, programas y proyectos institucionales con control a la gestión</t>
  </si>
  <si>
    <t>Número de planes, programas y proyectos institucionales a los cuales se les realiza control a la gestión</t>
  </si>
  <si>
    <t>Control a la gestión a la ejecución del PEI.
Control a la gestión de los Planes Operativos Anuales por Proceso.
Control a la gestión a los proyectos de inversión.
Control a la gestión al PIGA.
Control a la gestión al Plan de Mejoramiento por Procesos.
Control a la gestión al Mapa de Riesgos de gestión.</t>
  </si>
  <si>
    <t>1. Diseñar y adoptar mecanismos de solicitud de información para el proceso.
2. Procesar información y solicitar explicaciones a inconsistencias encontradas en la información recibida.
3. Consolidar información.
4. Realizar análisis y evaluación de los resultados presentados.
5. Elaborar y presentar informes de control a la gestión.</t>
  </si>
  <si>
    <t xml:space="preserve">Realizar 13 auditorías Integrales a los procesos  de la Entidad y Planes de Mejoramiento establecidos </t>
  </si>
  <si>
    <t xml:space="preserve">Auditorias realizadas a los procesos de la Entidad </t>
  </si>
  <si>
    <t>No. de Auditorias realizadas a los procesos</t>
  </si>
  <si>
    <t>Informes de Auditoria</t>
  </si>
  <si>
    <t xml:space="preserve">Realizar auditorías generales y de seguimiento a los procesos
Elaborar informes producto de las auditorias </t>
  </si>
  <si>
    <t>Jefe de la Oficina de Control Interno y Funcionarios Asignados</t>
  </si>
  <si>
    <t xml:space="preserve">Evaluar 9  Sistemas de Gestión que operan en el Modelo Integrado de la Personería de Bogota -MIPER </t>
  </si>
  <si>
    <t>Sistemas de Gestión MIPER evaluados en la Personería de Bogotá</t>
  </si>
  <si>
    <t>No. de Evaluaciones  realizada a los sistemas</t>
  </si>
  <si>
    <t xml:space="preserve">Informes de Evaluación a los Sistemas de Gestión MIPER </t>
  </si>
  <si>
    <t xml:space="preserve">Revisar el Plan  de Acción de cada uno de los sistemas 
Efectuar la evaluación 
Elaboración del informe </t>
  </si>
  <si>
    <t xml:space="preserve">Realizar la evaluación de gestión a las 59 dependencias  de la Entidad en cumplimiento de la Ley 909 de 2004, artículo 39 </t>
  </si>
  <si>
    <t>Dependencias de la Entidad evaluadas en su gestión</t>
  </si>
  <si>
    <t>No. De dependecias evaluadas</t>
  </si>
  <si>
    <t>Informes de evaluación de gestión por dependencias</t>
  </si>
  <si>
    <t xml:space="preserve">Solicitar informes de gestión por dependencias 
Revisión y análisis del Plan Operativo Anual de la vigencia anterior  
Realizar la evaluación de la gestión por dependencias y remisión de los  informes a los responsables
</t>
  </si>
  <si>
    <t>Realizar semestralmente la evaluacion sobre la efectividad del manejo de los Riesgos  Institucionales</t>
  </si>
  <si>
    <t>Evaluaciones semestrales realizadas sobre la efectividad del manejo de los Riesgos  Institucionales</t>
  </si>
  <si>
    <t>Seguimientos semestrales</t>
  </si>
  <si>
    <t xml:space="preserve">Informe del seguimiento </t>
  </si>
  <si>
    <t xml:space="preserve">Realizar seguimiento al Mapa de Riesgos Institucional y elaborar el resepctivo informe </t>
  </si>
  <si>
    <t xml:space="preserve">
Realizar semestralmente el seguimiento al Plan de Mejoramiento suscrito con la Contraloría de Bogotá D.C. 
</t>
  </si>
  <si>
    <t xml:space="preserve">Seguimientos semestrales realizados al Plan de Mejoramiento suscrito con la Contraloría de Bogotá </t>
  </si>
  <si>
    <t xml:space="preserve">Actas de seguimientos </t>
  </si>
  <si>
    <t xml:space="preserve">Revisión de los avances a las acciones correctivas suscritas en el Plan de Mejoramiento  de la Contraloría de Bogotá D.C., con  los  responsables de realizarlas. </t>
  </si>
  <si>
    <t xml:space="preserve">Elaborar 16 informes  a entes externos y los requeridos por Ley.  </t>
  </si>
  <si>
    <t xml:space="preserve">Informes  a entes externos y los requeridos por Ley elaborados  </t>
  </si>
  <si>
    <t>No. De informes realizados</t>
  </si>
  <si>
    <t xml:space="preserve">Informes reaizados y presentados </t>
  </si>
  <si>
    <t xml:space="preserve">Preparar  y presentar los informes  solicitados por los Entes Externos, Alta Dirección (auditoria especial ) y  los requeridos por Ley. </t>
  </si>
  <si>
    <t xml:space="preserve">Divulgar 11 piezas comunicativas dentro de la campaña de la Cultura del Autocontrol  </t>
  </si>
  <si>
    <t xml:space="preserve">Piezas comunicativas divulgadas dentro de la campaña de la Cultura del Autocontrol  </t>
  </si>
  <si>
    <t xml:space="preserve">No. De  piezas comunicativas divulgadas </t>
  </si>
  <si>
    <t xml:space="preserve">Piezas Comunicativas  
Mensajes remitidos a los correos institucionales </t>
  </si>
  <si>
    <t xml:space="preserve">Fomentar la cultura del autocontrol atraves de mensajes alusivos al tema, mediante papel tapiz de los equipos de computo,  correos institucionales, carteleras, entre otros.  </t>
  </si>
  <si>
    <t>Realizar 26 capacitaciones sobre la implementación de las Normas Internacionales de Contabilidad para el Sector Público -NICSP-.y MECI entre otros, a los siguientes procesos: Promoción y Defensa de Derechos, Prevención y Control a la Función Pública, Gestión Contractual, así mismo, a las Personerias Locales de la entidad.</t>
  </si>
  <si>
    <t>Capacitaciones realizadas en el marco de las Normas Internacionales de Contabilidad para el Sector Público -NICSP-.y MECI</t>
  </si>
  <si>
    <t>No. De Capacitaciones realizadas a los procesos definidos en la meta</t>
  </si>
  <si>
    <t xml:space="preserve">Listado de las capacitaciones realizadas 
Material didáctico sobre el tema </t>
  </si>
  <si>
    <t xml:space="preserve">Prestar Asesoria y Acompañamiento a los procesos: Promoción y Defensa de Derechos, Función Preventiva, Gestión Contractual, Gestión Juridica, así mismo,  a las Personerias Locales, Dirección de Investigacciones Especiales y Apoyo Técnico  de la entidad en el  tema de la implementación del Nuevo Marco Normativo Contable Público -NICSP.
Diseñar  material didactico  sobre el tema. </t>
  </si>
  <si>
    <t xml:space="preserve">01. Establecer el direccionamiento estratégico, los planes, los programas, los proyectos, las políticas y las directrices institucionales y de operación para dirigir la gestión de la Personería de Bogotá D.C. </t>
  </si>
  <si>
    <t>02. Realizar investigaciones académicas y fomentar el  conocimiento, la creatividad, la innovación, la apropiación y aplicación de tecnologías eficientes en la difusión, promoción y protección de los derechos de las personas, el cumplimiento de la Constitución y las normas, la defensa de los intereses de la sociedad, el examen del ejercicio diligente y eficiente de la Función Pública y la vigilancia de la conducta oficial de los servidores públicos.</t>
  </si>
  <si>
    <t>03. Formular lineamientos, políticas y directrices sobre el uso y la apropiación de las tecnologías de la información y las comunicaciones, así como la  disponibilidad, integridad y confidencialidad de la misma y, realizar la asistencia técnica del parque computacional, que contribuya al cumplimiento de los objetivos institucionales.</t>
  </si>
  <si>
    <t>04. Comunicar y divulgar interna y externamente, de manera oportuna y efectiva, la gestión de la Personería de Bogotá, D.C., para generar compromiso, posicionamiento y legitimidad ante la comunidad.</t>
  </si>
  <si>
    <t>05. Promover y adelantar gestiones para la promoción y la defensa de los derechos de los habitantes del Distrito Capital.</t>
  </si>
  <si>
    <t>06. Identificar y prevenir la ocurrencia de hechos o conductas que vulneren los derechos de las personas, el ordenamiento jurídico o menoscaben el patrimonio público, mediante la detección temprana de riesgos e irregularidades en la función pública.</t>
  </si>
  <si>
    <t>07. Investigar y juzgar oportuna y consistentemente las conductas de los servidores públicos distritales, bajo criterios de calidad y efectividad.</t>
  </si>
  <si>
    <t>08. Administrar y gestionar el Talento Humano con el fin de atender las necesidades de los procesos institucionales y, promover y facilitar el desarrollo integral de los servidores públicos de la Personería de Bogotá D.C.</t>
  </si>
  <si>
    <t>09. Gestionar de manera oportuna las necesidades de recursos físicos, servicios administrativos y de mantenimiento de la Personería de Bogotá, D.C.</t>
  </si>
  <si>
    <t>10. Formular y ejecutar adecuadamente los recursos presupuestales para el funcionamiento de la Entidad, con el reconocimiento de la totalidad de los hechos económicos que afectan la situación financiera y cumpliendo los compromisos de pagos adquiridos, garantizando el manejo eficiente de los recursos de la Personería de Bogotá D.C, todo de acuerdo con la normatividad vigente.</t>
  </si>
  <si>
    <t>11. Garantizar la provisión de bienes y servicios a todos los procesos de la Personería de Bogotá D.C.</t>
  </si>
  <si>
    <t>12. Garantizar la preservación de la documentación que produce la Personería de Bogotá D.C. en desarrollo de sus funciones, durante todas las etapas del Ciclo de Vida documental.</t>
  </si>
  <si>
    <t>13. Orientar, asistir, asesorar y defender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</si>
  <si>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14. Realizar el control a la gestión con el fin de evaluar el cumplimiento de los planes, los programas, los proyectos, las políticas y las directrices institucionales.</t>
  </si>
  <si>
    <t xml:space="preserve">16. Desarrollar y aplicar los instrumentos de evaluación y seguimiento que permitan realizar un examen sistemático, objetivo e independiente de los procesos, actividades, operaciones y resultados del Sistema Integrado de Gestión de la Entidad, con el fin de contribuir al Mejoramiento Continuo de los Procesos de Administraciòn del Riesgo, Control y en la Eficiencia y Efectividad de la Gestión Institucional.
</t>
  </si>
  <si>
    <t>FORMATO DE PLAN OPERATIVO ANUAL - CONSOLIDADO SEGUNDO TRIMESTRE 2017</t>
  </si>
  <si>
    <t>Realizar 120 acciones de promoción y apropiación de derechos y deberes con los potenciales agentes vulneradores o poblaciones vulnerables o personas en general en el Distrito Capital.</t>
  </si>
  <si>
    <t>Adelantar 327300 gestiones para la defensa de los derechos de las personas del Distrito Capital</t>
  </si>
  <si>
    <t xml:space="preserve">Generar 20 espacios de intercambio y desarrollo de conocimientos y prácticas para que por medio del aprendizaje colaborativo, permitan unificar y difundir el "saber-hacer" de la atención a las personas, en la Personería de Bogotá D.C.   </t>
  </si>
  <si>
    <t>Suma</t>
  </si>
  <si>
    <t>cumplimiento trimestral</t>
  </si>
  <si>
    <t>Cumplimiento acumulado</t>
  </si>
  <si>
    <t>Promedio</t>
  </si>
  <si>
    <t>Última</t>
  </si>
  <si>
    <t>Número de veedurías realizadas</t>
  </si>
  <si>
    <t>40 acciones de promoción</t>
  </si>
  <si>
    <t>Locales</t>
  </si>
  <si>
    <t>MPDH</t>
  </si>
  <si>
    <t>164.000  intervenciones adelantadas en defensa de los derechos humanos</t>
  </si>
  <si>
    <t>30000  intervenciones adelantadas en defensa de los derechos humanos</t>
  </si>
  <si>
    <t>Personería Delegada para Asuntos Penales I, Personería Delegada para Asuntos Penales II, Personería Delegada para Asuntos Policivos, Personería Delegada para la Defensa de los Derechos Humanos, Personería Delegada para la Seguridad y Convivencia Ciudadana Personería Delegada para la Protección de la Infancia, Adolescencia, Mujer, Adulto Mayor, Familia y Personas en Situación de Discapacidad</t>
  </si>
  <si>
    <t>186.000 intervenciones adelantadas en defensa de los derechos humanos</t>
  </si>
  <si>
    <t>S/I</t>
  </si>
  <si>
    <t>N/A</t>
  </si>
  <si>
    <t>80 acciones de promoción</t>
  </si>
  <si>
    <t>120 acciones de promoción|</t>
  </si>
  <si>
    <t>02. Investigación y Desarrollo</t>
  </si>
  <si>
    <t xml:space="preserve">02. Investigación y Desarrollo - PROMEDIO </t>
  </si>
  <si>
    <t>01. Direccionamiento Estratégico</t>
  </si>
  <si>
    <t>01. Direccionamiento Estratégico - PROMEDIO</t>
  </si>
  <si>
    <t>03. Direccionamiento TIC</t>
  </si>
  <si>
    <t>03. Direccionamiento TIC - PROMEDIO</t>
  </si>
  <si>
    <t>04. Comunicación Estratégica</t>
  </si>
  <si>
    <t>04. Comunicación Estratégica - PROMEDIO</t>
  </si>
  <si>
    <t>05. Promoción y Defensa de Derechos</t>
  </si>
  <si>
    <t>05. Promoción y Defensa de Derechos - PROMEDIO</t>
  </si>
  <si>
    <t>06. Prevención y Control de la Función Pública</t>
  </si>
  <si>
    <t>06. Prevención y Control de la Función Pública - PROMEDIO</t>
  </si>
  <si>
    <t>07. Potestad Disciplinaria</t>
  </si>
  <si>
    <t>07. Potestad Disciplinaria - PROMEDIO</t>
  </si>
  <si>
    <t>08. Gestión del Talento Humano</t>
  </si>
  <si>
    <t>08. Gestión del Talento Humano - PROMEDIO</t>
  </si>
  <si>
    <t>09. Gestión Administrativa</t>
  </si>
  <si>
    <t>09. Gestión Administrativa - PROMEDIO</t>
  </si>
  <si>
    <t>10. Gestión Financiera</t>
  </si>
  <si>
    <t>10. Gestión Financiera - PROMEDIO</t>
  </si>
  <si>
    <t>11. Gestión Contractual</t>
  </si>
  <si>
    <t>11. Gestión Contractual - PROMEDIO</t>
  </si>
  <si>
    <t>12. Gestión Documental</t>
  </si>
  <si>
    <t>12. Gestión Documental - PROMEDIO</t>
  </si>
  <si>
    <t>13. Gestión Jurídica</t>
  </si>
  <si>
    <t>13. Gestión Jurídica - PROMEDIO</t>
  </si>
  <si>
    <t>14. Control a la Gestión</t>
  </si>
  <si>
    <t>14. Control a la Gestión - PROMEDIO</t>
  </si>
  <si>
    <t>16. Evaluación y Seguimiento</t>
  </si>
  <si>
    <t>16. Evaluación y Seguimiento - PROMEDIO</t>
  </si>
  <si>
    <t>PROCESO</t>
  </si>
  <si>
    <t>CÁLCULO DE VALORES ACUMULADOS</t>
  </si>
  <si>
    <t>Personería Delegada para la Coordinación de Asuntos Disciplinarios, personerías delegadas y la Dirección de Investigaciones Especiales y Apoyo Técnico</t>
  </si>
  <si>
    <t>Se eliminaron tres indicadores del proceso Prevención y Control de la Función Pública: "Porcentaje de informes de veeduía elaborados y presentados acorde con la metodología establecida", "Porcentaje de advertencias y alertas dirigidas a las entidades vigiladas", y "Porcentaje de mesas de trabajo realizadas".</t>
  </si>
  <si>
    <t>PROMEDIO ESTRATÉGICOS</t>
  </si>
  <si>
    <t>Promedio 01</t>
  </si>
  <si>
    <t>Promedio 02</t>
  </si>
  <si>
    <t>Promedio 03</t>
  </si>
  <si>
    <t>Promedio 04</t>
  </si>
  <si>
    <t>Promedio 05</t>
  </si>
  <si>
    <t>Promedio 06</t>
  </si>
  <si>
    <t>Promedio 07</t>
  </si>
  <si>
    <t>PROMEDIO MISIONALES</t>
  </si>
  <si>
    <t>Promedio 08</t>
  </si>
  <si>
    <t>Promedio 09</t>
  </si>
  <si>
    <t>Promedio 10</t>
  </si>
  <si>
    <t>Promedio 11</t>
  </si>
  <si>
    <t>Promedio 12</t>
  </si>
  <si>
    <t>Promedio 13</t>
  </si>
  <si>
    <t>PROMEDIO DE APOYO</t>
  </si>
  <si>
    <t>Promedio 14</t>
  </si>
  <si>
    <t>Promedio 16</t>
  </si>
  <si>
    <t>PROMEDIO EVALUACIÓN, SEGUIMIENTO Y CONTROL</t>
  </si>
  <si>
    <t>PROMEDIO GENERAL</t>
  </si>
  <si>
    <t>TOTAL TRIMESTRE 4</t>
  </si>
  <si>
    <t>TOTAL TRIMESTRE 3</t>
  </si>
  <si>
    <t>TOTAL TRIMESTRE 2</t>
  </si>
  <si>
    <t>TOTAL TRIMESTRE 1</t>
  </si>
  <si>
    <r>
      <t>• Bitácoras de servicios y servidores actualizada
• Documento con el análisis y diseño de la arquitectura de tecnologica.
• Mapa de servicios y servidores de cada ambiente (pruebas, desarrollo y producción)
• Sistema de copias de respaldo</t>
    </r>
    <r>
      <rPr>
        <sz val="11"/>
        <rFont val="Arial"/>
        <family val="2"/>
      </rPr>
      <t xml:space="preserve">
• Plan de contingencias y continuidad del negocio actualizado
• Procedimiento copias de respaldo 
• Cronograma de mantenimiento preventivo ejecutado.</t>
    </r>
  </si>
  <si>
    <r>
      <rPr>
        <sz val="11"/>
        <rFont val="Arial"/>
        <family val="2"/>
      </rPr>
      <t>N.A.</t>
    </r>
  </si>
  <si>
    <t>Realizar las veedurías aprobadas dentro del Proceso de Prevención y Control a la Función Pública.</t>
  </si>
  <si>
    <r>
      <rPr>
        <sz val="12"/>
        <rFont val="Arial"/>
        <family val="2"/>
      </rPr>
      <t>Nivel de cumplimiento en el suministro de elementos de consumo</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</si>
</sst>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_-* #,##0_-;\-* #,##0_-;_-* &quot;-&quot;??_-;_-@_-"/>
  </numFmts>
  <fonts count="4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b/>
      <sz val="10"/>
      <name val="Century Gothic"/>
      <family val="2"/>
    </font>
    <font>
      <b/>
      <sz val="14"/>
      <name val="Century Gothic"/>
      <family val="2"/>
    </font>
    <font>
      <b/>
      <sz val="22"/>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sz val="11"/>
      <name val="Century Gothic"/>
      <family val="2"/>
    </font>
    <font>
      <b/>
      <sz val="14"/>
      <name val="Arial"/>
      <family val="2"/>
    </font>
    <font>
      <sz val="9"/>
      <color indexed="81"/>
      <name val="Tahoma"/>
      <family val="2"/>
    </font>
    <font>
      <b/>
      <sz val="9"/>
      <color indexed="81"/>
      <name val="Tahoma"/>
      <family val="2"/>
    </font>
    <font>
      <sz val="12"/>
      <name val="Century Gothic"/>
      <family val="2"/>
    </font>
    <font>
      <b/>
      <sz val="12"/>
      <name val="Century Gothic"/>
      <family val="2"/>
    </font>
    <font>
      <sz val="10"/>
      <name val="Arial"/>
      <family val="2"/>
    </font>
    <font>
      <sz val="18"/>
      <name val="Century Gothic"/>
      <family val="2"/>
    </font>
    <font>
      <sz val="10"/>
      <color rgb="FF000000"/>
      <name val="Arial1"/>
    </font>
    <font>
      <sz val="11"/>
      <color rgb="FF000000"/>
      <name val="Calibri"/>
      <family val="2"/>
    </font>
    <font>
      <sz val="11"/>
      <color indexed="81"/>
      <name val="Tahoma"/>
      <family val="2"/>
    </font>
    <font>
      <sz val="12"/>
      <color indexed="81"/>
      <name val="Tahoma"/>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b/>
      <sz val="16"/>
      <name val="Arial"/>
      <family val="2"/>
    </font>
    <font>
      <sz val="16"/>
      <name val="Arial"/>
      <family val="2"/>
    </font>
    <font>
      <sz val="10"/>
      <color rgb="FF000000"/>
      <name val="Arial"/>
      <family val="2"/>
    </font>
    <font>
      <sz val="10"/>
      <name val="Segoe UI Symbol"/>
      <family val="2"/>
    </font>
    <font>
      <sz val="11"/>
      <color theme="1"/>
      <name val="Century Gothic"/>
      <family val="2"/>
    </font>
    <font>
      <sz val="10"/>
      <name val="Arial"/>
      <family val="2"/>
    </font>
  </fonts>
  <fills count="32">
    <fill>
      <patternFill patternType="none"/>
    </fill>
    <fill>
      <patternFill patternType="gray125"/>
    </fill>
    <fill>
      <patternFill patternType="solid">
        <fgColor rgb="FFFF6600"/>
        <bgColor rgb="FFFF6600"/>
      </patternFill>
    </fill>
    <fill>
      <patternFill patternType="solid">
        <fgColor rgb="FFFBD4B4"/>
        <bgColor rgb="FFFBD4B4"/>
      </patternFill>
    </fill>
    <fill>
      <patternFill patternType="solid">
        <fgColor rgb="FFC2D69B"/>
        <bgColor rgb="FFC2D69B"/>
      </patternFill>
    </fill>
    <fill>
      <patternFill patternType="solid">
        <fgColor rgb="FFFFFFFF"/>
        <bgColor rgb="FFFFFFFF"/>
      </patternFill>
    </fill>
    <fill>
      <patternFill patternType="solid">
        <fgColor theme="0"/>
        <bgColor rgb="FFC9DAF8"/>
      </patternFill>
    </fill>
    <fill>
      <patternFill patternType="solid">
        <fgColor theme="0"/>
        <bgColor rgb="FF99CC00"/>
      </patternFill>
    </fill>
    <fill>
      <patternFill patternType="solid">
        <fgColor theme="0"/>
        <bgColor indexed="64"/>
      </patternFill>
    </fill>
    <fill>
      <patternFill patternType="solid">
        <fgColor theme="0"/>
        <bgColor rgb="FF9FC5E8"/>
      </patternFill>
    </fill>
    <fill>
      <patternFill patternType="solid">
        <fgColor theme="0"/>
        <bgColor rgb="FFFFFFFF"/>
      </patternFill>
    </fill>
    <fill>
      <patternFill patternType="solid">
        <fgColor theme="0"/>
        <bgColor rgb="FFFBD4B4"/>
      </patternFill>
    </fill>
    <fill>
      <patternFill patternType="solid">
        <fgColor theme="0"/>
        <bgColor rgb="FFF2DBDB"/>
      </patternFill>
    </fill>
    <fill>
      <patternFill patternType="solid">
        <fgColor theme="9" tint="0.59999389629810485"/>
        <bgColor indexed="64"/>
      </patternFill>
    </fill>
    <fill>
      <patternFill patternType="solid">
        <fgColor theme="9" tint="-0.249977111117893"/>
        <bgColor indexed="58"/>
      </patternFill>
    </fill>
    <fill>
      <patternFill patternType="solid">
        <fgColor theme="9" tint="-0.249977111117893"/>
        <bgColor indexed="64"/>
      </patternFill>
    </fill>
    <fill>
      <patternFill patternType="solid">
        <fgColor indexed="22"/>
        <bgColor indexed="31"/>
      </patternFill>
    </fill>
    <fill>
      <patternFill patternType="solid">
        <fgColor indexed="52"/>
        <bgColor indexed="5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7" tint="0.39997558519241921"/>
        <bgColor rgb="FFFBD4B4"/>
      </patternFill>
    </fill>
    <fill>
      <patternFill patternType="solid">
        <fgColor rgb="FFFFFF00"/>
        <bgColor indexed="64"/>
      </patternFill>
    </fill>
  </fills>
  <borders count="7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40">
    <xf numFmtId="0" fontId="0" fillId="0" borderId="0"/>
    <xf numFmtId="0" fontId="5" fillId="0" borderId="1"/>
    <xf numFmtId="0" fontId="11" fillId="0" borderId="1"/>
    <xf numFmtId="9" fontId="5" fillId="0" borderId="1" applyFill="0" applyBorder="0" applyAlignment="0" applyProtection="0"/>
    <xf numFmtId="0" fontId="5" fillId="0" borderId="1"/>
    <xf numFmtId="164" fontId="21" fillId="0" borderId="0" applyFont="0" applyFill="0" applyBorder="0" applyAlignment="0" applyProtection="0"/>
    <xf numFmtId="9" fontId="21" fillId="0" borderId="0" applyFont="0" applyFill="0" applyBorder="0" applyAlignment="0" applyProtection="0"/>
    <xf numFmtId="164" fontId="5" fillId="0" borderId="1" applyFont="0" applyFill="0" applyBorder="0" applyAlignment="0" applyProtection="0"/>
    <xf numFmtId="9" fontId="5" fillId="0" borderId="1" applyFont="0" applyFill="0" applyBorder="0" applyAlignment="0" applyProtection="0"/>
    <xf numFmtId="0" fontId="5" fillId="0" borderId="1"/>
    <xf numFmtId="0" fontId="5" fillId="0" borderId="1"/>
    <xf numFmtId="0" fontId="5" fillId="0" borderId="1"/>
    <xf numFmtId="0" fontId="5" fillId="0" borderId="1"/>
    <xf numFmtId="0" fontId="5" fillId="0" borderId="1"/>
    <xf numFmtId="0" fontId="5" fillId="0" borderId="1"/>
    <xf numFmtId="0" fontId="4" fillId="0" borderId="1"/>
    <xf numFmtId="9" fontId="23" fillId="0" borderId="1" applyBorder="0" applyProtection="0"/>
    <xf numFmtId="0" fontId="24" fillId="0" borderId="1" applyNumberFormat="0" applyBorder="0" applyProtection="0"/>
    <xf numFmtId="0" fontId="4" fillId="0" borderId="1"/>
    <xf numFmtId="0" fontId="4" fillId="0" borderId="1"/>
    <xf numFmtId="0" fontId="27" fillId="0" borderId="1"/>
    <xf numFmtId="0" fontId="3" fillId="0" borderId="1"/>
    <xf numFmtId="164" fontId="3" fillId="0" borderId="1" applyFont="0" applyFill="0" applyBorder="0" applyAlignment="0" applyProtection="0"/>
    <xf numFmtId="0" fontId="5" fillId="0" borderId="1"/>
    <xf numFmtId="0" fontId="5" fillId="0" borderId="1"/>
    <xf numFmtId="9" fontId="2" fillId="0" borderId="1" applyFont="0" applyFill="0" applyBorder="0" applyAlignment="0" applyProtection="0"/>
    <xf numFmtId="164" fontId="2" fillId="0" borderId="1" applyFont="0" applyFill="0" applyBorder="0" applyAlignment="0" applyProtection="0"/>
    <xf numFmtId="0" fontId="45" fillId="0" borderId="1"/>
    <xf numFmtId="0" fontId="5" fillId="0" borderId="1"/>
    <xf numFmtId="9" fontId="5" fillId="0" borderId="1"/>
    <xf numFmtId="0" fontId="47" fillId="0" borderId="1"/>
    <xf numFmtId="0" fontId="2" fillId="0" borderId="1"/>
    <xf numFmtId="0" fontId="48" fillId="0" borderId="1"/>
    <xf numFmtId="164" fontId="5" fillId="0" borderId="1" applyFont="0" applyFill="0" applyBorder="0" applyAlignment="0" applyProtection="0"/>
    <xf numFmtId="164" fontId="5" fillId="0" borderId="1" applyFont="0" applyFill="0" applyBorder="0" applyAlignment="0" applyProtection="0"/>
    <xf numFmtId="0" fontId="1" fillId="0" borderId="1"/>
    <xf numFmtId="0" fontId="1" fillId="0" borderId="1"/>
    <xf numFmtId="0" fontId="1" fillId="0" borderId="1"/>
    <xf numFmtId="0" fontId="1" fillId="0" borderId="1"/>
    <xf numFmtId="164" fontId="1" fillId="0" borderId="1" applyFont="0" applyFill="0" applyBorder="0" applyAlignment="0" applyProtection="0"/>
  </cellStyleXfs>
  <cellXfs count="893">
    <xf numFmtId="0" fontId="0" fillId="0" borderId="0" xfId="0"/>
    <xf numFmtId="0" fontId="7" fillId="8" borderId="0" xfId="0" applyFont="1" applyFill="1" applyAlignment="1">
      <alignment vertical="center"/>
    </xf>
    <xf numFmtId="0" fontId="7" fillId="0" borderId="0" xfId="0" applyFont="1" applyAlignment="1">
      <alignment vertical="center"/>
    </xf>
    <xf numFmtId="0" fontId="19" fillId="0" borderId="1" xfId="0" applyFont="1" applyBorder="1" applyAlignment="1">
      <alignment vertical="center"/>
    </xf>
    <xf numFmtId="0" fontId="19" fillId="0" borderId="1" xfId="1" applyFont="1" applyBorder="1" applyAlignment="1">
      <alignment vertical="center"/>
    </xf>
    <xf numFmtId="0" fontId="19" fillId="0" borderId="1" xfId="1" applyFont="1" applyBorder="1" applyAlignment="1">
      <alignment vertical="center" wrapText="1"/>
    </xf>
    <xf numFmtId="0" fontId="19" fillId="0" borderId="0" xfId="0" applyFont="1" applyAlignment="1">
      <alignment vertical="center"/>
    </xf>
    <xf numFmtId="0" fontId="19" fillId="0" borderId="1" xfId="0"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center" vertical="center"/>
    </xf>
    <xf numFmtId="0" fontId="19" fillId="0" borderId="1" xfId="1" applyFont="1" applyBorder="1" applyAlignment="1">
      <alignment horizontal="center" vertical="center"/>
    </xf>
    <xf numFmtId="0" fontId="19" fillId="0" borderId="0" xfId="0" applyFont="1" applyAlignment="1">
      <alignment horizontal="center" vertical="center"/>
    </xf>
    <xf numFmtId="0" fontId="14" fillId="0" borderId="3" xfId="1" applyFont="1" applyFill="1" applyBorder="1" applyAlignment="1" applyProtection="1">
      <alignment horizontal="center" vertical="top" wrapText="1"/>
    </xf>
    <xf numFmtId="0" fontId="13" fillId="0" borderId="3" xfId="1" applyFont="1" applyFill="1" applyBorder="1" applyAlignment="1" applyProtection="1">
      <alignment horizontal="center" vertical="top" wrapText="1"/>
    </xf>
    <xf numFmtId="0" fontId="14" fillId="13" borderId="3" xfId="1" applyFont="1" applyFill="1" applyBorder="1" applyAlignment="1" applyProtection="1">
      <alignment horizontal="center" vertical="top" wrapText="1"/>
    </xf>
    <xf numFmtId="0" fontId="13" fillId="13" borderId="3" xfId="1" applyFont="1" applyFill="1" applyBorder="1" applyAlignment="1" applyProtection="1">
      <alignment horizontal="center" vertical="top" wrapText="1"/>
    </xf>
    <xf numFmtId="0" fontId="6" fillId="2" borderId="16"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7" fillId="0" borderId="3" xfId="1" applyFont="1" applyBorder="1" applyAlignment="1">
      <alignment vertical="center" wrapText="1"/>
    </xf>
    <xf numFmtId="0" fontId="15" fillId="0" borderId="3" xfId="7" applyNumberFormat="1" applyFont="1" applyBorder="1" applyAlignment="1" applyProtection="1">
      <alignment horizontal="center" vertical="center"/>
      <protection locked="0"/>
    </xf>
    <xf numFmtId="0" fontId="15" fillId="0" borderId="2" xfId="1" applyNumberFormat="1" applyFont="1" applyBorder="1" applyAlignment="1" applyProtection="1">
      <alignment horizontal="center" vertical="center"/>
      <protection locked="0"/>
    </xf>
    <xf numFmtId="0" fontId="22" fillId="0" borderId="2" xfId="0" applyNumberFormat="1" applyFont="1" applyBorder="1" applyAlignment="1" applyProtection="1">
      <alignment horizontal="center" vertical="center"/>
      <protection locked="0"/>
    </xf>
    <xf numFmtId="9" fontId="16" fillId="16" borderId="11" xfId="3" applyFont="1" applyFill="1" applyBorder="1" applyAlignment="1" applyProtection="1">
      <alignment horizontal="center" vertical="center"/>
    </xf>
    <xf numFmtId="3" fontId="22" fillId="0" borderId="2" xfId="5" applyNumberFormat="1" applyFont="1" applyBorder="1" applyAlignment="1" applyProtection="1">
      <alignment horizontal="center" vertical="center"/>
      <protection locked="0"/>
    </xf>
    <xf numFmtId="0" fontId="22" fillId="0" borderId="2" xfId="0" applyNumberFormat="1" applyFont="1" applyBorder="1" applyAlignment="1" applyProtection="1">
      <alignment horizontal="center" vertical="center"/>
    </xf>
    <xf numFmtId="3" fontId="22" fillId="0" borderId="2" xfId="5" applyNumberFormat="1" applyFont="1" applyBorder="1" applyAlignment="1" applyProtection="1">
      <alignment horizontal="center" vertical="center"/>
    </xf>
    <xf numFmtId="9" fontId="22" fillId="0" borderId="2" xfId="6" applyFont="1" applyBorder="1" applyAlignment="1" applyProtection="1">
      <alignment horizontal="center" vertical="center"/>
    </xf>
    <xf numFmtId="0" fontId="22" fillId="0" borderId="2" xfId="0" applyNumberFormat="1" applyFont="1" applyBorder="1" applyAlignment="1" applyProtection="1">
      <alignment horizontal="center" vertical="center" wrapText="1"/>
    </xf>
    <xf numFmtId="0" fontId="22" fillId="13" borderId="2" xfId="0" applyNumberFormat="1" applyFont="1" applyFill="1" applyBorder="1" applyAlignment="1" applyProtection="1">
      <alignment horizontal="center" vertical="center"/>
    </xf>
    <xf numFmtId="0" fontId="22" fillId="15" borderId="2" xfId="0" applyNumberFormat="1" applyFont="1" applyFill="1" applyBorder="1" applyAlignment="1" applyProtection="1">
      <alignment horizontal="center" vertical="center"/>
    </xf>
    <xf numFmtId="9" fontId="22" fillId="15" borderId="2" xfId="6" applyNumberFormat="1" applyFont="1" applyFill="1" applyBorder="1" applyAlignment="1" applyProtection="1">
      <alignment horizontal="center" vertical="center"/>
    </xf>
    <xf numFmtId="3" fontId="22" fillId="13" borderId="2" xfId="5" applyNumberFormat="1" applyFont="1" applyFill="1" applyBorder="1" applyAlignment="1" applyProtection="1">
      <alignment horizontal="center" vertical="center"/>
    </xf>
    <xf numFmtId="3" fontId="22" fillId="15" borderId="2" xfId="5" applyNumberFormat="1" applyFont="1" applyFill="1" applyBorder="1" applyAlignment="1" applyProtection="1">
      <alignment horizontal="center" vertical="center"/>
    </xf>
    <xf numFmtId="3" fontId="22" fillId="15" borderId="2" xfId="6" applyNumberFormat="1" applyFont="1" applyFill="1" applyBorder="1" applyAlignment="1" applyProtection="1">
      <alignment horizontal="center" vertical="center"/>
    </xf>
    <xf numFmtId="3" fontId="22" fillId="13" borderId="2" xfId="0" applyNumberFormat="1" applyFont="1" applyFill="1" applyBorder="1" applyAlignment="1" applyProtection="1">
      <alignment horizontal="center" vertical="center"/>
    </xf>
    <xf numFmtId="3" fontId="22" fillId="15" borderId="2" xfId="0" applyNumberFormat="1" applyFont="1" applyFill="1" applyBorder="1" applyAlignment="1" applyProtection="1">
      <alignment horizontal="center" vertical="center"/>
    </xf>
    <xf numFmtId="0" fontId="19" fillId="6" borderId="2" xfId="0" applyFont="1" applyFill="1" applyBorder="1" applyAlignment="1" applyProtection="1">
      <alignment horizontal="justify" vertical="center" wrapText="1"/>
    </xf>
    <xf numFmtId="0" fontId="19" fillId="5" borderId="5" xfId="0" applyFont="1" applyFill="1" applyBorder="1" applyAlignment="1" applyProtection="1">
      <alignment horizontal="justify" vertical="center" wrapText="1"/>
    </xf>
    <xf numFmtId="0" fontId="19" fillId="9" borderId="2" xfId="0" applyFont="1" applyFill="1" applyBorder="1" applyAlignment="1" applyProtection="1">
      <alignment horizontal="justify" vertical="center" wrapText="1"/>
    </xf>
    <xf numFmtId="9" fontId="22" fillId="13" borderId="2" xfId="6" applyFont="1" applyFill="1" applyBorder="1" applyAlignment="1" applyProtection="1">
      <alignment horizontal="center" vertical="center"/>
    </xf>
    <xf numFmtId="9" fontId="22" fillId="15" borderId="2" xfId="6" applyFont="1" applyFill="1" applyBorder="1" applyAlignment="1" applyProtection="1">
      <alignment horizontal="center" vertical="center"/>
    </xf>
    <xf numFmtId="9" fontId="22" fillId="15" borderId="2" xfId="0" applyNumberFormat="1" applyFont="1" applyFill="1" applyBorder="1" applyAlignment="1" applyProtection="1">
      <alignment horizontal="center" vertical="center"/>
    </xf>
    <xf numFmtId="1" fontId="22" fillId="15" borderId="2" xfId="0" applyNumberFormat="1" applyFont="1" applyFill="1" applyBorder="1" applyAlignment="1" applyProtection="1">
      <alignment horizontal="center" vertical="center"/>
    </xf>
    <xf numFmtId="0" fontId="15" fillId="0" borderId="3" xfId="7" applyNumberFormat="1" applyFont="1" applyBorder="1" applyAlignment="1" applyProtection="1">
      <alignment horizontal="center" vertical="center"/>
    </xf>
    <xf numFmtId="0" fontId="15" fillId="0" borderId="2" xfId="1" applyNumberFormat="1" applyFont="1" applyBorder="1" applyAlignment="1" applyProtection="1">
      <alignment horizontal="center" vertical="center"/>
    </xf>
    <xf numFmtId="0" fontId="15" fillId="13" borderId="3" xfId="7" applyNumberFormat="1" applyFont="1" applyFill="1" applyBorder="1" applyAlignment="1" applyProtection="1">
      <alignment horizontal="center" vertical="center"/>
    </xf>
    <xf numFmtId="0" fontId="15" fillId="15" borderId="3" xfId="7" applyNumberFormat="1" applyFont="1" applyFill="1" applyBorder="1" applyAlignment="1" applyProtection="1">
      <alignment horizontal="center" vertical="center"/>
    </xf>
    <xf numFmtId="9" fontId="15" fillId="15" borderId="3" xfId="8" applyNumberFormat="1" applyFont="1" applyFill="1" applyBorder="1" applyAlignment="1" applyProtection="1">
      <alignment horizontal="center" vertical="center"/>
    </xf>
    <xf numFmtId="1" fontId="22" fillId="0" borderId="2" xfId="0" applyNumberFormat="1" applyFont="1" applyBorder="1" applyAlignment="1" applyProtection="1">
      <alignment horizontal="center" vertical="center"/>
    </xf>
    <xf numFmtId="0" fontId="7" fillId="0" borderId="6" xfId="1" applyFont="1" applyFill="1" applyBorder="1" applyAlignment="1">
      <alignment horizontal="left" vertical="center" wrapText="1"/>
    </xf>
    <xf numFmtId="0" fontId="19" fillId="0" borderId="2" xfId="0" applyFont="1" applyBorder="1" applyAlignment="1" applyProtection="1">
      <alignment vertical="center" wrapText="1"/>
    </xf>
    <xf numFmtId="0" fontId="19" fillId="5" borderId="2" xfId="0" applyFont="1" applyFill="1" applyBorder="1" applyAlignment="1" applyProtection="1">
      <alignment horizontal="justify" vertical="center" wrapText="1"/>
    </xf>
    <xf numFmtId="0" fontId="19" fillId="0" borderId="2" xfId="0" applyFont="1" applyBorder="1" applyAlignment="1" applyProtection="1">
      <alignment horizontal="justify" vertical="center" wrapText="1"/>
    </xf>
    <xf numFmtId="0" fontId="19" fillId="0" borderId="2" xfId="0" applyFont="1" applyBorder="1" applyAlignment="1" applyProtection="1">
      <alignment horizontal="center" vertical="center" wrapText="1"/>
    </xf>
    <xf numFmtId="9" fontId="19" fillId="5" borderId="2" xfId="0" applyNumberFormat="1" applyFont="1" applyFill="1" applyBorder="1" applyAlignment="1" applyProtection="1">
      <alignment horizontal="center" vertical="center" wrapText="1"/>
    </xf>
    <xf numFmtId="9" fontId="19" fillId="0" borderId="2" xfId="0" applyNumberFormat="1" applyFont="1" applyBorder="1" applyAlignment="1" applyProtection="1">
      <alignment horizontal="center" vertical="center" wrapText="1"/>
    </xf>
    <xf numFmtId="0" fontId="19" fillId="8" borderId="2" xfId="0" applyFont="1" applyFill="1" applyBorder="1" applyAlignment="1" applyProtection="1">
      <alignment horizontal="justify" vertical="center" wrapText="1"/>
    </xf>
    <xf numFmtId="9" fontId="19" fillId="8" borderId="2" xfId="0" applyNumberFormat="1" applyFont="1" applyFill="1" applyBorder="1" applyAlignment="1" applyProtection="1">
      <alignment horizontal="center" vertical="center" wrapText="1"/>
    </xf>
    <xf numFmtId="0" fontId="19" fillId="10" borderId="2" xfId="0" applyFont="1" applyFill="1" applyBorder="1" applyAlignment="1" applyProtection="1">
      <alignment horizontal="justify" vertical="center" wrapText="1"/>
    </xf>
    <xf numFmtId="0" fontId="19" fillId="0" borderId="2" xfId="0" applyFont="1" applyFill="1" applyBorder="1" applyAlignment="1" applyProtection="1">
      <alignment horizontal="justify" vertical="center" wrapText="1"/>
    </xf>
    <xf numFmtId="0" fontId="20" fillId="0" borderId="3" xfId="0" applyFont="1" applyBorder="1" applyAlignment="1" applyProtection="1">
      <alignment vertical="center" wrapText="1"/>
    </xf>
    <xf numFmtId="0" fontId="19" fillId="0" borderId="2" xfId="0" applyFont="1" applyBorder="1" applyAlignment="1" applyProtection="1">
      <alignment horizontal="justify" vertical="center" wrapText="1"/>
    </xf>
    <xf numFmtId="9" fontId="19" fillId="0" borderId="2" xfId="0" applyNumberFormat="1"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2" xfId="0" applyFont="1" applyFill="1" applyBorder="1" applyAlignment="1" applyProtection="1">
      <alignment horizontal="justify" vertical="center" wrapText="1"/>
    </xf>
    <xf numFmtId="0" fontId="19" fillId="5" borderId="2" xfId="0" applyFont="1" applyFill="1" applyBorder="1" applyAlignment="1" applyProtection="1">
      <alignment horizontal="justify" vertical="center" wrapText="1"/>
    </xf>
    <xf numFmtId="0" fontId="19" fillId="10" borderId="2" xfId="0" applyFont="1" applyFill="1" applyBorder="1" applyAlignment="1" applyProtection="1">
      <alignment horizontal="justify" vertical="center" wrapText="1"/>
    </xf>
    <xf numFmtId="0" fontId="19" fillId="7" borderId="2" xfId="0" applyFont="1" applyFill="1" applyBorder="1" applyAlignment="1" applyProtection="1">
      <alignment horizontal="justify" vertical="center" wrapText="1"/>
    </xf>
    <xf numFmtId="9" fontId="22" fillId="0" borderId="5" xfId="0" applyNumberFormat="1" applyFont="1" applyBorder="1" applyAlignment="1" applyProtection="1">
      <alignment horizontal="center" vertical="center"/>
    </xf>
    <xf numFmtId="9" fontId="22" fillId="13" borderId="5" xfId="0" applyNumberFormat="1" applyFont="1" applyFill="1" applyBorder="1" applyAlignment="1" applyProtection="1">
      <alignment horizontal="center" vertical="center"/>
    </xf>
    <xf numFmtId="9" fontId="22" fillId="0" borderId="5" xfId="0" applyNumberFormat="1" applyFont="1" applyBorder="1" applyAlignment="1" applyProtection="1">
      <alignment horizontal="center" vertical="center"/>
    </xf>
    <xf numFmtId="9" fontId="22" fillId="13" borderId="5" xfId="0" applyNumberFormat="1" applyFont="1" applyFill="1" applyBorder="1" applyAlignment="1" applyProtection="1">
      <alignment horizontal="center" vertical="center"/>
    </xf>
    <xf numFmtId="0" fontId="19" fillId="0" borderId="3" xfId="0" applyFont="1" applyBorder="1" applyAlignment="1" applyProtection="1">
      <alignment vertical="center" wrapText="1"/>
    </xf>
    <xf numFmtId="9" fontId="19" fillId="0" borderId="3" xfId="0" applyNumberFormat="1" applyFont="1" applyFill="1" applyBorder="1" applyAlignment="1" applyProtection="1">
      <alignment horizontal="center" vertical="center" wrapText="1"/>
    </xf>
    <xf numFmtId="0" fontId="19" fillId="8" borderId="3" xfId="0" applyFont="1" applyFill="1" applyBorder="1" applyAlignment="1" applyProtection="1">
      <alignment vertical="center" wrapText="1"/>
    </xf>
    <xf numFmtId="0" fontId="19" fillId="0" borderId="3" xfId="0" applyFont="1" applyFill="1" applyBorder="1" applyAlignment="1" applyProtection="1">
      <alignment vertical="center" wrapText="1"/>
    </xf>
    <xf numFmtId="9" fontId="16" fillId="16" borderId="19" xfId="3" applyFont="1" applyFill="1" applyBorder="1" applyAlignment="1" applyProtection="1">
      <alignment horizontal="center" vertical="center"/>
    </xf>
    <xf numFmtId="0" fontId="14" fillId="0" borderId="2" xfId="1" applyFont="1" applyFill="1" applyBorder="1" applyAlignment="1" applyProtection="1">
      <alignment horizontal="center" vertical="top" wrapText="1"/>
    </xf>
    <xf numFmtId="0" fontId="13" fillId="0" borderId="2" xfId="1" applyFont="1" applyFill="1" applyBorder="1" applyAlignment="1" applyProtection="1">
      <alignment horizontal="center" vertical="top" wrapText="1"/>
    </xf>
    <xf numFmtId="0" fontId="14" fillId="13" borderId="2" xfId="1" applyFont="1" applyFill="1" applyBorder="1" applyAlignment="1" applyProtection="1">
      <alignment horizontal="center" vertical="top" wrapText="1"/>
    </xf>
    <xf numFmtId="0" fontId="13" fillId="13" borderId="2" xfId="1" applyFont="1" applyFill="1" applyBorder="1" applyAlignment="1" applyProtection="1">
      <alignment horizontal="center" vertical="top" wrapText="1"/>
    </xf>
    <xf numFmtId="0" fontId="8" fillId="0" borderId="3" xfId="1" applyFont="1" applyBorder="1" applyAlignment="1">
      <alignment horizontal="justify" vertical="center" wrapText="1"/>
    </xf>
    <xf numFmtId="0" fontId="7" fillId="0" borderId="2" xfId="1" applyFont="1" applyFill="1" applyBorder="1" applyAlignment="1">
      <alignment vertical="center" wrapText="1"/>
    </xf>
    <xf numFmtId="0" fontId="7" fillId="0" borderId="2" xfId="1" applyFont="1" applyFill="1" applyBorder="1" applyAlignment="1">
      <alignment horizontal="left" vertical="center" wrapText="1"/>
    </xf>
    <xf numFmtId="0" fontId="7" fillId="0" borderId="2" xfId="1" applyFont="1" applyFill="1" applyBorder="1" applyAlignment="1">
      <alignment horizontal="center" vertical="center" wrapText="1"/>
    </xf>
    <xf numFmtId="0" fontId="19" fillId="5" borderId="2" xfId="0" applyFont="1" applyFill="1" applyBorder="1" applyAlignment="1" applyProtection="1">
      <alignment horizontal="justify" vertical="center" wrapText="1"/>
    </xf>
    <xf numFmtId="0" fontId="19" fillId="0" borderId="2" xfId="0" applyFont="1" applyBorder="1" applyAlignment="1" applyProtection="1">
      <alignment horizontal="justify" vertical="center" wrapText="1"/>
    </xf>
    <xf numFmtId="9" fontId="22" fillId="15" borderId="3" xfId="6" applyNumberFormat="1" applyFont="1" applyFill="1" applyBorder="1" applyAlignment="1" applyProtection="1">
      <alignment horizontal="center" vertical="center"/>
    </xf>
    <xf numFmtId="0" fontId="22" fillId="15" borderId="3" xfId="5" applyNumberFormat="1" applyFont="1" applyFill="1" applyBorder="1" applyAlignment="1" applyProtection="1">
      <alignment horizontal="center" vertical="center"/>
    </xf>
    <xf numFmtId="0" fontId="22" fillId="15" borderId="3" xfId="6" applyNumberFormat="1" applyFont="1" applyFill="1" applyBorder="1" applyAlignment="1" applyProtection="1">
      <alignment horizontal="center" vertical="center"/>
    </xf>
    <xf numFmtId="0" fontId="22" fillId="0" borderId="3" xfId="5" applyNumberFormat="1" applyFont="1" applyBorder="1" applyAlignment="1" applyProtection="1">
      <alignment horizontal="center" vertical="center"/>
    </xf>
    <xf numFmtId="0" fontId="22" fillId="0" borderId="3" xfId="5" applyNumberFormat="1" applyFont="1" applyBorder="1" applyAlignment="1" applyProtection="1">
      <alignment horizontal="center" vertical="center"/>
      <protection locked="0"/>
    </xf>
    <xf numFmtId="0" fontId="22" fillId="13" borderId="3" xfId="5" applyNumberFormat="1" applyFont="1" applyFill="1" applyBorder="1" applyAlignment="1" applyProtection="1">
      <alignment horizontal="center" vertical="center"/>
    </xf>
    <xf numFmtId="0" fontId="19" fillId="5" borderId="2" xfId="0" applyFont="1" applyFill="1" applyBorder="1" applyAlignment="1" applyProtection="1">
      <alignment horizontal="center" vertical="center" wrapText="1"/>
    </xf>
    <xf numFmtId="0" fontId="19" fillId="0" borderId="2" xfId="1" applyFont="1" applyBorder="1" applyAlignment="1" applyProtection="1">
      <alignment horizontal="left" vertical="center" wrapText="1"/>
    </xf>
    <xf numFmtId="0" fontId="19" fillId="0" borderId="6" xfId="1" applyFont="1" applyBorder="1" applyAlignment="1" applyProtection="1">
      <alignment horizontal="left" vertical="center" wrapText="1"/>
    </xf>
    <xf numFmtId="0" fontId="19" fillId="5" borderId="6" xfId="1" applyFont="1" applyFill="1" applyBorder="1" applyAlignment="1" applyProtection="1">
      <alignment horizontal="left" vertical="center" wrapText="1"/>
    </xf>
    <xf numFmtId="0" fontId="19" fillId="5" borderId="2" xfId="1" applyFont="1" applyFill="1" applyBorder="1" applyAlignment="1" applyProtection="1">
      <alignment horizontal="left" vertical="center" wrapText="1"/>
    </xf>
    <xf numFmtId="9" fontId="22" fillId="0" borderId="5" xfId="0" applyNumberFormat="1" applyFont="1" applyBorder="1" applyAlignment="1" applyProtection="1">
      <alignment horizontal="center" vertical="center"/>
    </xf>
    <xf numFmtId="0" fontId="28" fillId="0" borderId="1" xfId="9" applyFont="1"/>
    <xf numFmtId="0" fontId="28" fillId="0" borderId="2" xfId="9" applyFont="1" applyBorder="1" applyAlignment="1">
      <alignment horizontal="center" vertical="center" wrapText="1"/>
    </xf>
    <xf numFmtId="0" fontId="28" fillId="0" borderId="2" xfId="9" applyFont="1" applyBorder="1" applyAlignment="1">
      <alignment horizontal="center" vertical="center" wrapText="1"/>
    </xf>
    <xf numFmtId="0" fontId="34" fillId="25" borderId="2" xfId="9" applyFont="1" applyFill="1" applyBorder="1" applyAlignment="1">
      <alignment horizontal="center" vertical="center" wrapText="1"/>
    </xf>
    <xf numFmtId="0" fontId="5" fillId="0" borderId="1" xfId="23" applyBorder="1" applyAlignment="1">
      <alignment vertical="center"/>
    </xf>
    <xf numFmtId="0" fontId="5" fillId="0" borderId="1" xfId="23" applyBorder="1" applyAlignment="1">
      <alignment horizontal="center" vertical="center"/>
    </xf>
    <xf numFmtId="0" fontId="5" fillId="0" borderId="1" xfId="23" applyAlignment="1">
      <alignment vertical="center"/>
    </xf>
    <xf numFmtId="0" fontId="33" fillId="8" borderId="3" xfId="23" applyFont="1" applyFill="1" applyBorder="1" applyAlignment="1">
      <alignment horizontal="left"/>
    </xf>
    <xf numFmtId="0" fontId="33" fillId="8" borderId="26" xfId="23" applyFont="1" applyFill="1" applyBorder="1" applyAlignment="1">
      <alignment horizontal="left"/>
    </xf>
    <xf numFmtId="0" fontId="32" fillId="8" borderId="5" xfId="23" applyFont="1" applyFill="1" applyBorder="1" applyAlignment="1">
      <alignment horizontal="left"/>
    </xf>
    <xf numFmtId="0" fontId="32" fillId="8" borderId="27" xfId="23" applyFont="1" applyFill="1" applyBorder="1" applyAlignment="1">
      <alignment horizontal="center"/>
    </xf>
    <xf numFmtId="0" fontId="40" fillId="0" borderId="1" xfId="23" applyFont="1" applyBorder="1" applyAlignment="1">
      <alignment horizontal="center" vertical="center"/>
    </xf>
    <xf numFmtId="0" fontId="39" fillId="24" borderId="49" xfId="23" applyFont="1" applyFill="1" applyBorder="1" applyAlignment="1">
      <alignment horizontal="center" vertical="center"/>
    </xf>
    <xf numFmtId="0" fontId="12" fillId="28" borderId="53" xfId="9" applyFont="1" applyFill="1" applyBorder="1" applyAlignment="1">
      <alignment horizontal="left" vertical="center"/>
    </xf>
    <xf numFmtId="0" fontId="12" fillId="28" borderId="55" xfId="9" applyFont="1" applyFill="1" applyBorder="1" applyAlignment="1">
      <alignment horizontal="left" vertical="center" wrapText="1"/>
    </xf>
    <xf numFmtId="0" fontId="12" fillId="28" borderId="56" xfId="23" applyFont="1" applyFill="1" applyBorder="1" applyAlignment="1">
      <alignment vertical="center" wrapText="1"/>
    </xf>
    <xf numFmtId="0" fontId="12" fillId="28" borderId="55" xfId="23" applyFont="1" applyFill="1" applyBorder="1" applyAlignment="1">
      <alignment horizontal="left" vertical="center" wrapText="1"/>
    </xf>
    <xf numFmtId="0" fontId="12" fillId="28" borderId="55" xfId="23" applyFont="1" applyFill="1" applyBorder="1" applyAlignment="1">
      <alignment vertical="center" wrapText="1"/>
    </xf>
    <xf numFmtId="0" fontId="5" fillId="0" borderId="1" xfId="23" applyBorder="1"/>
    <xf numFmtId="0" fontId="12" fillId="28" borderId="21" xfId="9" applyFont="1" applyFill="1" applyBorder="1" applyAlignment="1">
      <alignment horizontal="left" vertical="center" wrapText="1"/>
    </xf>
    <xf numFmtId="0" fontId="12" fillId="28" borderId="53" xfId="9" applyFont="1" applyFill="1" applyBorder="1" applyAlignment="1">
      <alignment horizontal="left" vertical="center" wrapText="1"/>
    </xf>
    <xf numFmtId="0" fontId="12" fillId="28" borderId="57" xfId="23" applyFont="1" applyFill="1" applyBorder="1" applyAlignment="1">
      <alignment vertical="center" wrapText="1"/>
    </xf>
    <xf numFmtId="0" fontId="5" fillId="0" borderId="2" xfId="9" applyFont="1" applyBorder="1" applyAlignment="1">
      <alignment horizontal="center" vertical="center" wrapText="1"/>
    </xf>
    <xf numFmtId="0" fontId="5" fillId="0" borderId="2" xfId="9" applyFont="1" applyBorder="1" applyAlignment="1">
      <alignment horizontal="left" vertical="center" wrapText="1"/>
    </xf>
    <xf numFmtId="0" fontId="5" fillId="0" borderId="2" xfId="9" quotePrefix="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quotePrefix="1" applyFont="1" applyBorder="1" applyAlignment="1">
      <alignment horizontal="center" vertical="center" wrapText="1"/>
    </xf>
    <xf numFmtId="0" fontId="12" fillId="28" borderId="56" xfId="23" applyFont="1" applyFill="1" applyBorder="1" applyAlignment="1">
      <alignment horizontal="left" vertical="center" wrapText="1"/>
    </xf>
    <xf numFmtId="0" fontId="12" fillId="29" borderId="2" xfId="1" applyFont="1" applyFill="1" applyBorder="1" applyAlignment="1" applyProtection="1">
      <alignment vertical="center"/>
    </xf>
    <xf numFmtId="0" fontId="12" fillId="29" borderId="2" xfId="1" applyFont="1" applyFill="1" applyBorder="1" applyAlignment="1" applyProtection="1">
      <alignment vertical="center" wrapText="1"/>
    </xf>
    <xf numFmtId="0" fontId="28" fillId="0" borderId="2" xfId="9" applyFont="1" applyBorder="1" applyAlignment="1" applyProtection="1">
      <alignment horizontal="center" vertical="center" wrapText="1"/>
      <protection locked="0"/>
    </xf>
    <xf numFmtId="0" fontId="28" fillId="0" borderId="2" xfId="9" applyFont="1" applyBorder="1" applyAlignment="1" applyProtection="1">
      <alignment horizontal="center" vertical="center" wrapText="1"/>
    </xf>
    <xf numFmtId="0" fontId="5" fillId="0" borderId="2" xfId="9" applyFont="1" applyBorder="1" applyAlignment="1" applyProtection="1">
      <alignment horizontal="center" vertical="center" wrapText="1"/>
      <protection locked="0"/>
    </xf>
    <xf numFmtId="0" fontId="5" fillId="0" borderId="2" xfId="9" applyFont="1" applyBorder="1" applyAlignment="1" applyProtection="1">
      <alignment vertical="center" wrapText="1"/>
      <protection locked="0"/>
    </xf>
    <xf numFmtId="0" fontId="7" fillId="0" borderId="1" xfId="23" applyFont="1" applyAlignment="1">
      <alignment vertical="center"/>
    </xf>
    <xf numFmtId="0" fontId="7" fillId="0" borderId="1" xfId="23" applyFont="1" applyAlignment="1">
      <alignment vertical="center" wrapText="1"/>
    </xf>
    <xf numFmtId="0" fontId="7" fillId="0" borderId="1" xfId="24" applyFont="1" applyAlignment="1">
      <alignment vertical="center" wrapText="1"/>
    </xf>
    <xf numFmtId="0" fontId="19" fillId="0" borderId="1" xfId="24" applyFont="1" applyBorder="1" applyAlignment="1">
      <alignment vertical="center" wrapText="1"/>
    </xf>
    <xf numFmtId="0" fontId="19" fillId="0" borderId="1" xfId="24" applyFont="1" applyBorder="1" applyAlignment="1">
      <alignment horizontal="center" vertical="center" wrapText="1"/>
    </xf>
    <xf numFmtId="0" fontId="19" fillId="0" borderId="1" xfId="24" applyFont="1" applyAlignment="1">
      <alignment vertical="center" wrapText="1"/>
    </xf>
    <xf numFmtId="0" fontId="47" fillId="0" borderId="1" xfId="30" applyAlignment="1">
      <alignment wrapText="1"/>
    </xf>
    <xf numFmtId="0" fontId="7" fillId="0" borderId="1" xfId="9" applyFont="1" applyAlignment="1">
      <alignment vertical="center" wrapText="1"/>
    </xf>
    <xf numFmtId="0" fontId="19" fillId="0" borderId="1" xfId="9" applyFont="1" applyAlignment="1">
      <alignment vertical="center" wrapText="1"/>
    </xf>
    <xf numFmtId="0" fontId="19" fillId="0" borderId="1" xfId="9" applyFont="1" applyAlignment="1">
      <alignment horizontal="center" vertical="center" wrapText="1"/>
    </xf>
    <xf numFmtId="0" fontId="45" fillId="0" borderId="1" xfId="27" applyFont="1" applyAlignment="1">
      <alignment wrapText="1"/>
    </xf>
    <xf numFmtId="0" fontId="19" fillId="0" borderId="1" xfId="23" applyFont="1" applyAlignment="1">
      <alignment vertical="center" wrapText="1"/>
    </xf>
    <xf numFmtId="0" fontId="19" fillId="0" borderId="1" xfId="23" applyFont="1" applyAlignment="1">
      <alignment horizontal="center" vertical="center" wrapText="1"/>
    </xf>
    <xf numFmtId="0" fontId="19" fillId="0" borderId="1" xfId="24" applyFont="1" applyAlignment="1">
      <alignment horizontal="center" vertical="center" wrapText="1"/>
    </xf>
    <xf numFmtId="0" fontId="19" fillId="0" borderId="1" xfId="23" applyFont="1" applyAlignment="1">
      <alignment vertical="center"/>
    </xf>
    <xf numFmtId="0" fontId="19" fillId="0" borderId="1" xfId="23" applyFont="1" applyAlignment="1">
      <alignment horizontal="center" vertical="center"/>
    </xf>
    <xf numFmtId="0" fontId="44" fillId="21" borderId="43" xfId="26" applyNumberFormat="1" applyFont="1" applyFill="1" applyBorder="1" applyAlignment="1" applyProtection="1">
      <alignment horizontal="center" vertical="center" wrapText="1"/>
    </xf>
    <xf numFmtId="9" fontId="29" fillId="21" borderId="43" xfId="6" applyFont="1" applyFill="1" applyBorder="1" applyAlignment="1" applyProtection="1">
      <alignment horizontal="center" vertical="center" wrapText="1"/>
    </xf>
    <xf numFmtId="9" fontId="29" fillId="21" borderId="63" xfId="6" applyFont="1" applyFill="1" applyBorder="1" applyAlignment="1" applyProtection="1">
      <alignment horizontal="center" vertical="center" wrapText="1"/>
    </xf>
    <xf numFmtId="1" fontId="44" fillId="21" borderId="43" xfId="7" applyNumberFormat="1" applyFont="1" applyFill="1" applyBorder="1" applyAlignment="1" applyProtection="1">
      <alignment horizontal="center" vertical="center" wrapText="1"/>
    </xf>
    <xf numFmtId="9" fontId="29" fillId="21" borderId="64" xfId="6" applyFont="1" applyFill="1" applyBorder="1" applyAlignment="1" applyProtection="1">
      <alignment horizontal="center" vertical="center" wrapText="1"/>
    </xf>
    <xf numFmtId="9" fontId="44" fillId="21" borderId="63" xfId="6" applyFont="1" applyFill="1" applyBorder="1" applyAlignment="1" applyProtection="1">
      <alignment horizontal="center" vertical="center" wrapText="1"/>
    </xf>
    <xf numFmtId="3" fontId="44" fillId="21" borderId="43" xfId="7" applyNumberFormat="1" applyFont="1" applyFill="1" applyBorder="1" applyAlignment="1" applyProtection="1">
      <alignment horizontal="center" vertical="center" wrapText="1"/>
    </xf>
    <xf numFmtId="9" fontId="44" fillId="21" borderId="43" xfId="25" applyFont="1" applyFill="1" applyBorder="1" applyAlignment="1" applyProtection="1">
      <alignment horizontal="center" vertical="center" wrapText="1"/>
    </xf>
    <xf numFmtId="0" fontId="44" fillId="21" borderId="43" xfId="25" applyNumberFormat="1" applyFont="1" applyFill="1" applyBorder="1" applyAlignment="1" applyProtection="1">
      <alignment horizontal="center" vertical="center" wrapText="1"/>
    </xf>
    <xf numFmtId="9" fontId="29" fillId="21" borderId="51" xfId="6" applyFont="1" applyFill="1" applyBorder="1" applyAlignment="1" applyProtection="1">
      <alignment horizontal="center" vertical="center" wrapText="1"/>
    </xf>
    <xf numFmtId="9" fontId="44" fillId="21" borderId="43" xfId="6" applyFont="1" applyFill="1" applyBorder="1" applyAlignment="1" applyProtection="1">
      <alignment horizontal="center" vertical="center" wrapText="1"/>
    </xf>
    <xf numFmtId="9" fontId="29" fillId="21" borderId="32" xfId="6" applyFont="1" applyFill="1" applyBorder="1" applyAlignment="1" applyProtection="1">
      <alignment horizontal="center" vertical="center" wrapText="1"/>
    </xf>
    <xf numFmtId="3" fontId="44" fillId="21" borderId="32" xfId="7" applyNumberFormat="1" applyFont="1" applyFill="1" applyBorder="1" applyAlignment="1" applyProtection="1">
      <alignment horizontal="center" vertical="center" wrapText="1"/>
    </xf>
    <xf numFmtId="1" fontId="44" fillId="21" borderId="68" xfId="7" applyNumberFormat="1" applyFont="1" applyFill="1" applyBorder="1" applyAlignment="1" applyProtection="1">
      <alignment horizontal="center" vertical="center" wrapText="1"/>
    </xf>
    <xf numFmtId="9" fontId="29" fillId="21" borderId="68" xfId="6" applyFont="1" applyFill="1" applyBorder="1" applyAlignment="1" applyProtection="1">
      <alignment horizontal="center" vertical="center" wrapText="1"/>
    </xf>
    <xf numFmtId="3" fontId="44" fillId="21" borderId="68" xfId="7" applyNumberFormat="1" applyFont="1" applyFill="1" applyBorder="1" applyAlignment="1" applyProtection="1">
      <alignment horizontal="center" vertical="center" wrapText="1"/>
    </xf>
    <xf numFmtId="9" fontId="29" fillId="21" borderId="62" xfId="6" applyFont="1" applyFill="1" applyBorder="1" applyAlignment="1" applyProtection="1">
      <alignment horizontal="center" vertical="center" wrapText="1"/>
    </xf>
    <xf numFmtId="9" fontId="13" fillId="0" borderId="63" xfId="1" applyNumberFormat="1" applyFont="1" applyFill="1" applyBorder="1" applyAlignment="1" applyProtection="1">
      <alignment horizontal="center" vertical="center" wrapText="1"/>
    </xf>
    <xf numFmtId="0" fontId="36" fillId="0" borderId="63" xfId="1" applyFont="1" applyFill="1" applyBorder="1" applyAlignment="1" applyProtection="1">
      <alignment horizontal="center" vertical="top" wrapText="1"/>
    </xf>
    <xf numFmtId="0" fontId="37" fillId="0" borderId="63" xfId="1" applyFont="1" applyFill="1" applyBorder="1" applyAlignment="1" applyProtection="1">
      <alignment horizontal="center" vertical="top" wrapText="1"/>
    </xf>
    <xf numFmtId="0" fontId="36" fillId="21" borderId="63" xfId="1" applyFont="1" applyFill="1" applyBorder="1" applyAlignment="1" applyProtection="1">
      <alignment horizontal="center" vertical="top" wrapText="1"/>
    </xf>
    <xf numFmtId="0" fontId="37" fillId="21" borderId="63" xfId="1" applyFont="1" applyFill="1" applyBorder="1" applyAlignment="1" applyProtection="1">
      <alignment horizontal="center" vertical="top" wrapText="1"/>
    </xf>
    <xf numFmtId="9" fontId="29" fillId="21" borderId="73" xfId="25" applyFont="1" applyFill="1" applyBorder="1" applyAlignment="1" applyProtection="1">
      <alignment horizontal="center" vertical="center" wrapText="1"/>
    </xf>
    <xf numFmtId="9" fontId="29" fillId="21" borderId="75" xfId="25" applyFont="1" applyFill="1" applyBorder="1" applyAlignment="1" applyProtection="1">
      <alignment horizontal="center" vertical="center" wrapText="1"/>
    </xf>
    <xf numFmtId="9" fontId="29" fillId="21" borderId="45" xfId="6" applyFont="1" applyFill="1" applyBorder="1" applyAlignment="1" applyProtection="1">
      <alignment horizontal="center" vertical="center" wrapText="1"/>
    </xf>
    <xf numFmtId="0" fontId="44" fillId="21" borderId="32" xfId="25" applyNumberFormat="1" applyFont="1" applyFill="1" applyBorder="1" applyAlignment="1" applyProtection="1">
      <alignment horizontal="center" vertical="center" wrapText="1"/>
    </xf>
    <xf numFmtId="0" fontId="43" fillId="21" borderId="32" xfId="26" applyNumberFormat="1" applyFont="1" applyFill="1" applyBorder="1" applyAlignment="1" applyProtection="1">
      <alignment horizontal="center" vertical="center" wrapText="1"/>
    </xf>
    <xf numFmtId="9" fontId="30" fillId="21" borderId="69" xfId="6" applyFont="1" applyFill="1" applyBorder="1" applyAlignment="1" applyProtection="1">
      <alignment horizontal="center" vertical="center" wrapText="1"/>
    </xf>
    <xf numFmtId="0" fontId="43" fillId="21" borderId="32" xfId="25" applyNumberFormat="1" applyFont="1" applyFill="1" applyBorder="1" applyAlignment="1" applyProtection="1">
      <alignment horizontal="center" vertical="center" wrapText="1"/>
    </xf>
    <xf numFmtId="3" fontId="43" fillId="21" borderId="32" xfId="7" applyNumberFormat="1" applyFont="1" applyFill="1" applyBorder="1" applyAlignment="1" applyProtection="1">
      <alignment horizontal="center" vertical="center" wrapText="1"/>
    </xf>
    <xf numFmtId="9" fontId="29" fillId="21" borderId="30" xfId="6" applyFont="1" applyFill="1" applyBorder="1" applyAlignment="1" applyProtection="1">
      <alignment horizontal="center" vertical="center" wrapText="1"/>
    </xf>
    <xf numFmtId="1" fontId="44" fillId="21" borderId="36" xfId="7" applyNumberFormat="1" applyFont="1" applyFill="1" applyBorder="1" applyAlignment="1" applyProtection="1">
      <alignment horizontal="center" vertical="center" wrapText="1"/>
    </xf>
    <xf numFmtId="9" fontId="29" fillId="21" borderId="36" xfId="6" applyFont="1" applyFill="1" applyBorder="1" applyAlignment="1" applyProtection="1">
      <alignment horizontal="center" vertical="center" wrapText="1"/>
    </xf>
    <xf numFmtId="3" fontId="44" fillId="21" borderId="36" xfId="7" applyNumberFormat="1" applyFont="1" applyFill="1" applyBorder="1" applyAlignment="1" applyProtection="1">
      <alignment horizontal="center" vertical="center" wrapText="1"/>
    </xf>
    <xf numFmtId="0" fontId="16" fillId="23" borderId="36" xfId="1" applyFont="1" applyFill="1" applyBorder="1" applyAlignment="1" applyProtection="1">
      <alignment vertical="center"/>
    </xf>
    <xf numFmtId="0" fontId="43" fillId="23" borderId="30" xfId="1" applyFont="1" applyFill="1" applyBorder="1" applyAlignment="1" applyProtection="1">
      <alignment vertical="center"/>
    </xf>
    <xf numFmtId="0" fontId="44" fillId="21" borderId="63" xfId="6" applyNumberFormat="1" applyFont="1" applyFill="1" applyBorder="1" applyAlignment="1" applyProtection="1">
      <alignment horizontal="center" vertical="center" wrapText="1"/>
    </xf>
    <xf numFmtId="166" fontId="44" fillId="21" borderId="63" xfId="5" applyNumberFormat="1" applyFont="1" applyFill="1" applyBorder="1" applyAlignment="1" applyProtection="1">
      <alignment horizontal="center" vertical="center" wrapText="1"/>
    </xf>
    <xf numFmtId="0" fontId="44" fillId="21" borderId="63" xfId="5" applyNumberFormat="1" applyFont="1" applyFill="1" applyBorder="1" applyAlignment="1" applyProtection="1">
      <alignment horizontal="center" vertical="center" wrapText="1"/>
    </xf>
    <xf numFmtId="9" fontId="29" fillId="21" borderId="45" xfId="6" applyNumberFormat="1" applyFont="1" applyFill="1" applyBorder="1" applyAlignment="1" applyProtection="1">
      <alignment horizontal="center" vertical="center" wrapText="1"/>
    </xf>
    <xf numFmtId="9" fontId="29" fillId="21" borderId="43" xfId="6" applyNumberFormat="1" applyFont="1" applyFill="1" applyBorder="1" applyAlignment="1" applyProtection="1">
      <alignment horizontal="center" vertical="center" wrapText="1"/>
    </xf>
    <xf numFmtId="9" fontId="44" fillId="21" borderId="43" xfId="7" applyNumberFormat="1" applyFont="1" applyFill="1" applyBorder="1" applyAlignment="1" applyProtection="1">
      <alignment horizontal="center" vertical="center" wrapText="1"/>
    </xf>
    <xf numFmtId="9" fontId="44" fillId="21" borderId="43" xfId="23" applyNumberFormat="1" applyFont="1" applyFill="1" applyBorder="1" applyAlignment="1" applyProtection="1">
      <alignment horizontal="center" vertical="center" wrapText="1"/>
    </xf>
    <xf numFmtId="9" fontId="29" fillId="21" borderId="51" xfId="6" applyNumberFormat="1" applyFont="1" applyFill="1" applyBorder="1" applyAlignment="1" applyProtection="1">
      <alignment horizontal="center" vertical="center" wrapText="1"/>
    </xf>
    <xf numFmtId="9" fontId="29" fillId="21" borderId="63" xfId="6" applyNumberFormat="1" applyFont="1" applyFill="1" applyBorder="1" applyAlignment="1" applyProtection="1">
      <alignment horizontal="center" vertical="center" wrapText="1"/>
    </xf>
    <xf numFmtId="9" fontId="44" fillId="21" borderId="63" xfId="5" applyNumberFormat="1" applyFont="1" applyFill="1" applyBorder="1" applyAlignment="1" applyProtection="1">
      <alignment horizontal="center" vertical="center" wrapText="1"/>
    </xf>
    <xf numFmtId="9" fontId="29" fillId="21" borderId="52" xfId="25" applyNumberFormat="1" applyFont="1" applyFill="1" applyBorder="1" applyAlignment="1" applyProtection="1">
      <alignment horizontal="center" vertical="center" wrapText="1"/>
    </xf>
    <xf numFmtId="9" fontId="29" fillId="21" borderId="73" xfId="25" applyNumberFormat="1" applyFont="1" applyFill="1" applyBorder="1" applyAlignment="1" applyProtection="1">
      <alignment horizontal="center" vertical="center" wrapText="1"/>
    </xf>
    <xf numFmtId="9" fontId="29" fillId="21" borderId="64" xfId="6" applyNumberFormat="1" applyFont="1" applyFill="1" applyBorder="1" applyAlignment="1" applyProtection="1">
      <alignment horizontal="center" vertical="center" wrapText="1"/>
    </xf>
    <xf numFmtId="9" fontId="29" fillId="21" borderId="75" xfId="25" applyNumberFormat="1" applyFont="1" applyFill="1" applyBorder="1" applyAlignment="1" applyProtection="1">
      <alignment horizontal="center" vertical="center" wrapText="1"/>
    </xf>
    <xf numFmtId="9" fontId="29" fillId="21" borderId="62" xfId="6" applyNumberFormat="1" applyFont="1" applyFill="1" applyBorder="1" applyAlignment="1" applyProtection="1">
      <alignment horizontal="center" vertical="center" wrapText="1"/>
    </xf>
    <xf numFmtId="9" fontId="44" fillId="21" borderId="63" xfId="6" applyNumberFormat="1" applyFont="1" applyFill="1" applyBorder="1" applyAlignment="1" applyProtection="1">
      <alignment horizontal="center" vertical="center" wrapText="1"/>
    </xf>
    <xf numFmtId="9" fontId="29" fillId="21" borderId="27" xfId="25" applyNumberFormat="1" applyFont="1" applyFill="1" applyBorder="1" applyAlignment="1" applyProtection="1">
      <alignment horizontal="center" vertical="center" wrapText="1"/>
    </xf>
    <xf numFmtId="9" fontId="44" fillId="21" borderId="43" xfId="25" applyNumberFormat="1" applyFont="1" applyFill="1" applyBorder="1" applyAlignment="1" applyProtection="1">
      <alignment horizontal="center" vertical="center" wrapText="1"/>
    </xf>
    <xf numFmtId="9" fontId="30" fillId="21" borderId="69" xfId="6" applyNumberFormat="1" applyFont="1" applyFill="1" applyBorder="1" applyAlignment="1" applyProtection="1">
      <alignment horizontal="center" vertical="center" wrapText="1"/>
    </xf>
    <xf numFmtId="9" fontId="43" fillId="21" borderId="32" xfId="25" applyNumberFormat="1" applyFont="1" applyFill="1" applyBorder="1" applyAlignment="1" applyProtection="1">
      <alignment horizontal="center" vertical="center" wrapText="1"/>
    </xf>
    <xf numFmtId="9" fontId="43" fillId="21" borderId="32" xfId="23" applyNumberFormat="1" applyFont="1" applyFill="1" applyBorder="1" applyAlignment="1" applyProtection="1">
      <alignment horizontal="center" vertical="center" wrapText="1"/>
    </xf>
    <xf numFmtId="9" fontId="29" fillId="21" borderId="73" xfId="6" applyNumberFormat="1" applyFont="1" applyFill="1" applyBorder="1" applyAlignment="1" applyProtection="1">
      <alignment horizontal="center" vertical="center" wrapText="1"/>
    </xf>
    <xf numFmtId="9" fontId="30" fillId="21" borderId="32" xfId="6" applyNumberFormat="1" applyFont="1" applyFill="1" applyBorder="1" applyAlignment="1" applyProtection="1">
      <alignment horizontal="center" vertical="center" wrapText="1"/>
    </xf>
    <xf numFmtId="9" fontId="29" fillId="21" borderId="30" xfId="6" applyNumberFormat="1" applyFont="1" applyFill="1" applyBorder="1" applyAlignment="1" applyProtection="1">
      <alignment horizontal="center" vertical="center" wrapText="1"/>
    </xf>
    <xf numFmtId="9" fontId="29" fillId="21" borderId="32" xfId="6" applyNumberFormat="1" applyFont="1" applyFill="1" applyBorder="1" applyAlignment="1" applyProtection="1">
      <alignment horizontal="center" vertical="center" wrapText="1"/>
    </xf>
    <xf numFmtId="9" fontId="29" fillId="21" borderId="50" xfId="25" applyNumberFormat="1" applyFont="1" applyFill="1" applyBorder="1" applyAlignment="1" applyProtection="1">
      <alignment horizontal="center" vertical="center" wrapText="1"/>
    </xf>
    <xf numFmtId="9" fontId="44" fillId="21" borderId="43" xfId="26" applyNumberFormat="1" applyFont="1" applyFill="1" applyBorder="1" applyAlignment="1" applyProtection="1">
      <alignment horizontal="center" vertical="center" wrapText="1"/>
    </xf>
    <xf numFmtId="9" fontId="29" fillId="21" borderId="68" xfId="6" applyNumberFormat="1" applyFont="1" applyFill="1" applyBorder="1" applyAlignment="1" applyProtection="1">
      <alignment horizontal="center" vertical="center" wrapText="1"/>
    </xf>
    <xf numFmtId="9" fontId="44" fillId="21" borderId="68" xfId="7" applyNumberFormat="1" applyFont="1" applyFill="1" applyBorder="1" applyAlignment="1" applyProtection="1">
      <alignment horizontal="center" vertical="center" wrapText="1"/>
    </xf>
    <xf numFmtId="9" fontId="44" fillId="21" borderId="68" xfId="23" applyNumberFormat="1" applyFont="1" applyFill="1" applyBorder="1" applyAlignment="1" applyProtection="1">
      <alignment horizontal="center" vertical="center" wrapText="1"/>
    </xf>
    <xf numFmtId="9" fontId="44" fillId="21" borderId="65" xfId="23" applyNumberFormat="1" applyFont="1" applyFill="1" applyBorder="1" applyAlignment="1" applyProtection="1">
      <alignment horizontal="center" vertical="center" wrapText="1"/>
    </xf>
    <xf numFmtId="9" fontId="29" fillId="21" borderId="77" xfId="6" applyNumberFormat="1" applyFont="1" applyFill="1" applyBorder="1" applyAlignment="1" applyProtection="1">
      <alignment horizontal="center" vertical="center" wrapText="1"/>
    </xf>
    <xf numFmtId="9" fontId="29" fillId="21" borderId="36" xfId="6" applyNumberFormat="1" applyFont="1" applyFill="1" applyBorder="1" applyAlignment="1" applyProtection="1">
      <alignment horizontal="center" vertical="center" wrapText="1"/>
    </xf>
    <xf numFmtId="9" fontId="44" fillId="21" borderId="36" xfId="7" applyNumberFormat="1" applyFont="1" applyFill="1" applyBorder="1" applyAlignment="1" applyProtection="1">
      <alignment horizontal="center" vertical="center" wrapText="1"/>
    </xf>
    <xf numFmtId="9" fontId="44" fillId="21" borderId="36" xfId="23" applyNumberFormat="1" applyFont="1" applyFill="1" applyBorder="1" applyAlignment="1" applyProtection="1">
      <alignment horizontal="center" vertical="center" wrapText="1"/>
    </xf>
    <xf numFmtId="9" fontId="44" fillId="21" borderId="37" xfId="23" applyNumberFormat="1" applyFont="1" applyFill="1" applyBorder="1" applyAlignment="1" applyProtection="1">
      <alignment horizontal="center" vertical="center" wrapText="1"/>
    </xf>
    <xf numFmtId="9" fontId="16" fillId="23" borderId="36" xfId="6" applyNumberFormat="1" applyFont="1" applyFill="1" applyBorder="1" applyAlignment="1" applyProtection="1">
      <alignment vertical="center"/>
    </xf>
    <xf numFmtId="9" fontId="16" fillId="23" borderId="36" xfId="1" applyNumberFormat="1" applyFont="1" applyFill="1" applyBorder="1" applyAlignment="1" applyProtection="1">
      <alignment vertical="center"/>
    </xf>
    <xf numFmtId="9" fontId="16" fillId="23" borderId="37" xfId="1" applyNumberFormat="1" applyFont="1" applyFill="1" applyBorder="1" applyAlignment="1" applyProtection="1">
      <alignment vertical="center"/>
    </xf>
    <xf numFmtId="0" fontId="29" fillId="21" borderId="63" xfId="6" applyNumberFormat="1" applyFont="1" applyFill="1" applyBorder="1" applyAlignment="1" applyProtection="1">
      <alignment horizontal="center" vertical="center" wrapText="1"/>
    </xf>
    <xf numFmtId="0" fontId="13" fillId="0" borderId="63" xfId="1" applyFont="1" applyFill="1" applyBorder="1" applyAlignment="1" applyProtection="1">
      <alignment horizontal="center" vertical="center" wrapText="1"/>
    </xf>
    <xf numFmtId="0" fontId="13" fillId="20" borderId="63" xfId="1" applyFont="1" applyFill="1" applyBorder="1" applyAlignment="1" applyProtection="1">
      <alignment horizontal="center" vertical="center" wrapText="1"/>
    </xf>
    <xf numFmtId="9" fontId="43" fillId="21" borderId="63" xfId="6" applyNumberFormat="1" applyFont="1" applyFill="1" applyBorder="1" applyAlignment="1" applyProtection="1">
      <alignment horizontal="center" vertical="center" wrapText="1"/>
    </xf>
    <xf numFmtId="0" fontId="19" fillId="0" borderId="2" xfId="0" applyFont="1" applyBorder="1" applyAlignment="1">
      <alignment horizontal="center" vertical="center"/>
    </xf>
    <xf numFmtId="0" fontId="10" fillId="0" borderId="2" xfId="0" applyFont="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4" fillId="14" borderId="10" xfId="1" applyFont="1" applyFill="1" applyBorder="1" applyAlignment="1" applyProtection="1">
      <alignment horizontal="center" vertical="center" wrapText="1"/>
    </xf>
    <xf numFmtId="0" fontId="12" fillId="14" borderId="9" xfId="1" applyFont="1" applyFill="1" applyBorder="1" applyAlignment="1" applyProtection="1">
      <alignment horizontal="center" vertical="center" wrapText="1"/>
    </xf>
    <xf numFmtId="0" fontId="13" fillId="13" borderId="2" xfId="1" applyFont="1" applyFill="1" applyBorder="1" applyAlignment="1" applyProtection="1">
      <alignment horizontal="center" vertical="center" wrapText="1"/>
    </xf>
    <xf numFmtId="0" fontId="13" fillId="13" borderId="7" xfId="1" applyFont="1" applyFill="1" applyBorder="1" applyAlignment="1" applyProtection="1">
      <alignment horizontal="center" vertical="center" wrapText="1"/>
    </xf>
    <xf numFmtId="0" fontId="13" fillId="13" borderId="6"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13" fillId="13" borderId="5" xfId="1" applyFont="1" applyFill="1" applyBorder="1" applyAlignment="1" applyProtection="1">
      <alignment horizontal="center" vertical="center" wrapText="1"/>
    </xf>
    <xf numFmtId="0" fontId="19" fillId="0" borderId="2" xfId="0" applyFont="1" applyFill="1" applyBorder="1" applyAlignment="1" applyProtection="1">
      <alignment horizontal="justify" vertical="center" wrapText="1"/>
    </xf>
    <xf numFmtId="0" fontId="19" fillId="0" borderId="2" xfId="0" applyFont="1" applyBorder="1" applyAlignment="1" applyProtection="1">
      <alignment horizontal="center" vertical="center" wrapText="1"/>
    </xf>
    <xf numFmtId="0" fontId="19" fillId="5" borderId="2" xfId="0" applyFont="1" applyFill="1" applyBorder="1" applyAlignment="1" applyProtection="1">
      <alignment horizontal="justify" vertical="center" wrapText="1"/>
    </xf>
    <xf numFmtId="0" fontId="19" fillId="0" borderId="2" xfId="0" applyFont="1" applyBorder="1" applyAlignment="1" applyProtection="1">
      <alignment horizontal="justify" vertical="center" wrapText="1"/>
    </xf>
    <xf numFmtId="9" fontId="22" fillId="0" borderId="3" xfId="0" applyNumberFormat="1" applyFont="1" applyBorder="1" applyAlignment="1" applyProtection="1">
      <alignment horizontal="center" vertical="center"/>
    </xf>
    <xf numFmtId="9" fontId="22" fillId="0" borderId="4" xfId="0" applyNumberFormat="1" applyFont="1" applyBorder="1" applyAlignment="1" applyProtection="1">
      <alignment horizontal="center" vertical="center"/>
    </xf>
    <xf numFmtId="9" fontId="22" fillId="0" borderId="5" xfId="0" applyNumberFormat="1" applyFont="1" applyBorder="1" applyAlignment="1" applyProtection="1">
      <alignment horizontal="center" vertical="center"/>
    </xf>
    <xf numFmtId="9" fontId="22" fillId="13" borderId="3" xfId="0" applyNumberFormat="1" applyFont="1" applyFill="1" applyBorder="1" applyAlignment="1" applyProtection="1">
      <alignment horizontal="center" vertical="center"/>
    </xf>
    <xf numFmtId="9" fontId="22" fillId="13" borderId="4" xfId="0" applyNumberFormat="1" applyFont="1" applyFill="1" applyBorder="1" applyAlignment="1" applyProtection="1">
      <alignment horizontal="center" vertical="center"/>
    </xf>
    <xf numFmtId="9" fontId="22" fillId="13" borderId="5" xfId="0" applyNumberFormat="1" applyFont="1" applyFill="1" applyBorder="1" applyAlignment="1" applyProtection="1">
      <alignment horizontal="center" vertical="center"/>
    </xf>
    <xf numFmtId="9" fontId="22" fillId="0" borderId="3" xfId="0" applyNumberFormat="1" applyFont="1" applyFill="1" applyBorder="1" applyAlignment="1" applyProtection="1">
      <alignment horizontal="center" vertical="center"/>
    </xf>
    <xf numFmtId="9" fontId="22" fillId="0" borderId="4" xfId="0" applyNumberFormat="1" applyFont="1" applyFill="1" applyBorder="1" applyAlignment="1" applyProtection="1">
      <alignment horizontal="center" vertical="center"/>
    </xf>
    <xf numFmtId="9" fontId="22" fillId="0" borderId="5" xfId="0" applyNumberFormat="1" applyFont="1" applyFill="1" applyBorder="1" applyAlignment="1" applyProtection="1">
      <alignment horizontal="center" vertical="center"/>
    </xf>
    <xf numFmtId="9" fontId="22" fillId="15" borderId="3" xfId="6" applyNumberFormat="1" applyFont="1" applyFill="1" applyBorder="1" applyAlignment="1" applyProtection="1">
      <alignment horizontal="center" vertical="center"/>
    </xf>
    <xf numFmtId="9" fontId="22" fillId="15" borderId="4" xfId="6" applyNumberFormat="1" applyFont="1" applyFill="1" applyBorder="1" applyAlignment="1" applyProtection="1">
      <alignment horizontal="center" vertical="center"/>
    </xf>
    <xf numFmtId="9" fontId="22" fillId="15" borderId="5" xfId="6" applyNumberFormat="1" applyFont="1" applyFill="1" applyBorder="1" applyAlignment="1" applyProtection="1">
      <alignment horizontal="center" vertical="center"/>
    </xf>
    <xf numFmtId="9" fontId="22" fillId="15" borderId="3" xfId="0" applyNumberFormat="1" applyFont="1" applyFill="1" applyBorder="1" applyAlignment="1" applyProtection="1">
      <alignment horizontal="center" vertical="center"/>
    </xf>
    <xf numFmtId="9" fontId="22" fillId="15" borderId="4" xfId="0" applyNumberFormat="1" applyFont="1" applyFill="1" applyBorder="1" applyAlignment="1" applyProtection="1">
      <alignment horizontal="center" vertical="center"/>
    </xf>
    <xf numFmtId="9" fontId="22" fillId="15" borderId="5" xfId="0" applyNumberFormat="1" applyFont="1" applyFill="1" applyBorder="1" applyAlignment="1" applyProtection="1">
      <alignment horizontal="center" vertical="center"/>
    </xf>
    <xf numFmtId="0" fontId="19" fillId="0" borderId="3" xfId="0" applyFont="1" applyBorder="1" applyAlignment="1" applyProtection="1">
      <alignment horizontal="left" vertical="center" wrapText="1"/>
    </xf>
    <xf numFmtId="0" fontId="19" fillId="0" borderId="4"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7" fillId="0" borderId="1" xfId="1" applyFont="1" applyBorder="1" applyAlignment="1">
      <alignment horizontal="left" vertical="center"/>
    </xf>
    <xf numFmtId="0" fontId="20" fillId="0" borderId="2" xfId="1" applyFont="1" applyBorder="1" applyAlignment="1">
      <alignment horizontal="left" vertical="center"/>
    </xf>
    <xf numFmtId="0" fontId="19" fillId="0" borderId="2" xfId="1" applyFont="1" applyBorder="1" applyAlignment="1">
      <alignment vertical="center"/>
    </xf>
    <xf numFmtId="0" fontId="19" fillId="0" borderId="2" xfId="1" applyFont="1" applyBorder="1" applyAlignment="1">
      <alignment horizontal="center" vertical="center"/>
    </xf>
    <xf numFmtId="0" fontId="20" fillId="0" borderId="3" xfId="1" applyFont="1" applyBorder="1" applyAlignment="1">
      <alignment horizontal="left" vertical="center"/>
    </xf>
    <xf numFmtId="0" fontId="7" fillId="0" borderId="12" xfId="1" applyFont="1" applyBorder="1" applyAlignment="1">
      <alignment horizontal="left" vertical="center"/>
    </xf>
    <xf numFmtId="0" fontId="7" fillId="0" borderId="14" xfId="1" applyFont="1" applyBorder="1" applyAlignment="1">
      <alignment horizontal="left" vertical="center"/>
    </xf>
    <xf numFmtId="0" fontId="16" fillId="17" borderId="7" xfId="1" applyFont="1" applyFill="1" applyBorder="1" applyAlignment="1" applyProtection="1">
      <alignment horizontal="right" vertical="center"/>
    </xf>
    <xf numFmtId="0" fontId="16" fillId="17" borderId="15" xfId="1" applyFont="1" applyFill="1" applyBorder="1" applyAlignment="1" applyProtection="1">
      <alignment horizontal="right" vertical="center"/>
    </xf>
    <xf numFmtId="0" fontId="16" fillId="17" borderId="6" xfId="1" applyFont="1" applyFill="1" applyBorder="1" applyAlignment="1" applyProtection="1">
      <alignment horizontal="right" vertical="center"/>
    </xf>
    <xf numFmtId="0" fontId="9" fillId="0" borderId="2" xfId="1" applyFont="1" applyBorder="1" applyAlignment="1">
      <alignment horizontal="left" vertical="center"/>
    </xf>
    <xf numFmtId="0" fontId="7" fillId="0" borderId="2" xfId="1" applyFont="1" applyBorder="1" applyAlignment="1">
      <alignment vertical="center"/>
    </xf>
    <xf numFmtId="0" fontId="7" fillId="0" borderId="1" xfId="1" applyFont="1" applyAlignment="1">
      <alignment vertical="center"/>
    </xf>
    <xf numFmtId="0" fontId="22" fillId="15" borderId="3" xfId="0" applyNumberFormat="1" applyFont="1" applyFill="1" applyBorder="1" applyAlignment="1" applyProtection="1">
      <alignment horizontal="center" vertical="center"/>
    </xf>
    <xf numFmtId="0" fontId="22" fillId="15" borderId="5" xfId="0" applyNumberFormat="1" applyFont="1" applyFill="1" applyBorder="1" applyAlignment="1" applyProtection="1">
      <alignment horizontal="center" vertical="center"/>
    </xf>
    <xf numFmtId="0" fontId="22" fillId="0" borderId="3" xfId="0" applyNumberFormat="1" applyFont="1" applyBorder="1" applyAlignment="1" applyProtection="1">
      <alignment horizontal="center" vertical="center"/>
    </xf>
    <xf numFmtId="0" fontId="22" fillId="0" borderId="5" xfId="0" applyNumberFormat="1" applyFont="1" applyBorder="1" applyAlignment="1" applyProtection="1">
      <alignment horizontal="center" vertical="center"/>
    </xf>
    <xf numFmtId="0" fontId="22" fillId="13" borderId="3" xfId="0" applyNumberFormat="1" applyFont="1" applyFill="1" applyBorder="1" applyAlignment="1" applyProtection="1">
      <alignment horizontal="center" vertical="center"/>
    </xf>
    <xf numFmtId="0" fontId="22" fillId="13" borderId="5" xfId="0" applyNumberFormat="1" applyFont="1" applyFill="1" applyBorder="1" applyAlignment="1" applyProtection="1">
      <alignment horizontal="center" vertical="center"/>
    </xf>
    <xf numFmtId="0" fontId="20" fillId="0" borderId="2" xfId="0" applyFont="1" applyBorder="1" applyAlignment="1" applyProtection="1">
      <alignment horizontal="justify" vertical="center" wrapText="1"/>
    </xf>
    <xf numFmtId="0" fontId="19" fillId="11" borderId="2" xfId="0" applyFont="1" applyFill="1" applyBorder="1" applyAlignment="1" applyProtection="1">
      <alignment horizontal="justify" vertical="center" wrapText="1"/>
    </xf>
    <xf numFmtId="0" fontId="19" fillId="8" borderId="2" xfId="0" applyFont="1" applyFill="1" applyBorder="1" applyAlignment="1" applyProtection="1">
      <alignment horizontal="justify" vertical="center" wrapText="1"/>
    </xf>
    <xf numFmtId="9" fontId="19" fillId="0" borderId="2" xfId="0" applyNumberFormat="1" applyFont="1" applyBorder="1" applyAlignment="1" applyProtection="1">
      <alignment horizontal="center" vertical="center" wrapText="1"/>
    </xf>
    <xf numFmtId="9" fontId="22" fillId="13" borderId="3" xfId="6" applyNumberFormat="1" applyFont="1" applyFill="1" applyBorder="1" applyAlignment="1" applyProtection="1">
      <alignment horizontal="center" vertical="center"/>
    </xf>
    <xf numFmtId="9" fontId="22" fillId="13" borderId="4" xfId="6" applyNumberFormat="1" applyFont="1" applyFill="1" applyBorder="1" applyAlignment="1" applyProtection="1">
      <alignment horizontal="center" vertical="center"/>
    </xf>
    <xf numFmtId="9" fontId="22" fillId="13" borderId="5" xfId="6" applyNumberFormat="1" applyFont="1" applyFill="1" applyBorder="1" applyAlignment="1" applyProtection="1">
      <alignment horizontal="center" vertical="center"/>
    </xf>
    <xf numFmtId="9" fontId="22" fillId="0" borderId="2" xfId="0" applyNumberFormat="1" applyFont="1" applyBorder="1" applyAlignment="1" applyProtection="1">
      <alignment horizontal="center" vertical="center"/>
    </xf>
    <xf numFmtId="0" fontId="19" fillId="0" borderId="2" xfId="0" applyFont="1" applyBorder="1" applyAlignment="1" applyProtection="1">
      <alignment vertical="center" wrapText="1"/>
    </xf>
    <xf numFmtId="0" fontId="19" fillId="10" borderId="2" xfId="0" applyFont="1" applyFill="1" applyBorder="1" applyAlignment="1" applyProtection="1">
      <alignment horizontal="justify" vertical="center" wrapText="1"/>
    </xf>
    <xf numFmtId="9" fontId="22" fillId="5" borderId="3" xfId="0" applyNumberFormat="1" applyFont="1" applyFill="1" applyBorder="1" applyAlignment="1" applyProtection="1">
      <alignment horizontal="center" vertical="center"/>
    </xf>
    <xf numFmtId="9" fontId="22" fillId="5" borderId="4" xfId="0" applyNumberFormat="1" applyFont="1" applyFill="1" applyBorder="1" applyAlignment="1" applyProtection="1">
      <alignment horizontal="center" vertical="center"/>
    </xf>
    <xf numFmtId="9" fontId="22" fillId="5" borderId="5" xfId="0" applyNumberFormat="1" applyFont="1" applyFill="1" applyBorder="1" applyAlignment="1" applyProtection="1">
      <alignment horizontal="center" vertical="center"/>
    </xf>
    <xf numFmtId="0" fontId="22" fillId="0" borderId="3" xfId="5" applyNumberFormat="1" applyFont="1" applyBorder="1" applyAlignment="1" applyProtection="1">
      <alignment horizontal="center" vertical="center"/>
    </xf>
    <xf numFmtId="0" fontId="22" fillId="0" borderId="4" xfId="5" applyNumberFormat="1" applyFont="1" applyBorder="1" applyAlignment="1" applyProtection="1">
      <alignment horizontal="center" vertical="center"/>
    </xf>
    <xf numFmtId="0" fontId="22" fillId="0" borderId="5" xfId="5" applyNumberFormat="1" applyFont="1" applyBorder="1" applyAlignment="1" applyProtection="1">
      <alignment horizontal="center" vertical="center"/>
    </xf>
    <xf numFmtId="0" fontId="19" fillId="5" borderId="2" xfId="0" applyFont="1" applyFill="1" applyBorder="1" applyAlignment="1" applyProtection="1">
      <alignment horizontal="center" vertical="center" wrapText="1"/>
    </xf>
    <xf numFmtId="0" fontId="20" fillId="0" borderId="3" xfId="0" applyFont="1" applyBorder="1" applyAlignment="1" applyProtection="1">
      <alignment vertical="center" wrapText="1"/>
    </xf>
    <xf numFmtId="0" fontId="20" fillId="0" borderId="4" xfId="0" applyFont="1" applyBorder="1" applyAlignment="1" applyProtection="1">
      <alignment vertical="center" wrapText="1"/>
    </xf>
    <xf numFmtId="0" fontId="20" fillId="0" borderId="5" xfId="0" applyFont="1" applyBorder="1" applyAlignment="1" applyProtection="1">
      <alignment vertical="center" wrapText="1"/>
    </xf>
    <xf numFmtId="0" fontId="19" fillId="5" borderId="2" xfId="1" applyFont="1" applyFill="1" applyBorder="1" applyAlignment="1" applyProtection="1">
      <alignment horizontal="center" vertical="center" wrapText="1"/>
    </xf>
    <xf numFmtId="0" fontId="19" fillId="0" borderId="2" xfId="1" applyFont="1" applyBorder="1" applyAlignment="1" applyProtection="1">
      <alignment vertical="center" wrapText="1"/>
    </xf>
    <xf numFmtId="0" fontId="22" fillId="15" borderId="3" xfId="5" applyNumberFormat="1" applyFont="1" applyFill="1" applyBorder="1" applyAlignment="1" applyProtection="1">
      <alignment horizontal="center" vertical="center"/>
    </xf>
    <xf numFmtId="0" fontId="22" fillId="15" borderId="4" xfId="5" applyNumberFormat="1" applyFont="1" applyFill="1" applyBorder="1" applyAlignment="1" applyProtection="1">
      <alignment horizontal="center" vertical="center"/>
    </xf>
    <xf numFmtId="0" fontId="22" fillId="15" borderId="5" xfId="5" applyNumberFormat="1" applyFont="1" applyFill="1" applyBorder="1" applyAlignment="1" applyProtection="1">
      <alignment horizontal="center" vertical="center"/>
    </xf>
    <xf numFmtId="0" fontId="22" fillId="15" borderId="3" xfId="6" applyNumberFormat="1" applyFont="1" applyFill="1" applyBorder="1" applyAlignment="1" applyProtection="1">
      <alignment horizontal="center" vertical="center"/>
    </xf>
    <xf numFmtId="0" fontId="22" fillId="15" borderId="4" xfId="6" applyNumberFormat="1" applyFont="1" applyFill="1" applyBorder="1" applyAlignment="1" applyProtection="1">
      <alignment horizontal="center" vertical="center"/>
    </xf>
    <xf numFmtId="0" fontId="22" fillId="15" borderId="5" xfId="6" applyNumberFormat="1" applyFont="1" applyFill="1" applyBorder="1" applyAlignment="1" applyProtection="1">
      <alignment horizontal="center" vertical="center"/>
    </xf>
    <xf numFmtId="1" fontId="22" fillId="0" borderId="3" xfId="5" applyNumberFormat="1" applyFont="1" applyBorder="1" applyAlignment="1" applyProtection="1">
      <alignment horizontal="center" vertical="center"/>
    </xf>
    <xf numFmtId="1" fontId="22" fillId="0" borderId="4" xfId="5" applyNumberFormat="1" applyFont="1" applyBorder="1" applyAlignment="1" applyProtection="1">
      <alignment horizontal="center" vertical="center"/>
    </xf>
    <xf numFmtId="1" fontId="22" fillId="0" borderId="5" xfId="5" applyNumberFormat="1" applyFont="1" applyBorder="1" applyAlignment="1" applyProtection="1">
      <alignment horizontal="center" vertical="center"/>
    </xf>
    <xf numFmtId="0" fontId="22" fillId="13" borderId="3" xfId="5" applyNumberFormat="1" applyFont="1" applyFill="1" applyBorder="1" applyAlignment="1" applyProtection="1">
      <alignment horizontal="center" vertical="center"/>
    </xf>
    <xf numFmtId="0" fontId="22" fillId="13" borderId="4" xfId="5" applyNumberFormat="1" applyFont="1" applyFill="1" applyBorder="1" applyAlignment="1" applyProtection="1">
      <alignment horizontal="center" vertical="center"/>
    </xf>
    <xf numFmtId="0" fontId="22" fillId="13" borderId="5" xfId="5" applyNumberFormat="1" applyFont="1" applyFill="1" applyBorder="1" applyAlignment="1" applyProtection="1">
      <alignment horizontal="center" vertical="center"/>
    </xf>
    <xf numFmtId="0" fontId="22" fillId="0" borderId="3" xfId="5" applyNumberFormat="1" applyFont="1" applyBorder="1" applyAlignment="1" applyProtection="1">
      <alignment horizontal="center" vertical="center"/>
      <protection locked="0"/>
    </xf>
    <xf numFmtId="0" fontId="22" fillId="0" borderId="4" xfId="5" applyNumberFormat="1" applyFont="1" applyBorder="1" applyAlignment="1" applyProtection="1">
      <alignment horizontal="center" vertical="center"/>
      <protection locked="0"/>
    </xf>
    <xf numFmtId="0" fontId="22" fillId="0" borderId="5" xfId="5" applyNumberFormat="1" applyFont="1" applyBorder="1" applyAlignment="1" applyProtection="1">
      <alignment horizontal="center" vertical="center"/>
      <protection locked="0"/>
    </xf>
    <xf numFmtId="1" fontId="22" fillId="8" borderId="3" xfId="5" applyNumberFormat="1" applyFont="1" applyFill="1" applyBorder="1" applyAlignment="1" applyProtection="1">
      <alignment horizontal="center" vertical="center"/>
    </xf>
    <xf numFmtId="0" fontId="22" fillId="8" borderId="5" xfId="5" applyNumberFormat="1" applyFont="1" applyFill="1" applyBorder="1" applyAlignment="1" applyProtection="1">
      <alignment horizontal="center" vertical="center"/>
    </xf>
    <xf numFmtId="0" fontId="22" fillId="13" borderId="3" xfId="5" applyNumberFormat="1" applyFont="1" applyFill="1" applyBorder="1" applyAlignment="1" applyProtection="1">
      <alignment horizontal="center" vertical="center" wrapText="1"/>
    </xf>
    <xf numFmtId="0" fontId="22" fillId="13" borderId="4" xfId="5" applyNumberFormat="1" applyFont="1" applyFill="1" applyBorder="1" applyAlignment="1" applyProtection="1">
      <alignment horizontal="center" vertical="center" wrapText="1"/>
    </xf>
    <xf numFmtId="0" fontId="22" fillId="13" borderId="5" xfId="5" applyNumberFormat="1" applyFont="1" applyFill="1" applyBorder="1" applyAlignment="1" applyProtection="1">
      <alignment horizontal="center" vertical="center" wrapText="1"/>
    </xf>
    <xf numFmtId="0" fontId="22" fillId="15" borderId="4" xfId="0" applyNumberFormat="1" applyFont="1" applyFill="1" applyBorder="1" applyAlignment="1" applyProtection="1">
      <alignment horizontal="center" vertical="center"/>
    </xf>
    <xf numFmtId="0" fontId="19" fillId="8" borderId="2" xfId="0" applyFont="1" applyFill="1" applyBorder="1" applyAlignment="1" applyProtection="1">
      <alignment horizontal="center" vertical="center" wrapText="1"/>
    </xf>
    <xf numFmtId="1" fontId="22" fillId="0" borderId="3" xfId="5" applyNumberFormat="1" applyFont="1" applyBorder="1" applyAlignment="1" applyProtection="1">
      <alignment horizontal="center" vertical="center" wrapText="1"/>
    </xf>
    <xf numFmtId="1" fontId="22" fillId="0" borderId="4" xfId="5" applyNumberFormat="1" applyFont="1" applyBorder="1" applyAlignment="1" applyProtection="1">
      <alignment horizontal="center" vertical="center" wrapText="1"/>
    </xf>
    <xf numFmtId="1" fontId="22" fillId="0" borderId="5" xfId="5" applyNumberFormat="1" applyFont="1" applyBorder="1" applyAlignment="1" applyProtection="1">
      <alignment horizontal="center" vertical="center" wrapText="1"/>
    </xf>
    <xf numFmtId="0" fontId="20" fillId="0" borderId="2" xfId="0" applyFont="1" applyBorder="1" applyAlignment="1" applyProtection="1">
      <alignment vertical="center" wrapText="1"/>
    </xf>
    <xf numFmtId="0" fontId="19" fillId="5" borderId="3" xfId="1" applyFont="1" applyFill="1" applyBorder="1" applyAlignment="1" applyProtection="1">
      <alignment horizontal="center" vertical="center" wrapText="1"/>
    </xf>
    <xf numFmtId="0" fontId="19" fillId="5" borderId="4" xfId="1" applyFont="1" applyFill="1" applyBorder="1" applyAlignment="1" applyProtection="1">
      <alignment horizontal="center" vertical="center" wrapText="1"/>
    </xf>
    <xf numFmtId="0" fontId="19" fillId="5" borderId="5" xfId="1" applyFont="1" applyFill="1" applyBorder="1" applyAlignment="1" applyProtection="1">
      <alignment horizontal="center" vertical="center" wrapText="1"/>
    </xf>
    <xf numFmtId="0" fontId="7" fillId="5" borderId="3" xfId="1" applyFont="1" applyFill="1" applyBorder="1" applyAlignment="1" applyProtection="1">
      <alignment horizontal="center" vertical="center" wrapText="1"/>
    </xf>
    <xf numFmtId="0" fontId="7" fillId="5" borderId="4" xfId="1" applyFont="1" applyFill="1" applyBorder="1" applyAlignment="1" applyProtection="1">
      <alignment horizontal="center" vertical="center" wrapText="1"/>
    </xf>
    <xf numFmtId="0" fontId="7" fillId="5" borderId="5" xfId="1" applyFont="1" applyFill="1" applyBorder="1" applyAlignment="1" applyProtection="1">
      <alignment horizontal="center" vertical="center" wrapText="1"/>
    </xf>
    <xf numFmtId="1" fontId="22" fillId="0" borderId="3" xfId="0" applyNumberFormat="1" applyFont="1" applyBorder="1" applyAlignment="1" applyProtection="1">
      <alignment horizontal="center" vertical="center"/>
    </xf>
    <xf numFmtId="1" fontId="22" fillId="0" borderId="5" xfId="0" applyNumberFormat="1" applyFont="1" applyBorder="1" applyAlignment="1" applyProtection="1">
      <alignment horizontal="center" vertical="center"/>
    </xf>
    <xf numFmtId="0" fontId="22" fillId="0" borderId="3" xfId="0" applyNumberFormat="1" applyFont="1" applyBorder="1" applyAlignment="1" applyProtection="1">
      <alignment horizontal="center" vertical="center"/>
      <protection locked="0"/>
    </xf>
    <xf numFmtId="0" fontId="22" fillId="0" borderId="5" xfId="0" applyNumberFormat="1" applyFont="1" applyBorder="1" applyAlignment="1" applyProtection="1">
      <alignment horizontal="center" vertical="center"/>
      <protection locked="0"/>
    </xf>
    <xf numFmtId="0" fontId="22" fillId="13" borderId="4" xfId="0" applyNumberFormat="1" applyFont="1" applyFill="1" applyBorder="1" applyAlignment="1" applyProtection="1">
      <alignment horizontal="center" vertical="center"/>
    </xf>
    <xf numFmtId="1" fontId="22" fillId="0" borderId="4" xfId="0" applyNumberFormat="1" applyFont="1" applyBorder="1" applyAlignment="1" applyProtection="1">
      <alignment horizontal="center" vertical="center"/>
    </xf>
    <xf numFmtId="0" fontId="22" fillId="0" borderId="4" xfId="0" applyNumberFormat="1" applyFont="1" applyBorder="1" applyAlignment="1" applyProtection="1">
      <alignment horizontal="center" vertical="center"/>
    </xf>
    <xf numFmtId="0" fontId="22" fillId="0" borderId="4" xfId="0" applyNumberFormat="1" applyFont="1" applyBorder="1" applyAlignment="1" applyProtection="1">
      <alignment horizontal="center" vertical="center"/>
      <protection locked="0"/>
    </xf>
    <xf numFmtId="0" fontId="19" fillId="0" borderId="3"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12" borderId="2" xfId="0" applyFont="1" applyFill="1" applyBorder="1" applyAlignment="1" applyProtection="1">
      <alignment horizontal="justify" vertical="center" wrapText="1"/>
    </xf>
    <xf numFmtId="9" fontId="19" fillId="8" borderId="2" xfId="0" applyNumberFormat="1" applyFont="1" applyFill="1" applyBorder="1" applyAlignment="1" applyProtection="1">
      <alignment horizontal="center" vertical="center" wrapText="1"/>
    </xf>
    <xf numFmtId="1" fontId="22" fillId="0" borderId="3" xfId="5" applyNumberFormat="1" applyFont="1" applyFill="1" applyBorder="1" applyAlignment="1" applyProtection="1">
      <alignment horizontal="center" vertical="center"/>
    </xf>
    <xf numFmtId="0" fontId="22" fillId="0" borderId="4" xfId="5" applyNumberFormat="1" applyFont="1" applyFill="1" applyBorder="1" applyAlignment="1" applyProtection="1">
      <alignment horizontal="center" vertical="center"/>
    </xf>
    <xf numFmtId="0" fontId="22" fillId="0" borderId="5" xfId="5" applyNumberFormat="1" applyFont="1" applyFill="1" applyBorder="1" applyAlignment="1" applyProtection="1">
      <alignment horizontal="center" vertical="center"/>
    </xf>
    <xf numFmtId="9" fontId="19" fillId="0" borderId="2" xfId="0"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9" fontId="19" fillId="5" borderId="2" xfId="0" applyNumberFormat="1" applyFont="1" applyFill="1" applyBorder="1" applyAlignment="1" applyProtection="1">
      <alignment horizontal="center" vertical="center" wrapText="1"/>
    </xf>
    <xf numFmtId="0" fontId="22" fillId="0" borderId="2" xfId="5" applyNumberFormat="1" applyFont="1" applyBorder="1" applyAlignment="1" applyProtection="1">
      <alignment horizontal="center" vertical="center"/>
    </xf>
    <xf numFmtId="0" fontId="22" fillId="0" borderId="2" xfId="5" applyNumberFormat="1" applyFont="1" applyBorder="1" applyAlignment="1" applyProtection="1">
      <alignment horizontal="center" vertical="center"/>
      <protection locked="0"/>
    </xf>
    <xf numFmtId="3" fontId="22" fillId="15" borderId="3" xfId="0" applyNumberFormat="1" applyFont="1" applyFill="1" applyBorder="1" applyAlignment="1" applyProtection="1">
      <alignment horizontal="center" vertical="center"/>
    </xf>
    <xf numFmtId="3" fontId="22" fillId="15" borderId="4" xfId="0" applyNumberFormat="1" applyFont="1" applyFill="1" applyBorder="1" applyAlignment="1" applyProtection="1">
      <alignment horizontal="center" vertical="center"/>
    </xf>
    <xf numFmtId="3" fontId="22" fillId="15" borderId="5" xfId="0" applyNumberFormat="1" applyFont="1" applyFill="1" applyBorder="1" applyAlignment="1" applyProtection="1">
      <alignment horizontal="center" vertical="center"/>
    </xf>
    <xf numFmtId="3" fontId="22" fillId="0" borderId="3" xfId="0" applyNumberFormat="1" applyFont="1" applyBorder="1" applyAlignment="1" applyProtection="1">
      <alignment horizontal="center" vertical="center"/>
    </xf>
    <xf numFmtId="3" fontId="22" fillId="0" borderId="4" xfId="0" applyNumberFormat="1" applyFont="1" applyBorder="1" applyAlignment="1" applyProtection="1">
      <alignment horizontal="center" vertical="center"/>
    </xf>
    <xf numFmtId="3" fontId="22" fillId="0" borderId="5" xfId="0" applyNumberFormat="1" applyFont="1" applyBorder="1" applyAlignment="1" applyProtection="1">
      <alignment horizontal="center" vertical="center"/>
    </xf>
    <xf numFmtId="3" fontId="22" fillId="13" borderId="3" xfId="0" applyNumberFormat="1" applyFont="1" applyFill="1" applyBorder="1" applyAlignment="1" applyProtection="1">
      <alignment horizontal="center" vertical="center"/>
    </xf>
    <xf numFmtId="3" fontId="22" fillId="13" borderId="4" xfId="0" applyNumberFormat="1" applyFont="1" applyFill="1" applyBorder="1" applyAlignment="1" applyProtection="1">
      <alignment horizontal="center" vertical="center"/>
    </xf>
    <xf numFmtId="3" fontId="22" fillId="13" borderId="5" xfId="0" applyNumberFormat="1" applyFont="1" applyFill="1" applyBorder="1" applyAlignment="1" applyProtection="1">
      <alignment horizontal="center" vertical="center"/>
    </xf>
    <xf numFmtId="0" fontId="22" fillId="0" borderId="3" xfId="0" applyNumberFormat="1" applyFont="1" applyFill="1" applyBorder="1" applyAlignment="1" applyProtection="1">
      <alignment horizontal="center" vertical="center"/>
    </xf>
    <xf numFmtId="0" fontId="22" fillId="0" borderId="4" xfId="0" applyNumberFormat="1" applyFont="1" applyFill="1" applyBorder="1" applyAlignment="1" applyProtection="1">
      <alignment horizontal="center" vertical="center"/>
    </xf>
    <xf numFmtId="0" fontId="22" fillId="0" borderId="5" xfId="0" applyNumberFormat="1" applyFont="1" applyFill="1" applyBorder="1" applyAlignment="1" applyProtection="1">
      <alignment horizontal="center" vertical="center"/>
    </xf>
    <xf numFmtId="0" fontId="19" fillId="0" borderId="5" xfId="0" applyFont="1" applyBorder="1" applyAlignment="1" applyProtection="1">
      <alignment horizontal="justify" vertical="center" wrapText="1"/>
    </xf>
    <xf numFmtId="0" fontId="22" fillId="0" borderId="3" xfId="0" quotePrefix="1" applyNumberFormat="1" applyFont="1" applyBorder="1" applyAlignment="1" applyProtection="1">
      <alignment horizontal="center" vertical="center"/>
    </xf>
    <xf numFmtId="0" fontId="19" fillId="0" borderId="3" xfId="0" applyFont="1" applyBorder="1" applyAlignment="1" applyProtection="1">
      <alignment horizontal="justify" vertical="center" wrapText="1"/>
    </xf>
    <xf numFmtId="0" fontId="19" fillId="0" borderId="4" xfId="0" applyFont="1" applyBorder="1" applyAlignment="1" applyProtection="1">
      <alignment horizontal="justify" vertical="center" wrapText="1"/>
    </xf>
    <xf numFmtId="0" fontId="19" fillId="5" borderId="3" xfId="0" applyFont="1" applyFill="1" applyBorder="1" applyAlignment="1" applyProtection="1">
      <alignment horizontal="justify" vertical="center" wrapText="1"/>
    </xf>
    <xf numFmtId="0" fontId="19" fillId="5" borderId="4" xfId="0" applyFont="1" applyFill="1" applyBorder="1" applyAlignment="1" applyProtection="1">
      <alignment horizontal="justify" vertical="center" wrapText="1"/>
    </xf>
    <xf numFmtId="0" fontId="19" fillId="5" borderId="5" xfId="0" applyFont="1" applyFill="1" applyBorder="1" applyAlignment="1" applyProtection="1">
      <alignment horizontal="justify" vertical="center" wrapText="1"/>
    </xf>
    <xf numFmtId="0" fontId="20" fillId="0" borderId="3" xfId="0" applyFont="1" applyBorder="1" applyAlignment="1" applyProtection="1">
      <alignment horizontal="justify" vertical="center" wrapText="1"/>
    </xf>
    <xf numFmtId="0" fontId="19" fillId="8" borderId="3" xfId="0" applyFont="1" applyFill="1" applyBorder="1" applyAlignment="1" applyProtection="1">
      <alignment horizontal="justify" vertical="center" wrapText="1"/>
    </xf>
    <xf numFmtId="0" fontId="19" fillId="8" borderId="4" xfId="0" applyFont="1" applyFill="1" applyBorder="1" applyAlignment="1" applyProtection="1">
      <alignment horizontal="justify" vertical="center" wrapText="1"/>
    </xf>
    <xf numFmtId="9" fontId="19" fillId="0" borderId="3" xfId="0" applyNumberFormat="1" applyFont="1" applyFill="1" applyBorder="1" applyAlignment="1" applyProtection="1">
      <alignment horizontal="center" vertical="center" wrapText="1"/>
    </xf>
    <xf numFmtId="9" fontId="19" fillId="0" borderId="4"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0" fontId="19" fillId="0" borderId="4" xfId="0" applyFont="1" applyFill="1" applyBorder="1" applyAlignment="1" applyProtection="1">
      <alignment horizontal="justify" vertical="center" wrapText="1"/>
    </xf>
    <xf numFmtId="9" fontId="22" fillId="0" borderId="3" xfId="0" applyNumberFormat="1" applyFont="1" applyBorder="1" applyAlignment="1" applyProtection="1">
      <alignment horizontal="center" vertical="center"/>
      <protection locked="0"/>
    </xf>
    <xf numFmtId="9" fontId="22" fillId="0" borderId="4" xfId="0" applyNumberFormat="1" applyFont="1" applyBorder="1" applyAlignment="1" applyProtection="1">
      <alignment horizontal="center" vertical="center"/>
      <protection locked="0"/>
    </xf>
    <xf numFmtId="9" fontId="19" fillId="7" borderId="2" xfId="0" applyNumberFormat="1" applyFont="1" applyFill="1" applyBorder="1" applyAlignment="1" applyProtection="1">
      <alignment horizontal="center" vertical="center" wrapText="1"/>
    </xf>
    <xf numFmtId="0" fontId="19" fillId="7" borderId="2" xfId="0" applyFont="1" applyFill="1" applyBorder="1" applyAlignment="1" applyProtection="1">
      <alignment horizontal="justify" vertical="center" wrapText="1"/>
    </xf>
    <xf numFmtId="0" fontId="16" fillId="17" borderId="13" xfId="1" applyFont="1" applyFill="1" applyBorder="1" applyAlignment="1" applyProtection="1">
      <alignment horizontal="right" vertical="center"/>
    </xf>
    <xf numFmtId="0" fontId="16" fillId="17" borderId="14" xfId="1" applyFont="1" applyFill="1" applyBorder="1" applyAlignment="1" applyProtection="1">
      <alignment horizontal="right" vertical="center"/>
    </xf>
    <xf numFmtId="165" fontId="22" fillId="0" borderId="3" xfId="8" applyNumberFormat="1" applyFont="1" applyBorder="1" applyAlignment="1" applyProtection="1">
      <alignment horizontal="center" vertical="center"/>
    </xf>
    <xf numFmtId="165" fontId="22" fillId="0" borderId="5" xfId="8" applyNumberFormat="1" applyFont="1" applyBorder="1" applyAlignment="1" applyProtection="1">
      <alignment horizontal="center" vertical="center"/>
    </xf>
    <xf numFmtId="165" fontId="22" fillId="13" borderId="3" xfId="8" applyNumberFormat="1" applyFont="1" applyFill="1" applyBorder="1" applyAlignment="1" applyProtection="1">
      <alignment horizontal="center" vertical="center"/>
    </xf>
    <xf numFmtId="165" fontId="22" fillId="13" borderId="5" xfId="8" applyNumberFormat="1" applyFont="1" applyFill="1" applyBorder="1" applyAlignment="1" applyProtection="1">
      <alignment horizontal="center" vertical="center"/>
    </xf>
    <xf numFmtId="165" fontId="22" fillId="15" borderId="3" xfId="8" applyNumberFormat="1" applyFont="1" applyFill="1" applyBorder="1" applyAlignment="1" applyProtection="1">
      <alignment horizontal="center" vertical="center"/>
    </xf>
    <xf numFmtId="165" fontId="22" fillId="15" borderId="5" xfId="8" applyNumberFormat="1" applyFont="1" applyFill="1" applyBorder="1" applyAlignment="1" applyProtection="1">
      <alignment horizontal="center" vertical="center"/>
    </xf>
    <xf numFmtId="9" fontId="22" fillId="15" borderId="3" xfId="8" applyFont="1" applyFill="1" applyBorder="1" applyAlignment="1" applyProtection="1">
      <alignment horizontal="center" vertical="center"/>
    </xf>
    <xf numFmtId="9" fontId="22" fillId="15" borderId="5" xfId="8" applyFont="1" applyFill="1" applyBorder="1" applyAlignment="1" applyProtection="1">
      <alignment horizontal="center" vertical="center"/>
    </xf>
    <xf numFmtId="9" fontId="22" fillId="0" borderId="3" xfId="6" applyNumberFormat="1" applyFont="1" applyBorder="1" applyAlignment="1" applyProtection="1">
      <alignment horizontal="center" vertical="center"/>
    </xf>
    <xf numFmtId="9" fontId="22" fillId="0" borderId="4" xfId="6" applyNumberFormat="1" applyFont="1" applyBorder="1" applyAlignment="1" applyProtection="1">
      <alignment horizontal="center" vertical="center"/>
    </xf>
    <xf numFmtId="9" fontId="22" fillId="0" borderId="5" xfId="6" applyNumberFormat="1" applyFont="1" applyBorder="1" applyAlignment="1" applyProtection="1">
      <alignment horizontal="center" vertical="center"/>
    </xf>
    <xf numFmtId="9" fontId="22" fillId="13" borderId="3" xfId="8" applyFont="1" applyFill="1" applyBorder="1" applyAlignment="1" applyProtection="1">
      <alignment horizontal="center" vertical="center"/>
    </xf>
    <xf numFmtId="9" fontId="22" fillId="13" borderId="5" xfId="8" applyFont="1" applyFill="1" applyBorder="1" applyAlignment="1" applyProtection="1">
      <alignment horizontal="center" vertical="center"/>
    </xf>
    <xf numFmtId="9" fontId="22" fillId="0" borderId="3" xfId="8" applyFont="1" applyBorder="1" applyAlignment="1" applyProtection="1">
      <alignment horizontal="center" vertical="center"/>
    </xf>
    <xf numFmtId="9" fontId="22" fillId="0" borderId="5" xfId="8" applyFont="1" applyBorder="1" applyAlignment="1" applyProtection="1">
      <alignment horizontal="center" vertical="center"/>
    </xf>
    <xf numFmtId="0" fontId="15" fillId="5" borderId="2" xfId="0" applyFont="1" applyFill="1" applyBorder="1" applyAlignment="1" applyProtection="1">
      <alignment horizontal="justify" vertical="center" wrapText="1"/>
    </xf>
    <xf numFmtId="0" fontId="15" fillId="0" borderId="2" xfId="0" applyFont="1" applyBorder="1" applyAlignment="1" applyProtection="1">
      <alignment horizontal="justify" vertical="center" wrapText="1"/>
    </xf>
    <xf numFmtId="9" fontId="22" fillId="0" borderId="3" xfId="8" applyFont="1" applyBorder="1" applyAlignment="1" applyProtection="1">
      <alignment horizontal="center" vertical="center"/>
      <protection locked="0"/>
    </xf>
    <xf numFmtId="9" fontId="22" fillId="0" borderId="5" xfId="8" applyFont="1" applyBorder="1" applyAlignment="1" applyProtection="1">
      <alignment horizontal="center" vertical="center"/>
      <protection locked="0"/>
    </xf>
    <xf numFmtId="0" fontId="28" fillId="0" borderId="1" xfId="9" applyFont="1" applyAlignment="1">
      <alignment horizontal="left" vertical="top" wrapText="1"/>
    </xf>
    <xf numFmtId="0" fontId="28" fillId="0" borderId="21" xfId="9" applyFont="1" applyBorder="1" applyAlignment="1">
      <alignment horizontal="center"/>
    </xf>
    <xf numFmtId="0" fontId="28" fillId="0" borderId="38" xfId="9" applyFont="1" applyBorder="1" applyAlignment="1">
      <alignment horizontal="center"/>
    </xf>
    <xf numFmtId="0" fontId="28" fillId="0" borderId="22" xfId="9" applyFont="1" applyBorder="1" applyAlignment="1">
      <alignment horizontal="center"/>
    </xf>
    <xf numFmtId="0" fontId="28" fillId="0" borderId="4" xfId="9" applyFont="1" applyBorder="1" applyAlignment="1">
      <alignment horizontal="center"/>
    </xf>
    <xf numFmtId="0" fontId="28" fillId="0" borderId="23" xfId="9" applyFont="1" applyBorder="1" applyAlignment="1">
      <alignment horizontal="center"/>
    </xf>
    <xf numFmtId="0" fontId="28" fillId="0" borderId="43" xfId="9" applyFont="1" applyBorder="1" applyAlignment="1">
      <alignment horizontal="center"/>
    </xf>
    <xf numFmtId="0" fontId="12" fillId="0" borderId="38" xfId="9" applyFont="1" applyBorder="1" applyAlignment="1" applyProtection="1">
      <alignment horizontal="center" vertical="center" wrapText="1"/>
      <protection locked="0"/>
    </xf>
    <xf numFmtId="0" fontId="12" fillId="0" borderId="4" xfId="9" applyFont="1" applyBorder="1" applyAlignment="1" applyProtection="1">
      <alignment horizontal="center" vertical="center" wrapText="1"/>
      <protection locked="0"/>
    </xf>
    <xf numFmtId="0" fontId="12" fillId="0" borderId="43" xfId="9" applyFont="1" applyBorder="1" applyAlignment="1" applyProtection="1">
      <alignment horizontal="center" vertical="center" wrapText="1"/>
      <protection locked="0"/>
    </xf>
    <xf numFmtId="0" fontId="33" fillId="8" borderId="24" xfId="9" applyFont="1" applyFill="1" applyBorder="1" applyAlignment="1" applyProtection="1">
      <alignment horizontal="left"/>
      <protection locked="0"/>
    </xf>
    <xf numFmtId="0" fontId="33" fillId="8" borderId="39" xfId="9" applyFont="1" applyFill="1" applyBorder="1" applyAlignment="1" applyProtection="1">
      <alignment horizontal="left"/>
      <protection locked="0"/>
    </xf>
    <xf numFmtId="0" fontId="32" fillId="8" borderId="25" xfId="9" applyFont="1" applyFill="1" applyBorder="1" applyAlignment="1" applyProtection="1">
      <alignment horizontal="left"/>
      <protection locked="0"/>
    </xf>
    <xf numFmtId="0" fontId="33" fillId="8" borderId="28" xfId="9" applyFont="1" applyFill="1" applyBorder="1" applyAlignment="1">
      <alignment horizontal="left"/>
    </xf>
    <xf numFmtId="0" fontId="33" fillId="8" borderId="40" xfId="9" applyFont="1" applyFill="1" applyBorder="1" applyAlignment="1">
      <alignment horizontal="left"/>
    </xf>
    <xf numFmtId="0" fontId="33" fillId="8" borderId="29" xfId="9" applyFont="1" applyFill="1" applyBorder="1" applyAlignment="1">
      <alignment horizontal="left"/>
    </xf>
    <xf numFmtId="0" fontId="32" fillId="8" borderId="12" xfId="9" applyFont="1" applyFill="1" applyBorder="1" applyAlignment="1" applyProtection="1">
      <alignment horizontal="left"/>
      <protection locked="0"/>
    </xf>
    <xf numFmtId="0" fontId="32" fillId="8" borderId="14" xfId="9" applyFont="1" applyFill="1" applyBorder="1" applyAlignment="1" applyProtection="1">
      <alignment horizontal="left"/>
      <protection locked="0"/>
    </xf>
    <xf numFmtId="0" fontId="32" fillId="8" borderId="12" xfId="9" applyFont="1" applyFill="1" applyBorder="1" applyAlignment="1">
      <alignment horizontal="center"/>
    </xf>
    <xf numFmtId="0" fontId="32" fillId="8" borderId="41" xfId="9" applyFont="1" applyFill="1" applyBorder="1" applyAlignment="1">
      <alignment horizontal="center"/>
    </xf>
    <xf numFmtId="0" fontId="33" fillId="8" borderId="42" xfId="9" applyFont="1" applyFill="1" applyBorder="1" applyAlignment="1">
      <alignment horizontal="left"/>
    </xf>
    <xf numFmtId="0" fontId="32" fillId="8" borderId="29" xfId="9" applyFont="1" applyFill="1" applyBorder="1" applyAlignment="1">
      <alignment horizontal="left"/>
    </xf>
    <xf numFmtId="15" fontId="32" fillId="8" borderId="30" xfId="9" quotePrefix="1" applyNumberFormat="1" applyFont="1" applyFill="1" applyBorder="1" applyAlignment="1" applyProtection="1">
      <alignment horizontal="left"/>
      <protection locked="0"/>
    </xf>
    <xf numFmtId="15" fontId="32" fillId="8" borderId="36" xfId="9" quotePrefix="1" applyNumberFormat="1" applyFont="1" applyFill="1" applyBorder="1" applyAlignment="1" applyProtection="1">
      <alignment horizontal="left"/>
      <protection locked="0"/>
    </xf>
    <xf numFmtId="0" fontId="32" fillId="8" borderId="31" xfId="9" applyFont="1" applyFill="1" applyBorder="1" applyAlignment="1" applyProtection="1">
      <alignment horizontal="left"/>
      <protection locked="0"/>
    </xf>
    <xf numFmtId="0" fontId="39" fillId="24" borderId="2" xfId="9" applyFont="1" applyFill="1" applyBorder="1" applyAlignment="1">
      <alignment horizontal="center" vertical="center" wrapText="1"/>
    </xf>
    <xf numFmtId="0" fontId="34" fillId="25" borderId="2" xfId="9" applyFont="1" applyFill="1" applyBorder="1" applyAlignment="1">
      <alignment horizontal="center" vertical="center" wrapText="1"/>
    </xf>
    <xf numFmtId="0" fontId="34" fillId="0" borderId="2" xfId="9" applyFont="1" applyBorder="1" applyAlignment="1" applyProtection="1">
      <alignment horizontal="center" vertical="center" wrapText="1"/>
      <protection locked="0"/>
    </xf>
    <xf numFmtId="0" fontId="28" fillId="25" borderId="2" xfId="9" applyFont="1" applyFill="1" applyBorder="1" applyAlignment="1">
      <alignment horizontal="center" vertical="center" wrapText="1"/>
    </xf>
    <xf numFmtId="0" fontId="28" fillId="0" borderId="2" xfId="9" applyFont="1" applyBorder="1" applyAlignment="1" applyProtection="1">
      <alignment horizontal="center" vertical="center" wrapText="1"/>
      <protection locked="0"/>
    </xf>
    <xf numFmtId="0" fontId="5" fillId="0" borderId="7" xfId="9" applyFont="1" applyBorder="1" applyAlignment="1" applyProtection="1">
      <alignment horizontal="left" vertical="center" wrapText="1"/>
      <protection locked="0"/>
    </xf>
    <xf numFmtId="0" fontId="5" fillId="0" borderId="15" xfId="9" applyFont="1" applyBorder="1" applyAlignment="1" applyProtection="1">
      <alignment horizontal="left" vertical="center" wrapText="1"/>
      <protection locked="0"/>
    </xf>
    <xf numFmtId="0" fontId="5" fillId="0" borderId="6" xfId="9" applyFont="1" applyBorder="1" applyAlignment="1" applyProtection="1">
      <alignment horizontal="left" vertical="center" wrapText="1"/>
      <protection locked="0"/>
    </xf>
    <xf numFmtId="0" fontId="5" fillId="0" borderId="2" xfId="9" applyFont="1" applyBorder="1" applyAlignment="1" applyProtection="1">
      <alignment horizontal="center" wrapText="1"/>
      <protection locked="0"/>
    </xf>
    <xf numFmtId="0" fontId="5" fillId="0" borderId="7" xfId="9" applyFont="1" applyBorder="1" applyAlignment="1" applyProtection="1">
      <alignment horizontal="center" wrapText="1"/>
      <protection locked="0"/>
    </xf>
    <xf numFmtId="0" fontId="5" fillId="0" borderId="15" xfId="9" applyFont="1" applyBorder="1" applyAlignment="1" applyProtection="1">
      <alignment horizontal="center" wrapText="1"/>
      <protection locked="0"/>
    </xf>
    <xf numFmtId="0" fontId="5" fillId="0" borderId="6" xfId="9" applyFont="1" applyBorder="1" applyAlignment="1" applyProtection="1">
      <alignment horizontal="center" wrapText="1"/>
      <protection locked="0"/>
    </xf>
    <xf numFmtId="0" fontId="12" fillId="26" borderId="2" xfId="9" applyFont="1" applyFill="1" applyBorder="1" applyAlignment="1">
      <alignment horizontal="center" vertical="center" wrapText="1"/>
    </xf>
    <xf numFmtId="0" fontId="5" fillId="0" borderId="2" xfId="9" applyFont="1" applyBorder="1" applyAlignment="1" applyProtection="1">
      <alignment horizontal="left" vertical="center" wrapText="1"/>
      <protection locked="0"/>
    </xf>
    <xf numFmtId="0" fontId="34" fillId="25" borderId="28" xfId="9" applyFont="1" applyFill="1" applyBorder="1" applyAlignment="1">
      <alignment horizontal="center" vertical="center" wrapText="1"/>
    </xf>
    <xf numFmtId="0" fontId="34" fillId="25" borderId="42" xfId="9" applyFont="1" applyFill="1" applyBorder="1" applyAlignment="1">
      <alignment horizontal="center" vertical="center" wrapText="1"/>
    </xf>
    <xf numFmtId="0" fontId="34" fillId="25" borderId="40" xfId="9" applyFont="1" applyFill="1" applyBorder="1" applyAlignment="1">
      <alignment horizontal="center" vertical="center" wrapText="1"/>
    </xf>
    <xf numFmtId="0" fontId="34" fillId="25" borderId="12" xfId="9" applyFont="1" applyFill="1" applyBorder="1" applyAlignment="1">
      <alignment horizontal="center" vertical="center" wrapText="1"/>
    </xf>
    <xf numFmtId="0" fontId="34" fillId="25" borderId="13" xfId="9" applyFont="1" applyFill="1" applyBorder="1" applyAlignment="1">
      <alignment horizontal="center" vertical="center" wrapText="1"/>
    </xf>
    <xf numFmtId="0" fontId="34" fillId="25" borderId="14" xfId="9" applyFont="1" applyFill="1" applyBorder="1" applyAlignment="1">
      <alignment horizontal="center" vertical="center" wrapText="1"/>
    </xf>
    <xf numFmtId="0" fontId="34" fillId="25" borderId="2" xfId="9" applyFont="1" applyFill="1" applyBorder="1" applyAlignment="1">
      <alignment horizontal="center" vertical="center"/>
    </xf>
    <xf numFmtId="0" fontId="12" fillId="27" borderId="21" xfId="9" applyFont="1" applyFill="1" applyBorder="1" applyAlignment="1">
      <alignment horizontal="left" vertical="center"/>
    </xf>
    <xf numFmtId="0" fontId="12" fillId="27" borderId="38" xfId="9" applyFont="1" applyFill="1" applyBorder="1" applyAlignment="1">
      <alignment horizontal="left" vertical="center"/>
    </xf>
    <xf numFmtId="0" fontId="12" fillId="27" borderId="44" xfId="9" applyFont="1" applyFill="1" applyBorder="1" applyAlignment="1">
      <alignment horizontal="left" vertical="center"/>
    </xf>
    <xf numFmtId="0" fontId="28" fillId="0" borderId="23" xfId="9" applyFont="1" applyBorder="1" applyAlignment="1" applyProtection="1">
      <alignment horizontal="left" vertical="center"/>
      <protection locked="0"/>
    </xf>
    <xf numFmtId="0" fontId="28" fillId="0" borderId="43" xfId="9" applyFont="1" applyBorder="1" applyAlignment="1" applyProtection="1">
      <alignment horizontal="left" vertical="center"/>
      <protection locked="0"/>
    </xf>
    <xf numFmtId="0" fontId="28" fillId="0" borderId="43" xfId="9" applyFont="1" applyBorder="1" applyAlignment="1" applyProtection="1">
      <alignment horizontal="left" vertical="center" wrapText="1"/>
      <protection locked="0"/>
    </xf>
    <xf numFmtId="0" fontId="28" fillId="0" borderId="45" xfId="9" applyFont="1" applyBorder="1" applyAlignment="1" applyProtection="1">
      <alignment horizontal="left" vertical="center"/>
      <protection locked="0"/>
    </xf>
    <xf numFmtId="0" fontId="12" fillId="19" borderId="72" xfId="0" applyFont="1" applyFill="1" applyBorder="1" applyAlignment="1" applyProtection="1">
      <alignment horizontal="center" vertical="center" wrapText="1"/>
    </xf>
    <xf numFmtId="0" fontId="28" fillId="0" borderId="60" xfId="1" applyFont="1" applyBorder="1" applyAlignment="1" applyProtection="1">
      <alignment horizontal="left" vertical="center"/>
    </xf>
    <xf numFmtId="0" fontId="28" fillId="0" borderId="61" xfId="1" applyFont="1" applyBorder="1" applyAlignment="1" applyProtection="1">
      <alignment horizontal="left" vertical="center"/>
    </xf>
    <xf numFmtId="0" fontId="12" fillId="19" borderId="63" xfId="0" applyFont="1" applyFill="1" applyBorder="1" applyAlignment="1" applyProtection="1">
      <alignment horizontal="center" vertical="center" wrapText="1"/>
    </xf>
    <xf numFmtId="0" fontId="13" fillId="20" borderId="63" xfId="1" applyFont="1" applyFill="1" applyBorder="1" applyAlignment="1" applyProtection="1">
      <alignment horizontal="center" vertical="center" wrapText="1"/>
    </xf>
    <xf numFmtId="0" fontId="13" fillId="0" borderId="63" xfId="1" applyFont="1" applyFill="1" applyBorder="1" applyAlignment="1" applyProtection="1">
      <alignment horizontal="center" vertical="center" wrapText="1"/>
    </xf>
    <xf numFmtId="0" fontId="36" fillId="22" borderId="63" xfId="1" applyFont="1" applyFill="1" applyBorder="1" applyAlignment="1" applyProtection="1">
      <alignment horizontal="center" vertical="center" wrapText="1"/>
    </xf>
    <xf numFmtId="0" fontId="35" fillId="22" borderId="63" xfId="1" applyFont="1" applyFill="1" applyBorder="1" applyAlignment="1" applyProtection="1">
      <alignment horizontal="center" vertical="center" wrapText="1"/>
    </xf>
    <xf numFmtId="0" fontId="35" fillId="22" borderId="73" xfId="1" applyFont="1" applyFill="1" applyBorder="1" applyAlignment="1" applyProtection="1">
      <alignment horizontal="center" vertical="center" wrapText="1"/>
    </xf>
    <xf numFmtId="0" fontId="37" fillId="21" borderId="66" xfId="1" applyFont="1" applyFill="1" applyBorder="1" applyAlignment="1" applyProtection="1">
      <alignment horizontal="center" vertical="top" wrapText="1"/>
    </xf>
    <xf numFmtId="0" fontId="37" fillId="21" borderId="62" xfId="1" applyFont="1" applyFill="1" applyBorder="1" applyAlignment="1" applyProtection="1">
      <alignment horizontal="center" vertical="top" wrapText="1"/>
    </xf>
    <xf numFmtId="0" fontId="13" fillId="20" borderId="66" xfId="1" applyFont="1" applyFill="1" applyBorder="1" applyAlignment="1" applyProtection="1">
      <alignment horizontal="center" vertical="center" wrapText="1"/>
    </xf>
    <xf numFmtId="0" fontId="13" fillId="20" borderId="62" xfId="1" applyFont="1" applyFill="1" applyBorder="1" applyAlignment="1" applyProtection="1">
      <alignment horizontal="center" vertical="center" wrapText="1"/>
    </xf>
    <xf numFmtId="0" fontId="39" fillId="24" borderId="46" xfId="23" applyFont="1" applyFill="1" applyBorder="1" applyAlignment="1">
      <alignment horizontal="center" vertical="center"/>
    </xf>
    <xf numFmtId="0" fontId="39" fillId="24" borderId="34" xfId="23" applyFont="1" applyFill="1" applyBorder="1" applyAlignment="1">
      <alignment horizontal="center" vertical="center"/>
    </xf>
    <xf numFmtId="0" fontId="39" fillId="24" borderId="47" xfId="23" applyFont="1" applyFill="1" applyBorder="1" applyAlignment="1">
      <alignment horizontal="center" vertical="center"/>
    </xf>
    <xf numFmtId="0" fontId="41" fillId="0" borderId="2" xfId="23" applyFont="1" applyFill="1" applyBorder="1" applyAlignment="1">
      <alignment horizontal="left" vertical="center" wrapText="1"/>
    </xf>
    <xf numFmtId="0" fontId="41" fillId="0" borderId="54" xfId="23" applyFont="1" applyFill="1" applyBorder="1" applyAlignment="1">
      <alignment horizontal="left" vertical="center" wrapText="1"/>
    </xf>
    <xf numFmtId="0" fontId="12" fillId="0" borderId="21" xfId="23" applyFont="1" applyFill="1" applyBorder="1" applyAlignment="1">
      <alignment horizontal="center" vertical="center"/>
    </xf>
    <xf numFmtId="0" fontId="12" fillId="0" borderId="22" xfId="23" applyFont="1" applyFill="1" applyBorder="1" applyAlignment="1">
      <alignment horizontal="center" vertical="center"/>
    </xf>
    <xf numFmtId="0" fontId="12" fillId="0" borderId="23" xfId="23" applyFont="1" applyFill="1" applyBorder="1" applyAlignment="1">
      <alignment horizontal="center" vertical="center"/>
    </xf>
    <xf numFmtId="0" fontId="12" fillId="0" borderId="33" xfId="23" applyFont="1" applyFill="1" applyBorder="1" applyAlignment="1">
      <alignment horizontal="center" vertical="center"/>
    </xf>
    <xf numFmtId="0" fontId="12" fillId="0" borderId="34" xfId="23" applyFont="1" applyFill="1" applyBorder="1" applyAlignment="1">
      <alignment horizontal="center" vertical="center"/>
    </xf>
    <xf numFmtId="0" fontId="12" fillId="0" borderId="8" xfId="23" applyFont="1" applyFill="1" applyBorder="1" applyAlignment="1">
      <alignment horizontal="center" vertical="center"/>
    </xf>
    <xf numFmtId="0" fontId="12" fillId="0" borderId="1" xfId="23" applyFont="1" applyFill="1" applyBorder="1" applyAlignment="1">
      <alignment horizontal="center" vertical="center"/>
    </xf>
    <xf numFmtId="0" fontId="12" fillId="0" borderId="30" xfId="23" applyFont="1" applyFill="1" applyBorder="1" applyAlignment="1">
      <alignment horizontal="center" vertical="center"/>
    </xf>
    <xf numFmtId="0" fontId="12" fillId="0" borderId="36" xfId="23" applyFont="1" applyFill="1" applyBorder="1" applyAlignment="1">
      <alignment horizontal="center" vertical="center"/>
    </xf>
    <xf numFmtId="0" fontId="33" fillId="8" borderId="24" xfId="23" applyFont="1" applyFill="1" applyBorder="1" applyAlignment="1">
      <alignment horizontal="left"/>
    </xf>
    <xf numFmtId="0" fontId="32" fillId="8" borderId="25" xfId="23" applyFont="1" applyFill="1" applyBorder="1" applyAlignment="1">
      <alignment horizontal="left"/>
    </xf>
    <xf numFmtId="0" fontId="33" fillId="8" borderId="28" xfId="23" applyFont="1" applyFill="1" applyBorder="1" applyAlignment="1">
      <alignment horizontal="left"/>
    </xf>
    <xf numFmtId="0" fontId="32" fillId="8" borderId="29" xfId="23" applyFont="1" applyFill="1" applyBorder="1" applyAlignment="1">
      <alignment horizontal="left"/>
    </xf>
    <xf numFmtId="15" fontId="32" fillId="8" borderId="30" xfId="23" quotePrefix="1" applyNumberFormat="1" applyFont="1" applyFill="1" applyBorder="1" applyAlignment="1">
      <alignment horizontal="left"/>
    </xf>
    <xf numFmtId="0" fontId="32" fillId="8" borderId="31" xfId="23" applyFont="1" applyFill="1" applyBorder="1" applyAlignment="1">
      <alignment horizontal="left"/>
    </xf>
    <xf numFmtId="0" fontId="28" fillId="0" borderId="2" xfId="23" applyFont="1" applyFill="1" applyBorder="1" applyAlignment="1">
      <alignment horizontal="left" vertical="center" wrapText="1"/>
    </xf>
    <xf numFmtId="0" fontId="28" fillId="0" borderId="54" xfId="23" applyFont="1" applyFill="1" applyBorder="1" applyAlignment="1">
      <alignment horizontal="left" vertical="center" wrapText="1"/>
    </xf>
    <xf numFmtId="0" fontId="28" fillId="0" borderId="48" xfId="23" applyFont="1" applyBorder="1" applyAlignment="1">
      <alignment horizontal="center" vertical="center" wrapText="1"/>
    </xf>
    <xf numFmtId="0" fontId="28" fillId="0" borderId="36" xfId="23" applyFont="1" applyBorder="1" applyAlignment="1">
      <alignment horizontal="center" vertical="center" wrapText="1"/>
    </xf>
    <xf numFmtId="0" fontId="28" fillId="0" borderId="31" xfId="23" applyFont="1" applyBorder="1" applyAlignment="1">
      <alignment horizontal="center" vertical="center" wrapText="1"/>
    </xf>
    <xf numFmtId="0" fontId="39" fillId="24" borderId="32" xfId="23" applyFont="1" applyFill="1" applyBorder="1" applyAlignment="1">
      <alignment horizontal="center" vertical="center"/>
    </xf>
    <xf numFmtId="0" fontId="39" fillId="24" borderId="50" xfId="23" applyFont="1" applyFill="1" applyBorder="1" applyAlignment="1">
      <alignment horizontal="center" vertical="center"/>
    </xf>
    <xf numFmtId="0" fontId="28" fillId="0" borderId="51" xfId="23" applyFont="1" applyFill="1" applyBorder="1" applyAlignment="1">
      <alignment horizontal="left" vertical="center" wrapText="1"/>
    </xf>
    <xf numFmtId="0" fontId="28" fillId="0" borderId="52" xfId="23" applyFont="1" applyFill="1" applyBorder="1" applyAlignment="1">
      <alignment horizontal="left" vertical="center" wrapText="1"/>
    </xf>
    <xf numFmtId="0" fontId="28" fillId="0" borderId="5" xfId="23" applyFont="1" applyFill="1" applyBorder="1" applyAlignment="1">
      <alignment horizontal="left" vertical="center" wrapText="1"/>
    </xf>
    <xf numFmtId="0" fontId="28" fillId="0" borderId="27" xfId="23" applyFont="1" applyFill="1" applyBorder="1" applyAlignment="1">
      <alignment horizontal="left" vertical="center" wrapText="1"/>
    </xf>
    <xf numFmtId="0" fontId="28" fillId="0" borderId="58" xfId="23" applyFont="1" applyFill="1" applyBorder="1" applyAlignment="1">
      <alignment horizontal="left" vertical="center" wrapText="1"/>
    </xf>
    <xf numFmtId="0" fontId="28" fillId="0" borderId="59" xfId="23" applyFont="1" applyFill="1" applyBorder="1" applyAlignment="1">
      <alignment horizontal="left" vertical="center" wrapText="1"/>
    </xf>
    <xf numFmtId="0" fontId="5" fillId="0" borderId="23" xfId="9" applyFont="1" applyBorder="1" applyAlignment="1">
      <alignment horizontal="left" vertical="center" wrapText="1"/>
    </xf>
    <xf numFmtId="0" fontId="5" fillId="0" borderId="43" xfId="9" applyFont="1" applyBorder="1" applyAlignment="1">
      <alignment horizontal="left" vertical="center" wrapText="1"/>
    </xf>
    <xf numFmtId="0" fontId="5" fillId="0" borderId="43" xfId="9" applyFont="1" applyBorder="1" applyAlignment="1">
      <alignment horizontal="left" vertical="center"/>
    </xf>
    <xf numFmtId="0" fontId="5" fillId="0" borderId="45" xfId="9" applyFont="1" applyBorder="1" applyAlignment="1">
      <alignment horizontal="left" vertical="center"/>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7" xfId="9" applyFont="1" applyBorder="1" applyAlignment="1">
      <alignment horizontal="left" vertical="center" wrapText="1"/>
    </xf>
    <xf numFmtId="0" fontId="5" fillId="0" borderId="15" xfId="9" applyFont="1" applyBorder="1" applyAlignment="1">
      <alignment horizontal="left" vertical="center" wrapText="1"/>
    </xf>
    <xf numFmtId="0" fontId="5" fillId="0" borderId="6" xfId="9" applyFont="1" applyBorder="1" applyAlignment="1">
      <alignment horizontal="left" vertical="center" wrapText="1"/>
    </xf>
    <xf numFmtId="0" fontId="5" fillId="0" borderId="2" xfId="9" applyFont="1" applyBorder="1" applyAlignment="1">
      <alignment horizontal="left"/>
    </xf>
    <xf numFmtId="0" fontId="5" fillId="0" borderId="7" xfId="9" applyFont="1" applyBorder="1" applyAlignment="1">
      <alignment horizontal="left"/>
    </xf>
    <xf numFmtId="0" fontId="5" fillId="0" borderId="15" xfId="9" applyFont="1" applyBorder="1" applyAlignment="1">
      <alignment horizontal="left"/>
    </xf>
    <xf numFmtId="0" fontId="5" fillId="0" borderId="6" xfId="9" applyFont="1" applyBorder="1" applyAlignment="1">
      <alignment horizontal="left"/>
    </xf>
    <xf numFmtId="0" fontId="5" fillId="0" borderId="2" xfId="9" applyFont="1" applyBorder="1" applyAlignment="1">
      <alignment horizontal="center" vertical="center"/>
    </xf>
    <xf numFmtId="0" fontId="5" fillId="0" borderId="7" xfId="9" applyFont="1" applyBorder="1" applyAlignment="1">
      <alignment horizontal="center" vertical="center"/>
    </xf>
    <xf numFmtId="0" fontId="5" fillId="0" borderId="15" xfId="9" applyFont="1" applyBorder="1" applyAlignment="1">
      <alignment horizontal="center" vertical="center"/>
    </xf>
    <xf numFmtId="0" fontId="5" fillId="0" borderId="6" xfId="9" applyFont="1" applyBorder="1" applyAlignment="1">
      <alignment horizontal="center" vertical="center"/>
    </xf>
    <xf numFmtId="0" fontId="5" fillId="0" borderId="2" xfId="9" applyFont="1" applyBorder="1" applyAlignment="1">
      <alignment horizontal="left" vertical="center" wrapText="1"/>
    </xf>
    <xf numFmtId="0" fontId="34" fillId="0" borderId="2" xfId="9" applyFont="1" applyBorder="1" applyAlignment="1">
      <alignment horizontal="center" vertical="center" wrapText="1"/>
    </xf>
    <xf numFmtId="14" fontId="28" fillId="0" borderId="2" xfId="9" applyNumberFormat="1" applyFont="1" applyBorder="1" applyAlignment="1">
      <alignment horizontal="center" vertical="center" wrapText="1"/>
    </xf>
    <xf numFmtId="0" fontId="28" fillId="0" borderId="2" xfId="9" applyFont="1" applyBorder="1" applyAlignment="1">
      <alignment horizontal="center" vertical="center" wrapText="1"/>
    </xf>
    <xf numFmtId="0" fontId="12" fillId="0" borderId="38"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43" xfId="9" applyFont="1" applyBorder="1" applyAlignment="1">
      <alignment horizontal="center" vertical="center" wrapText="1"/>
    </xf>
    <xf numFmtId="0" fontId="33" fillId="8" borderId="24" xfId="9" applyFont="1" applyFill="1" applyBorder="1" applyAlignment="1">
      <alignment horizontal="left"/>
    </xf>
    <xf numFmtId="0" fontId="33" fillId="8" borderId="39" xfId="9" applyFont="1" applyFill="1" applyBorder="1" applyAlignment="1">
      <alignment horizontal="left"/>
    </xf>
    <xf numFmtId="0" fontId="32" fillId="8" borderId="25" xfId="9" applyFont="1" applyFill="1" applyBorder="1" applyAlignment="1">
      <alignment horizontal="left"/>
    </xf>
    <xf numFmtId="0" fontId="32" fillId="8" borderId="12" xfId="9" applyFont="1" applyFill="1" applyBorder="1" applyAlignment="1">
      <alignment horizontal="left"/>
    </xf>
    <xf numFmtId="0" fontId="32" fillId="8" borderId="14" xfId="9" applyFont="1" applyFill="1" applyBorder="1" applyAlignment="1">
      <alignment horizontal="left"/>
    </xf>
    <xf numFmtId="15" fontId="32" fillId="8" borderId="30" xfId="9" quotePrefix="1" applyNumberFormat="1" applyFont="1" applyFill="1" applyBorder="1" applyAlignment="1">
      <alignment horizontal="left"/>
    </xf>
    <xf numFmtId="15" fontId="32" fillId="8" borderId="36" xfId="9" quotePrefix="1" applyNumberFormat="1" applyFont="1" applyFill="1" applyBorder="1" applyAlignment="1">
      <alignment horizontal="left"/>
    </xf>
    <xf numFmtId="0" fontId="32" fillId="8" borderId="31" xfId="9" applyFont="1" applyFill="1" applyBorder="1" applyAlignment="1">
      <alignment horizontal="left"/>
    </xf>
    <xf numFmtId="0" fontId="7"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center" vertical="center"/>
    </xf>
    <xf numFmtId="0" fontId="19" fillId="0" borderId="0" xfId="0" applyFont="1" applyAlignment="1" applyProtection="1">
      <alignment vertical="center" wrapText="1"/>
    </xf>
    <xf numFmtId="0" fontId="12" fillId="0" borderId="21" xfId="0" applyFont="1" applyFill="1" applyBorder="1" applyAlignment="1" applyProtection="1">
      <alignment horizontal="center" vertical="center"/>
    </xf>
    <xf numFmtId="0" fontId="38" fillId="0" borderId="33" xfId="0" applyFont="1" applyBorder="1" applyAlignment="1" applyProtection="1">
      <alignment horizontal="center" vertical="center"/>
    </xf>
    <xf numFmtId="0" fontId="38" fillId="0" borderId="34" xfId="0" applyFont="1" applyBorder="1" applyAlignment="1" applyProtection="1">
      <alignment horizontal="center" vertical="center"/>
    </xf>
    <xf numFmtId="0" fontId="38" fillId="0" borderId="35" xfId="0" applyFont="1" applyBorder="1" applyAlignment="1" applyProtection="1">
      <alignment horizontal="center" vertical="center"/>
    </xf>
    <xf numFmtId="0" fontId="33" fillId="8" borderId="24" xfId="0" applyFont="1" applyFill="1" applyBorder="1" applyAlignment="1" applyProtection="1">
      <alignment horizontal="left"/>
    </xf>
    <xf numFmtId="0" fontId="32" fillId="8" borderId="25" xfId="0" applyFont="1" applyFill="1" applyBorder="1" applyAlignment="1" applyProtection="1">
      <alignment horizontal="left"/>
    </xf>
    <xf numFmtId="0" fontId="12" fillId="0" borderId="22" xfId="0" applyFont="1" applyFill="1" applyBorder="1" applyAlignment="1" applyProtection="1">
      <alignment horizontal="center" vertical="center"/>
    </xf>
    <xf numFmtId="0" fontId="38" fillId="0" borderId="8" xfId="0" applyFont="1" applyBorder="1" applyAlignment="1" applyProtection="1">
      <alignment horizontal="center" vertical="center"/>
    </xf>
    <xf numFmtId="0" fontId="38" fillId="0" borderId="1" xfId="0" applyFont="1" applyBorder="1" applyAlignment="1" applyProtection="1">
      <alignment horizontal="center" vertical="center"/>
    </xf>
    <xf numFmtId="0" fontId="38" fillId="0" borderId="20" xfId="0" applyFont="1" applyBorder="1" applyAlignment="1" applyProtection="1">
      <alignment horizontal="center" vertical="center"/>
    </xf>
    <xf numFmtId="0" fontId="33" fillId="8" borderId="3" xfId="0" applyFont="1" applyFill="1" applyBorder="1" applyAlignment="1" applyProtection="1">
      <alignment horizontal="left"/>
    </xf>
    <xf numFmtId="0" fontId="33" fillId="8" borderId="26" xfId="0" applyFont="1" applyFill="1" applyBorder="1" applyAlignment="1" applyProtection="1">
      <alignment horizontal="left"/>
    </xf>
    <xf numFmtId="0" fontId="32" fillId="8" borderId="5" xfId="0" applyFont="1" applyFill="1" applyBorder="1" applyAlignment="1" applyProtection="1">
      <alignment horizontal="left"/>
    </xf>
    <xf numFmtId="0" fontId="32" fillId="8" borderId="27" xfId="0" applyFont="1" applyFill="1" applyBorder="1" applyAlignment="1" applyProtection="1">
      <alignment horizontal="center"/>
    </xf>
    <xf numFmtId="0" fontId="33" fillId="8" borderId="28" xfId="0" applyFont="1" applyFill="1" applyBorder="1" applyAlignment="1" applyProtection="1">
      <alignment horizontal="left"/>
    </xf>
    <xf numFmtId="0" fontId="32" fillId="8" borderId="29" xfId="0" applyFont="1" applyFill="1" applyBorder="1" applyAlignment="1" applyProtection="1">
      <alignment horizontal="left"/>
    </xf>
    <xf numFmtId="0" fontId="12" fillId="0" borderId="23" xfId="0" applyFont="1" applyFill="1" applyBorder="1" applyAlignment="1" applyProtection="1">
      <alignment horizontal="center" vertical="center"/>
    </xf>
    <xf numFmtId="0" fontId="38" fillId="0" borderId="30" xfId="0" applyFont="1" applyBorder="1" applyAlignment="1" applyProtection="1">
      <alignment horizontal="center" vertical="center"/>
    </xf>
    <xf numFmtId="0" fontId="38" fillId="0" borderId="36" xfId="0" applyFont="1" applyBorder="1" applyAlignment="1" applyProtection="1">
      <alignment horizontal="center" vertical="center"/>
    </xf>
    <xf numFmtId="0" fontId="38" fillId="0" borderId="37" xfId="0" applyFont="1" applyBorder="1" applyAlignment="1" applyProtection="1">
      <alignment horizontal="center" vertical="center"/>
    </xf>
    <xf numFmtId="15" fontId="32" fillId="8" borderId="30" xfId="0" quotePrefix="1" applyNumberFormat="1" applyFont="1" applyFill="1" applyBorder="1" applyAlignment="1" applyProtection="1">
      <alignment horizontal="left"/>
    </xf>
    <xf numFmtId="0" fontId="32" fillId="8" borderId="31" xfId="0" applyFont="1" applyFill="1" applyBorder="1" applyAlignment="1" applyProtection="1">
      <alignment horizontal="left"/>
    </xf>
    <xf numFmtId="0" fontId="19" fillId="0" borderId="1" xfId="0" applyFont="1" applyBorder="1" applyAlignment="1" applyProtection="1">
      <alignment vertical="center"/>
    </xf>
    <xf numFmtId="0" fontId="19" fillId="0" borderId="1" xfId="0" applyFont="1" applyBorder="1" applyAlignment="1" applyProtection="1">
      <alignment horizontal="center" vertical="center"/>
    </xf>
    <xf numFmtId="0" fontId="19" fillId="0" borderId="1" xfId="0" applyFont="1" applyBorder="1" applyAlignment="1" applyProtection="1">
      <alignment vertical="center" wrapText="1"/>
    </xf>
    <xf numFmtId="0" fontId="7" fillId="0" borderId="1" xfId="0" applyFont="1" applyBorder="1" applyAlignment="1" applyProtection="1">
      <alignment vertical="center"/>
    </xf>
    <xf numFmtId="0" fontId="6" fillId="18" borderId="71" xfId="0" applyFont="1" applyFill="1" applyBorder="1" applyAlignment="1" applyProtection="1">
      <alignment vertical="center"/>
    </xf>
    <xf numFmtId="0" fontId="6" fillId="18" borderId="51" xfId="0" applyFont="1" applyFill="1" applyBorder="1" applyAlignment="1" applyProtection="1">
      <alignment vertical="center"/>
    </xf>
    <xf numFmtId="0" fontId="6" fillId="18" borderId="51" xfId="0" applyFont="1" applyFill="1" applyBorder="1" applyAlignment="1" applyProtection="1">
      <alignment horizontal="center" vertical="center"/>
    </xf>
    <xf numFmtId="0" fontId="6" fillId="18" borderId="52" xfId="0" applyFont="1" applyFill="1" applyBorder="1" applyAlignment="1" applyProtection="1">
      <alignment horizontal="center" vertical="center"/>
    </xf>
    <xf numFmtId="0" fontId="12" fillId="30" borderId="66" xfId="0" applyFont="1" applyFill="1" applyBorder="1" applyAlignment="1" applyProtection="1">
      <alignment horizontal="center" vertical="center" wrapText="1"/>
    </xf>
    <xf numFmtId="0" fontId="12" fillId="30" borderId="70" xfId="0" applyFont="1" applyFill="1" applyBorder="1" applyAlignment="1" applyProtection="1">
      <alignment horizontal="center" vertical="center" wrapText="1"/>
    </xf>
    <xf numFmtId="0" fontId="12" fillId="30" borderId="62" xfId="0" applyFont="1" applyFill="1" applyBorder="1" applyAlignment="1" applyProtection="1">
      <alignment horizontal="center" vertical="center" wrapText="1"/>
    </xf>
    <xf numFmtId="0" fontId="7" fillId="0" borderId="1" xfId="23" applyFont="1" applyAlignment="1" applyProtection="1">
      <alignment vertical="center" wrapText="1"/>
    </xf>
    <xf numFmtId="0" fontId="7" fillId="0" borderId="74" xfId="23" applyFont="1" applyBorder="1" applyAlignment="1" applyProtection="1">
      <alignment horizontal="center" vertical="center" wrapText="1"/>
    </xf>
    <xf numFmtId="0" fontId="43" fillId="0" borderId="63" xfId="23" applyFont="1" applyBorder="1" applyAlignment="1" applyProtection="1">
      <alignment horizontal="left" vertical="top" wrapText="1"/>
    </xf>
    <xf numFmtId="0" fontId="43" fillId="0" borderId="63" xfId="23" applyFont="1" applyBorder="1" applyAlignment="1" applyProtection="1">
      <alignment vertical="center" wrapText="1"/>
    </xf>
    <xf numFmtId="3" fontId="44" fillId="0" borderId="63" xfId="23" applyNumberFormat="1" applyFont="1" applyBorder="1" applyAlignment="1" applyProtection="1">
      <alignment horizontal="center" vertical="center" wrapText="1"/>
    </xf>
    <xf numFmtId="0" fontId="44" fillId="0" borderId="63" xfId="23" applyFont="1" applyBorder="1" applyAlignment="1" applyProtection="1">
      <alignment horizontal="left" vertical="center" wrapText="1"/>
    </xf>
    <xf numFmtId="3" fontId="44" fillId="0" borderId="63" xfId="24" applyNumberFormat="1" applyFont="1" applyBorder="1" applyAlignment="1" applyProtection="1">
      <alignment horizontal="center" vertical="center" wrapText="1"/>
    </xf>
    <xf numFmtId="0" fontId="44" fillId="0" borderId="63" xfId="24" applyFont="1" applyBorder="1" applyAlignment="1" applyProtection="1">
      <alignment horizontal="left" vertical="center" wrapText="1"/>
    </xf>
    <xf numFmtId="3" fontId="44" fillId="0" borderId="63" xfId="7" applyNumberFormat="1" applyFont="1" applyBorder="1" applyAlignment="1" applyProtection="1">
      <alignment horizontal="center" vertical="center" wrapText="1"/>
    </xf>
    <xf numFmtId="3" fontId="44" fillId="0" borderId="63" xfId="7" applyNumberFormat="1" applyFont="1" applyFill="1" applyBorder="1" applyAlignment="1" applyProtection="1">
      <alignment horizontal="center" vertical="center" wrapText="1"/>
    </xf>
    <xf numFmtId="0" fontId="7" fillId="0" borderId="22" xfId="23" applyFont="1" applyBorder="1" applyAlignment="1" applyProtection="1">
      <alignment horizontal="center" vertical="center" wrapText="1"/>
    </xf>
    <xf numFmtId="3" fontId="44" fillId="0" borderId="63" xfId="23" applyNumberFormat="1" applyFont="1" applyFill="1" applyBorder="1" applyAlignment="1" applyProtection="1">
      <alignment horizontal="center" vertical="center" wrapText="1"/>
    </xf>
    <xf numFmtId="0" fontId="44" fillId="0" borderId="63" xfId="7" applyNumberFormat="1" applyFont="1" applyBorder="1" applyAlignment="1" applyProtection="1">
      <alignment horizontal="center" vertical="center" wrapText="1"/>
    </xf>
    <xf numFmtId="0" fontId="44" fillId="5" borderId="63" xfId="1" applyFont="1" applyFill="1" applyBorder="1" applyAlignment="1" applyProtection="1">
      <alignment horizontal="left" vertical="center" wrapText="1"/>
    </xf>
    <xf numFmtId="1" fontId="44" fillId="0" borderId="63" xfId="7" applyNumberFormat="1" applyFont="1" applyBorder="1" applyAlignment="1" applyProtection="1">
      <alignment horizontal="center" vertical="center" wrapText="1"/>
    </xf>
    <xf numFmtId="1" fontId="44" fillId="0" borderId="63" xfId="7" applyNumberFormat="1" applyFont="1" applyFill="1" applyBorder="1" applyAlignment="1" applyProtection="1">
      <alignment horizontal="center" vertical="center" wrapText="1"/>
    </xf>
    <xf numFmtId="0" fontId="7" fillId="0" borderId="23" xfId="23" applyFont="1" applyBorder="1" applyAlignment="1" applyProtection="1">
      <alignment horizontal="center" vertical="center" wrapText="1"/>
    </xf>
    <xf numFmtId="0" fontId="43" fillId="0" borderId="64" xfId="23" applyFont="1" applyBorder="1" applyAlignment="1" applyProtection="1">
      <alignment horizontal="left" vertical="top" wrapText="1"/>
    </xf>
    <xf numFmtId="0" fontId="43" fillId="0" borderId="64" xfId="23" applyFont="1" applyBorder="1" applyAlignment="1" applyProtection="1">
      <alignment vertical="center" wrapText="1"/>
    </xf>
    <xf numFmtId="0" fontId="44" fillId="0" borderId="64" xfId="23" applyFont="1" applyBorder="1" applyAlignment="1" applyProtection="1">
      <alignment horizontal="center" vertical="center" wrapText="1"/>
    </xf>
    <xf numFmtId="0" fontId="44" fillId="0" borderId="64" xfId="23" applyFont="1" applyBorder="1" applyAlignment="1" applyProtection="1">
      <alignment horizontal="left" vertical="center" wrapText="1"/>
    </xf>
    <xf numFmtId="0" fontId="44" fillId="5" borderId="64" xfId="1" applyFont="1" applyFill="1" applyBorder="1" applyAlignment="1" applyProtection="1">
      <alignment horizontal="left" vertical="center" wrapText="1"/>
    </xf>
    <xf numFmtId="0" fontId="44" fillId="0" borderId="64" xfId="24" applyFont="1" applyBorder="1" applyAlignment="1" applyProtection="1">
      <alignment horizontal="center" vertical="center" wrapText="1"/>
    </xf>
    <xf numFmtId="0" fontId="44" fillId="0" borderId="64" xfId="24" applyFont="1" applyBorder="1" applyAlignment="1" applyProtection="1">
      <alignment horizontal="left" vertical="center" wrapText="1"/>
    </xf>
    <xf numFmtId="1" fontId="44" fillId="0" borderId="64" xfId="7" applyNumberFormat="1" applyFont="1" applyBorder="1" applyAlignment="1" applyProtection="1">
      <alignment horizontal="center" vertical="center" wrapText="1"/>
    </xf>
    <xf numFmtId="1" fontId="44" fillId="0" borderId="64" xfId="7" applyNumberFormat="1" applyFont="1" applyFill="1" applyBorder="1" applyAlignment="1" applyProtection="1">
      <alignment horizontal="center" vertical="center" wrapText="1"/>
    </xf>
    <xf numFmtId="0" fontId="7" fillId="0" borderId="36" xfId="23" applyFont="1" applyBorder="1" applyAlignment="1" applyProtection="1">
      <alignment vertical="center" wrapText="1"/>
    </xf>
    <xf numFmtId="0" fontId="7" fillId="0" borderId="48" xfId="23" applyFont="1" applyBorder="1" applyAlignment="1" applyProtection="1">
      <alignment horizontal="center" vertical="center" wrapText="1"/>
    </xf>
    <xf numFmtId="0" fontId="43" fillId="0" borderId="43" xfId="23" applyFont="1" applyBorder="1" applyAlignment="1" applyProtection="1">
      <alignment horizontal="left" vertical="top" wrapText="1"/>
    </xf>
    <xf numFmtId="0" fontId="43" fillId="0" borderId="43" xfId="23" applyFont="1" applyBorder="1" applyAlignment="1" applyProtection="1">
      <alignment vertical="center" wrapText="1"/>
    </xf>
    <xf numFmtId="0" fontId="44" fillId="0" borderId="43" xfId="23" applyFont="1" applyBorder="1" applyAlignment="1" applyProtection="1">
      <alignment horizontal="center" vertical="center" wrapText="1"/>
    </xf>
    <xf numFmtId="0" fontId="44" fillId="0" borderId="43" xfId="23" applyFont="1" applyBorder="1" applyAlignment="1" applyProtection="1">
      <alignment horizontal="left" vertical="center" wrapText="1"/>
    </xf>
    <xf numFmtId="0" fontId="44" fillId="5" borderId="43" xfId="1" applyFont="1" applyFill="1" applyBorder="1" applyAlignment="1" applyProtection="1">
      <alignment horizontal="left" vertical="center" wrapText="1"/>
    </xf>
    <xf numFmtId="0" fontId="44" fillId="0" borderId="43" xfId="24" applyFont="1" applyBorder="1" applyAlignment="1" applyProtection="1">
      <alignment horizontal="center" vertical="center" wrapText="1"/>
    </xf>
    <xf numFmtId="0" fontId="44" fillId="0" borderId="43" xfId="24" applyFont="1" applyBorder="1" applyAlignment="1" applyProtection="1">
      <alignment horizontal="left" vertical="center" wrapText="1"/>
    </xf>
    <xf numFmtId="1" fontId="44" fillId="0" borderId="43" xfId="7" applyNumberFormat="1" applyFont="1" applyBorder="1" applyAlignment="1" applyProtection="1">
      <alignment horizontal="center" vertical="center" wrapText="1"/>
    </xf>
    <xf numFmtId="1" fontId="44" fillId="0" borderId="43" xfId="7" applyNumberFormat="1" applyFont="1" applyFill="1" applyBorder="1" applyAlignment="1" applyProtection="1">
      <alignment horizontal="center" vertical="center" wrapText="1"/>
    </xf>
    <xf numFmtId="9" fontId="44" fillId="0" borderId="43" xfId="7" applyNumberFormat="1" applyFont="1" applyBorder="1" applyAlignment="1" applyProtection="1">
      <alignment horizontal="center" vertical="center" wrapText="1"/>
    </xf>
    <xf numFmtId="0" fontId="7" fillId="0" borderId="21" xfId="23" applyFont="1" applyBorder="1" applyAlignment="1" applyProtection="1">
      <alignment horizontal="center" vertical="center" wrapText="1"/>
    </xf>
    <xf numFmtId="0" fontId="43" fillId="0" borderId="51" xfId="24" applyFont="1" applyBorder="1" applyAlignment="1" applyProtection="1">
      <alignment horizontal="left" vertical="center" wrapText="1"/>
    </xf>
    <xf numFmtId="0" fontId="43" fillId="0" borderId="51" xfId="23" applyFont="1" applyBorder="1" applyAlignment="1" applyProtection="1">
      <alignment vertical="center" wrapText="1"/>
    </xf>
    <xf numFmtId="3" fontId="44" fillId="0" borderId="51" xfId="23" applyNumberFormat="1" applyFont="1" applyBorder="1" applyAlignment="1" applyProtection="1">
      <alignment horizontal="center" vertical="center" wrapText="1"/>
    </xf>
    <xf numFmtId="0" fontId="44" fillId="0" borderId="51" xfId="23" applyFont="1" applyBorder="1" applyAlignment="1" applyProtection="1">
      <alignment horizontal="left" vertical="center" wrapText="1"/>
    </xf>
    <xf numFmtId="3" fontId="44" fillId="0" borderId="51" xfId="24" applyNumberFormat="1" applyFont="1" applyBorder="1" applyAlignment="1" applyProtection="1">
      <alignment horizontal="center" vertical="center" wrapText="1"/>
    </xf>
    <xf numFmtId="0" fontId="44" fillId="0" borderId="51" xfId="24" applyFont="1" applyBorder="1" applyAlignment="1" applyProtection="1">
      <alignment horizontal="left" vertical="center" wrapText="1"/>
    </xf>
    <xf numFmtId="3" fontId="44" fillId="0" borderId="51" xfId="7" applyNumberFormat="1" applyFont="1" applyBorder="1" applyAlignment="1" applyProtection="1">
      <alignment horizontal="center" vertical="center" wrapText="1"/>
    </xf>
    <xf numFmtId="3" fontId="44" fillId="0" borderId="51" xfId="7" applyNumberFormat="1" applyFont="1" applyFill="1" applyBorder="1" applyAlignment="1" applyProtection="1">
      <alignment horizontal="center" vertical="center" wrapText="1"/>
    </xf>
    <xf numFmtId="0" fontId="44" fillId="0" borderId="51" xfId="7" applyNumberFormat="1" applyFont="1" applyBorder="1" applyAlignment="1" applyProtection="1">
      <alignment horizontal="center" vertical="center" wrapText="1"/>
    </xf>
    <xf numFmtId="0" fontId="43" fillId="0" borderId="63" xfId="24" applyFont="1" applyBorder="1" applyAlignment="1" applyProtection="1">
      <alignment horizontal="left" vertical="center" wrapText="1"/>
    </xf>
    <xf numFmtId="0" fontId="43" fillId="0" borderId="64" xfId="24" applyFont="1" applyBorder="1" applyAlignment="1" applyProtection="1">
      <alignment horizontal="left" vertical="center" wrapText="1"/>
    </xf>
    <xf numFmtId="0" fontId="44" fillId="0" borderId="64" xfId="7" applyNumberFormat="1" applyFont="1" applyBorder="1" applyAlignment="1" applyProtection="1">
      <alignment horizontal="center" vertical="center" wrapText="1"/>
    </xf>
    <xf numFmtId="3" fontId="44" fillId="0" borderId="64" xfId="24" applyNumberFormat="1" applyFont="1" applyBorder="1" applyAlignment="1" applyProtection="1">
      <alignment horizontal="center" vertical="center" wrapText="1"/>
    </xf>
    <xf numFmtId="3" fontId="44" fillId="0" borderId="64" xfId="7" applyNumberFormat="1" applyFont="1" applyBorder="1" applyAlignment="1" applyProtection="1">
      <alignment horizontal="center" vertical="center" wrapText="1"/>
    </xf>
    <xf numFmtId="3" fontId="44" fillId="0" borderId="64" xfId="7" applyNumberFormat="1" applyFont="1" applyFill="1" applyBorder="1" applyAlignment="1" applyProtection="1">
      <alignment horizontal="center" vertical="center" wrapText="1"/>
    </xf>
    <xf numFmtId="0" fontId="43" fillId="0" borderId="43" xfId="24" applyFont="1" applyBorder="1" applyAlignment="1" applyProtection="1">
      <alignment horizontal="left" vertical="center" wrapText="1"/>
    </xf>
    <xf numFmtId="0" fontId="44" fillId="0" borderId="43" xfId="7" applyNumberFormat="1" applyFont="1" applyBorder="1" applyAlignment="1" applyProtection="1">
      <alignment horizontal="center" vertical="center" wrapText="1"/>
    </xf>
    <xf numFmtId="3" fontId="44" fillId="0" borderId="43" xfId="24" applyNumberFormat="1" applyFont="1" applyBorder="1" applyAlignment="1" applyProtection="1">
      <alignment horizontal="center" vertical="center" wrapText="1"/>
    </xf>
    <xf numFmtId="3" fontId="44" fillId="0" borderId="43" xfId="7" applyNumberFormat="1" applyFont="1" applyBorder="1" applyAlignment="1" applyProtection="1">
      <alignment horizontal="center" vertical="center" wrapText="1"/>
    </xf>
    <xf numFmtId="3" fontId="44" fillId="0" borderId="43" xfId="7" applyNumberFormat="1" applyFont="1" applyFill="1" applyBorder="1" applyAlignment="1" applyProtection="1">
      <alignment horizontal="center" vertical="center" wrapText="1"/>
    </xf>
    <xf numFmtId="0" fontId="43" fillId="0" borderId="62" xfId="23" applyFont="1" applyBorder="1" applyAlignment="1" applyProtection="1">
      <alignment horizontal="left" vertical="center" wrapText="1"/>
    </xf>
    <xf numFmtId="0" fontId="43" fillId="0" borderId="62" xfId="23" applyFont="1" applyBorder="1" applyAlignment="1" applyProtection="1">
      <alignment vertical="center" wrapText="1"/>
    </xf>
    <xf numFmtId="9" fontId="44" fillId="0" borderId="62" xfId="6" applyFont="1" applyBorder="1" applyAlignment="1" applyProtection="1">
      <alignment horizontal="center" vertical="center" wrapText="1"/>
    </xf>
    <xf numFmtId="0" fontId="44" fillId="0" borderId="62" xfId="23" applyFont="1" applyBorder="1" applyAlignment="1" applyProtection="1">
      <alignment horizontal="left" vertical="center" wrapText="1"/>
    </xf>
    <xf numFmtId="3" fontId="44" fillId="0" borderId="62" xfId="24" applyNumberFormat="1" applyFont="1" applyBorder="1" applyAlignment="1" applyProtection="1">
      <alignment horizontal="center" vertical="center" wrapText="1"/>
    </xf>
    <xf numFmtId="0" fontId="44" fillId="0" borderId="62" xfId="24" applyFont="1" applyBorder="1" applyAlignment="1" applyProtection="1">
      <alignment horizontal="left" vertical="center" wrapText="1"/>
    </xf>
    <xf numFmtId="9" fontId="44" fillId="0" borderId="62" xfId="25" applyFont="1" applyBorder="1" applyAlignment="1" applyProtection="1">
      <alignment horizontal="center" vertical="center" wrapText="1"/>
    </xf>
    <xf numFmtId="9" fontId="44" fillId="0" borderId="62" xfId="25" applyFont="1" applyFill="1" applyBorder="1" applyAlignment="1" applyProtection="1">
      <alignment horizontal="center" vertical="center" wrapText="1"/>
    </xf>
    <xf numFmtId="9" fontId="44" fillId="0" borderId="62" xfId="25" applyNumberFormat="1" applyFont="1" applyBorder="1" applyAlignment="1" applyProtection="1">
      <alignment horizontal="center" vertical="center" wrapText="1"/>
    </xf>
    <xf numFmtId="0" fontId="43" fillId="0" borderId="63" xfId="23" applyFont="1" applyBorder="1" applyAlignment="1" applyProtection="1">
      <alignment horizontal="left" vertical="center" wrapText="1"/>
    </xf>
    <xf numFmtId="9" fontId="44" fillId="0" borderId="63" xfId="6" applyFont="1" applyBorder="1" applyAlignment="1" applyProtection="1">
      <alignment horizontal="center" vertical="center" wrapText="1"/>
    </xf>
    <xf numFmtId="9" fontId="44" fillId="0" borderId="63" xfId="25" applyFont="1" applyBorder="1" applyAlignment="1" applyProtection="1">
      <alignment horizontal="center" vertical="center" wrapText="1"/>
    </xf>
    <xf numFmtId="9" fontId="44" fillId="0" borderId="63" xfId="25" applyFont="1" applyFill="1" applyBorder="1" applyAlignment="1" applyProtection="1">
      <alignment horizontal="center" vertical="center" wrapText="1"/>
    </xf>
    <xf numFmtId="9" fontId="44" fillId="0" borderId="63" xfId="25" applyNumberFormat="1" applyFont="1" applyBorder="1" applyAlignment="1" applyProtection="1">
      <alignment horizontal="center" vertical="center" wrapText="1"/>
    </xf>
    <xf numFmtId="0" fontId="44" fillId="0" borderId="63" xfId="23" applyFont="1" applyFill="1" applyBorder="1" applyAlignment="1" applyProtection="1">
      <alignment horizontal="left" vertical="center" wrapText="1"/>
    </xf>
    <xf numFmtId="9" fontId="44" fillId="0" borderId="63" xfId="6" applyFont="1" applyFill="1" applyBorder="1" applyAlignment="1" applyProtection="1">
      <alignment horizontal="center" vertical="center" wrapText="1"/>
    </xf>
    <xf numFmtId="9" fontId="44" fillId="0" borderId="63" xfId="6" applyNumberFormat="1" applyFont="1" applyBorder="1" applyAlignment="1" applyProtection="1">
      <alignment horizontal="center" vertical="center" wrapText="1"/>
    </xf>
    <xf numFmtId="0" fontId="43" fillId="0" borderId="64" xfId="23" applyFont="1" applyBorder="1" applyAlignment="1" applyProtection="1">
      <alignment horizontal="left" vertical="center" wrapText="1"/>
    </xf>
    <xf numFmtId="9" fontId="44" fillId="0" borderId="64" xfId="6" applyFont="1" applyBorder="1" applyAlignment="1" applyProtection="1">
      <alignment horizontal="center" vertical="center" wrapText="1"/>
    </xf>
    <xf numFmtId="9" fontId="44" fillId="0" borderId="64" xfId="25" applyFont="1" applyBorder="1" applyAlignment="1" applyProtection="1">
      <alignment horizontal="center" vertical="center" wrapText="1"/>
    </xf>
    <xf numFmtId="9" fontId="44" fillId="0" borderId="64" xfId="25" applyFont="1" applyFill="1" applyBorder="1" applyAlignment="1" applyProtection="1">
      <alignment horizontal="center" vertical="center" wrapText="1"/>
    </xf>
    <xf numFmtId="9" fontId="44" fillId="0" borderId="64" xfId="25" applyNumberFormat="1" applyFont="1" applyBorder="1" applyAlignment="1" applyProtection="1">
      <alignment horizontal="center" vertical="center" wrapText="1"/>
    </xf>
    <xf numFmtId="0" fontId="43" fillId="0" borderId="43" xfId="23" applyFont="1" applyBorder="1" applyAlignment="1" applyProtection="1">
      <alignment horizontal="left" vertical="center" wrapText="1"/>
    </xf>
    <xf numFmtId="3" fontId="44" fillId="0" borderId="43" xfId="23" applyNumberFormat="1" applyFont="1" applyBorder="1" applyAlignment="1" applyProtection="1">
      <alignment horizontal="center" vertical="center" wrapText="1"/>
    </xf>
    <xf numFmtId="9" fontId="44" fillId="0" borderId="43" xfId="25" applyFont="1" applyBorder="1" applyAlignment="1" applyProtection="1">
      <alignment horizontal="center" vertical="center" wrapText="1"/>
    </xf>
    <xf numFmtId="9" fontId="44" fillId="0" borderId="43" xfId="25" applyFont="1" applyFill="1" applyBorder="1" applyAlignment="1" applyProtection="1">
      <alignment horizontal="center" vertical="center" wrapText="1"/>
    </xf>
    <xf numFmtId="9" fontId="44" fillId="0" borderId="43" xfId="25" applyNumberFormat="1" applyFont="1" applyBorder="1" applyAlignment="1" applyProtection="1">
      <alignment horizontal="center" vertical="center" wrapText="1"/>
    </xf>
    <xf numFmtId="0" fontId="43" fillId="0" borderId="62" xfId="24" applyFont="1" applyBorder="1" applyAlignment="1" applyProtection="1">
      <alignment horizontal="left" vertical="center" wrapText="1"/>
    </xf>
    <xf numFmtId="3" fontId="44" fillId="0" borderId="62" xfId="23" applyNumberFormat="1" applyFont="1" applyFill="1" applyBorder="1" applyAlignment="1" applyProtection="1">
      <alignment horizontal="center" vertical="center" wrapText="1"/>
    </xf>
    <xf numFmtId="0" fontId="44" fillId="0" borderId="62" xfId="23" applyFont="1" applyFill="1" applyBorder="1" applyAlignment="1" applyProtection="1">
      <alignment horizontal="left" vertical="center" wrapText="1"/>
    </xf>
    <xf numFmtId="0" fontId="44" fillId="0" borderId="62" xfId="26" applyNumberFormat="1" applyFont="1" applyBorder="1" applyAlignment="1" applyProtection="1">
      <alignment horizontal="center" vertical="center" wrapText="1"/>
    </xf>
    <xf numFmtId="0" fontId="44" fillId="0" borderId="62" xfId="25" applyNumberFormat="1" applyFont="1" applyBorder="1" applyAlignment="1" applyProtection="1">
      <alignment horizontal="center" vertical="center" wrapText="1"/>
    </xf>
    <xf numFmtId="0" fontId="44" fillId="0" borderId="62" xfId="25" applyNumberFormat="1" applyFont="1" applyFill="1" applyBorder="1" applyAlignment="1" applyProtection="1">
      <alignment horizontal="center" vertical="center" wrapText="1"/>
    </xf>
    <xf numFmtId="0" fontId="44" fillId="0" borderId="63" xfId="26" applyNumberFormat="1" applyFont="1" applyBorder="1" applyAlignment="1" applyProtection="1">
      <alignment horizontal="center" vertical="center" wrapText="1"/>
    </xf>
    <xf numFmtId="0" fontId="44" fillId="0" borderId="63" xfId="25" applyNumberFormat="1" applyFont="1" applyBorder="1" applyAlignment="1" applyProtection="1">
      <alignment horizontal="center" vertical="center" wrapText="1"/>
    </xf>
    <xf numFmtId="0" fontId="44" fillId="0" borderId="63" xfId="25" applyNumberFormat="1" applyFont="1" applyFill="1" applyBorder="1" applyAlignment="1" applyProtection="1">
      <alignment horizontal="center" vertical="center" wrapText="1"/>
    </xf>
    <xf numFmtId="3" fontId="44" fillId="0" borderId="64" xfId="23" applyNumberFormat="1" applyFont="1" applyFill="1" applyBorder="1" applyAlignment="1" applyProtection="1">
      <alignment horizontal="center" vertical="center" wrapText="1"/>
    </xf>
    <xf numFmtId="0" fontId="44" fillId="0" borderId="64" xfId="23" applyFont="1" applyFill="1" applyBorder="1" applyAlignment="1" applyProtection="1">
      <alignment horizontal="left" vertical="center" wrapText="1"/>
    </xf>
    <xf numFmtId="0" fontId="44" fillId="0" borderId="64" xfId="26" applyNumberFormat="1" applyFont="1" applyBorder="1" applyAlignment="1" applyProtection="1">
      <alignment horizontal="center" vertical="center" wrapText="1"/>
    </xf>
    <xf numFmtId="0" fontId="44" fillId="0" borderId="64" xfId="25" applyNumberFormat="1" applyFont="1" applyBorder="1" applyAlignment="1" applyProtection="1">
      <alignment horizontal="center" vertical="center" wrapText="1"/>
    </xf>
    <xf numFmtId="0" fontId="44" fillId="0" borderId="64" xfId="25" applyNumberFormat="1" applyFont="1" applyFill="1" applyBorder="1" applyAlignment="1" applyProtection="1">
      <alignment horizontal="center" vertical="center" wrapText="1"/>
    </xf>
    <xf numFmtId="3" fontId="44" fillId="0" borderId="43" xfId="23" applyNumberFormat="1" applyFont="1" applyFill="1" applyBorder="1" applyAlignment="1" applyProtection="1">
      <alignment horizontal="center" vertical="center" wrapText="1"/>
    </xf>
    <xf numFmtId="0" fontId="44" fillId="0" borderId="43" xfId="23" applyFont="1" applyFill="1" applyBorder="1" applyAlignment="1" applyProtection="1">
      <alignment horizontal="left" vertical="center" wrapText="1"/>
    </xf>
    <xf numFmtId="0" fontId="44" fillId="0" borderId="43" xfId="26" applyNumberFormat="1" applyFont="1" applyBorder="1" applyAlignment="1" applyProtection="1">
      <alignment horizontal="center" vertical="center" wrapText="1"/>
    </xf>
    <xf numFmtId="0" fontId="44" fillId="0" borderId="43" xfId="25" applyNumberFormat="1" applyFont="1" applyBorder="1" applyAlignment="1" applyProtection="1">
      <alignment horizontal="center" vertical="center" wrapText="1"/>
    </xf>
    <xf numFmtId="0" fontId="44" fillId="0" borderId="43" xfId="25" applyNumberFormat="1" applyFont="1" applyFill="1" applyBorder="1" applyAlignment="1" applyProtection="1">
      <alignment horizontal="center" vertical="center" wrapText="1"/>
    </xf>
    <xf numFmtId="0" fontId="7" fillId="0" borderId="78" xfId="23" applyFont="1" applyBorder="1" applyAlignment="1" applyProtection="1">
      <alignment horizontal="center" vertical="center" wrapText="1"/>
    </xf>
    <xf numFmtId="0" fontId="43" fillId="0" borderId="32" xfId="24" applyFont="1" applyBorder="1" applyAlignment="1" applyProtection="1">
      <alignment horizontal="left" vertical="center" wrapText="1"/>
    </xf>
    <xf numFmtId="0" fontId="43" fillId="0" borderId="32" xfId="23" applyFont="1" applyBorder="1" applyAlignment="1" applyProtection="1">
      <alignment vertical="center" wrapText="1"/>
    </xf>
    <xf numFmtId="3" fontId="43" fillId="0" borderId="32" xfId="23" applyNumberFormat="1" applyFont="1" applyFill="1" applyBorder="1" applyAlignment="1" applyProtection="1">
      <alignment horizontal="center" vertical="center" wrapText="1"/>
    </xf>
    <xf numFmtId="0" fontId="43" fillId="0" borderId="32" xfId="23" applyFont="1" applyFill="1" applyBorder="1" applyAlignment="1" applyProtection="1">
      <alignment horizontal="left" vertical="center" wrapText="1"/>
    </xf>
    <xf numFmtId="3" fontId="43" fillId="0" borderId="32" xfId="24" applyNumberFormat="1" applyFont="1" applyBorder="1" applyAlignment="1" applyProtection="1">
      <alignment horizontal="center" vertical="center" wrapText="1"/>
    </xf>
    <xf numFmtId="0" fontId="43" fillId="0" borderId="32" xfId="26" applyNumberFormat="1" applyFont="1" applyBorder="1" applyAlignment="1" applyProtection="1">
      <alignment horizontal="center" vertical="center" wrapText="1"/>
    </xf>
    <xf numFmtId="0" fontId="43" fillId="0" borderId="32" xfId="25" applyNumberFormat="1" applyFont="1" applyBorder="1" applyAlignment="1" applyProtection="1">
      <alignment horizontal="center" vertical="center" wrapText="1"/>
    </xf>
    <xf numFmtId="0" fontId="43" fillId="0" borderId="32" xfId="25" applyNumberFormat="1" applyFont="1" applyFill="1" applyBorder="1" applyAlignment="1" applyProtection="1">
      <alignment horizontal="center" vertical="center" wrapText="1"/>
    </xf>
    <xf numFmtId="9" fontId="43" fillId="0" borderId="32" xfId="25" applyNumberFormat="1" applyFont="1" applyBorder="1" applyAlignment="1" applyProtection="1">
      <alignment horizontal="center" vertical="center" wrapText="1"/>
    </xf>
    <xf numFmtId="0" fontId="43" fillId="0" borderId="38" xfId="24" applyFont="1" applyBorder="1" applyAlignment="1" applyProtection="1">
      <alignment horizontal="center" vertical="center" wrapText="1"/>
    </xf>
    <xf numFmtId="0" fontId="44" fillId="0" borderId="38" xfId="32" applyFont="1" applyBorder="1" applyAlignment="1" applyProtection="1">
      <alignment horizontal="center" vertical="center" wrapText="1"/>
    </xf>
    <xf numFmtId="3" fontId="44" fillId="0" borderId="51" xfId="23" applyNumberFormat="1" applyFont="1" applyFill="1" applyBorder="1" applyAlignment="1" applyProtection="1">
      <alignment horizontal="center" vertical="center" wrapText="1"/>
    </xf>
    <xf numFmtId="0" fontId="44" fillId="0" borderId="38" xfId="23" applyFont="1" applyBorder="1" applyAlignment="1" applyProtection="1">
      <alignment horizontal="center" vertical="center" wrapText="1"/>
    </xf>
    <xf numFmtId="0" fontId="44" fillId="0" borderId="38" xfId="24" applyFont="1" applyBorder="1" applyAlignment="1" applyProtection="1">
      <alignment horizontal="center" vertical="center" wrapText="1"/>
    </xf>
    <xf numFmtId="3" fontId="29" fillId="0" borderId="38" xfId="7" applyNumberFormat="1" applyFont="1" applyBorder="1" applyAlignment="1" applyProtection="1">
      <alignment horizontal="center" vertical="center" wrapText="1"/>
    </xf>
    <xf numFmtId="3" fontId="29" fillId="0" borderId="38" xfId="7" applyNumberFormat="1" applyFont="1" applyFill="1" applyBorder="1" applyAlignment="1" applyProtection="1">
      <alignment horizontal="center" vertical="center" wrapText="1"/>
    </xf>
    <xf numFmtId="0" fontId="44" fillId="0" borderId="51" xfId="26" applyNumberFormat="1" applyFont="1" applyBorder="1" applyAlignment="1" applyProtection="1">
      <alignment horizontal="center" vertical="center" wrapText="1"/>
    </xf>
    <xf numFmtId="0" fontId="43" fillId="0" borderId="70" xfId="24" applyFont="1" applyBorder="1" applyAlignment="1" applyProtection="1">
      <alignment horizontal="center" vertical="center" wrapText="1"/>
    </xf>
    <xf numFmtId="0" fontId="44" fillId="0" borderId="70" xfId="32" applyFont="1" applyBorder="1" applyAlignment="1" applyProtection="1">
      <alignment horizontal="center" vertical="center" wrapText="1"/>
    </xf>
    <xf numFmtId="0" fontId="44" fillId="0" borderId="63" xfId="32" applyNumberFormat="1" applyFont="1" applyBorder="1" applyAlignment="1" applyProtection="1">
      <alignment horizontal="center" vertical="center" wrapText="1"/>
    </xf>
    <xf numFmtId="0" fontId="44" fillId="0" borderId="70" xfId="23" applyFont="1" applyBorder="1" applyAlignment="1" applyProtection="1">
      <alignment horizontal="center" vertical="center" wrapText="1"/>
    </xf>
    <xf numFmtId="0" fontId="44" fillId="0" borderId="63" xfId="24" applyNumberFormat="1" applyFont="1" applyBorder="1" applyAlignment="1" applyProtection="1">
      <alignment horizontal="center" vertical="center" wrapText="1"/>
    </xf>
    <xf numFmtId="0" fontId="44" fillId="0" borderId="67" xfId="24" applyFont="1" applyBorder="1" applyAlignment="1" applyProtection="1">
      <alignment horizontal="left" vertical="center" wrapText="1"/>
    </xf>
    <xf numFmtId="0" fontId="44" fillId="0" borderId="70" xfId="24" applyFont="1" applyBorder="1" applyAlignment="1" applyProtection="1">
      <alignment horizontal="center" vertical="center" wrapText="1"/>
    </xf>
    <xf numFmtId="0" fontId="44" fillId="0" borderId="63" xfId="24" applyFont="1" applyBorder="1" applyAlignment="1" applyProtection="1">
      <alignment horizontal="justify" vertical="center" wrapText="1"/>
    </xf>
    <xf numFmtId="3" fontId="29" fillId="0" borderId="66" xfId="34" applyNumberFormat="1" applyFont="1" applyBorder="1" applyAlignment="1" applyProtection="1">
      <alignment horizontal="center" vertical="center" wrapText="1"/>
    </xf>
    <xf numFmtId="3" fontId="29" fillId="0" borderId="66" xfId="34" applyNumberFormat="1" applyFont="1" applyFill="1" applyBorder="1" applyAlignment="1" applyProtection="1">
      <alignment horizontal="center" vertical="center" wrapText="1"/>
    </xf>
    <xf numFmtId="0" fontId="44" fillId="0" borderId="62" xfId="32" applyFont="1" applyBorder="1" applyAlignment="1" applyProtection="1">
      <alignment horizontal="center" vertical="center" wrapText="1"/>
    </xf>
    <xf numFmtId="3" fontId="44" fillId="0" borderId="63" xfId="32" applyNumberFormat="1" applyFont="1" applyBorder="1" applyAlignment="1" applyProtection="1">
      <alignment horizontal="center" vertical="center" wrapText="1"/>
    </xf>
    <xf numFmtId="0" fontId="44" fillId="0" borderId="62" xfId="23" applyFont="1" applyBorder="1" applyAlignment="1" applyProtection="1">
      <alignment horizontal="center" vertical="center" wrapText="1"/>
    </xf>
    <xf numFmtId="0" fontId="44" fillId="0" borderId="62" xfId="24" applyFont="1" applyBorder="1" applyAlignment="1" applyProtection="1">
      <alignment horizontal="center" vertical="center" wrapText="1"/>
    </xf>
    <xf numFmtId="3" fontId="44" fillId="0" borderId="62" xfId="26" applyNumberFormat="1" applyFont="1" applyBorder="1" applyAlignment="1" applyProtection="1">
      <alignment horizontal="center" vertical="center" wrapText="1"/>
    </xf>
    <xf numFmtId="3" fontId="44" fillId="0" borderId="62" xfId="26" applyNumberFormat="1" applyFont="1" applyFill="1" applyBorder="1" applyAlignment="1" applyProtection="1">
      <alignment horizontal="center" vertical="center" wrapText="1"/>
    </xf>
    <xf numFmtId="0" fontId="43" fillId="0" borderId="66" xfId="23" applyFont="1" applyBorder="1" applyAlignment="1" applyProtection="1">
      <alignment horizontal="center" vertical="center" wrapText="1"/>
    </xf>
    <xf numFmtId="0" fontId="44" fillId="0" borderId="66" xfId="23" applyFont="1" applyBorder="1" applyAlignment="1" applyProtection="1">
      <alignment horizontal="center" vertical="center" wrapText="1"/>
    </xf>
    <xf numFmtId="0" fontId="44" fillId="0" borderId="66" xfId="24" applyFont="1" applyBorder="1" applyAlignment="1" applyProtection="1">
      <alignment horizontal="center" vertical="center" wrapText="1"/>
    </xf>
    <xf numFmtId="3" fontId="29" fillId="0" borderId="66" xfId="7" applyNumberFormat="1" applyFont="1" applyBorder="1" applyAlignment="1" applyProtection="1">
      <alignment horizontal="center" vertical="center" wrapText="1"/>
    </xf>
    <xf numFmtId="3" fontId="29" fillId="0" borderId="66" xfId="7" applyNumberFormat="1" applyFont="1" applyFill="1" applyBorder="1" applyAlignment="1" applyProtection="1">
      <alignment horizontal="center" vertical="center" wrapText="1"/>
    </xf>
    <xf numFmtId="0" fontId="29" fillId="0" borderId="66" xfId="7" applyNumberFormat="1" applyFont="1" applyBorder="1" applyAlignment="1" applyProtection="1">
      <alignment horizontal="center" vertical="center" wrapText="1"/>
    </xf>
    <xf numFmtId="0" fontId="43" fillId="0" borderId="70" xfId="23" applyFont="1" applyBorder="1" applyAlignment="1" applyProtection="1">
      <alignment horizontal="center" vertical="center" wrapText="1"/>
    </xf>
    <xf numFmtId="0" fontId="29" fillId="0" borderId="66" xfId="34" applyNumberFormat="1" applyFont="1" applyBorder="1" applyAlignment="1" applyProtection="1">
      <alignment horizontal="center" vertical="center" wrapText="1"/>
    </xf>
    <xf numFmtId="0" fontId="29" fillId="0" borderId="66" xfId="34" applyNumberFormat="1" applyFont="1" applyFill="1" applyBorder="1" applyAlignment="1" applyProtection="1">
      <alignment horizontal="center" vertical="center" wrapText="1"/>
    </xf>
    <xf numFmtId="3" fontId="44" fillId="0" borderId="63" xfId="26" applyNumberFormat="1" applyFont="1" applyBorder="1" applyAlignment="1" applyProtection="1">
      <alignment horizontal="center" vertical="center" wrapText="1"/>
    </xf>
    <xf numFmtId="3" fontId="44" fillId="0" borderId="63" xfId="26" applyNumberFormat="1" applyFont="1" applyFill="1" applyBorder="1" applyAlignment="1" applyProtection="1">
      <alignment horizontal="center" vertical="center" wrapText="1"/>
    </xf>
    <xf numFmtId="1" fontId="29" fillId="0" borderId="66" xfId="7" applyNumberFormat="1" applyFont="1" applyBorder="1" applyAlignment="1" applyProtection="1">
      <alignment horizontal="center" vertical="center" wrapText="1"/>
    </xf>
    <xf numFmtId="1" fontId="29" fillId="0" borderId="66" xfId="7" applyNumberFormat="1" applyFont="1" applyFill="1" applyBorder="1" applyAlignment="1" applyProtection="1">
      <alignment horizontal="center" vertical="center" wrapText="1"/>
    </xf>
    <xf numFmtId="0" fontId="43" fillId="0" borderId="62" xfId="23" applyFont="1" applyBorder="1" applyAlignment="1" applyProtection="1">
      <alignment horizontal="center" vertical="center" wrapText="1"/>
    </xf>
    <xf numFmtId="0" fontId="44" fillId="0" borderId="63" xfId="26" applyNumberFormat="1" applyFont="1" applyFill="1" applyBorder="1" applyAlignment="1" applyProtection="1">
      <alignment horizontal="center" vertical="center" wrapText="1"/>
    </xf>
    <xf numFmtId="3" fontId="29" fillId="0" borderId="63" xfId="34" applyNumberFormat="1" applyFont="1" applyBorder="1" applyAlignment="1" applyProtection="1">
      <alignment horizontal="center" vertical="center" wrapText="1"/>
    </xf>
    <xf numFmtId="3" fontId="29" fillId="0" borderId="63" xfId="34" applyNumberFormat="1" applyFont="1" applyFill="1" applyBorder="1" applyAlignment="1" applyProtection="1">
      <alignment horizontal="center" vertical="center" wrapText="1"/>
    </xf>
    <xf numFmtId="0" fontId="29" fillId="0" borderId="63" xfId="34" applyNumberFormat="1" applyFont="1" applyBorder="1" applyAlignment="1" applyProtection="1">
      <alignment horizontal="center" vertical="center" wrapText="1"/>
    </xf>
    <xf numFmtId="0" fontId="29" fillId="0" borderId="63" xfId="34" applyNumberFormat="1" applyFont="1" applyFill="1" applyBorder="1" applyAlignment="1" applyProtection="1">
      <alignment horizontal="center" vertical="center" wrapText="1"/>
    </xf>
    <xf numFmtId="0" fontId="43" fillId="0" borderId="43" xfId="24" applyFont="1" applyBorder="1" applyAlignment="1" applyProtection="1">
      <alignment horizontal="center" vertical="center" wrapText="1"/>
    </xf>
    <xf numFmtId="0" fontId="43" fillId="0" borderId="43" xfId="23" applyFont="1" applyBorder="1" applyAlignment="1" applyProtection="1">
      <alignment horizontal="center" vertical="center" wrapText="1"/>
    </xf>
    <xf numFmtId="0" fontId="44" fillId="0" borderId="43" xfId="23" applyFont="1" applyBorder="1" applyAlignment="1" applyProtection="1">
      <alignment horizontal="center" vertical="center" wrapText="1"/>
    </xf>
    <xf numFmtId="0" fontId="44" fillId="0" borderId="43" xfId="24" applyFont="1" applyBorder="1" applyAlignment="1" applyProtection="1">
      <alignment horizontal="center" vertical="center" wrapText="1"/>
    </xf>
    <xf numFmtId="1" fontId="44" fillId="0" borderId="43" xfId="26" applyNumberFormat="1" applyFont="1" applyBorder="1" applyAlignment="1" applyProtection="1">
      <alignment horizontal="center" vertical="center" wrapText="1"/>
    </xf>
    <xf numFmtId="1" fontId="44" fillId="0" borderId="43" xfId="26" applyNumberFormat="1" applyFont="1" applyFill="1" applyBorder="1" applyAlignment="1" applyProtection="1">
      <alignment horizontal="center" vertical="center" wrapText="1"/>
    </xf>
    <xf numFmtId="0" fontId="43" fillId="0" borderId="43" xfId="23" applyFont="1" applyBorder="1" applyAlignment="1" applyProtection="1">
      <alignment horizontal="center" vertical="center" wrapText="1"/>
    </xf>
    <xf numFmtId="9" fontId="44" fillId="0" borderId="43" xfId="26" applyNumberFormat="1" applyFont="1" applyBorder="1" applyAlignment="1" applyProtection="1">
      <alignment horizontal="center" vertical="center" wrapText="1"/>
    </xf>
    <xf numFmtId="3" fontId="44" fillId="0" borderId="62" xfId="23" applyNumberFormat="1" applyFont="1" applyBorder="1" applyAlignment="1" applyProtection="1">
      <alignment horizontal="center" vertical="center" wrapText="1"/>
    </xf>
    <xf numFmtId="9" fontId="44" fillId="0" borderId="66" xfId="6" applyFont="1" applyBorder="1" applyAlignment="1" applyProtection="1">
      <alignment horizontal="center" vertical="center" wrapText="1"/>
    </xf>
    <xf numFmtId="0" fontId="44" fillId="0" borderId="66" xfId="23" applyFont="1" applyBorder="1" applyAlignment="1" applyProtection="1">
      <alignment horizontal="left" vertical="center" wrapText="1"/>
    </xf>
    <xf numFmtId="3" fontId="44" fillId="0" borderId="66" xfId="24" applyNumberFormat="1" applyFont="1" applyBorder="1" applyAlignment="1" applyProtection="1">
      <alignment horizontal="center" vertical="center" wrapText="1"/>
    </xf>
    <xf numFmtId="9" fontId="44" fillId="0" borderId="70" xfId="6" applyFont="1" applyBorder="1" applyAlignment="1" applyProtection="1">
      <alignment horizontal="center" vertical="center" wrapText="1"/>
    </xf>
    <xf numFmtId="0" fontId="44" fillId="0" borderId="70" xfId="23" applyFont="1" applyBorder="1" applyAlignment="1" applyProtection="1">
      <alignment horizontal="left" vertical="center" wrapText="1"/>
    </xf>
    <xf numFmtId="3" fontId="44" fillId="0" borderId="70" xfId="24" applyNumberFormat="1" applyFont="1" applyBorder="1" applyAlignment="1" applyProtection="1">
      <alignment horizontal="center" vertical="center" wrapText="1"/>
    </xf>
    <xf numFmtId="9" fontId="44" fillId="0" borderId="62" xfId="6" applyFont="1" applyBorder="1" applyAlignment="1" applyProtection="1">
      <alignment horizontal="center" vertical="center" wrapText="1"/>
    </xf>
    <xf numFmtId="0" fontId="44" fillId="0" borderId="62" xfId="23" applyFont="1" applyBorder="1" applyAlignment="1" applyProtection="1">
      <alignment horizontal="left" vertical="center" wrapText="1"/>
    </xf>
    <xf numFmtId="3" fontId="44" fillId="0" borderId="62" xfId="24" applyNumberFormat="1" applyFont="1" applyBorder="1" applyAlignment="1" applyProtection="1">
      <alignment horizontal="center" vertical="center" wrapText="1"/>
    </xf>
    <xf numFmtId="0" fontId="44" fillId="0" borderId="66" xfId="8" applyNumberFormat="1" applyFont="1" applyFill="1" applyBorder="1" applyAlignment="1" applyProtection="1">
      <alignment horizontal="center" vertical="center" wrapText="1"/>
    </xf>
    <xf numFmtId="0" fontId="44" fillId="0" borderId="66" xfId="23" applyFont="1" applyBorder="1" applyAlignment="1" applyProtection="1">
      <alignment vertical="center" wrapText="1"/>
    </xf>
    <xf numFmtId="166" fontId="44" fillId="0" borderId="63" xfId="7" applyNumberFormat="1" applyFont="1" applyFill="1" applyBorder="1" applyAlignment="1" applyProtection="1">
      <alignment horizontal="center" vertical="center" wrapText="1"/>
    </xf>
    <xf numFmtId="0" fontId="44" fillId="0" borderId="63" xfId="7" applyNumberFormat="1" applyFont="1" applyFill="1" applyBorder="1" applyAlignment="1" applyProtection="1">
      <alignment horizontal="center" vertical="center" wrapText="1"/>
    </xf>
    <xf numFmtId="0" fontId="44" fillId="31" borderId="63" xfId="7" applyNumberFormat="1" applyFont="1" applyFill="1" applyBorder="1" applyAlignment="1" applyProtection="1">
      <alignment horizontal="center" vertical="center" wrapText="1"/>
    </xf>
    <xf numFmtId="0" fontId="44" fillId="0" borderId="70" xfId="8" applyNumberFormat="1" applyFont="1" applyFill="1" applyBorder="1" applyAlignment="1" applyProtection="1">
      <alignment horizontal="center" vertical="center" wrapText="1"/>
    </xf>
    <xf numFmtId="0" fontId="44" fillId="0" borderId="70" xfId="23" applyFont="1" applyBorder="1" applyAlignment="1" applyProtection="1">
      <alignment vertical="center" wrapText="1"/>
    </xf>
    <xf numFmtId="0" fontId="44" fillId="0" borderId="62" xfId="8" applyNumberFormat="1" applyFont="1" applyFill="1" applyBorder="1" applyAlignment="1" applyProtection="1">
      <alignment horizontal="center" vertical="center" wrapText="1"/>
    </xf>
    <xf numFmtId="0" fontId="44" fillId="0" borderId="62" xfId="23" applyFont="1" applyBorder="1" applyAlignment="1" applyProtection="1">
      <alignment vertical="center" wrapText="1"/>
    </xf>
    <xf numFmtId="0" fontId="44" fillId="0" borderId="63" xfId="23" applyFont="1" applyBorder="1" applyAlignment="1" applyProtection="1">
      <alignment vertical="center" wrapText="1"/>
    </xf>
    <xf numFmtId="0" fontId="43" fillId="0" borderId="66" xfId="23" applyFont="1" applyBorder="1" applyAlignment="1" applyProtection="1">
      <alignment horizontal="left" vertical="center" wrapText="1"/>
    </xf>
    <xf numFmtId="0" fontId="43" fillId="0" borderId="70" xfId="23" applyFont="1" applyBorder="1" applyAlignment="1" applyProtection="1">
      <alignment horizontal="left" vertical="center" wrapText="1"/>
    </xf>
    <xf numFmtId="0" fontId="44" fillId="0" borderId="66" xfId="24" applyFont="1" applyBorder="1" applyAlignment="1" applyProtection="1">
      <alignment horizontal="left" vertical="center" wrapText="1"/>
    </xf>
    <xf numFmtId="9" fontId="44" fillId="0" borderId="63" xfId="8" applyFont="1" applyBorder="1" applyAlignment="1" applyProtection="1">
      <alignment horizontal="center" vertical="center" wrapText="1"/>
    </xf>
    <xf numFmtId="9" fontId="44" fillId="0" borderId="66" xfId="6" applyFont="1" applyFill="1" applyBorder="1" applyAlignment="1" applyProtection="1">
      <alignment horizontal="center" vertical="center" wrapText="1"/>
    </xf>
    <xf numFmtId="9" fontId="44" fillId="0" borderId="63" xfId="26" applyNumberFormat="1" applyFont="1" applyBorder="1" applyAlignment="1" applyProtection="1">
      <alignment horizontal="center" vertical="center" wrapText="1"/>
    </xf>
    <xf numFmtId="9" fontId="44" fillId="0" borderId="63" xfId="26" applyNumberFormat="1" applyFont="1" applyFill="1" applyBorder="1" applyAlignment="1" applyProtection="1">
      <alignment horizontal="center" vertical="center" wrapText="1"/>
    </xf>
    <xf numFmtId="3" fontId="44" fillId="0" borderId="64" xfId="23" applyNumberFormat="1" applyFont="1" applyBorder="1" applyAlignment="1" applyProtection="1">
      <alignment horizontal="center" vertical="center" wrapText="1"/>
    </xf>
    <xf numFmtId="0" fontId="44" fillId="0" borderId="64" xfId="23" applyFont="1" applyBorder="1" applyAlignment="1" applyProtection="1">
      <alignment vertical="center" wrapText="1"/>
    </xf>
    <xf numFmtId="0" fontId="43" fillId="0" borderId="62" xfId="27" applyFont="1" applyBorder="1" applyAlignment="1" applyProtection="1">
      <alignment horizontal="left" vertical="center" wrapText="1"/>
    </xf>
    <xf numFmtId="0" fontId="43" fillId="0" borderId="63" xfId="27" applyFont="1" applyBorder="1" applyAlignment="1" applyProtection="1">
      <alignment horizontal="left" vertical="center" wrapText="1"/>
    </xf>
    <xf numFmtId="0" fontId="43" fillId="0" borderId="64" xfId="27" applyFont="1" applyBorder="1" applyAlignment="1" applyProtection="1">
      <alignment horizontal="left" vertical="center" wrapText="1"/>
    </xf>
    <xf numFmtId="0" fontId="43" fillId="0" borderId="43" xfId="27" applyFont="1" applyBorder="1" applyAlignment="1" applyProtection="1">
      <alignment horizontal="left" vertical="center" wrapText="1"/>
    </xf>
    <xf numFmtId="0" fontId="43" fillId="0" borderId="32" xfId="27" applyFont="1" applyBorder="1" applyAlignment="1" applyProtection="1">
      <alignment horizontal="left" vertical="center" wrapText="1"/>
    </xf>
    <xf numFmtId="3" fontId="44" fillId="0" borderId="32" xfId="23" applyNumberFormat="1" applyFont="1" applyBorder="1" applyAlignment="1" applyProtection="1">
      <alignment horizontal="center" vertical="center" wrapText="1"/>
    </xf>
    <xf numFmtId="0" fontId="44" fillId="0" borderId="32" xfId="23" applyFont="1" applyBorder="1" applyAlignment="1" applyProtection="1">
      <alignment horizontal="left" vertical="center" wrapText="1"/>
    </xf>
    <xf numFmtId="3" fontId="44" fillId="0" borderId="32" xfId="24" applyNumberFormat="1" applyFont="1" applyBorder="1" applyAlignment="1" applyProtection="1">
      <alignment horizontal="center" vertical="center" wrapText="1"/>
    </xf>
    <xf numFmtId="0" fontId="44" fillId="0" borderId="32" xfId="24" applyFont="1" applyBorder="1" applyAlignment="1" applyProtection="1">
      <alignment horizontal="left" vertical="center" wrapText="1"/>
    </xf>
    <xf numFmtId="0" fontId="44" fillId="0" borderId="32" xfId="26" applyNumberFormat="1" applyFont="1" applyBorder="1" applyAlignment="1" applyProtection="1">
      <alignment horizontal="center" vertical="center" wrapText="1"/>
    </xf>
    <xf numFmtId="0" fontId="44" fillId="0" borderId="32" xfId="25" applyNumberFormat="1" applyFont="1" applyBorder="1" applyAlignment="1" applyProtection="1">
      <alignment horizontal="center" vertical="center" wrapText="1"/>
    </xf>
    <xf numFmtId="0" fontId="44" fillId="0" borderId="32" xfId="25" applyNumberFormat="1" applyFont="1" applyFill="1" applyBorder="1" applyAlignment="1" applyProtection="1">
      <alignment horizontal="center" vertical="center" wrapText="1"/>
    </xf>
    <xf numFmtId="0" fontId="44" fillId="0" borderId="62" xfId="24" applyFont="1" applyBorder="1" applyAlignment="1" applyProtection="1">
      <alignment horizontal="left" vertical="center" wrapText="1"/>
    </xf>
    <xf numFmtId="9" fontId="44" fillId="0" borderId="62" xfId="25" applyNumberFormat="1" applyFont="1" applyFill="1" applyBorder="1" applyAlignment="1" applyProtection="1">
      <alignment horizontal="center" vertical="center" wrapText="1"/>
    </xf>
    <xf numFmtId="0" fontId="44" fillId="0" borderId="63" xfId="24" applyFont="1" applyBorder="1" applyAlignment="1" applyProtection="1">
      <alignment horizontal="left" vertical="center" wrapText="1"/>
    </xf>
    <xf numFmtId="9" fontId="44" fillId="0" borderId="63" xfId="25" applyNumberFormat="1" applyFont="1" applyFill="1" applyBorder="1" applyAlignment="1" applyProtection="1">
      <alignment horizontal="center" vertical="center" wrapText="1"/>
    </xf>
    <xf numFmtId="0" fontId="44" fillId="0" borderId="64" xfId="24" applyFont="1" applyBorder="1" applyAlignment="1" applyProtection="1">
      <alignment horizontal="left" vertical="center" wrapText="1"/>
    </xf>
    <xf numFmtId="0" fontId="44" fillId="0" borderId="51" xfId="28" applyFont="1" applyBorder="1" applyAlignment="1" applyProtection="1">
      <alignment horizontal="left" vertical="center" wrapText="1"/>
    </xf>
    <xf numFmtId="9" fontId="44" fillId="0" borderId="51" xfId="6" applyFont="1" applyBorder="1" applyAlignment="1" applyProtection="1">
      <alignment horizontal="center" vertical="center" wrapText="1"/>
    </xf>
    <xf numFmtId="9" fontId="44" fillId="0" borderId="51" xfId="25" applyFont="1" applyBorder="1" applyAlignment="1" applyProtection="1">
      <alignment horizontal="center" vertical="center" wrapText="1"/>
    </xf>
    <xf numFmtId="9" fontId="44" fillId="0" borderId="51" xfId="25" applyFont="1" applyFill="1" applyBorder="1" applyAlignment="1" applyProtection="1">
      <alignment horizontal="center" vertical="center" wrapText="1"/>
    </xf>
    <xf numFmtId="9" fontId="44" fillId="0" borderId="51" xfId="25" applyNumberFormat="1" applyFont="1" applyBorder="1" applyAlignment="1" applyProtection="1">
      <alignment horizontal="center" vertical="center" wrapText="1"/>
    </xf>
    <xf numFmtId="0" fontId="44" fillId="0" borderId="63" xfId="28" applyFont="1" applyBorder="1" applyAlignment="1" applyProtection="1">
      <alignment horizontal="left" vertical="center" wrapText="1"/>
    </xf>
    <xf numFmtId="9" fontId="29" fillId="0" borderId="66" xfId="7" applyNumberFormat="1" applyFont="1" applyFill="1" applyBorder="1" applyAlignment="1" applyProtection="1">
      <alignment horizontal="center" vertical="center" wrapText="1"/>
    </xf>
    <xf numFmtId="0" fontId="44" fillId="0" borderId="64" xfId="28" applyFont="1" applyBorder="1" applyAlignment="1" applyProtection="1">
      <alignment horizontal="left" vertical="center" wrapText="1"/>
    </xf>
    <xf numFmtId="0" fontId="43" fillId="0" borderId="43" xfId="28" applyFont="1" applyBorder="1" applyAlignment="1" applyProtection="1">
      <alignment horizontal="left" vertical="center" wrapText="1"/>
    </xf>
    <xf numFmtId="0" fontId="44" fillId="0" borderId="62" xfId="28" applyFont="1" applyBorder="1" applyAlignment="1" applyProtection="1">
      <alignment horizontal="left" vertical="center" wrapText="1"/>
    </xf>
    <xf numFmtId="0" fontId="43" fillId="0" borderId="62" xfId="28" applyFont="1" applyBorder="1" applyAlignment="1" applyProtection="1">
      <alignment horizontal="left" vertical="center" wrapText="1"/>
    </xf>
    <xf numFmtId="0" fontId="43" fillId="0" borderId="64" xfId="28" applyFont="1" applyBorder="1" applyAlignment="1" applyProtection="1">
      <alignment horizontal="left" vertical="center" wrapText="1"/>
    </xf>
    <xf numFmtId="9" fontId="44" fillId="0" borderId="51" xfId="25" applyNumberFormat="1" applyFont="1" applyFill="1" applyBorder="1" applyAlignment="1" applyProtection="1">
      <alignment horizontal="center" vertical="center" wrapText="1"/>
    </xf>
    <xf numFmtId="9" fontId="44" fillId="0" borderId="64" xfId="25" applyNumberFormat="1" applyFont="1" applyFill="1" applyBorder="1" applyAlignment="1" applyProtection="1">
      <alignment horizontal="center" vertical="center" wrapText="1"/>
    </xf>
    <xf numFmtId="9" fontId="44" fillId="0" borderId="43" xfId="25" applyNumberFormat="1" applyFont="1" applyFill="1" applyBorder="1" applyAlignment="1" applyProtection="1">
      <alignment horizontal="center" vertical="center" wrapText="1"/>
    </xf>
    <xf numFmtId="0" fontId="43" fillId="0" borderId="51" xfId="9" applyFont="1" applyBorder="1" applyAlignment="1" applyProtection="1">
      <alignment horizontal="left" vertical="center" wrapText="1"/>
    </xf>
    <xf numFmtId="0" fontId="43" fillId="0" borderId="51" xfId="31" applyFont="1" applyBorder="1" applyAlignment="1" applyProtection="1">
      <alignment vertical="center" wrapText="1"/>
    </xf>
    <xf numFmtId="9" fontId="44" fillId="0" borderId="51" xfId="31" applyNumberFormat="1" applyFont="1" applyBorder="1" applyAlignment="1" applyProtection="1">
      <alignment horizontal="center" vertical="center" wrapText="1"/>
    </xf>
    <xf numFmtId="0" fontId="44" fillId="0" borderId="51" xfId="31" applyFont="1" applyBorder="1" applyAlignment="1" applyProtection="1">
      <alignment horizontal="justify" vertical="center" wrapText="1"/>
    </xf>
    <xf numFmtId="0" fontId="44" fillId="5" borderId="51" xfId="1" applyFont="1" applyFill="1" applyBorder="1" applyAlignment="1" applyProtection="1">
      <alignment horizontal="left" vertical="center" wrapText="1"/>
    </xf>
    <xf numFmtId="0" fontId="44" fillId="0" borderId="51" xfId="24" applyNumberFormat="1" applyFont="1" applyBorder="1" applyAlignment="1" applyProtection="1">
      <alignment horizontal="center" vertical="center" wrapText="1"/>
    </xf>
    <xf numFmtId="0" fontId="44" fillId="0" borderId="51" xfId="24" applyFont="1" applyBorder="1" applyAlignment="1" applyProtection="1">
      <alignment horizontal="center" vertical="center" wrapText="1"/>
    </xf>
    <xf numFmtId="0" fontId="43" fillId="0" borderId="63" xfId="9" applyFont="1" applyBorder="1" applyAlignment="1" applyProtection="1">
      <alignment horizontal="left" vertical="center" wrapText="1"/>
    </xf>
    <xf numFmtId="0" fontId="43" fillId="0" borderId="63" xfId="31" applyFont="1" applyBorder="1" applyAlignment="1" applyProtection="1">
      <alignment vertical="center" wrapText="1"/>
    </xf>
    <xf numFmtId="9" fontId="44" fillId="0" borderId="63" xfId="31" applyNumberFormat="1" applyFont="1" applyBorder="1" applyAlignment="1" applyProtection="1">
      <alignment horizontal="center" vertical="center" wrapText="1"/>
    </xf>
    <xf numFmtId="0" fontId="44" fillId="0" borderId="63" xfId="31" applyFont="1" applyBorder="1" applyAlignment="1" applyProtection="1">
      <alignment horizontal="justify" vertical="center" wrapText="1"/>
    </xf>
    <xf numFmtId="0" fontId="44" fillId="0" borderId="63" xfId="24" applyFont="1" applyBorder="1" applyAlignment="1" applyProtection="1">
      <alignment horizontal="center" vertical="center" wrapText="1"/>
    </xf>
    <xf numFmtId="0" fontId="43" fillId="0" borderId="64" xfId="9" applyFont="1" applyBorder="1" applyAlignment="1" applyProtection="1">
      <alignment horizontal="left" vertical="center" wrapText="1"/>
    </xf>
    <xf numFmtId="0" fontId="43" fillId="0" borderId="64" xfId="31" applyFont="1" applyBorder="1" applyAlignment="1" applyProtection="1">
      <alignment vertical="center" wrapText="1"/>
    </xf>
    <xf numFmtId="9" fontId="44" fillId="0" borderId="64" xfId="31" applyNumberFormat="1" applyFont="1" applyBorder="1" applyAlignment="1" applyProtection="1">
      <alignment horizontal="center" vertical="center" wrapText="1"/>
    </xf>
    <xf numFmtId="0" fontId="44" fillId="0" borderId="64" xfId="31" applyFont="1" applyBorder="1" applyAlignment="1" applyProtection="1">
      <alignment horizontal="justify" vertical="center" wrapText="1"/>
    </xf>
    <xf numFmtId="0" fontId="44" fillId="0" borderId="64" xfId="24" applyNumberFormat="1" applyFont="1" applyBorder="1" applyAlignment="1" applyProtection="1">
      <alignment horizontal="center" vertical="center" wrapText="1"/>
    </xf>
    <xf numFmtId="0" fontId="43" fillId="0" borderId="43" xfId="9" applyFont="1" applyBorder="1" applyAlignment="1" applyProtection="1">
      <alignment horizontal="left" vertical="center" wrapText="1"/>
    </xf>
    <xf numFmtId="0" fontId="43" fillId="0" borderId="43" xfId="31" applyFont="1" applyBorder="1" applyAlignment="1" applyProtection="1">
      <alignment vertical="center" wrapText="1"/>
    </xf>
    <xf numFmtId="9" fontId="44" fillId="0" borderId="43" xfId="31" applyNumberFormat="1" applyFont="1" applyBorder="1" applyAlignment="1" applyProtection="1">
      <alignment horizontal="center" vertical="center" wrapText="1"/>
    </xf>
    <xf numFmtId="0" fontId="44" fillId="0" borderId="43" xfId="31" applyFont="1" applyBorder="1" applyAlignment="1" applyProtection="1">
      <alignment horizontal="justify" vertical="center" wrapText="1"/>
    </xf>
    <xf numFmtId="0" fontId="44" fillId="0" borderId="43" xfId="24" applyNumberFormat="1" applyFont="1" applyBorder="1" applyAlignment="1" applyProtection="1">
      <alignment horizontal="center" vertical="center" wrapText="1"/>
    </xf>
    <xf numFmtId="0" fontId="7" fillId="0" borderId="76" xfId="23" applyFont="1" applyBorder="1" applyAlignment="1" applyProtection="1">
      <alignment vertical="center" wrapText="1"/>
    </xf>
    <xf numFmtId="0" fontId="43" fillId="0" borderId="32" xfId="23" applyFont="1" applyBorder="1" applyAlignment="1" applyProtection="1">
      <alignment horizontal="left" vertical="center" wrapText="1"/>
    </xf>
    <xf numFmtId="9" fontId="44" fillId="0" borderId="32" xfId="6" applyFont="1" applyFill="1" applyBorder="1" applyAlignment="1" applyProtection="1">
      <alignment horizontal="center" vertical="center" wrapText="1"/>
    </xf>
    <xf numFmtId="0" fontId="7" fillId="0" borderId="48" xfId="23" applyFont="1" applyBorder="1" applyAlignment="1" applyProtection="1">
      <alignment vertical="center" wrapText="1"/>
    </xf>
    <xf numFmtId="0" fontId="43" fillId="0" borderId="51" xfId="9" applyFont="1" applyBorder="1" applyAlignment="1" applyProtection="1">
      <alignment vertical="center" wrapText="1"/>
    </xf>
    <xf numFmtId="1" fontId="44" fillId="0" borderId="51" xfId="9" applyNumberFormat="1" applyFont="1" applyBorder="1" applyAlignment="1" applyProtection="1">
      <alignment horizontal="center" vertical="center" wrapText="1"/>
    </xf>
    <xf numFmtId="0" fontId="44" fillId="0" borderId="51" xfId="9" applyFont="1" applyBorder="1" applyAlignment="1" applyProtection="1">
      <alignment horizontal="justify" vertical="center" wrapText="1"/>
    </xf>
    <xf numFmtId="0" fontId="43" fillId="0" borderId="63" xfId="9" applyFont="1" applyFill="1" applyBorder="1" applyAlignment="1" applyProtection="1">
      <alignment vertical="center" wrapText="1"/>
    </xf>
    <xf numFmtId="1" fontId="44" fillId="0" borderId="63" xfId="9" applyNumberFormat="1" applyFont="1" applyFill="1" applyBorder="1" applyAlignment="1" applyProtection="1">
      <alignment horizontal="center" vertical="center" wrapText="1"/>
    </xf>
    <xf numFmtId="0" fontId="44" fillId="0" borderId="63" xfId="9" applyFont="1" applyBorder="1" applyAlignment="1" applyProtection="1">
      <alignment horizontal="justify" vertical="center" wrapText="1"/>
    </xf>
    <xf numFmtId="0" fontId="43" fillId="0" borderId="63" xfId="9" applyFont="1" applyBorder="1" applyAlignment="1" applyProtection="1">
      <alignment vertical="center" wrapText="1"/>
    </xf>
    <xf numFmtId="1" fontId="44" fillId="0" borderId="63" xfId="9" applyNumberFormat="1" applyFont="1" applyBorder="1" applyAlignment="1" applyProtection="1">
      <alignment horizontal="center" vertical="center" wrapText="1"/>
    </xf>
    <xf numFmtId="0" fontId="43" fillId="0" borderId="64" xfId="9" applyFont="1" applyBorder="1" applyAlignment="1" applyProtection="1">
      <alignment vertical="center" wrapText="1"/>
    </xf>
    <xf numFmtId="1" fontId="44" fillId="0" borderId="64" xfId="9" applyNumberFormat="1" applyFont="1" applyBorder="1" applyAlignment="1" applyProtection="1">
      <alignment horizontal="center" vertical="center" wrapText="1"/>
    </xf>
    <xf numFmtId="0" fontId="44" fillId="0" borderId="64" xfId="9" applyFont="1" applyBorder="1" applyAlignment="1" applyProtection="1">
      <alignment horizontal="left" vertical="center" wrapText="1"/>
    </xf>
    <xf numFmtId="0" fontId="44" fillId="5" borderId="64" xfId="1" applyFont="1" applyFill="1" applyBorder="1" applyAlignment="1" applyProtection="1">
      <alignment horizontal="center" vertical="center" wrapText="1"/>
    </xf>
    <xf numFmtId="0" fontId="44" fillId="0" borderId="64" xfId="9" applyFont="1" applyBorder="1" applyAlignment="1" applyProtection="1">
      <alignment horizontal="center" vertical="center" wrapText="1"/>
    </xf>
    <xf numFmtId="0" fontId="7" fillId="0" borderId="76" xfId="23" applyFont="1" applyBorder="1" applyAlignment="1" applyProtection="1">
      <alignment horizontal="center" vertical="center" wrapText="1"/>
    </xf>
    <xf numFmtId="0" fontId="43" fillId="0" borderId="69" xfId="9" applyFont="1" applyBorder="1" applyAlignment="1" applyProtection="1">
      <alignment horizontal="left" vertical="center" wrapText="1"/>
    </xf>
    <xf numFmtId="0" fontId="43" fillId="0" borderId="68" xfId="9" applyFont="1" applyBorder="1" applyAlignment="1" applyProtection="1">
      <alignment vertical="center" wrapText="1"/>
    </xf>
    <xf numFmtId="1" fontId="44" fillId="0" borderId="68" xfId="9" applyNumberFormat="1" applyFont="1" applyBorder="1" applyAlignment="1" applyProtection="1">
      <alignment horizontal="center" vertical="center" wrapText="1"/>
    </xf>
    <xf numFmtId="0" fontId="44" fillId="0" borderId="68" xfId="9" applyFont="1" applyBorder="1" applyAlignment="1" applyProtection="1">
      <alignment horizontal="left" vertical="center" wrapText="1"/>
    </xf>
    <xf numFmtId="0" fontId="44" fillId="5" borderId="68" xfId="1" applyFont="1" applyFill="1" applyBorder="1" applyAlignment="1" applyProtection="1">
      <alignment horizontal="center" vertical="center" wrapText="1"/>
    </xf>
    <xf numFmtId="0" fontId="44" fillId="0" borderId="68" xfId="9" applyFont="1" applyBorder="1" applyAlignment="1" applyProtection="1">
      <alignment horizontal="center" vertical="center" wrapText="1"/>
    </xf>
    <xf numFmtId="0" fontId="44" fillId="0" borderId="68" xfId="24" applyFont="1" applyBorder="1" applyAlignment="1" applyProtection="1">
      <alignment horizontal="left" vertical="center" wrapText="1"/>
    </xf>
    <xf numFmtId="0" fontId="44" fillId="0" borderId="68" xfId="24" applyFont="1" applyBorder="1" applyAlignment="1" applyProtection="1">
      <alignment horizontal="center" vertical="center" wrapText="1"/>
    </xf>
    <xf numFmtId="1" fontId="44" fillId="0" borderId="68" xfId="7" applyNumberFormat="1" applyFont="1" applyBorder="1" applyAlignment="1" applyProtection="1">
      <alignment horizontal="center" vertical="center" wrapText="1"/>
    </xf>
    <xf numFmtId="1" fontId="44" fillId="0" borderId="68" xfId="7" applyNumberFormat="1" applyFont="1" applyFill="1" applyBorder="1" applyAlignment="1" applyProtection="1">
      <alignment horizontal="center" vertical="center" wrapText="1"/>
    </xf>
    <xf numFmtId="9" fontId="44" fillId="0" borderId="68" xfId="7" applyNumberFormat="1" applyFont="1" applyBorder="1" applyAlignment="1" applyProtection="1">
      <alignment horizontal="center" vertical="center" wrapText="1"/>
    </xf>
    <xf numFmtId="0" fontId="43" fillId="0" borderId="30" xfId="9" applyFont="1" applyBorder="1" applyAlignment="1" applyProtection="1">
      <alignment horizontal="left" vertical="center" wrapText="1"/>
    </xf>
    <xf numFmtId="0" fontId="43" fillId="0" borderId="36" xfId="9" applyFont="1" applyBorder="1" applyAlignment="1" applyProtection="1">
      <alignment vertical="center" wrapText="1"/>
    </xf>
    <xf numFmtId="1" fontId="44" fillId="0" borderId="36" xfId="9" applyNumberFormat="1" applyFont="1" applyBorder="1" applyAlignment="1" applyProtection="1">
      <alignment horizontal="center" vertical="center" wrapText="1"/>
    </xf>
    <xf numFmtId="0" fontId="44" fillId="0" borderId="36" xfId="9" applyFont="1" applyBorder="1" applyAlignment="1" applyProtection="1">
      <alignment horizontal="left" vertical="center" wrapText="1"/>
    </xf>
    <xf numFmtId="0" fontId="44" fillId="5" borderId="36" xfId="1" applyFont="1" applyFill="1" applyBorder="1" applyAlignment="1" applyProtection="1">
      <alignment horizontal="center" vertical="center" wrapText="1"/>
    </xf>
    <xf numFmtId="0" fontId="44" fillId="0" borderId="36" xfId="9" applyFont="1" applyBorder="1" applyAlignment="1" applyProtection="1">
      <alignment horizontal="center" vertical="center" wrapText="1"/>
    </xf>
    <xf numFmtId="0" fontId="44" fillId="0" borderId="36" xfId="24" applyFont="1" applyBorder="1" applyAlignment="1" applyProtection="1">
      <alignment horizontal="left" vertical="center" wrapText="1"/>
    </xf>
    <xf numFmtId="0" fontId="44" fillId="0" borderId="36" xfId="24" applyFont="1" applyBorder="1" applyAlignment="1" applyProtection="1">
      <alignment horizontal="center" vertical="center" wrapText="1"/>
    </xf>
    <xf numFmtId="1" fontId="44" fillId="0" borderId="36" xfId="7" applyNumberFormat="1" applyFont="1" applyBorder="1" applyAlignment="1" applyProtection="1">
      <alignment horizontal="center" vertical="center" wrapText="1"/>
    </xf>
    <xf numFmtId="1" fontId="44" fillId="0" borderId="36" xfId="7" applyNumberFormat="1" applyFont="1" applyFill="1" applyBorder="1" applyAlignment="1" applyProtection="1">
      <alignment horizontal="center" vertical="center" wrapText="1"/>
    </xf>
    <xf numFmtId="9" fontId="44" fillId="0" borderId="36" xfId="7" applyNumberFormat="1" applyFont="1" applyBorder="1" applyAlignment="1" applyProtection="1">
      <alignment horizontal="center" vertical="center" wrapText="1"/>
    </xf>
    <xf numFmtId="0" fontId="7" fillId="0" borderId="48" xfId="0" applyFont="1" applyBorder="1" applyAlignment="1" applyProtection="1">
      <alignment vertical="center"/>
    </xf>
    <xf numFmtId="0" fontId="19" fillId="0" borderId="1" xfId="1" applyFont="1" applyBorder="1" applyAlignment="1" applyProtection="1">
      <alignment vertical="center"/>
    </xf>
    <xf numFmtId="0" fontId="19" fillId="0" borderId="1" xfId="1" applyFont="1" applyBorder="1" applyAlignment="1" applyProtection="1">
      <alignment horizontal="center" vertical="center"/>
    </xf>
    <xf numFmtId="0" fontId="19" fillId="0" borderId="1" xfId="1" applyFont="1" applyBorder="1" applyAlignment="1" applyProtection="1">
      <alignment vertical="center" wrapText="1"/>
    </xf>
    <xf numFmtId="0" fontId="5" fillId="0" borderId="7" xfId="1" applyFont="1" applyBorder="1" applyAlignment="1" applyProtection="1">
      <alignment horizontal="left" vertical="top"/>
    </xf>
    <xf numFmtId="0" fontId="5" fillId="0" borderId="15" xfId="1" applyFont="1" applyBorder="1" applyAlignment="1" applyProtection="1">
      <alignment horizontal="left" vertical="top"/>
    </xf>
    <xf numFmtId="0" fontId="5" fillId="0" borderId="6" xfId="1" applyFont="1" applyBorder="1" applyAlignment="1" applyProtection="1">
      <alignment horizontal="left" vertical="top"/>
    </xf>
    <xf numFmtId="0" fontId="5" fillId="0" borderId="1" xfId="1" applyFont="1" applyBorder="1" applyAlignment="1" applyProtection="1">
      <alignment horizontal="left" vertical="top"/>
    </xf>
    <xf numFmtId="0" fontId="7" fillId="0" borderId="1" xfId="1" applyFont="1" applyAlignment="1" applyProtection="1">
      <alignment vertical="center"/>
    </xf>
    <xf numFmtId="0" fontId="7" fillId="0" borderId="1" xfId="1" applyFont="1" applyAlignment="1" applyProtection="1">
      <alignment vertical="center"/>
    </xf>
    <xf numFmtId="14" fontId="28" fillId="0" borderId="7" xfId="1" applyNumberFormat="1" applyFont="1" applyBorder="1" applyAlignment="1" applyProtection="1">
      <alignment horizontal="center" vertical="center"/>
    </xf>
    <xf numFmtId="14" fontId="28" fillId="0" borderId="6" xfId="1" applyNumberFormat="1" applyFont="1" applyBorder="1" applyAlignment="1" applyProtection="1">
      <alignment horizontal="center" vertical="center"/>
    </xf>
    <xf numFmtId="0" fontId="12" fillId="29" borderId="2" xfId="1" applyFont="1" applyFill="1" applyBorder="1" applyAlignment="1" applyProtection="1">
      <alignment horizontal="center" vertical="center"/>
    </xf>
    <xf numFmtId="0" fontId="28" fillId="0" borderId="2" xfId="1" applyFont="1" applyBorder="1" applyAlignment="1" applyProtection="1">
      <alignment horizontal="left" vertical="center"/>
    </xf>
    <xf numFmtId="0" fontId="12" fillId="0" borderId="2" xfId="1" applyFont="1" applyBorder="1" applyAlignment="1" applyProtection="1">
      <alignment horizontal="left" vertical="center"/>
    </xf>
    <xf numFmtId="0" fontId="12" fillId="0" borderId="1" xfId="1" applyFont="1" applyBorder="1" applyAlignment="1" applyProtection="1">
      <alignment horizontal="left" vertical="center"/>
    </xf>
  </cellXfs>
  <cellStyles count="40">
    <cellStyle name="Excel_BuiltIn_Percent" xfId="16"/>
    <cellStyle name="Millares" xfId="5" builtinId="3"/>
    <cellStyle name="Millares 2" xfId="7"/>
    <cellStyle name="Millares 2 2" xfId="34"/>
    <cellStyle name="Millares 3" xfId="22"/>
    <cellStyle name="Millares 3 2" xfId="39"/>
    <cellStyle name="Millares 4" xfId="26"/>
    <cellStyle name="Millares 5" xfId="33"/>
    <cellStyle name="Normal" xfId="0" builtinId="0"/>
    <cellStyle name="Normal 10" xfId="9"/>
    <cellStyle name="Normal 11" xfId="15"/>
    <cellStyle name="Normal 11 2" xfId="35"/>
    <cellStyle name="Normal 12" xfId="20"/>
    <cellStyle name="Normal 12 2" xfId="24"/>
    <cellStyle name="Normal 13" xfId="21"/>
    <cellStyle name="Normal 13 2" xfId="38"/>
    <cellStyle name="Normal 14" xfId="28"/>
    <cellStyle name="Normal 15" xfId="31"/>
    <cellStyle name="Normal 16" xfId="32"/>
    <cellStyle name="Normal 2" xfId="2"/>
    <cellStyle name="Normal 2 2" xfId="17"/>
    <cellStyle name="Normal 2 3" xfId="23"/>
    <cellStyle name="Normal 3" xfId="1"/>
    <cellStyle name="Normal 3 2" xfId="18"/>
    <cellStyle name="Normal 3 2 2" xfId="36"/>
    <cellStyle name="Normal 4" xfId="4"/>
    <cellStyle name="Normal 4 2" xfId="19"/>
    <cellStyle name="Normal 4 2 2" xfId="37"/>
    <cellStyle name="Normal 4 3" xfId="30"/>
    <cellStyle name="Normal 5" xfId="10"/>
    <cellStyle name="Normal 5 2" xfId="27"/>
    <cellStyle name="Normal 6" xfId="11"/>
    <cellStyle name="Normal 7" xfId="12"/>
    <cellStyle name="Normal 8" xfId="13"/>
    <cellStyle name="Normal 9" xfId="14"/>
    <cellStyle name="Porcentaje" xfId="6" builtinId="5"/>
    <cellStyle name="Porcentaje 2" xfId="3"/>
    <cellStyle name="Porcentaje 2 2" xfId="29"/>
    <cellStyle name="Porcentaje 3" xfId="8"/>
    <cellStyle name="Porcentaje 4" xfId="25"/>
  </cellStyles>
  <dxfs count="4">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9" defaultPivotStyle="PivotStyleMedium4"/>
  <colors>
    <mruColors>
      <color rgb="FFED720D"/>
      <color rgb="FFE67300"/>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0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9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A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B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C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1</xdr:col>
      <xdr:colOff>57150</xdr:colOff>
      <xdr:row>1</xdr:row>
      <xdr:rowOff>190500</xdr:rowOff>
    </xdr:from>
    <xdr:ext cx="1809751" cy="624907"/>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twoCellAnchor>
    <xdr:from>
      <xdr:col>2</xdr:col>
      <xdr:colOff>0</xdr:colOff>
      <xdr:row>12</xdr:row>
      <xdr:rowOff>0</xdr:rowOff>
    </xdr:from>
    <xdr:to>
      <xdr:col>11</xdr:col>
      <xdr:colOff>0</xdr:colOff>
      <xdr:row>17</xdr:row>
      <xdr:rowOff>0</xdr:rowOff>
    </xdr:to>
    <xdr:sp macro="" textlink="">
      <xdr:nvSpPr>
        <xdr:cNvPr id="2" name="AutoShape 23">
          <a:extLst>
            <a:ext uri="{FF2B5EF4-FFF2-40B4-BE49-F238E27FC236}">
              <a16:creationId xmlns:a16="http://schemas.microsoft.com/office/drawing/2014/main" xmlns="" id="{17A30FCA-9181-4FBB-8919-8384CD7D9E69}"/>
            </a:ext>
          </a:extLst>
        </xdr:cNvPr>
        <xdr:cNvSpPr>
          <a:spLocks noChangeArrowheads="1"/>
        </xdr:cNvSpPr>
      </xdr:nvSpPr>
      <xdr:spPr bwMode="auto">
        <a:xfrm>
          <a:off x="0" y="1190625"/>
          <a:ext cx="16840200" cy="128492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18</xdr:row>
      <xdr:rowOff>0</xdr:rowOff>
    </xdr:from>
    <xdr:to>
      <xdr:col>11</xdr:col>
      <xdr:colOff>0</xdr:colOff>
      <xdr:row>21</xdr:row>
      <xdr:rowOff>0</xdr:rowOff>
    </xdr:to>
    <xdr:sp macro="" textlink="">
      <xdr:nvSpPr>
        <xdr:cNvPr id="4" name="AutoShape 23">
          <a:extLst>
            <a:ext uri="{FF2B5EF4-FFF2-40B4-BE49-F238E27FC236}">
              <a16:creationId xmlns:a16="http://schemas.microsoft.com/office/drawing/2014/main" xmlns="" id="{0212E223-7CA4-4261-BF4E-92EB05F15A4F}"/>
            </a:ext>
          </a:extLst>
        </xdr:cNvPr>
        <xdr:cNvSpPr>
          <a:spLocks noChangeArrowheads="1"/>
        </xdr:cNvSpPr>
      </xdr:nvSpPr>
      <xdr:spPr bwMode="auto">
        <a:xfrm>
          <a:off x="0" y="14468475"/>
          <a:ext cx="16840200" cy="9505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22</xdr:row>
      <xdr:rowOff>0</xdr:rowOff>
    </xdr:from>
    <xdr:to>
      <xdr:col>11</xdr:col>
      <xdr:colOff>0</xdr:colOff>
      <xdr:row>27</xdr:row>
      <xdr:rowOff>0</xdr:rowOff>
    </xdr:to>
    <xdr:sp macro="" textlink="">
      <xdr:nvSpPr>
        <xdr:cNvPr id="5" name="AutoShape 23">
          <a:extLst>
            <a:ext uri="{FF2B5EF4-FFF2-40B4-BE49-F238E27FC236}">
              <a16:creationId xmlns:a16="http://schemas.microsoft.com/office/drawing/2014/main" xmlns="" id="{50952699-57FC-45B1-96DD-161178CF88E7}"/>
            </a:ext>
          </a:extLst>
        </xdr:cNvPr>
        <xdr:cNvSpPr>
          <a:spLocks noChangeArrowheads="1"/>
        </xdr:cNvSpPr>
      </xdr:nvSpPr>
      <xdr:spPr bwMode="auto">
        <a:xfrm>
          <a:off x="0" y="24355425"/>
          <a:ext cx="16840200" cy="195262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32</xdr:row>
      <xdr:rowOff>0</xdr:rowOff>
    </xdr:from>
    <xdr:to>
      <xdr:col>11</xdr:col>
      <xdr:colOff>0</xdr:colOff>
      <xdr:row>35</xdr:row>
      <xdr:rowOff>0</xdr:rowOff>
    </xdr:to>
    <xdr:sp macro="" textlink="">
      <xdr:nvSpPr>
        <xdr:cNvPr id="6" name="AutoShape 23">
          <a:extLst>
            <a:ext uri="{FF2B5EF4-FFF2-40B4-BE49-F238E27FC236}">
              <a16:creationId xmlns:a16="http://schemas.microsoft.com/office/drawing/2014/main" xmlns="" id="{1635FAFD-6F3A-40E0-ABDF-84D90C6016A8}"/>
            </a:ext>
          </a:extLst>
        </xdr:cNvPr>
        <xdr:cNvSpPr>
          <a:spLocks noChangeArrowheads="1"/>
        </xdr:cNvSpPr>
      </xdr:nvSpPr>
      <xdr:spPr bwMode="auto">
        <a:xfrm>
          <a:off x="0" y="57178575"/>
          <a:ext cx="16840200" cy="122682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37</xdr:row>
      <xdr:rowOff>0</xdr:rowOff>
    </xdr:from>
    <xdr:to>
      <xdr:col>11</xdr:col>
      <xdr:colOff>0</xdr:colOff>
      <xdr:row>51</xdr:row>
      <xdr:rowOff>0</xdr:rowOff>
    </xdr:to>
    <xdr:sp macro="" textlink="">
      <xdr:nvSpPr>
        <xdr:cNvPr id="7" name="AutoShape 23">
          <a:extLst>
            <a:ext uri="{FF2B5EF4-FFF2-40B4-BE49-F238E27FC236}">
              <a16:creationId xmlns:a16="http://schemas.microsoft.com/office/drawing/2014/main" xmlns="" id="{7CB553D0-D5F0-45A6-A534-3A74347F3A17}"/>
            </a:ext>
          </a:extLst>
        </xdr:cNvPr>
        <xdr:cNvSpPr>
          <a:spLocks noChangeArrowheads="1"/>
        </xdr:cNvSpPr>
      </xdr:nvSpPr>
      <xdr:spPr bwMode="auto">
        <a:xfrm>
          <a:off x="0" y="69827775"/>
          <a:ext cx="16840200" cy="204978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54</xdr:row>
      <xdr:rowOff>0</xdr:rowOff>
    </xdr:from>
    <xdr:to>
      <xdr:col>11</xdr:col>
      <xdr:colOff>0</xdr:colOff>
      <xdr:row>67</xdr:row>
      <xdr:rowOff>0</xdr:rowOff>
    </xdr:to>
    <xdr:sp macro="" textlink="">
      <xdr:nvSpPr>
        <xdr:cNvPr id="8" name="AutoShape 23">
          <a:extLst>
            <a:ext uri="{FF2B5EF4-FFF2-40B4-BE49-F238E27FC236}">
              <a16:creationId xmlns:a16="http://schemas.microsoft.com/office/drawing/2014/main" xmlns="" id="{1D9CC2C0-33F5-4ABA-B7BE-E5C33320F502}"/>
            </a:ext>
          </a:extLst>
        </xdr:cNvPr>
        <xdr:cNvSpPr>
          <a:spLocks noChangeArrowheads="1"/>
        </xdr:cNvSpPr>
      </xdr:nvSpPr>
      <xdr:spPr bwMode="auto">
        <a:xfrm>
          <a:off x="0" y="90706575"/>
          <a:ext cx="16840200" cy="311562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83</xdr:row>
      <xdr:rowOff>0</xdr:rowOff>
    </xdr:from>
    <xdr:to>
      <xdr:col>11</xdr:col>
      <xdr:colOff>0</xdr:colOff>
      <xdr:row>88</xdr:row>
      <xdr:rowOff>0</xdr:rowOff>
    </xdr:to>
    <xdr:sp macro="" textlink="">
      <xdr:nvSpPr>
        <xdr:cNvPr id="10" name="AutoShape 23">
          <a:extLst>
            <a:ext uri="{FF2B5EF4-FFF2-40B4-BE49-F238E27FC236}">
              <a16:creationId xmlns:a16="http://schemas.microsoft.com/office/drawing/2014/main" xmlns="" id="{7E03B3ED-347A-4708-B1A1-78973A306A23}"/>
            </a:ext>
          </a:extLst>
        </xdr:cNvPr>
        <xdr:cNvSpPr>
          <a:spLocks noChangeArrowheads="1"/>
        </xdr:cNvSpPr>
      </xdr:nvSpPr>
      <xdr:spPr bwMode="auto">
        <a:xfrm>
          <a:off x="0" y="180289200"/>
          <a:ext cx="16840200" cy="210693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89</xdr:row>
      <xdr:rowOff>0</xdr:rowOff>
    </xdr:from>
    <xdr:to>
      <xdr:col>11</xdr:col>
      <xdr:colOff>0</xdr:colOff>
      <xdr:row>93</xdr:row>
      <xdr:rowOff>0</xdr:rowOff>
    </xdr:to>
    <xdr:sp macro="" textlink="">
      <xdr:nvSpPr>
        <xdr:cNvPr id="11" name="AutoShape 23">
          <a:extLst>
            <a:ext uri="{FF2B5EF4-FFF2-40B4-BE49-F238E27FC236}">
              <a16:creationId xmlns:a16="http://schemas.microsoft.com/office/drawing/2014/main" xmlns="" id="{328336A6-76D5-4816-A3A5-A8DBF20DB455}"/>
            </a:ext>
          </a:extLst>
        </xdr:cNvPr>
        <xdr:cNvSpPr>
          <a:spLocks noChangeArrowheads="1"/>
        </xdr:cNvSpPr>
      </xdr:nvSpPr>
      <xdr:spPr bwMode="auto">
        <a:xfrm>
          <a:off x="0" y="201739500"/>
          <a:ext cx="16840200" cy="181546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94</xdr:row>
      <xdr:rowOff>0</xdr:rowOff>
    </xdr:from>
    <xdr:to>
      <xdr:col>11</xdr:col>
      <xdr:colOff>0</xdr:colOff>
      <xdr:row>96</xdr:row>
      <xdr:rowOff>0</xdr:rowOff>
    </xdr:to>
    <xdr:sp macro="" textlink="">
      <xdr:nvSpPr>
        <xdr:cNvPr id="12" name="AutoShape 23">
          <a:extLst>
            <a:ext uri="{FF2B5EF4-FFF2-40B4-BE49-F238E27FC236}">
              <a16:creationId xmlns:a16="http://schemas.microsoft.com/office/drawing/2014/main" xmlns="" id="{1387DB2C-C8D1-4460-B9EB-5EA05E8035CA}"/>
            </a:ext>
          </a:extLst>
        </xdr:cNvPr>
        <xdr:cNvSpPr>
          <a:spLocks noChangeArrowheads="1"/>
        </xdr:cNvSpPr>
      </xdr:nvSpPr>
      <xdr:spPr bwMode="auto">
        <a:xfrm>
          <a:off x="0" y="220275150"/>
          <a:ext cx="16840200" cy="100107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12700</xdr:colOff>
      <xdr:row>97</xdr:row>
      <xdr:rowOff>0</xdr:rowOff>
    </xdr:from>
    <xdr:to>
      <xdr:col>17</xdr:col>
      <xdr:colOff>457200</xdr:colOff>
      <xdr:row>100</xdr:row>
      <xdr:rowOff>0</xdr:rowOff>
    </xdr:to>
    <xdr:sp macro="" textlink="">
      <xdr:nvSpPr>
        <xdr:cNvPr id="13" name="AutoShape 23">
          <a:extLst>
            <a:ext uri="{FF2B5EF4-FFF2-40B4-BE49-F238E27FC236}">
              <a16:creationId xmlns:a16="http://schemas.microsoft.com/office/drawing/2014/main" xmlns="" id="{21F786A7-E844-4DFB-B9F5-F4058A2F39E2}"/>
            </a:ext>
          </a:extLst>
        </xdr:cNvPr>
        <xdr:cNvSpPr>
          <a:spLocks noChangeArrowheads="1"/>
        </xdr:cNvSpPr>
      </xdr:nvSpPr>
      <xdr:spPr bwMode="auto">
        <a:xfrm>
          <a:off x="12700" y="231301925"/>
          <a:ext cx="22475825" cy="7270750"/>
        </a:xfrm>
        <a:custGeom>
          <a:avLst/>
          <a:gdLst/>
          <a:ahLst/>
          <a:cxnLst/>
          <a:rect l="0" t="0" r="0" b="0"/>
          <a:pathLst/>
        </a:custGeom>
        <a:solidFill>
          <a:srgbClr val="FFFFFF"/>
        </a:solidFill>
        <a:ln w="9360" cap="flat">
          <a:solidFill>
            <a:srgbClr val="000000"/>
          </a:solidFill>
          <a:round/>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txBody>
        <a:bodyPr rtlCol="0"/>
        <a:lstStyle/>
        <a:p>
          <a:pPr algn="ctr"/>
          <a:endParaRPr lang="es-ES"/>
        </a:p>
      </xdr:txBody>
    </xdr:sp>
    <xdr:clientData/>
  </xdr:twoCellAnchor>
  <xdr:twoCellAnchor>
    <xdr:from>
      <xdr:col>2</xdr:col>
      <xdr:colOff>0</xdr:colOff>
      <xdr:row>101</xdr:row>
      <xdr:rowOff>0</xdr:rowOff>
    </xdr:from>
    <xdr:to>
      <xdr:col>11</xdr:col>
      <xdr:colOff>0</xdr:colOff>
      <xdr:row>104</xdr:row>
      <xdr:rowOff>0</xdr:rowOff>
    </xdr:to>
    <xdr:sp macro="" textlink="">
      <xdr:nvSpPr>
        <xdr:cNvPr id="14" name="AutoShape 23">
          <a:extLst>
            <a:ext uri="{FF2B5EF4-FFF2-40B4-BE49-F238E27FC236}">
              <a16:creationId xmlns:a16="http://schemas.microsoft.com/office/drawing/2014/main" xmlns="" id="{5B17C906-3D3F-4AC4-A826-48EC35EB177B}"/>
            </a:ext>
          </a:extLst>
        </xdr:cNvPr>
        <xdr:cNvSpPr>
          <a:spLocks noChangeArrowheads="1"/>
        </xdr:cNvSpPr>
      </xdr:nvSpPr>
      <xdr:spPr bwMode="auto">
        <a:xfrm>
          <a:off x="0" y="238763175"/>
          <a:ext cx="16840200" cy="109823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106</xdr:row>
      <xdr:rowOff>0</xdr:rowOff>
    </xdr:from>
    <xdr:to>
      <xdr:col>11</xdr:col>
      <xdr:colOff>0</xdr:colOff>
      <xdr:row>107</xdr:row>
      <xdr:rowOff>0</xdr:rowOff>
    </xdr:to>
    <xdr:sp macro="" textlink="">
      <xdr:nvSpPr>
        <xdr:cNvPr id="15" name="AutoShape 23">
          <a:extLst>
            <a:ext uri="{FF2B5EF4-FFF2-40B4-BE49-F238E27FC236}">
              <a16:creationId xmlns:a16="http://schemas.microsoft.com/office/drawing/2014/main" xmlns="" id="{594BD18C-2987-4D18-9611-EF60680C2874}"/>
            </a:ext>
          </a:extLst>
        </xdr:cNvPr>
        <xdr:cNvSpPr>
          <a:spLocks noChangeArrowheads="1"/>
        </xdr:cNvSpPr>
      </xdr:nvSpPr>
      <xdr:spPr bwMode="auto">
        <a:xfrm>
          <a:off x="0" y="250126500"/>
          <a:ext cx="16840200" cy="6096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2</xdr:col>
      <xdr:colOff>0</xdr:colOff>
      <xdr:row>108</xdr:row>
      <xdr:rowOff>0</xdr:rowOff>
    </xdr:from>
    <xdr:to>
      <xdr:col>11</xdr:col>
      <xdr:colOff>0</xdr:colOff>
      <xdr:row>116</xdr:row>
      <xdr:rowOff>0</xdr:rowOff>
    </xdr:to>
    <xdr:sp macro="" textlink="">
      <xdr:nvSpPr>
        <xdr:cNvPr id="16" name="AutoShape 23">
          <a:extLst>
            <a:ext uri="{FF2B5EF4-FFF2-40B4-BE49-F238E27FC236}">
              <a16:creationId xmlns:a16="http://schemas.microsoft.com/office/drawing/2014/main" xmlns="" id="{0826B6A2-9211-4F4A-AB24-B2DA66C07057}"/>
            </a:ext>
          </a:extLst>
        </xdr:cNvPr>
        <xdr:cNvSpPr>
          <a:spLocks noChangeArrowheads="1"/>
        </xdr:cNvSpPr>
      </xdr:nvSpPr>
      <xdr:spPr bwMode="auto">
        <a:xfrm>
          <a:off x="0" y="256603500"/>
          <a:ext cx="16840200" cy="19526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2</xdr:col>
      <xdr:colOff>54428</xdr:colOff>
      <xdr:row>1</xdr:row>
      <xdr:rowOff>178594</xdr:rowOff>
    </xdr:from>
    <xdr:to>
      <xdr:col>2</xdr:col>
      <xdr:colOff>1871972</xdr:colOff>
      <xdr:row>5</xdr:row>
      <xdr:rowOff>41501</xdr:rowOff>
    </xdr:to>
    <xdr:pic>
      <xdr:nvPicPr>
        <xdr:cNvPr id="17" name="Picture 4" descr="Macintosh HD:Users:personeriabogota:Documents:Personeria:2016:Julio:Propuesta logo:Logo Nuevo Personeria cuadricula-02.png">
          <a:extLst>
            <a:ext uri="{FF2B5EF4-FFF2-40B4-BE49-F238E27FC236}">
              <a16:creationId xmlns:a16="http://schemas.microsoft.com/office/drawing/2014/main" xmlns="" id="{D2FC9677-5F7C-4B95-A0C8-D752F8D78CE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809751" cy="624907"/>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100-000002000000}"/>
            </a:ext>
          </a:extLst>
        </xdr:cNvPr>
        <xdr:cNvSpPr>
          <a:spLocks noChangeArrowheads="1"/>
        </xdr:cNvSpPr>
      </xdr:nvSpPr>
      <xdr:spPr bwMode="auto">
        <a:xfrm>
          <a:off x="0" y="1190625"/>
          <a:ext cx="18859500" cy="59550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30</xdr:row>
      <xdr:rowOff>0</xdr:rowOff>
    </xdr:to>
    <xdr:sp macro="" textlink="">
      <xdr:nvSpPr>
        <xdr:cNvPr id="2" name="AutoShape 23">
          <a:extLst>
            <a:ext uri="{FF2B5EF4-FFF2-40B4-BE49-F238E27FC236}">
              <a16:creationId xmlns:a16="http://schemas.microsoft.com/office/drawing/2014/main" xmlns="" id="{00000000-0008-0000-0200-000002000000}"/>
            </a:ext>
          </a:extLst>
        </xdr:cNvPr>
        <xdr:cNvSpPr>
          <a:spLocks noChangeArrowheads="1"/>
        </xdr:cNvSpPr>
      </xdr:nvSpPr>
      <xdr:spPr bwMode="auto">
        <a:xfrm>
          <a:off x="0" y="1190625"/>
          <a:ext cx="18859500" cy="59550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300-000002000000}"/>
            </a:ext>
          </a:extLst>
        </xdr:cNvPr>
        <xdr:cNvSpPr>
          <a:spLocks noChangeArrowheads="1"/>
        </xdr:cNvSpPr>
      </xdr:nvSpPr>
      <xdr:spPr bwMode="auto">
        <a:xfrm>
          <a:off x="0" y="1190625"/>
          <a:ext cx="18859500" cy="59550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23</xdr:row>
      <xdr:rowOff>0</xdr:rowOff>
    </xdr:to>
    <xdr:sp macro="" textlink="">
      <xdr:nvSpPr>
        <xdr:cNvPr id="2" name="AutoShape 23">
          <a:extLst>
            <a:ext uri="{FF2B5EF4-FFF2-40B4-BE49-F238E27FC236}">
              <a16:creationId xmlns:a16="http://schemas.microsoft.com/office/drawing/2014/main" xmlns="" id="{00000000-0008-0000-0400-000002000000}"/>
            </a:ext>
          </a:extLst>
        </xdr:cNvPr>
        <xdr:cNvSpPr>
          <a:spLocks noChangeArrowheads="1"/>
        </xdr:cNvSpPr>
      </xdr:nvSpPr>
      <xdr:spPr bwMode="auto">
        <a:xfrm>
          <a:off x="0" y="1190625"/>
          <a:ext cx="18859500" cy="59550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16</xdr:row>
      <xdr:rowOff>495300</xdr:rowOff>
    </xdr:to>
    <xdr:sp macro="" textlink="">
      <xdr:nvSpPr>
        <xdr:cNvPr id="2" name="AutoShape 23">
          <a:extLst>
            <a:ext uri="{FF2B5EF4-FFF2-40B4-BE49-F238E27FC236}">
              <a16:creationId xmlns:a16="http://schemas.microsoft.com/office/drawing/2014/main" xmlns="" id="{00000000-0008-0000-0500-000002000000}"/>
            </a:ext>
          </a:extLst>
        </xdr:cNvPr>
        <xdr:cNvSpPr>
          <a:spLocks noChangeArrowheads="1"/>
        </xdr:cNvSpPr>
      </xdr:nvSpPr>
      <xdr:spPr bwMode="auto">
        <a:xfrm>
          <a:off x="0" y="1190625"/>
          <a:ext cx="18859500" cy="595503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6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7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0</xdr:colOff>
      <xdr:row>8</xdr:row>
      <xdr:rowOff>0</xdr:rowOff>
    </xdr:to>
    <xdr:sp macro="" textlink="">
      <xdr:nvSpPr>
        <xdr:cNvPr id="2" name="AutoShape 23">
          <a:extLst>
            <a:ext uri="{FF2B5EF4-FFF2-40B4-BE49-F238E27FC236}">
              <a16:creationId xmlns:a16="http://schemas.microsoft.com/office/drawing/2014/main" xmlns="" id="{00000000-0008-0000-0800-000002000000}"/>
            </a:ext>
          </a:extLst>
        </xdr:cNvPr>
        <xdr:cNvSpPr>
          <a:spLocks noChangeArrowheads="1"/>
        </xdr:cNvSpPr>
      </xdr:nvSpPr>
      <xdr:spPr bwMode="auto">
        <a:xfrm>
          <a:off x="0" y="1190625"/>
          <a:ext cx="18859500" cy="952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211660</xdr:colOff>
      <xdr:row>0</xdr:row>
      <xdr:rowOff>74082</xdr:rowOff>
    </xdr:from>
    <xdr:to>
      <xdr:col>2</xdr:col>
      <xdr:colOff>433917</xdr:colOff>
      <xdr:row>1</xdr:row>
      <xdr:rowOff>477190</xdr:rowOff>
    </xdr:to>
    <xdr:pic>
      <xdr:nvPicPr>
        <xdr:cNvPr id="3" name="Imagen 1">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0" y="74082"/>
          <a:ext cx="3508382" cy="90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4\Planeacion\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omorales/Downloads/Users/njarias/Documents/COMITE%20DIRECTIVO/POA_DISCIPLINARIOS_2014(1)%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8.1.4\Planeacion\Users\omorales\Downloads\Users\DANIEL\Desktop\CESAR\temporal\2.%20documentos%201%20(FORMATO%20P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omorales/Downloads/Users/DANIEL/Desktop/CESAR/temporal/2.%20documentos%201%20(FORMATO%20PO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a6732cb1df67f5e9/Personer&#237;a/Indicadores/POA/POA%20trimestre%202/POA%202017-2%20presentaci&#243;n%20(con%20cambio%20de%20nomb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a6732cb1df67f5e9/Personer&#237;a/Indicadores/POA/POA%20trimestre%202/DECISIONES%20DE%20FONDO%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TRIMESTRE 2"/>
      <sheetName val="05 PROMOCIÓN Y DEFENSA D MPDH"/>
      <sheetName val="05 PROMOCIÓN Y DEFENSA D LOCAL"/>
      <sheetName val="06 PREVENCIÓN Y CONTROL V. ABS"/>
      <sheetName val="06 PREVENCIÓN Y CONTROL LOCALE"/>
      <sheetName val="06 PREVENCIÓN Y CONTROL (VEEDUR"/>
      <sheetName val="POA TRIMESTRE 1 sí"/>
      <sheetName val="POA TRIMESTRE 1"/>
      <sheetName val="PROGRAMACIÓN POA"/>
    </sheetNames>
    <sheetDataSet>
      <sheetData sheetId="0"/>
      <sheetData sheetId="1">
        <row r="9">
          <cell r="AB9">
            <v>5</v>
          </cell>
          <cell r="AK9">
            <v>0</v>
          </cell>
          <cell r="AL9">
            <v>0</v>
          </cell>
          <cell r="AN9">
            <v>0</v>
          </cell>
          <cell r="AP9">
            <v>0</v>
          </cell>
        </row>
        <row r="13">
          <cell r="AB13">
            <v>1800</v>
          </cell>
          <cell r="AD13">
            <v>1800</v>
          </cell>
          <cell r="AF13">
            <v>1800</v>
          </cell>
          <cell r="AK13">
            <v>1800</v>
          </cell>
          <cell r="AL13">
            <v>0</v>
          </cell>
          <cell r="AM13">
            <v>1800</v>
          </cell>
          <cell r="AN13">
            <v>0</v>
          </cell>
          <cell r="AO13">
            <v>1567</v>
          </cell>
          <cell r="AP13">
            <v>0</v>
          </cell>
        </row>
      </sheetData>
      <sheetData sheetId="2">
        <row r="9">
          <cell r="AB9">
            <v>0</v>
          </cell>
          <cell r="AK9">
            <v>0</v>
          </cell>
          <cell r="AL9">
            <v>0</v>
          </cell>
          <cell r="AN9">
            <v>0</v>
          </cell>
          <cell r="AP9">
            <v>0</v>
          </cell>
        </row>
      </sheetData>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sheetName val="FEBRERO"/>
      <sheetName val="MARZO"/>
      <sheetName val="I TRIMESTRE"/>
      <sheetName val="ABRIL"/>
      <sheetName val="MAYO"/>
      <sheetName val="JUNIO"/>
      <sheetName val="II TRIMESTRE"/>
      <sheetName val="JULIO"/>
      <sheetName val="AGOSTO"/>
      <sheetName val="SEPTIEMBRE"/>
      <sheetName val="III TRIMESTRE"/>
      <sheetName val="OCTUBRE"/>
      <sheetName val="NOVIEMBRE"/>
      <sheetName val="DICIEMBRE"/>
      <sheetName val="IV TRIMESTRE"/>
      <sheetName val="INFORME ACUMULADO"/>
    </sheetNames>
    <sheetDataSet>
      <sheetData sheetId="0">
        <row r="9">
          <cell r="G9">
            <v>2</v>
          </cell>
          <cell r="H9">
            <v>3</v>
          </cell>
          <cell r="I9">
            <v>1</v>
          </cell>
        </row>
        <row r="11">
          <cell r="J11">
            <v>112</v>
          </cell>
        </row>
      </sheetData>
      <sheetData sheetId="1">
        <row r="9">
          <cell r="G9">
            <v>4</v>
          </cell>
          <cell r="H9">
            <v>2</v>
          </cell>
          <cell r="I9">
            <v>1</v>
          </cell>
        </row>
        <row r="11">
          <cell r="J11">
            <v>152</v>
          </cell>
        </row>
      </sheetData>
      <sheetData sheetId="2">
        <row r="9">
          <cell r="G9">
            <v>6</v>
          </cell>
          <cell r="H9">
            <v>2</v>
          </cell>
          <cell r="I9">
            <v>1</v>
          </cell>
        </row>
        <row r="11">
          <cell r="J11">
            <v>204</v>
          </cell>
        </row>
      </sheetData>
      <sheetData sheetId="3" refreshError="1"/>
      <sheetData sheetId="4">
        <row r="9">
          <cell r="G9">
            <v>3</v>
          </cell>
          <cell r="H9">
            <v>3</v>
          </cell>
          <cell r="I9">
            <v>1</v>
          </cell>
        </row>
        <row r="11">
          <cell r="J11">
            <v>141</v>
          </cell>
        </row>
      </sheetData>
      <sheetData sheetId="5">
        <row r="9">
          <cell r="G9">
            <v>6</v>
          </cell>
          <cell r="H9">
            <v>4</v>
          </cell>
          <cell r="I9">
            <v>7</v>
          </cell>
        </row>
        <row r="11">
          <cell r="J11">
            <v>257</v>
          </cell>
        </row>
      </sheetData>
      <sheetData sheetId="6">
        <row r="9">
          <cell r="G9">
            <v>8</v>
          </cell>
          <cell r="H9">
            <v>2</v>
          </cell>
          <cell r="I9">
            <v>3</v>
          </cell>
        </row>
        <row r="11">
          <cell r="J11">
            <v>248</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B050"/>
  </sheetPr>
  <dimension ref="A1:AQ29"/>
  <sheetViews>
    <sheetView showGridLines="0" topLeftCell="AB2" zoomScale="65" zoomScaleNormal="65" workbookViewId="0">
      <selection activeCell="AD164" sqref="AD164:AD165"/>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76.5" customHeight="1">
      <c r="A9" s="244" t="s">
        <v>100</v>
      </c>
      <c r="B9" s="244" t="s">
        <v>211</v>
      </c>
      <c r="C9" s="267" t="s">
        <v>101</v>
      </c>
      <c r="D9" s="248" t="s">
        <v>194</v>
      </c>
      <c r="E9" s="249" t="s">
        <v>380</v>
      </c>
      <c r="F9" s="250" t="s">
        <v>174</v>
      </c>
      <c r="G9" s="65" t="s">
        <v>175</v>
      </c>
      <c r="H9" s="65" t="s">
        <v>253</v>
      </c>
      <c r="I9" s="252">
        <v>0</v>
      </c>
      <c r="J9" s="252">
        <v>0</v>
      </c>
      <c r="K9" s="252">
        <v>0</v>
      </c>
      <c r="L9" s="252">
        <v>0</v>
      </c>
      <c r="M9" s="252">
        <v>0</v>
      </c>
      <c r="N9" s="252">
        <v>0</v>
      </c>
      <c r="O9" s="255">
        <f>I9+K9+M9</f>
        <v>0</v>
      </c>
      <c r="P9" s="255">
        <f>J9+L9+N9</f>
        <v>0</v>
      </c>
      <c r="Q9" s="252">
        <v>0</v>
      </c>
      <c r="R9" s="252">
        <v>0</v>
      </c>
      <c r="S9" s="252">
        <v>0</v>
      </c>
      <c r="T9" s="252">
        <v>0</v>
      </c>
      <c r="U9" s="252">
        <v>0</v>
      </c>
      <c r="V9" s="252">
        <v>0</v>
      </c>
      <c r="W9" s="255">
        <f>Q9+S9+U9</f>
        <v>0</v>
      </c>
      <c r="X9" s="255">
        <f>R9+T9+V9</f>
        <v>0</v>
      </c>
      <c r="Y9" s="252">
        <v>0</v>
      </c>
      <c r="Z9" s="252">
        <v>0</v>
      </c>
      <c r="AA9" s="252">
        <v>0</v>
      </c>
      <c r="AB9" s="252">
        <v>0</v>
      </c>
      <c r="AC9" s="252">
        <v>0</v>
      </c>
      <c r="AD9" s="252">
        <v>1</v>
      </c>
      <c r="AE9" s="255">
        <f>Y9+AA9+AC9</f>
        <v>0</v>
      </c>
      <c r="AF9" s="255">
        <f>Z9+AB9+AD9</f>
        <v>1</v>
      </c>
      <c r="AG9" s="258">
        <v>1</v>
      </c>
      <c r="AH9" s="252">
        <v>0</v>
      </c>
      <c r="AI9" s="252">
        <v>0</v>
      </c>
      <c r="AJ9" s="252">
        <v>0</v>
      </c>
      <c r="AK9" s="252">
        <v>0</v>
      </c>
      <c r="AL9" s="252">
        <v>0</v>
      </c>
      <c r="AM9" s="255">
        <f>AG9+AI9+AK9</f>
        <v>1</v>
      </c>
      <c r="AN9" s="255">
        <f>AH9+AJ9+AL9</f>
        <v>0</v>
      </c>
      <c r="AO9" s="264">
        <f>O9+W9+AE9+AM9</f>
        <v>1</v>
      </c>
      <c r="AP9" s="264">
        <f>P9+X9+AF9+AN9</f>
        <v>1</v>
      </c>
      <c r="AQ9" s="261">
        <f>IF(AND(AP9&gt;0,AO9&gt;0),AP9/AO9,0)</f>
        <v>1</v>
      </c>
    </row>
    <row r="10" spans="1:43" ht="145.5" customHeight="1">
      <c r="A10" s="245"/>
      <c r="B10" s="245"/>
      <c r="C10" s="268"/>
      <c r="D10" s="248"/>
      <c r="E10" s="249"/>
      <c r="F10" s="251"/>
      <c r="G10" s="68" t="s">
        <v>328</v>
      </c>
      <c r="H10" s="68" t="s">
        <v>323</v>
      </c>
      <c r="I10" s="253"/>
      <c r="J10" s="253"/>
      <c r="K10" s="253"/>
      <c r="L10" s="253"/>
      <c r="M10" s="253"/>
      <c r="N10" s="253"/>
      <c r="O10" s="256"/>
      <c r="P10" s="256"/>
      <c r="Q10" s="253"/>
      <c r="R10" s="253"/>
      <c r="S10" s="253"/>
      <c r="T10" s="253"/>
      <c r="U10" s="253"/>
      <c r="V10" s="253"/>
      <c r="W10" s="256"/>
      <c r="X10" s="256"/>
      <c r="Y10" s="253"/>
      <c r="Z10" s="253"/>
      <c r="AA10" s="253"/>
      <c r="AB10" s="253"/>
      <c r="AC10" s="253"/>
      <c r="AD10" s="253"/>
      <c r="AE10" s="256"/>
      <c r="AF10" s="256"/>
      <c r="AG10" s="259"/>
      <c r="AH10" s="253"/>
      <c r="AI10" s="253"/>
      <c r="AJ10" s="253"/>
      <c r="AK10" s="253"/>
      <c r="AL10" s="253"/>
      <c r="AM10" s="256"/>
      <c r="AN10" s="256"/>
      <c r="AO10" s="265"/>
      <c r="AP10" s="265"/>
      <c r="AQ10" s="262"/>
    </row>
    <row r="11" spans="1:43" ht="103.5">
      <c r="A11" s="245"/>
      <c r="B11" s="245"/>
      <c r="C11" s="268"/>
      <c r="D11" s="248"/>
      <c r="E11" s="249"/>
      <c r="F11" s="251"/>
      <c r="G11" s="68" t="s">
        <v>329</v>
      </c>
      <c r="H11" s="68" t="s">
        <v>373</v>
      </c>
      <c r="I11" s="253"/>
      <c r="J11" s="253"/>
      <c r="K11" s="253"/>
      <c r="L11" s="253"/>
      <c r="M11" s="253"/>
      <c r="N11" s="253"/>
      <c r="O11" s="256"/>
      <c r="P11" s="256"/>
      <c r="Q11" s="253"/>
      <c r="R11" s="253"/>
      <c r="S11" s="253"/>
      <c r="T11" s="253"/>
      <c r="U11" s="253"/>
      <c r="V11" s="253"/>
      <c r="W11" s="256"/>
      <c r="X11" s="256"/>
      <c r="Y11" s="253"/>
      <c r="Z11" s="253"/>
      <c r="AA11" s="253"/>
      <c r="AB11" s="253"/>
      <c r="AC11" s="253"/>
      <c r="AD11" s="253"/>
      <c r="AE11" s="256"/>
      <c r="AF11" s="256"/>
      <c r="AG11" s="259"/>
      <c r="AH11" s="253"/>
      <c r="AI11" s="253"/>
      <c r="AJ11" s="253"/>
      <c r="AK11" s="253"/>
      <c r="AL11" s="253"/>
      <c r="AM11" s="256"/>
      <c r="AN11" s="256"/>
      <c r="AO11" s="265"/>
      <c r="AP11" s="265"/>
      <c r="AQ11" s="262"/>
    </row>
    <row r="12" spans="1:43" ht="115.5" customHeight="1">
      <c r="A12" s="245"/>
      <c r="B12" s="245"/>
      <c r="C12" s="268"/>
      <c r="D12" s="248"/>
      <c r="E12" s="249"/>
      <c r="F12" s="251"/>
      <c r="G12" s="68" t="s">
        <v>324</v>
      </c>
      <c r="H12" s="68" t="s">
        <v>374</v>
      </c>
      <c r="I12" s="253"/>
      <c r="J12" s="253"/>
      <c r="K12" s="253"/>
      <c r="L12" s="253"/>
      <c r="M12" s="253"/>
      <c r="N12" s="253"/>
      <c r="O12" s="256"/>
      <c r="P12" s="256"/>
      <c r="Q12" s="253"/>
      <c r="R12" s="253"/>
      <c r="S12" s="253"/>
      <c r="T12" s="253"/>
      <c r="U12" s="253"/>
      <c r="V12" s="253"/>
      <c r="W12" s="256"/>
      <c r="X12" s="256"/>
      <c r="Y12" s="253"/>
      <c r="Z12" s="253"/>
      <c r="AA12" s="253"/>
      <c r="AB12" s="253"/>
      <c r="AC12" s="253"/>
      <c r="AD12" s="253"/>
      <c r="AE12" s="256"/>
      <c r="AF12" s="256"/>
      <c r="AG12" s="259"/>
      <c r="AH12" s="253"/>
      <c r="AI12" s="253"/>
      <c r="AJ12" s="253"/>
      <c r="AK12" s="253"/>
      <c r="AL12" s="253"/>
      <c r="AM12" s="256"/>
      <c r="AN12" s="256"/>
      <c r="AO12" s="265"/>
      <c r="AP12" s="265"/>
      <c r="AQ12" s="262"/>
    </row>
    <row r="13" spans="1:43" ht="138">
      <c r="A13" s="246"/>
      <c r="B13" s="246"/>
      <c r="C13" s="269"/>
      <c r="D13" s="248"/>
      <c r="E13" s="249"/>
      <c r="F13" s="251"/>
      <c r="G13" s="68" t="s">
        <v>340</v>
      </c>
      <c r="H13" s="68" t="s">
        <v>374</v>
      </c>
      <c r="I13" s="254"/>
      <c r="J13" s="254"/>
      <c r="K13" s="254"/>
      <c r="L13" s="254"/>
      <c r="M13" s="254"/>
      <c r="N13" s="254"/>
      <c r="O13" s="257"/>
      <c r="P13" s="257"/>
      <c r="Q13" s="254"/>
      <c r="R13" s="254"/>
      <c r="S13" s="254"/>
      <c r="T13" s="254"/>
      <c r="U13" s="254"/>
      <c r="V13" s="254"/>
      <c r="W13" s="257"/>
      <c r="X13" s="257"/>
      <c r="Y13" s="254"/>
      <c r="Z13" s="254"/>
      <c r="AA13" s="254"/>
      <c r="AB13" s="254"/>
      <c r="AC13" s="254"/>
      <c r="AD13" s="254"/>
      <c r="AE13" s="257"/>
      <c r="AF13" s="257"/>
      <c r="AG13" s="260"/>
      <c r="AH13" s="254"/>
      <c r="AI13" s="254"/>
      <c r="AJ13" s="254"/>
      <c r="AK13" s="254"/>
      <c r="AL13" s="254"/>
      <c r="AM13" s="257"/>
      <c r="AN13" s="257"/>
      <c r="AO13" s="266"/>
      <c r="AP13" s="266"/>
      <c r="AQ13" s="263"/>
    </row>
    <row r="14" spans="1:43" ht="18">
      <c r="A14" s="277" t="s">
        <v>377</v>
      </c>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3">
        <f>AVERAGE(AQ9:AQ13)</f>
        <v>1</v>
      </c>
    </row>
    <row r="15" spans="1:43" ht="17.25">
      <c r="A15" s="4"/>
      <c r="B15" s="4"/>
      <c r="C15" s="10"/>
      <c r="D15" s="4"/>
      <c r="E15" s="4"/>
      <c r="F15" s="4"/>
      <c r="G15" s="4"/>
      <c r="H15" s="5"/>
    </row>
    <row r="16" spans="1:43" ht="13.5" customHeight="1">
      <c r="A16" s="280" t="s">
        <v>185</v>
      </c>
      <c r="B16" s="281"/>
      <c r="C16" s="281"/>
      <c r="D16" s="281"/>
      <c r="E16" s="281"/>
      <c r="F16" s="281"/>
      <c r="G16" s="281"/>
      <c r="H16" s="281"/>
    </row>
    <row r="17" spans="1:8" ht="15" customHeight="1">
      <c r="A17" s="281"/>
      <c r="B17" s="281"/>
      <c r="C17" s="281"/>
      <c r="D17" s="281"/>
      <c r="E17" s="281"/>
      <c r="F17" s="281"/>
      <c r="G17" s="281"/>
      <c r="H17" s="281"/>
    </row>
    <row r="18" spans="1:8" ht="17.25">
      <c r="A18" s="4"/>
      <c r="B18" s="282"/>
      <c r="C18" s="282"/>
      <c r="D18" s="282"/>
      <c r="E18" s="282"/>
      <c r="F18" s="282"/>
      <c r="G18" s="282"/>
      <c r="H18" s="282"/>
    </row>
    <row r="19" spans="1:8" ht="17.25">
      <c r="A19" s="4"/>
      <c r="B19" s="4"/>
      <c r="C19" s="10"/>
      <c r="D19" s="4"/>
      <c r="E19" s="4"/>
      <c r="F19" s="4"/>
      <c r="G19" s="4"/>
      <c r="H19" s="5"/>
    </row>
    <row r="20" spans="1:8" ht="17.25">
      <c r="A20" s="271" t="s">
        <v>413</v>
      </c>
      <c r="B20" s="272"/>
      <c r="C20" s="272"/>
      <c r="D20" s="4"/>
      <c r="E20" s="4"/>
      <c r="F20" s="273" t="s">
        <v>372</v>
      </c>
      <c r="G20" s="274" t="s">
        <v>391</v>
      </c>
      <c r="H20" s="274"/>
    </row>
    <row r="21" spans="1:8" ht="17.25">
      <c r="A21" s="4"/>
      <c r="B21" s="4"/>
      <c r="C21" s="10"/>
      <c r="D21" s="4"/>
      <c r="E21" s="4"/>
      <c r="F21" s="273"/>
      <c r="G21" s="275" t="s">
        <v>382</v>
      </c>
      <c r="H21" s="276"/>
    </row>
    <row r="22" spans="1:8" ht="13.5" customHeight="1">
      <c r="A22" s="4"/>
      <c r="B22" s="4"/>
      <c r="C22" s="10"/>
      <c r="D22" s="4"/>
      <c r="E22" s="4"/>
      <c r="F22" s="4"/>
      <c r="G22" s="4"/>
      <c r="H22" s="5"/>
    </row>
    <row r="23" spans="1:8" ht="15" customHeight="1">
      <c r="A23" s="4"/>
      <c r="B23" s="4"/>
      <c r="C23" s="10"/>
      <c r="D23" s="4"/>
      <c r="E23" s="4"/>
      <c r="F23" s="4"/>
      <c r="G23" s="4"/>
      <c r="H23" s="5"/>
    </row>
    <row r="24" spans="1:8" ht="17.25">
      <c r="A24" s="4"/>
      <c r="B24" s="4"/>
      <c r="C24" s="10"/>
      <c r="D24" s="4"/>
      <c r="E24" s="4"/>
      <c r="F24" s="4"/>
      <c r="G24" s="4"/>
      <c r="H24" s="5"/>
    </row>
    <row r="25" spans="1:8" ht="15" customHeight="1">
      <c r="A25" s="4"/>
      <c r="B25" s="4"/>
      <c r="C25" s="10"/>
      <c r="D25" s="270" t="s">
        <v>392</v>
      </c>
      <c r="E25" s="270"/>
      <c r="F25" s="270"/>
      <c r="G25" s="270"/>
      <c r="H25" s="4"/>
    </row>
    <row r="26" spans="1:8" ht="15" customHeight="1">
      <c r="A26" s="4"/>
      <c r="B26" s="4"/>
      <c r="C26" s="10"/>
      <c r="D26" s="4"/>
      <c r="E26" s="4"/>
      <c r="F26" s="5"/>
      <c r="G26" s="4"/>
      <c r="H26" s="4"/>
    </row>
    <row r="27" spans="1:8" ht="15" customHeight="1">
      <c r="A27" s="4"/>
      <c r="B27" s="4"/>
      <c r="C27" s="10"/>
      <c r="D27" s="270" t="s">
        <v>383</v>
      </c>
      <c r="E27" s="270"/>
      <c r="F27" s="270"/>
      <c r="G27" s="270"/>
      <c r="H27" s="4"/>
    </row>
    <row r="28" spans="1:8" ht="15" customHeight="1">
      <c r="A28" s="4"/>
      <c r="B28" s="4"/>
      <c r="C28" s="10"/>
      <c r="D28" s="4"/>
      <c r="E28" s="4"/>
      <c r="F28" s="5"/>
      <c r="G28" s="4"/>
      <c r="H28" s="4"/>
    </row>
    <row r="29" spans="1:8" ht="15" customHeight="1">
      <c r="A29" s="4"/>
      <c r="B29" s="4"/>
      <c r="C29" s="10"/>
      <c r="D29" s="270" t="s">
        <v>384</v>
      </c>
      <c r="E29" s="270"/>
      <c r="F29" s="270"/>
      <c r="G29" s="270"/>
      <c r="H29" s="4"/>
    </row>
  </sheetData>
  <sheetProtection password="DEE6" sheet="1" objects="1" scenarios="1"/>
  <mergeCells count="87">
    <mergeCell ref="B9:B13"/>
    <mergeCell ref="C9:C13"/>
    <mergeCell ref="D29:G29"/>
    <mergeCell ref="A20:C20"/>
    <mergeCell ref="F20:F21"/>
    <mergeCell ref="G20:H20"/>
    <mergeCell ref="G21:H21"/>
    <mergeCell ref="D25:G25"/>
    <mergeCell ref="D27:G27"/>
    <mergeCell ref="A14:AP14"/>
    <mergeCell ref="A16:H17"/>
    <mergeCell ref="B18:H18"/>
    <mergeCell ref="AP9:AP13"/>
    <mergeCell ref="AD9:AD13"/>
    <mergeCell ref="AE9:AE13"/>
    <mergeCell ref="AF9:AF13"/>
    <mergeCell ref="AQ9:AQ13"/>
    <mergeCell ref="AJ9:AJ13"/>
    <mergeCell ref="AK9:AK13"/>
    <mergeCell ref="AL9:AL13"/>
    <mergeCell ref="AM9:AM13"/>
    <mergeCell ref="AN9:AN13"/>
    <mergeCell ref="AO9:AO13"/>
    <mergeCell ref="AG9:AG13"/>
    <mergeCell ref="AH9:AH13"/>
    <mergeCell ref="AI9:AI13"/>
    <mergeCell ref="X9:X13"/>
    <mergeCell ref="Y9:Y13"/>
    <mergeCell ref="Z9:Z13"/>
    <mergeCell ref="AA9:AA13"/>
    <mergeCell ref="AB9:AB13"/>
    <mergeCell ref="AC9:AC13"/>
    <mergeCell ref="F9:F13"/>
    <mergeCell ref="I9:I13"/>
    <mergeCell ref="J9:J13"/>
    <mergeCell ref="W9:W13"/>
    <mergeCell ref="L9:L13"/>
    <mergeCell ref="M9:M13"/>
    <mergeCell ref="N9:N13"/>
    <mergeCell ref="O9:O13"/>
    <mergeCell ref="P9:P13"/>
    <mergeCell ref="Q9:Q13"/>
    <mergeCell ref="R9:R13"/>
    <mergeCell ref="S9:S13"/>
    <mergeCell ref="T9:T13"/>
    <mergeCell ref="U9:U13"/>
    <mergeCell ref="V9:V13"/>
    <mergeCell ref="K9:K13"/>
    <mergeCell ref="A9:A13"/>
    <mergeCell ref="AG7:AH7"/>
    <mergeCell ref="AI7:AJ7"/>
    <mergeCell ref="AK7:AL7"/>
    <mergeCell ref="I7:J7"/>
    <mergeCell ref="K7:L7"/>
    <mergeCell ref="M7:N7"/>
    <mergeCell ref="O7:P7"/>
    <mergeCell ref="Q7:R7"/>
    <mergeCell ref="S7:T7"/>
    <mergeCell ref="G5:G8"/>
    <mergeCell ref="H5:H8"/>
    <mergeCell ref="I5:AN5"/>
    <mergeCell ref="D9:D13"/>
    <mergeCell ref="E9:E13"/>
    <mergeCell ref="AG6:AN6"/>
    <mergeCell ref="AM7:AN7"/>
    <mergeCell ref="U7:V7"/>
    <mergeCell ref="W7:X7"/>
    <mergeCell ref="Y7:Z7"/>
    <mergeCell ref="AA7:AB7"/>
    <mergeCell ref="AC7:AD7"/>
    <mergeCell ref="AE7:AF7"/>
    <mergeCell ref="A1:C2"/>
    <mergeCell ref="D1:H1"/>
    <mergeCell ref="D2:H2"/>
    <mergeCell ref="AO4:AQ4"/>
    <mergeCell ref="A5:A8"/>
    <mergeCell ref="B5:B8"/>
    <mergeCell ref="C5:C8"/>
    <mergeCell ref="D5:D8"/>
    <mergeCell ref="E5:E8"/>
    <mergeCell ref="F5:F8"/>
    <mergeCell ref="AO5:AO8"/>
    <mergeCell ref="AP5:AP8"/>
    <mergeCell ref="AQ5:AQ8"/>
    <mergeCell ref="I6:P6"/>
    <mergeCell ref="Q6:X6"/>
    <mergeCell ref="Y6:AF6"/>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50"/>
  </sheetPr>
  <dimension ref="A1:AQ47"/>
  <sheetViews>
    <sheetView showGridLines="0" topLeftCell="AB25" zoomScale="65" zoomScaleNormal="65" workbookViewId="0">
      <selection activeCell="AK28" sqref="AK28:AK31"/>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55.5" customHeight="1">
      <c r="A9" s="244" t="s">
        <v>100</v>
      </c>
      <c r="B9" s="244" t="s">
        <v>402</v>
      </c>
      <c r="C9" s="267" t="s">
        <v>101</v>
      </c>
      <c r="D9" s="251" t="s">
        <v>297</v>
      </c>
      <c r="E9" s="292" t="s">
        <v>102</v>
      </c>
      <c r="F9" s="250" t="s">
        <v>296</v>
      </c>
      <c r="G9" s="66" t="s">
        <v>103</v>
      </c>
      <c r="H9" s="66" t="s">
        <v>275</v>
      </c>
      <c r="I9" s="343" t="e">
        <f>SUM(#REF!)</f>
        <v>#REF!</v>
      </c>
      <c r="J9" s="343" t="e">
        <f>SUM(#REF!)</f>
        <v>#REF!</v>
      </c>
      <c r="K9" s="343" t="e">
        <f>SUM(#REF!)</f>
        <v>#REF!</v>
      </c>
      <c r="L9" s="343" t="e">
        <f>SUM(#REF!)</f>
        <v>#REF!</v>
      </c>
      <c r="M9" s="343" t="e">
        <f>SUM(#REF!)</f>
        <v>#REF!</v>
      </c>
      <c r="N9" s="343" t="e">
        <f>SUM(#REF!)</f>
        <v>#REF!</v>
      </c>
      <c r="O9" s="287" t="e">
        <f>I9+K9+M9</f>
        <v>#REF!</v>
      </c>
      <c r="P9" s="287" t="e">
        <f>J9+L9+N9</f>
        <v>#REF!</v>
      </c>
      <c r="Q9" s="343" t="e">
        <f>SUM(#REF!)</f>
        <v>#REF!</v>
      </c>
      <c r="R9" s="343" t="e">
        <f>SUM(#REF!)</f>
        <v>#REF!</v>
      </c>
      <c r="S9" s="343" t="e">
        <f>SUM(#REF!)</f>
        <v>#REF!</v>
      </c>
      <c r="T9" s="343" t="e">
        <f>SUM(#REF!)</f>
        <v>#REF!</v>
      </c>
      <c r="U9" s="343" t="e">
        <f>SUM(#REF!)</f>
        <v>#REF!</v>
      </c>
      <c r="V9" s="343" t="e">
        <f>SUM(#REF!)</f>
        <v>#REF!</v>
      </c>
      <c r="W9" s="287" t="e">
        <f>Q9+S9+U9</f>
        <v>#REF!</v>
      </c>
      <c r="X9" s="287" t="e">
        <f>R9+T9+V9</f>
        <v>#REF!</v>
      </c>
      <c r="Y9" s="343" t="e">
        <f>SUM(#REF!)</f>
        <v>#REF!</v>
      </c>
      <c r="Z9" s="343" t="e">
        <f>SUM(#REF!)</f>
        <v>#REF!</v>
      </c>
      <c r="AA9" s="343" t="e">
        <f>SUM(#REF!)</f>
        <v>#REF!</v>
      </c>
      <c r="AB9" s="343" t="e">
        <f>SUM(#REF!)</f>
        <v>#REF!</v>
      </c>
      <c r="AC9" s="343" t="e">
        <f>SUM(#REF!)</f>
        <v>#REF!</v>
      </c>
      <c r="AD9" s="343" t="e">
        <f>SUM(#REF!)</f>
        <v>#REF!</v>
      </c>
      <c r="AE9" s="287" t="e">
        <f>Y9+AA9+AC9</f>
        <v>#REF!</v>
      </c>
      <c r="AF9" s="287" t="e">
        <f>Z9+AB9+AD9</f>
        <v>#REF!</v>
      </c>
      <c r="AG9" s="343" t="e">
        <f>SUM(#REF!)</f>
        <v>#REF!</v>
      </c>
      <c r="AH9" s="343" t="e">
        <f>SUM(#REF!)</f>
        <v>#REF!</v>
      </c>
      <c r="AI9" s="343" t="e">
        <f>SUM(#REF!)</f>
        <v>#REF!</v>
      </c>
      <c r="AJ9" s="343" t="e">
        <f>SUM(#REF!)</f>
        <v>#REF!</v>
      </c>
      <c r="AK9" s="343" t="e">
        <f>SUM(#REF!)</f>
        <v>#REF!</v>
      </c>
      <c r="AL9" s="343" t="e">
        <f>SUM(#REF!)</f>
        <v>#REF!</v>
      </c>
      <c r="AM9" s="287" t="e">
        <f>AG9+AI9+AK9</f>
        <v>#REF!</v>
      </c>
      <c r="AN9" s="287" t="e">
        <f>AH9+AJ9+AL9</f>
        <v>#REF!</v>
      </c>
      <c r="AO9" s="283" t="e">
        <f>O9+W9+AE9+AM9</f>
        <v>#REF!</v>
      </c>
      <c r="AP9" s="283" t="e">
        <f>P9+X9+AF9+AN9</f>
        <v>#REF!</v>
      </c>
      <c r="AQ9" s="261" t="e">
        <f>IF(AND(AP9&gt;0,AO9&gt;0),AP9/AO9,0)</f>
        <v>#REF!</v>
      </c>
    </row>
    <row r="10" spans="1:43" ht="51.75">
      <c r="A10" s="245"/>
      <c r="B10" s="245"/>
      <c r="C10" s="268"/>
      <c r="D10" s="251"/>
      <c r="E10" s="249"/>
      <c r="F10" s="251"/>
      <c r="G10" s="66" t="s">
        <v>104</v>
      </c>
      <c r="H10" s="66" t="s">
        <v>275</v>
      </c>
      <c r="I10" s="349"/>
      <c r="J10" s="349"/>
      <c r="K10" s="349"/>
      <c r="L10" s="349"/>
      <c r="M10" s="349"/>
      <c r="N10" s="349"/>
      <c r="O10" s="347"/>
      <c r="P10" s="347"/>
      <c r="Q10" s="349"/>
      <c r="R10" s="349"/>
      <c r="S10" s="349"/>
      <c r="T10" s="349"/>
      <c r="U10" s="349"/>
      <c r="V10" s="349"/>
      <c r="W10" s="347"/>
      <c r="X10" s="347"/>
      <c r="Y10" s="349"/>
      <c r="Z10" s="349"/>
      <c r="AA10" s="349"/>
      <c r="AB10" s="349"/>
      <c r="AC10" s="349"/>
      <c r="AD10" s="349"/>
      <c r="AE10" s="347"/>
      <c r="AF10" s="347"/>
      <c r="AG10" s="349"/>
      <c r="AH10" s="349"/>
      <c r="AI10" s="349"/>
      <c r="AJ10" s="349"/>
      <c r="AK10" s="349"/>
      <c r="AL10" s="349"/>
      <c r="AM10" s="347"/>
      <c r="AN10" s="347"/>
      <c r="AO10" s="331"/>
      <c r="AP10" s="331"/>
      <c r="AQ10" s="262"/>
    </row>
    <row r="11" spans="1:43" ht="51.75">
      <c r="A11" s="245"/>
      <c r="B11" s="245"/>
      <c r="C11" s="268"/>
      <c r="D11" s="251"/>
      <c r="E11" s="249"/>
      <c r="F11" s="251"/>
      <c r="G11" s="66" t="s">
        <v>106</v>
      </c>
      <c r="H11" s="66" t="s">
        <v>231</v>
      </c>
      <c r="I11" s="349"/>
      <c r="J11" s="349"/>
      <c r="K11" s="349"/>
      <c r="L11" s="349"/>
      <c r="M11" s="349"/>
      <c r="N11" s="349"/>
      <c r="O11" s="347"/>
      <c r="P11" s="347"/>
      <c r="Q11" s="349"/>
      <c r="R11" s="349"/>
      <c r="S11" s="349"/>
      <c r="T11" s="349"/>
      <c r="U11" s="349"/>
      <c r="V11" s="349"/>
      <c r="W11" s="347"/>
      <c r="X11" s="347"/>
      <c r="Y11" s="349"/>
      <c r="Z11" s="349"/>
      <c r="AA11" s="349"/>
      <c r="AB11" s="349"/>
      <c r="AC11" s="349"/>
      <c r="AD11" s="349"/>
      <c r="AE11" s="347"/>
      <c r="AF11" s="347"/>
      <c r="AG11" s="349"/>
      <c r="AH11" s="349"/>
      <c r="AI11" s="349"/>
      <c r="AJ11" s="349"/>
      <c r="AK11" s="349"/>
      <c r="AL11" s="349"/>
      <c r="AM11" s="347"/>
      <c r="AN11" s="347"/>
      <c r="AO11" s="331"/>
      <c r="AP11" s="331"/>
      <c r="AQ11" s="262"/>
    </row>
    <row r="12" spans="1:43" ht="51.75">
      <c r="A12" s="245"/>
      <c r="B12" s="245"/>
      <c r="C12" s="268"/>
      <c r="D12" s="251"/>
      <c r="E12" s="249"/>
      <c r="F12" s="251"/>
      <c r="G12" s="66" t="s">
        <v>107</v>
      </c>
      <c r="H12" s="66" t="s">
        <v>230</v>
      </c>
      <c r="I12" s="349"/>
      <c r="J12" s="349"/>
      <c r="K12" s="349"/>
      <c r="L12" s="349"/>
      <c r="M12" s="349"/>
      <c r="N12" s="349"/>
      <c r="O12" s="347"/>
      <c r="P12" s="347"/>
      <c r="Q12" s="349"/>
      <c r="R12" s="349"/>
      <c r="S12" s="349"/>
      <c r="T12" s="349"/>
      <c r="U12" s="349"/>
      <c r="V12" s="349"/>
      <c r="W12" s="347"/>
      <c r="X12" s="347"/>
      <c r="Y12" s="349"/>
      <c r="Z12" s="349"/>
      <c r="AA12" s="349"/>
      <c r="AB12" s="349"/>
      <c r="AC12" s="349"/>
      <c r="AD12" s="349"/>
      <c r="AE12" s="347"/>
      <c r="AF12" s="347"/>
      <c r="AG12" s="349"/>
      <c r="AH12" s="349"/>
      <c r="AI12" s="349"/>
      <c r="AJ12" s="349"/>
      <c r="AK12" s="349"/>
      <c r="AL12" s="349"/>
      <c r="AM12" s="347"/>
      <c r="AN12" s="347"/>
      <c r="AO12" s="331"/>
      <c r="AP12" s="331"/>
      <c r="AQ12" s="262"/>
    </row>
    <row r="13" spans="1:43" ht="69">
      <c r="A13" s="245"/>
      <c r="B13" s="246"/>
      <c r="C13" s="268"/>
      <c r="D13" s="251"/>
      <c r="E13" s="249"/>
      <c r="F13" s="251"/>
      <c r="G13" s="66" t="s">
        <v>108</v>
      </c>
      <c r="H13" s="66" t="s">
        <v>276</v>
      </c>
      <c r="I13" s="286"/>
      <c r="J13" s="286"/>
      <c r="K13" s="286"/>
      <c r="L13" s="286"/>
      <c r="M13" s="286"/>
      <c r="N13" s="286"/>
      <c r="O13" s="288"/>
      <c r="P13" s="288"/>
      <c r="Q13" s="286"/>
      <c r="R13" s="286"/>
      <c r="S13" s="286"/>
      <c r="T13" s="286"/>
      <c r="U13" s="286"/>
      <c r="V13" s="286"/>
      <c r="W13" s="288"/>
      <c r="X13" s="288"/>
      <c r="Y13" s="286"/>
      <c r="Z13" s="286"/>
      <c r="AA13" s="286"/>
      <c r="AB13" s="286"/>
      <c r="AC13" s="286"/>
      <c r="AD13" s="286"/>
      <c r="AE13" s="288"/>
      <c r="AF13" s="288"/>
      <c r="AG13" s="286"/>
      <c r="AH13" s="286"/>
      <c r="AI13" s="286"/>
      <c r="AJ13" s="286"/>
      <c r="AK13" s="286"/>
      <c r="AL13" s="286"/>
      <c r="AM13" s="288"/>
      <c r="AN13" s="288"/>
      <c r="AO13" s="284"/>
      <c r="AP13" s="284"/>
      <c r="AQ13" s="263"/>
    </row>
    <row r="14" spans="1:43" ht="51.75" customHeight="1">
      <c r="A14" s="245"/>
      <c r="B14" s="306" t="s">
        <v>402</v>
      </c>
      <c r="C14" s="268"/>
      <c r="D14" s="251" t="s">
        <v>113</v>
      </c>
      <c r="E14" s="292" t="s">
        <v>114</v>
      </c>
      <c r="F14" s="248" t="s">
        <v>115</v>
      </c>
      <c r="G14" s="66" t="s">
        <v>116</v>
      </c>
      <c r="H14" s="66" t="s">
        <v>277</v>
      </c>
      <c r="I14" s="343" t="e">
        <f>SUM(#REF!)</f>
        <v>#REF!</v>
      </c>
      <c r="J14" s="343" t="e">
        <f>SUM(#REF!)</f>
        <v>#REF!</v>
      </c>
      <c r="K14" s="343" t="e">
        <f>SUM(#REF!)</f>
        <v>#REF!</v>
      </c>
      <c r="L14" s="343" t="e">
        <f>SUM(#REF!)</f>
        <v>#REF!</v>
      </c>
      <c r="M14" s="343" t="e">
        <f>SUM(#REF!)</f>
        <v>#REF!</v>
      </c>
      <c r="N14" s="343" t="e">
        <f>SUM(#REF!)</f>
        <v>#REF!</v>
      </c>
      <c r="O14" s="287" t="e">
        <f>I14+K14+M14</f>
        <v>#REF!</v>
      </c>
      <c r="P14" s="287" t="e">
        <f>J14+L14+N14</f>
        <v>#REF!</v>
      </c>
      <c r="Q14" s="343" t="e">
        <f>SUM(#REF!)</f>
        <v>#REF!</v>
      </c>
      <c r="R14" s="343" t="e">
        <f>SUM(#REF!)</f>
        <v>#REF!</v>
      </c>
      <c r="S14" s="343" t="e">
        <f>SUM(#REF!)</f>
        <v>#REF!</v>
      </c>
      <c r="T14" s="343" t="e">
        <f>SUM(#REF!)</f>
        <v>#REF!</v>
      </c>
      <c r="U14" s="343" t="e">
        <f>SUM(#REF!)</f>
        <v>#REF!</v>
      </c>
      <c r="V14" s="343" t="e">
        <f>SUM(#REF!)</f>
        <v>#REF!</v>
      </c>
      <c r="W14" s="287" t="e">
        <f>Q14+S14+U14</f>
        <v>#REF!</v>
      </c>
      <c r="X14" s="287" t="e">
        <f>R14+T14+V14</f>
        <v>#REF!</v>
      </c>
      <c r="Y14" s="343" t="e">
        <f>SUM(#REF!)</f>
        <v>#REF!</v>
      </c>
      <c r="Z14" s="343" t="e">
        <f>SUM(#REF!)</f>
        <v>#REF!</v>
      </c>
      <c r="AA14" s="343" t="e">
        <f>SUM(#REF!)</f>
        <v>#REF!</v>
      </c>
      <c r="AB14" s="343" t="e">
        <f>SUM(#REF!)</f>
        <v>#REF!</v>
      </c>
      <c r="AC14" s="343" t="e">
        <f>SUM(#REF!)</f>
        <v>#REF!</v>
      </c>
      <c r="AD14" s="343" t="e">
        <f>SUM(#REF!)</f>
        <v>#REF!</v>
      </c>
      <c r="AE14" s="287" t="e">
        <f>Y14+AA14+AC14</f>
        <v>#REF!</v>
      </c>
      <c r="AF14" s="287" t="e">
        <f>Z14+AB14+AD14</f>
        <v>#REF!</v>
      </c>
      <c r="AG14" s="343" t="e">
        <f>SUM(#REF!)</f>
        <v>#REF!</v>
      </c>
      <c r="AH14" s="343" t="e">
        <f>SUM(#REF!)</f>
        <v>#REF!</v>
      </c>
      <c r="AI14" s="343" t="e">
        <f>SUM(#REF!)</f>
        <v>#REF!</v>
      </c>
      <c r="AJ14" s="343" t="e">
        <f>SUM(#REF!)</f>
        <v>#REF!</v>
      </c>
      <c r="AK14" s="343" t="e">
        <f>SUM(#REF!)</f>
        <v>#REF!</v>
      </c>
      <c r="AL14" s="343" t="e">
        <f>SUM(#REF!)</f>
        <v>#REF!</v>
      </c>
      <c r="AM14" s="287" t="e">
        <f>AG14+AI14+AK14</f>
        <v>#REF!</v>
      </c>
      <c r="AN14" s="287" t="e">
        <f>AH14+AJ14+AL14</f>
        <v>#REF!</v>
      </c>
      <c r="AO14" s="283" t="e">
        <f>O14+W14+AE14+AM14</f>
        <v>#REF!</v>
      </c>
      <c r="AP14" s="283" t="e">
        <f>P14+X14+AF14+AN14</f>
        <v>#REF!</v>
      </c>
      <c r="AQ14" s="261" t="e">
        <f>IF(AND(AP14&gt;0,AO14&gt;0),AP14/AO14,0)</f>
        <v>#REF!</v>
      </c>
    </row>
    <row r="15" spans="1:43" ht="51.75">
      <c r="A15" s="245"/>
      <c r="B15" s="307"/>
      <c r="C15" s="268"/>
      <c r="D15" s="251"/>
      <c r="E15" s="249"/>
      <c r="F15" s="248"/>
      <c r="G15" s="66" t="s">
        <v>117</v>
      </c>
      <c r="H15" s="66" t="s">
        <v>244</v>
      </c>
      <c r="I15" s="286"/>
      <c r="J15" s="286"/>
      <c r="K15" s="286"/>
      <c r="L15" s="286"/>
      <c r="M15" s="286"/>
      <c r="N15" s="286"/>
      <c r="O15" s="288"/>
      <c r="P15" s="288"/>
      <c r="Q15" s="286"/>
      <c r="R15" s="286"/>
      <c r="S15" s="286"/>
      <c r="T15" s="286"/>
      <c r="U15" s="286"/>
      <c r="V15" s="286"/>
      <c r="W15" s="288"/>
      <c r="X15" s="288"/>
      <c r="Y15" s="286"/>
      <c r="Z15" s="286"/>
      <c r="AA15" s="286"/>
      <c r="AB15" s="286"/>
      <c r="AC15" s="286"/>
      <c r="AD15" s="286"/>
      <c r="AE15" s="288"/>
      <c r="AF15" s="288"/>
      <c r="AG15" s="286"/>
      <c r="AH15" s="286"/>
      <c r="AI15" s="286"/>
      <c r="AJ15" s="286"/>
      <c r="AK15" s="286"/>
      <c r="AL15" s="286"/>
      <c r="AM15" s="288"/>
      <c r="AN15" s="288"/>
      <c r="AO15" s="284"/>
      <c r="AP15" s="284"/>
      <c r="AQ15" s="263"/>
    </row>
    <row r="16" spans="1:43" ht="17.25" customHeight="1">
      <c r="A16" s="245"/>
      <c r="B16" s="307"/>
      <c r="C16" s="268"/>
      <c r="D16" s="251" t="s">
        <v>118</v>
      </c>
      <c r="E16" s="292" t="s">
        <v>119</v>
      </c>
      <c r="F16" s="248" t="s">
        <v>120</v>
      </c>
      <c r="G16" s="66" t="s">
        <v>121</v>
      </c>
      <c r="H16" s="250" t="s">
        <v>243</v>
      </c>
      <c r="I16" s="343" t="e">
        <f>SUM(#REF!)</f>
        <v>#REF!</v>
      </c>
      <c r="J16" s="343" t="e">
        <f>SUM(#REF!)</f>
        <v>#REF!</v>
      </c>
      <c r="K16" s="343" t="e">
        <f>SUM(#REF!)</f>
        <v>#REF!</v>
      </c>
      <c r="L16" s="343" t="e">
        <f>SUM(#REF!)</f>
        <v>#REF!</v>
      </c>
      <c r="M16" s="343" t="e">
        <f>SUM(#REF!)</f>
        <v>#REF!</v>
      </c>
      <c r="N16" s="343" t="e">
        <f>SUM(#REF!)</f>
        <v>#REF!</v>
      </c>
      <c r="O16" s="287" t="e">
        <f>I16+K16+M16</f>
        <v>#REF!</v>
      </c>
      <c r="P16" s="287" t="e">
        <f>J16+L16+N16</f>
        <v>#REF!</v>
      </c>
      <c r="Q16" s="343" t="e">
        <f>SUM(#REF!)</f>
        <v>#REF!</v>
      </c>
      <c r="R16" s="343" t="e">
        <f>SUM(#REF!)</f>
        <v>#REF!</v>
      </c>
      <c r="S16" s="343" t="e">
        <f>SUM(#REF!)</f>
        <v>#REF!</v>
      </c>
      <c r="T16" s="343" t="e">
        <f>SUM(#REF!)</f>
        <v>#REF!</v>
      </c>
      <c r="U16" s="343" t="e">
        <f>SUM(#REF!)</f>
        <v>#REF!</v>
      </c>
      <c r="V16" s="343" t="e">
        <f>SUM(#REF!)</f>
        <v>#REF!</v>
      </c>
      <c r="W16" s="287" t="e">
        <f>Q16+S16+U16</f>
        <v>#REF!</v>
      </c>
      <c r="X16" s="287" t="e">
        <f>R16+T16+V16</f>
        <v>#REF!</v>
      </c>
      <c r="Y16" s="343" t="e">
        <f>SUM(#REF!)</f>
        <v>#REF!</v>
      </c>
      <c r="Z16" s="343" t="e">
        <f>SUM(#REF!)</f>
        <v>#REF!</v>
      </c>
      <c r="AA16" s="343" t="e">
        <f>SUM(#REF!)</f>
        <v>#REF!</v>
      </c>
      <c r="AB16" s="343" t="e">
        <f>SUM(#REF!)</f>
        <v>#REF!</v>
      </c>
      <c r="AC16" s="343" t="e">
        <f>SUM(#REF!)</f>
        <v>#REF!</v>
      </c>
      <c r="AD16" s="343" t="e">
        <f>SUM(#REF!)</f>
        <v>#REF!</v>
      </c>
      <c r="AE16" s="287" t="e">
        <f>Y16+AA16+AC16</f>
        <v>#REF!</v>
      </c>
      <c r="AF16" s="287" t="e">
        <f>Z16+AB16+AD16</f>
        <v>#REF!</v>
      </c>
      <c r="AG16" s="343" t="e">
        <f>SUM(#REF!)</f>
        <v>#REF!</v>
      </c>
      <c r="AH16" s="343" t="e">
        <f>SUM(#REF!)</f>
        <v>#REF!</v>
      </c>
      <c r="AI16" s="343" t="e">
        <f>SUM(#REF!)</f>
        <v>#REF!</v>
      </c>
      <c r="AJ16" s="343" t="e">
        <f>SUM(#REF!)</f>
        <v>#REF!</v>
      </c>
      <c r="AK16" s="343" t="e">
        <f>SUM(#REF!)</f>
        <v>#REF!</v>
      </c>
      <c r="AL16" s="343" t="e">
        <f>SUM(#REF!)</f>
        <v>#REF!</v>
      </c>
      <c r="AM16" s="287" t="e">
        <f>AG16+AI16+AK16</f>
        <v>#REF!</v>
      </c>
      <c r="AN16" s="287" t="e">
        <f>AH16+AJ16+AL16</f>
        <v>#REF!</v>
      </c>
      <c r="AO16" s="283" t="e">
        <f>O16+W16+AE16+AM16</f>
        <v>#REF!</v>
      </c>
      <c r="AP16" s="283" t="e">
        <f>P16+X16+AF16+AN16</f>
        <v>#REF!</v>
      </c>
      <c r="AQ16" s="261" t="e">
        <f>IF(AND(AP16&gt;0,AO16&gt;0),AP16/AO16,0)</f>
        <v>#REF!</v>
      </c>
    </row>
    <row r="17" spans="1:43" ht="17.25" customHeight="1">
      <c r="A17" s="245"/>
      <c r="B17" s="307"/>
      <c r="C17" s="268"/>
      <c r="D17" s="251"/>
      <c r="E17" s="249"/>
      <c r="F17" s="248"/>
      <c r="G17" s="66" t="s">
        <v>122</v>
      </c>
      <c r="H17" s="251"/>
      <c r="I17" s="286"/>
      <c r="J17" s="286"/>
      <c r="K17" s="286"/>
      <c r="L17" s="286"/>
      <c r="M17" s="286"/>
      <c r="N17" s="286"/>
      <c r="O17" s="288"/>
      <c r="P17" s="288"/>
      <c r="Q17" s="286"/>
      <c r="R17" s="286"/>
      <c r="S17" s="286"/>
      <c r="T17" s="286"/>
      <c r="U17" s="286"/>
      <c r="V17" s="286"/>
      <c r="W17" s="288"/>
      <c r="X17" s="288"/>
      <c r="Y17" s="286"/>
      <c r="Z17" s="286"/>
      <c r="AA17" s="286"/>
      <c r="AB17" s="286"/>
      <c r="AC17" s="286"/>
      <c r="AD17" s="286"/>
      <c r="AE17" s="288"/>
      <c r="AF17" s="288"/>
      <c r="AG17" s="286"/>
      <c r="AH17" s="286"/>
      <c r="AI17" s="286"/>
      <c r="AJ17" s="286"/>
      <c r="AK17" s="286"/>
      <c r="AL17" s="286"/>
      <c r="AM17" s="288"/>
      <c r="AN17" s="288"/>
      <c r="AO17" s="284"/>
      <c r="AP17" s="284"/>
      <c r="AQ17" s="263"/>
    </row>
    <row r="18" spans="1:43" ht="17.25" customHeight="1">
      <c r="A18" s="245"/>
      <c r="B18" s="307"/>
      <c r="C18" s="268"/>
      <c r="D18" s="251" t="s">
        <v>123</v>
      </c>
      <c r="E18" s="292" t="s">
        <v>124</v>
      </c>
      <c r="F18" s="250" t="s">
        <v>125</v>
      </c>
      <c r="G18" s="66" t="s">
        <v>397</v>
      </c>
      <c r="H18" s="250" t="s">
        <v>243</v>
      </c>
      <c r="I18" s="343" t="e">
        <f>SUM(#REF!)</f>
        <v>#REF!</v>
      </c>
      <c r="J18" s="343" t="e">
        <f>SUM(#REF!)</f>
        <v>#REF!</v>
      </c>
      <c r="K18" s="343" t="e">
        <f>SUM(#REF!)</f>
        <v>#REF!</v>
      </c>
      <c r="L18" s="343" t="e">
        <f>SUM(#REF!)</f>
        <v>#REF!</v>
      </c>
      <c r="M18" s="343" t="e">
        <f>SUM(#REF!)</f>
        <v>#REF!</v>
      </c>
      <c r="N18" s="343" t="e">
        <f>SUM(#REF!)</f>
        <v>#REF!</v>
      </c>
      <c r="O18" s="287" t="e">
        <f>I18+K18+M18</f>
        <v>#REF!</v>
      </c>
      <c r="P18" s="287" t="e">
        <f>+J18+L18+N18</f>
        <v>#REF!</v>
      </c>
      <c r="Q18" s="343" t="e">
        <f>SUM(#REF!)</f>
        <v>#REF!</v>
      </c>
      <c r="R18" s="343" t="e">
        <f>SUM(#REF!)</f>
        <v>#REF!</v>
      </c>
      <c r="S18" s="343" t="e">
        <f>SUM(#REF!)</f>
        <v>#REF!</v>
      </c>
      <c r="T18" s="343" t="e">
        <f>SUM(#REF!)</f>
        <v>#REF!</v>
      </c>
      <c r="U18" s="343" t="e">
        <f>SUM(#REF!)</f>
        <v>#REF!</v>
      </c>
      <c r="V18" s="343" t="e">
        <f>SUM(#REF!)</f>
        <v>#REF!</v>
      </c>
      <c r="W18" s="287" t="e">
        <f>Q18+S18+U18</f>
        <v>#REF!</v>
      </c>
      <c r="X18" s="287" t="e">
        <f>+R18+T18+V18</f>
        <v>#REF!</v>
      </c>
      <c r="Y18" s="343" t="e">
        <f>SUM(#REF!)</f>
        <v>#REF!</v>
      </c>
      <c r="Z18" s="343" t="e">
        <f>SUM(#REF!)</f>
        <v>#REF!</v>
      </c>
      <c r="AA18" s="343" t="e">
        <f>SUM(#REF!)</f>
        <v>#REF!</v>
      </c>
      <c r="AB18" s="343" t="e">
        <f>SUM(#REF!)</f>
        <v>#REF!</v>
      </c>
      <c r="AC18" s="343" t="e">
        <f>SUM(#REF!)</f>
        <v>#REF!</v>
      </c>
      <c r="AD18" s="343" t="e">
        <f>SUM(#REF!)</f>
        <v>#REF!</v>
      </c>
      <c r="AE18" s="287" t="e">
        <f>Y18+AA18+AC18</f>
        <v>#REF!</v>
      </c>
      <c r="AF18" s="287" t="e">
        <f>+Z18+AB18+AD18</f>
        <v>#REF!</v>
      </c>
      <c r="AG18" s="343" t="e">
        <f>SUM(#REF!)</f>
        <v>#REF!</v>
      </c>
      <c r="AH18" s="343" t="e">
        <f>SUM(#REF!)</f>
        <v>#REF!</v>
      </c>
      <c r="AI18" s="343" t="e">
        <f>SUM(#REF!)</f>
        <v>#REF!</v>
      </c>
      <c r="AJ18" s="343" t="e">
        <f>SUM(#REF!)</f>
        <v>#REF!</v>
      </c>
      <c r="AK18" s="343" t="e">
        <f>SUM(#REF!)</f>
        <v>#REF!</v>
      </c>
      <c r="AL18" s="343" t="e">
        <f>SUM(#REF!)</f>
        <v>#REF!</v>
      </c>
      <c r="AM18" s="287" t="e">
        <f>AG18+AI18+AK18</f>
        <v>#REF!</v>
      </c>
      <c r="AN18" s="287" t="e">
        <f>+AH18+AJ18+AL18</f>
        <v>#REF!</v>
      </c>
      <c r="AO18" s="283" t="e">
        <f>O18+W18+AE18+AM18</f>
        <v>#REF!</v>
      </c>
      <c r="AP18" s="283" t="e">
        <f>P18+X18+AF18+AN18</f>
        <v>#REF!</v>
      </c>
      <c r="AQ18" s="261" t="e">
        <f>IF(AND(AP18&gt;0,AO18&gt;0),AP18/AO18,0)</f>
        <v>#REF!</v>
      </c>
    </row>
    <row r="19" spans="1:43" ht="17.25" customHeight="1">
      <c r="A19" s="245"/>
      <c r="B19" s="307"/>
      <c r="C19" s="268"/>
      <c r="D19" s="251"/>
      <c r="E19" s="249"/>
      <c r="F19" s="251"/>
      <c r="G19" s="66" t="s">
        <v>394</v>
      </c>
      <c r="H19" s="250"/>
      <c r="I19" s="349"/>
      <c r="J19" s="349"/>
      <c r="K19" s="349"/>
      <c r="L19" s="349"/>
      <c r="M19" s="349"/>
      <c r="N19" s="349"/>
      <c r="O19" s="347"/>
      <c r="P19" s="347"/>
      <c r="Q19" s="349"/>
      <c r="R19" s="349"/>
      <c r="S19" s="349"/>
      <c r="T19" s="349"/>
      <c r="U19" s="349"/>
      <c r="V19" s="349"/>
      <c r="W19" s="347"/>
      <c r="X19" s="347"/>
      <c r="Y19" s="349"/>
      <c r="Z19" s="349"/>
      <c r="AA19" s="349"/>
      <c r="AB19" s="349"/>
      <c r="AC19" s="349"/>
      <c r="AD19" s="349"/>
      <c r="AE19" s="347"/>
      <c r="AF19" s="347"/>
      <c r="AG19" s="349"/>
      <c r="AH19" s="349"/>
      <c r="AI19" s="349"/>
      <c r="AJ19" s="349"/>
      <c r="AK19" s="349"/>
      <c r="AL19" s="349"/>
      <c r="AM19" s="347"/>
      <c r="AN19" s="347"/>
      <c r="AO19" s="331"/>
      <c r="AP19" s="331"/>
      <c r="AQ19" s="262"/>
    </row>
    <row r="20" spans="1:43" ht="17.25" customHeight="1">
      <c r="A20" s="245"/>
      <c r="B20" s="307"/>
      <c r="C20" s="268"/>
      <c r="D20" s="251"/>
      <c r="E20" s="249"/>
      <c r="F20" s="251"/>
      <c r="G20" s="66" t="s">
        <v>395</v>
      </c>
      <c r="H20" s="250"/>
      <c r="I20" s="349"/>
      <c r="J20" s="349"/>
      <c r="K20" s="349"/>
      <c r="L20" s="349"/>
      <c r="M20" s="349"/>
      <c r="N20" s="349"/>
      <c r="O20" s="347"/>
      <c r="P20" s="347"/>
      <c r="Q20" s="349"/>
      <c r="R20" s="349"/>
      <c r="S20" s="349"/>
      <c r="T20" s="349"/>
      <c r="U20" s="349"/>
      <c r="V20" s="349"/>
      <c r="W20" s="347"/>
      <c r="X20" s="347"/>
      <c r="Y20" s="349"/>
      <c r="Z20" s="349"/>
      <c r="AA20" s="349"/>
      <c r="AB20" s="349"/>
      <c r="AC20" s="349"/>
      <c r="AD20" s="349"/>
      <c r="AE20" s="347"/>
      <c r="AF20" s="347"/>
      <c r="AG20" s="349"/>
      <c r="AH20" s="349"/>
      <c r="AI20" s="349"/>
      <c r="AJ20" s="349"/>
      <c r="AK20" s="349"/>
      <c r="AL20" s="349"/>
      <c r="AM20" s="347"/>
      <c r="AN20" s="347"/>
      <c r="AO20" s="331"/>
      <c r="AP20" s="331"/>
      <c r="AQ20" s="262"/>
    </row>
    <row r="21" spans="1:43" ht="17.25" customHeight="1">
      <c r="A21" s="245"/>
      <c r="B21" s="307"/>
      <c r="C21" s="268"/>
      <c r="D21" s="251"/>
      <c r="E21" s="249"/>
      <c r="F21" s="251"/>
      <c r="G21" s="66" t="s">
        <v>396</v>
      </c>
      <c r="H21" s="250"/>
      <c r="I21" s="286"/>
      <c r="J21" s="286"/>
      <c r="K21" s="286"/>
      <c r="L21" s="286"/>
      <c r="M21" s="286"/>
      <c r="N21" s="286"/>
      <c r="O21" s="288"/>
      <c r="P21" s="288"/>
      <c r="Q21" s="286"/>
      <c r="R21" s="286"/>
      <c r="S21" s="286"/>
      <c r="T21" s="286"/>
      <c r="U21" s="286"/>
      <c r="V21" s="286"/>
      <c r="W21" s="288"/>
      <c r="X21" s="288"/>
      <c r="Y21" s="286"/>
      <c r="Z21" s="286"/>
      <c r="AA21" s="286"/>
      <c r="AB21" s="286"/>
      <c r="AC21" s="286"/>
      <c r="AD21" s="286"/>
      <c r="AE21" s="288"/>
      <c r="AF21" s="288"/>
      <c r="AG21" s="286"/>
      <c r="AH21" s="286"/>
      <c r="AI21" s="286"/>
      <c r="AJ21" s="286"/>
      <c r="AK21" s="286"/>
      <c r="AL21" s="286"/>
      <c r="AM21" s="288"/>
      <c r="AN21" s="288"/>
      <c r="AO21" s="284"/>
      <c r="AP21" s="284"/>
      <c r="AQ21" s="263"/>
    </row>
    <row r="22" spans="1:43" ht="86.25">
      <c r="A22" s="245"/>
      <c r="B22" s="307"/>
      <c r="C22" s="268"/>
      <c r="D22" s="62" t="s">
        <v>126</v>
      </c>
      <c r="E22" s="63" t="s">
        <v>127</v>
      </c>
      <c r="F22" s="66" t="s">
        <v>245</v>
      </c>
      <c r="G22" s="37" t="s">
        <v>246</v>
      </c>
      <c r="H22" s="66" t="s">
        <v>243</v>
      </c>
      <c r="I22" s="49" t="e">
        <f>SUM(#REF!)</f>
        <v>#REF!</v>
      </c>
      <c r="J22" s="49" t="e">
        <f>SUM(#REF!)</f>
        <v>#REF!</v>
      </c>
      <c r="K22" s="49" t="e">
        <f>SUM(#REF!)</f>
        <v>#REF!</v>
      </c>
      <c r="L22" s="49" t="e">
        <f>SUM(#REF!)</f>
        <v>#REF!</v>
      </c>
      <c r="M22" s="49" t="e">
        <f>SUM(#REF!)</f>
        <v>#REF!</v>
      </c>
      <c r="N22" s="49" t="e">
        <f>SUM(#REF!)</f>
        <v>#REF!</v>
      </c>
      <c r="O22" s="29" t="e">
        <f>+I22+K22+M22</f>
        <v>#REF!</v>
      </c>
      <c r="P22" s="29" t="e">
        <f>+J22+L22+N22</f>
        <v>#REF!</v>
      </c>
      <c r="Q22" s="49" t="e">
        <f>SUM(#REF!)</f>
        <v>#REF!</v>
      </c>
      <c r="R22" s="49" t="e">
        <f>SUM(#REF!)</f>
        <v>#REF!</v>
      </c>
      <c r="S22" s="49" t="e">
        <f>SUM(#REF!)</f>
        <v>#REF!</v>
      </c>
      <c r="T22" s="49" t="e">
        <f>SUM(#REF!)</f>
        <v>#REF!</v>
      </c>
      <c r="U22" s="49" t="e">
        <f>SUM(#REF!)</f>
        <v>#REF!</v>
      </c>
      <c r="V22" s="49" t="e">
        <f>SUM(#REF!)</f>
        <v>#REF!</v>
      </c>
      <c r="W22" s="29" t="e">
        <f>+Q22+S22+U22</f>
        <v>#REF!</v>
      </c>
      <c r="X22" s="29" t="e">
        <f>+R22+T22+V22</f>
        <v>#REF!</v>
      </c>
      <c r="Y22" s="49" t="e">
        <f>SUM(#REF!)</f>
        <v>#REF!</v>
      </c>
      <c r="Z22" s="49" t="e">
        <f>SUM(#REF!)</f>
        <v>#REF!</v>
      </c>
      <c r="AA22" s="49" t="e">
        <f>SUM(#REF!)</f>
        <v>#REF!</v>
      </c>
      <c r="AB22" s="49" t="e">
        <f>SUM(#REF!)</f>
        <v>#REF!</v>
      </c>
      <c r="AC22" s="49" t="e">
        <f>SUM(#REF!)</f>
        <v>#REF!</v>
      </c>
      <c r="AD22" s="49" t="e">
        <f>SUM(#REF!)</f>
        <v>#REF!</v>
      </c>
      <c r="AE22" s="29" t="e">
        <f>+Y22+AA22+AC22</f>
        <v>#REF!</v>
      </c>
      <c r="AF22" s="29" t="e">
        <f>+Z22+AB22+AD22</f>
        <v>#REF!</v>
      </c>
      <c r="AG22" s="49" t="e">
        <f>SUM(#REF!)</f>
        <v>#REF!</v>
      </c>
      <c r="AH22" s="49" t="e">
        <f>SUM(#REF!)</f>
        <v>#REF!</v>
      </c>
      <c r="AI22" s="49" t="e">
        <f>SUM(#REF!)</f>
        <v>#REF!</v>
      </c>
      <c r="AJ22" s="49" t="e">
        <f>SUM(#REF!)</f>
        <v>#REF!</v>
      </c>
      <c r="AK22" s="49" t="e">
        <f>SUM(#REF!)</f>
        <v>#REF!</v>
      </c>
      <c r="AL22" s="49" t="e">
        <f>SUM(#REF!)</f>
        <v>#REF!</v>
      </c>
      <c r="AM22" s="29" t="e">
        <f>+AG22+AI22+AK22</f>
        <v>#REF!</v>
      </c>
      <c r="AN22" s="29" t="e">
        <f>+AH22+AJ22+AL22</f>
        <v>#REF!</v>
      </c>
      <c r="AO22" s="30" t="e">
        <f>O22+W22+AE22+AM22</f>
        <v>#REF!</v>
      </c>
      <c r="AP22" s="30" t="e">
        <f>P22+X22+AF22+AN22</f>
        <v>#REF!</v>
      </c>
      <c r="AQ22" s="31" t="e">
        <f>IF(AND(AP22&gt;0,AO22&gt;0),AP22/AO22,0)</f>
        <v>#REF!</v>
      </c>
    </row>
    <row r="23" spans="1:43" ht="34.5">
      <c r="A23" s="245"/>
      <c r="B23" s="307"/>
      <c r="C23" s="268"/>
      <c r="D23" s="248" t="s">
        <v>128</v>
      </c>
      <c r="E23" s="359" t="s">
        <v>129</v>
      </c>
      <c r="F23" s="248" t="s">
        <v>337</v>
      </c>
      <c r="G23" s="65" t="s">
        <v>186</v>
      </c>
      <c r="H23" s="248" t="s">
        <v>243</v>
      </c>
      <c r="I23" s="343" t="e">
        <f>SUM(#REF!)</f>
        <v>#REF!</v>
      </c>
      <c r="J23" s="343" t="e">
        <f>SUM(#REF!)</f>
        <v>#REF!</v>
      </c>
      <c r="K23" s="343" t="e">
        <f>SUM(#REF!)</f>
        <v>#REF!</v>
      </c>
      <c r="L23" s="343" t="e">
        <f>SUM(#REF!)</f>
        <v>#REF!</v>
      </c>
      <c r="M23" s="343" t="e">
        <f>SUM(#REF!)</f>
        <v>#REF!</v>
      </c>
      <c r="N23" s="343" t="e">
        <f>SUM(#REF!)</f>
        <v>#REF!</v>
      </c>
      <c r="O23" s="287" t="e">
        <f>I23+K23+M23</f>
        <v>#REF!</v>
      </c>
      <c r="P23" s="287" t="e">
        <f>+J23+L23+N23</f>
        <v>#REF!</v>
      </c>
      <c r="Q23" s="343" t="e">
        <f>SUM(#REF!)</f>
        <v>#REF!</v>
      </c>
      <c r="R23" s="343" t="e">
        <f>SUM(#REF!)</f>
        <v>#REF!</v>
      </c>
      <c r="S23" s="343" t="e">
        <f>SUM(#REF!)</f>
        <v>#REF!</v>
      </c>
      <c r="T23" s="343" t="e">
        <f>SUM(#REF!)</f>
        <v>#REF!</v>
      </c>
      <c r="U23" s="343" t="e">
        <f>SUM(#REF!)</f>
        <v>#REF!</v>
      </c>
      <c r="V23" s="343" t="e">
        <f>SUM(#REF!)</f>
        <v>#REF!</v>
      </c>
      <c r="W23" s="287" t="e">
        <f>Q23+S23+U23</f>
        <v>#REF!</v>
      </c>
      <c r="X23" s="287" t="e">
        <f>+R23+T23+V23</f>
        <v>#REF!</v>
      </c>
      <c r="Y23" s="343" t="e">
        <f>SUM(#REF!)</f>
        <v>#REF!</v>
      </c>
      <c r="Z23" s="343" t="e">
        <f>SUM(#REF!)</f>
        <v>#REF!</v>
      </c>
      <c r="AA23" s="343" t="e">
        <f>SUM(#REF!)</f>
        <v>#REF!</v>
      </c>
      <c r="AB23" s="343" t="e">
        <f>SUM(#REF!)</f>
        <v>#REF!</v>
      </c>
      <c r="AC23" s="343" t="e">
        <f>SUM(#REF!)</f>
        <v>#REF!</v>
      </c>
      <c r="AD23" s="343" t="e">
        <f>SUM(#REF!)</f>
        <v>#REF!</v>
      </c>
      <c r="AE23" s="287" t="e">
        <f>Y23+AA23+AC23</f>
        <v>#REF!</v>
      </c>
      <c r="AF23" s="287" t="e">
        <f>+Z23+AB23+AD23</f>
        <v>#REF!</v>
      </c>
      <c r="AG23" s="343" t="e">
        <f>SUM(#REF!)</f>
        <v>#REF!</v>
      </c>
      <c r="AH23" s="343" t="e">
        <f>SUM(#REF!)</f>
        <v>#REF!</v>
      </c>
      <c r="AI23" s="343" t="e">
        <f>SUM(#REF!)</f>
        <v>#REF!</v>
      </c>
      <c r="AJ23" s="343" t="e">
        <f>SUM(#REF!)</f>
        <v>#REF!</v>
      </c>
      <c r="AK23" s="343" t="e">
        <f>SUM(#REF!)</f>
        <v>#REF!</v>
      </c>
      <c r="AL23" s="343" t="e">
        <f>SUM(#REF!)</f>
        <v>#REF!</v>
      </c>
      <c r="AM23" s="287" t="e">
        <f>AG23+AI23+AK23</f>
        <v>#REF!</v>
      </c>
      <c r="AN23" s="287" t="e">
        <f>+AH23+AJ23+AL23</f>
        <v>#REF!</v>
      </c>
      <c r="AO23" s="283" t="e">
        <f>O23+W23+AE23+AM23</f>
        <v>#REF!</v>
      </c>
      <c r="AP23" s="283" t="e">
        <f>P23+X23+AF23+AN23</f>
        <v>#REF!</v>
      </c>
      <c r="AQ23" s="261" t="e">
        <f>IF(AND(AP23&gt;0,AO23&gt;0),AP23/AO23,0)</f>
        <v>#REF!</v>
      </c>
    </row>
    <row r="24" spans="1:43" ht="59.25" customHeight="1">
      <c r="A24" s="245"/>
      <c r="B24" s="307"/>
      <c r="C24" s="268"/>
      <c r="D24" s="248"/>
      <c r="E24" s="360"/>
      <c r="F24" s="248"/>
      <c r="G24" s="65" t="s">
        <v>188</v>
      </c>
      <c r="H24" s="248"/>
      <c r="I24" s="349"/>
      <c r="J24" s="349"/>
      <c r="K24" s="349"/>
      <c r="L24" s="349"/>
      <c r="M24" s="349"/>
      <c r="N24" s="349"/>
      <c r="O24" s="347"/>
      <c r="P24" s="347"/>
      <c r="Q24" s="349"/>
      <c r="R24" s="349"/>
      <c r="S24" s="349"/>
      <c r="T24" s="349"/>
      <c r="U24" s="349"/>
      <c r="V24" s="349"/>
      <c r="W24" s="347"/>
      <c r="X24" s="347"/>
      <c r="Y24" s="349"/>
      <c r="Z24" s="349"/>
      <c r="AA24" s="349"/>
      <c r="AB24" s="349"/>
      <c r="AC24" s="349"/>
      <c r="AD24" s="349"/>
      <c r="AE24" s="347"/>
      <c r="AF24" s="347"/>
      <c r="AG24" s="349"/>
      <c r="AH24" s="349"/>
      <c r="AI24" s="349"/>
      <c r="AJ24" s="349"/>
      <c r="AK24" s="349"/>
      <c r="AL24" s="349"/>
      <c r="AM24" s="347"/>
      <c r="AN24" s="347"/>
      <c r="AO24" s="331"/>
      <c r="AP24" s="331"/>
      <c r="AQ24" s="262"/>
    </row>
    <row r="25" spans="1:43" ht="111" customHeight="1">
      <c r="A25" s="245"/>
      <c r="B25" s="307"/>
      <c r="C25" s="268"/>
      <c r="D25" s="248"/>
      <c r="E25" s="360"/>
      <c r="F25" s="248"/>
      <c r="G25" s="65" t="s">
        <v>187</v>
      </c>
      <c r="H25" s="248"/>
      <c r="I25" s="349"/>
      <c r="J25" s="349"/>
      <c r="K25" s="349"/>
      <c r="L25" s="349"/>
      <c r="M25" s="349"/>
      <c r="N25" s="349"/>
      <c r="O25" s="347"/>
      <c r="P25" s="347"/>
      <c r="Q25" s="349"/>
      <c r="R25" s="349"/>
      <c r="S25" s="349"/>
      <c r="T25" s="349"/>
      <c r="U25" s="349"/>
      <c r="V25" s="349"/>
      <c r="W25" s="347"/>
      <c r="X25" s="347"/>
      <c r="Y25" s="349"/>
      <c r="Z25" s="349"/>
      <c r="AA25" s="349"/>
      <c r="AB25" s="349"/>
      <c r="AC25" s="349"/>
      <c r="AD25" s="349"/>
      <c r="AE25" s="347"/>
      <c r="AF25" s="347"/>
      <c r="AG25" s="349"/>
      <c r="AH25" s="349"/>
      <c r="AI25" s="349"/>
      <c r="AJ25" s="349"/>
      <c r="AK25" s="349"/>
      <c r="AL25" s="349"/>
      <c r="AM25" s="347"/>
      <c r="AN25" s="347"/>
      <c r="AO25" s="331"/>
      <c r="AP25" s="331"/>
      <c r="AQ25" s="262"/>
    </row>
    <row r="26" spans="1:43" ht="63" customHeight="1">
      <c r="A26" s="245"/>
      <c r="B26" s="307"/>
      <c r="C26" s="268"/>
      <c r="D26" s="248"/>
      <c r="E26" s="360"/>
      <c r="F26" s="248"/>
      <c r="G26" s="65" t="s">
        <v>130</v>
      </c>
      <c r="H26" s="248"/>
      <c r="I26" s="286"/>
      <c r="J26" s="286"/>
      <c r="K26" s="286"/>
      <c r="L26" s="286"/>
      <c r="M26" s="286"/>
      <c r="N26" s="286"/>
      <c r="O26" s="288"/>
      <c r="P26" s="288"/>
      <c r="Q26" s="286"/>
      <c r="R26" s="286"/>
      <c r="S26" s="286"/>
      <c r="T26" s="286"/>
      <c r="U26" s="286"/>
      <c r="V26" s="286"/>
      <c r="W26" s="288"/>
      <c r="X26" s="288"/>
      <c r="Y26" s="286"/>
      <c r="Z26" s="286"/>
      <c r="AA26" s="286"/>
      <c r="AB26" s="286"/>
      <c r="AC26" s="286"/>
      <c r="AD26" s="286"/>
      <c r="AE26" s="288"/>
      <c r="AF26" s="288"/>
      <c r="AG26" s="286"/>
      <c r="AH26" s="286"/>
      <c r="AI26" s="286"/>
      <c r="AJ26" s="286"/>
      <c r="AK26" s="286"/>
      <c r="AL26" s="286"/>
      <c r="AM26" s="288"/>
      <c r="AN26" s="288"/>
      <c r="AO26" s="284"/>
      <c r="AP26" s="284"/>
      <c r="AQ26" s="263"/>
    </row>
    <row r="27" spans="1:43" ht="121.5" customHeight="1">
      <c r="A27" s="245"/>
      <c r="B27" s="244" t="s">
        <v>211</v>
      </c>
      <c r="C27" s="268"/>
      <c r="D27" s="62" t="s">
        <v>165</v>
      </c>
      <c r="E27" s="63" t="s">
        <v>98</v>
      </c>
      <c r="F27" s="66" t="s">
        <v>166</v>
      </c>
      <c r="G27" s="66" t="s">
        <v>167</v>
      </c>
      <c r="H27" s="66" t="s">
        <v>243</v>
      </c>
      <c r="I27" s="25">
        <v>0</v>
      </c>
      <c r="J27" s="25">
        <v>0</v>
      </c>
      <c r="K27" s="25">
        <v>0</v>
      </c>
      <c r="L27" s="25">
        <v>0</v>
      </c>
      <c r="M27" s="25">
        <v>0</v>
      </c>
      <c r="N27" s="25">
        <v>0</v>
      </c>
      <c r="O27" s="29">
        <f>+I27+K27+M27</f>
        <v>0</v>
      </c>
      <c r="P27" s="29">
        <f>+J27+L27+N27</f>
        <v>0</v>
      </c>
      <c r="Q27" s="25">
        <v>0</v>
      </c>
      <c r="R27" s="25">
        <v>0</v>
      </c>
      <c r="S27" s="25">
        <v>0</v>
      </c>
      <c r="T27" s="25">
        <v>0</v>
      </c>
      <c r="U27" s="25">
        <v>1</v>
      </c>
      <c r="V27" s="25">
        <v>0</v>
      </c>
      <c r="W27" s="29">
        <f>+Q27+S27+U27</f>
        <v>1</v>
      </c>
      <c r="X27" s="29">
        <f>+R27+T27+V27</f>
        <v>0</v>
      </c>
      <c r="Y27" s="25">
        <v>0</v>
      </c>
      <c r="Z27" s="22">
        <v>1</v>
      </c>
      <c r="AA27" s="25">
        <v>0</v>
      </c>
      <c r="AB27" s="22">
        <v>0</v>
      </c>
      <c r="AC27" s="25">
        <v>0</v>
      </c>
      <c r="AD27" s="22">
        <v>0</v>
      </c>
      <c r="AE27" s="29">
        <f>+Y27+AA27+AC27</f>
        <v>0</v>
      </c>
      <c r="AF27" s="29">
        <f>+Z27+AB27+AD27</f>
        <v>1</v>
      </c>
      <c r="AG27" s="25">
        <v>0</v>
      </c>
      <c r="AH27" s="22">
        <v>0</v>
      </c>
      <c r="AI27" s="25">
        <v>0</v>
      </c>
      <c r="AJ27" s="22">
        <v>0</v>
      </c>
      <c r="AK27" s="25">
        <v>0</v>
      </c>
      <c r="AL27" s="22">
        <v>0</v>
      </c>
      <c r="AM27" s="29">
        <f>+AG27+AI27+AK27</f>
        <v>0</v>
      </c>
      <c r="AN27" s="29">
        <f>+AH27+AJ27+AL27</f>
        <v>0</v>
      </c>
      <c r="AO27" s="30">
        <f>O27+W27+AE27+AM27</f>
        <v>1</v>
      </c>
      <c r="AP27" s="30">
        <f>P27+X27+AF27+AN27</f>
        <v>1</v>
      </c>
      <c r="AQ27" s="31">
        <f>IF(AND(AP27&gt;0,AO27&gt;0),AP27/AO27,0)</f>
        <v>1</v>
      </c>
    </row>
    <row r="28" spans="1:43" ht="69.75" customHeight="1">
      <c r="A28" s="245"/>
      <c r="B28" s="245"/>
      <c r="C28" s="268"/>
      <c r="D28" s="251" t="s">
        <v>168</v>
      </c>
      <c r="E28" s="392" t="s">
        <v>169</v>
      </c>
      <c r="F28" s="393" t="s">
        <v>170</v>
      </c>
      <c r="G28" s="66" t="s">
        <v>171</v>
      </c>
      <c r="H28" s="66" t="s">
        <v>243</v>
      </c>
      <c r="I28" s="285">
        <v>0</v>
      </c>
      <c r="J28" s="285">
        <v>0</v>
      </c>
      <c r="K28" s="285">
        <v>0</v>
      </c>
      <c r="L28" s="285">
        <v>0</v>
      </c>
      <c r="M28" s="285">
        <v>0</v>
      </c>
      <c r="N28" s="285">
        <v>0</v>
      </c>
      <c r="O28" s="287">
        <f>I28+K28+M28</f>
        <v>0</v>
      </c>
      <c r="P28" s="287">
        <f>+J28+L28+N28</f>
        <v>0</v>
      </c>
      <c r="Q28" s="285">
        <v>0</v>
      </c>
      <c r="R28" s="285">
        <v>0</v>
      </c>
      <c r="S28" s="285">
        <v>0</v>
      </c>
      <c r="T28" s="285">
        <v>0</v>
      </c>
      <c r="U28" s="285">
        <v>0</v>
      </c>
      <c r="V28" s="285">
        <v>0</v>
      </c>
      <c r="W28" s="287">
        <f>Q28+S28+U28</f>
        <v>0</v>
      </c>
      <c r="X28" s="287">
        <f>+R28+T28+V28</f>
        <v>0</v>
      </c>
      <c r="Y28" s="285">
        <v>0</v>
      </c>
      <c r="Z28" s="345">
        <v>0</v>
      </c>
      <c r="AA28" s="285">
        <v>0</v>
      </c>
      <c r="AB28" s="345">
        <v>0</v>
      </c>
      <c r="AC28" s="285">
        <v>14</v>
      </c>
      <c r="AD28" s="345">
        <v>14</v>
      </c>
      <c r="AE28" s="287">
        <f>Y28+AA28+AC28</f>
        <v>14</v>
      </c>
      <c r="AF28" s="287">
        <f>+Z28+AB28+AD28</f>
        <v>14</v>
      </c>
      <c r="AG28" s="285">
        <v>0</v>
      </c>
      <c r="AH28" s="345">
        <v>0</v>
      </c>
      <c r="AI28" s="285">
        <v>0</v>
      </c>
      <c r="AJ28" s="345">
        <v>0</v>
      </c>
      <c r="AK28" s="285">
        <v>0</v>
      </c>
      <c r="AL28" s="345">
        <v>0</v>
      </c>
      <c r="AM28" s="287">
        <f>AG28+AI28+AK28</f>
        <v>0</v>
      </c>
      <c r="AN28" s="287">
        <f>+AH28+AJ28+AL28</f>
        <v>0</v>
      </c>
      <c r="AO28" s="283">
        <f>O28+W28+AE28+AM28</f>
        <v>14</v>
      </c>
      <c r="AP28" s="283">
        <f>P28+X28+AF28+AN28</f>
        <v>14</v>
      </c>
      <c r="AQ28" s="261">
        <f>IF(AND(AP28&gt;0,AO28&gt;0),AP28/AO28,0)</f>
        <v>1</v>
      </c>
    </row>
    <row r="29" spans="1:43" ht="66.75" customHeight="1">
      <c r="A29" s="245"/>
      <c r="B29" s="245"/>
      <c r="C29" s="268"/>
      <c r="D29" s="251"/>
      <c r="E29" s="332"/>
      <c r="F29" s="291"/>
      <c r="G29" s="39" t="s">
        <v>172</v>
      </c>
      <c r="H29" s="66" t="s">
        <v>164</v>
      </c>
      <c r="I29" s="349"/>
      <c r="J29" s="349"/>
      <c r="K29" s="349"/>
      <c r="L29" s="349"/>
      <c r="M29" s="349"/>
      <c r="N29" s="349"/>
      <c r="O29" s="347"/>
      <c r="P29" s="347"/>
      <c r="Q29" s="349"/>
      <c r="R29" s="349"/>
      <c r="S29" s="349"/>
      <c r="T29" s="349"/>
      <c r="U29" s="349"/>
      <c r="V29" s="349"/>
      <c r="W29" s="347"/>
      <c r="X29" s="347"/>
      <c r="Y29" s="349"/>
      <c r="Z29" s="350"/>
      <c r="AA29" s="349"/>
      <c r="AB29" s="350"/>
      <c r="AC29" s="349"/>
      <c r="AD29" s="350"/>
      <c r="AE29" s="347"/>
      <c r="AF29" s="347"/>
      <c r="AG29" s="349"/>
      <c r="AH29" s="350"/>
      <c r="AI29" s="349"/>
      <c r="AJ29" s="350"/>
      <c r="AK29" s="349"/>
      <c r="AL29" s="350"/>
      <c r="AM29" s="347"/>
      <c r="AN29" s="347"/>
      <c r="AO29" s="331"/>
      <c r="AP29" s="331"/>
      <c r="AQ29" s="262"/>
    </row>
    <row r="30" spans="1:43" ht="59.25" customHeight="1">
      <c r="A30" s="245"/>
      <c r="B30" s="245"/>
      <c r="C30" s="268"/>
      <c r="D30" s="251"/>
      <c r="E30" s="332"/>
      <c r="F30" s="291"/>
      <c r="G30" s="66" t="s">
        <v>173</v>
      </c>
      <c r="H30" s="250" t="s">
        <v>243</v>
      </c>
      <c r="I30" s="349"/>
      <c r="J30" s="349"/>
      <c r="K30" s="349"/>
      <c r="L30" s="349"/>
      <c r="M30" s="349"/>
      <c r="N30" s="349"/>
      <c r="O30" s="347"/>
      <c r="P30" s="347"/>
      <c r="Q30" s="349"/>
      <c r="R30" s="349"/>
      <c r="S30" s="349"/>
      <c r="T30" s="349"/>
      <c r="U30" s="349"/>
      <c r="V30" s="349"/>
      <c r="W30" s="347"/>
      <c r="X30" s="347"/>
      <c r="Y30" s="349"/>
      <c r="Z30" s="350"/>
      <c r="AA30" s="349"/>
      <c r="AB30" s="350"/>
      <c r="AC30" s="349"/>
      <c r="AD30" s="350"/>
      <c r="AE30" s="347"/>
      <c r="AF30" s="347"/>
      <c r="AG30" s="349"/>
      <c r="AH30" s="350"/>
      <c r="AI30" s="349"/>
      <c r="AJ30" s="350"/>
      <c r="AK30" s="349"/>
      <c r="AL30" s="350"/>
      <c r="AM30" s="347"/>
      <c r="AN30" s="347"/>
      <c r="AO30" s="331"/>
      <c r="AP30" s="331"/>
      <c r="AQ30" s="262"/>
    </row>
    <row r="31" spans="1:43" ht="76.5" customHeight="1">
      <c r="A31" s="246"/>
      <c r="B31" s="246"/>
      <c r="C31" s="269"/>
      <c r="D31" s="251"/>
      <c r="E31" s="332"/>
      <c r="F31" s="291"/>
      <c r="G31" s="66" t="s">
        <v>189</v>
      </c>
      <c r="H31" s="251"/>
      <c r="I31" s="286"/>
      <c r="J31" s="286"/>
      <c r="K31" s="286"/>
      <c r="L31" s="286"/>
      <c r="M31" s="286"/>
      <c r="N31" s="286"/>
      <c r="O31" s="288"/>
      <c r="P31" s="288"/>
      <c r="Q31" s="286"/>
      <c r="R31" s="286"/>
      <c r="S31" s="286"/>
      <c r="T31" s="286"/>
      <c r="U31" s="286"/>
      <c r="V31" s="286"/>
      <c r="W31" s="288"/>
      <c r="X31" s="288"/>
      <c r="Y31" s="286"/>
      <c r="Z31" s="346"/>
      <c r="AA31" s="286"/>
      <c r="AB31" s="346"/>
      <c r="AC31" s="286"/>
      <c r="AD31" s="346"/>
      <c r="AE31" s="288"/>
      <c r="AF31" s="288"/>
      <c r="AG31" s="286"/>
      <c r="AH31" s="346"/>
      <c r="AI31" s="286"/>
      <c r="AJ31" s="346"/>
      <c r="AK31" s="286"/>
      <c r="AL31" s="346"/>
      <c r="AM31" s="288"/>
      <c r="AN31" s="288"/>
      <c r="AO31" s="284"/>
      <c r="AP31" s="284"/>
      <c r="AQ31" s="263"/>
    </row>
    <row r="32" spans="1:43" ht="18">
      <c r="A32" s="277" t="s">
        <v>377</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9"/>
      <c r="AQ32" s="23" t="e">
        <f>AVERAGE(AQ9:AQ31)</f>
        <v>#REF!</v>
      </c>
    </row>
    <row r="33" spans="1:8" ht="17.25">
      <c r="A33" s="4"/>
      <c r="B33" s="4"/>
      <c r="C33" s="10"/>
      <c r="D33" s="4"/>
      <c r="E33" s="4"/>
      <c r="F33" s="4"/>
      <c r="G33" s="4"/>
      <c r="H33" s="5"/>
    </row>
    <row r="34" spans="1:8" ht="13.5" customHeight="1">
      <c r="A34" s="280" t="s">
        <v>185</v>
      </c>
      <c r="B34" s="281"/>
      <c r="C34" s="281"/>
      <c r="D34" s="281"/>
      <c r="E34" s="281"/>
      <c r="F34" s="281"/>
      <c r="G34" s="281"/>
      <c r="H34" s="281"/>
    </row>
    <row r="35" spans="1:8" ht="15" customHeight="1">
      <c r="A35" s="281"/>
      <c r="B35" s="281"/>
      <c r="C35" s="281"/>
      <c r="D35" s="281"/>
      <c r="E35" s="281"/>
      <c r="F35" s="281"/>
      <c r="G35" s="281"/>
      <c r="H35" s="281"/>
    </row>
    <row r="36" spans="1:8" ht="17.25">
      <c r="A36" s="4"/>
      <c r="B36" s="282"/>
      <c r="C36" s="282"/>
      <c r="D36" s="282"/>
      <c r="E36" s="282"/>
      <c r="F36" s="282"/>
      <c r="G36" s="282"/>
      <c r="H36" s="282"/>
    </row>
    <row r="37" spans="1:8" ht="17.25">
      <c r="A37" s="4"/>
      <c r="B37" s="4"/>
      <c r="C37" s="10"/>
      <c r="D37" s="4"/>
      <c r="E37" s="4"/>
      <c r="F37" s="4"/>
      <c r="G37" s="4"/>
      <c r="H37" s="5"/>
    </row>
    <row r="38" spans="1:8" ht="17.25">
      <c r="A38" s="271" t="s">
        <v>413</v>
      </c>
      <c r="B38" s="272"/>
      <c r="C38" s="272"/>
      <c r="D38" s="4"/>
      <c r="E38" s="4"/>
      <c r="F38" s="273" t="s">
        <v>372</v>
      </c>
      <c r="G38" s="274" t="s">
        <v>391</v>
      </c>
      <c r="H38" s="274"/>
    </row>
    <row r="39" spans="1:8" ht="17.25">
      <c r="A39" s="4"/>
      <c r="B39" s="4"/>
      <c r="C39" s="10"/>
      <c r="D39" s="4"/>
      <c r="E39" s="4"/>
      <c r="F39" s="273"/>
      <c r="G39" s="275" t="s">
        <v>382</v>
      </c>
      <c r="H39" s="276"/>
    </row>
    <row r="40" spans="1:8" ht="13.5" customHeight="1">
      <c r="A40" s="4"/>
      <c r="B40" s="4"/>
      <c r="C40" s="10"/>
      <c r="D40" s="4"/>
      <c r="E40" s="4"/>
      <c r="F40" s="4"/>
      <c r="G40" s="4"/>
      <c r="H40" s="5"/>
    </row>
    <row r="41" spans="1:8" ht="15" customHeight="1">
      <c r="A41" s="4"/>
      <c r="B41" s="4"/>
      <c r="C41" s="10"/>
      <c r="D41" s="4"/>
      <c r="E41" s="4"/>
      <c r="F41" s="4"/>
      <c r="G41" s="4"/>
      <c r="H41" s="5"/>
    </row>
    <row r="42" spans="1:8" ht="17.25">
      <c r="A42" s="4"/>
      <c r="B42" s="4"/>
      <c r="C42" s="10"/>
      <c r="D42" s="4"/>
      <c r="E42" s="4"/>
      <c r="F42" s="4"/>
      <c r="G42" s="4"/>
      <c r="H42" s="5"/>
    </row>
    <row r="43" spans="1:8" ht="15" customHeight="1">
      <c r="A43" s="4"/>
      <c r="B43" s="4"/>
      <c r="C43" s="10"/>
      <c r="D43" s="270" t="s">
        <v>392</v>
      </c>
      <c r="E43" s="270"/>
      <c r="F43" s="270"/>
      <c r="G43" s="270"/>
      <c r="H43" s="4"/>
    </row>
    <row r="44" spans="1:8" ht="15" customHeight="1">
      <c r="A44" s="4"/>
      <c r="B44" s="4"/>
      <c r="C44" s="10"/>
      <c r="D44" s="4"/>
      <c r="E44" s="4"/>
      <c r="F44" s="5"/>
      <c r="G44" s="4"/>
      <c r="H44" s="4"/>
    </row>
    <row r="45" spans="1:8" ht="15" customHeight="1">
      <c r="A45" s="4"/>
      <c r="B45" s="4"/>
      <c r="C45" s="10"/>
      <c r="D45" s="270" t="s">
        <v>383</v>
      </c>
      <c r="E45" s="270"/>
      <c r="F45" s="270"/>
      <c r="G45" s="270"/>
      <c r="H45" s="4"/>
    </row>
    <row r="46" spans="1:8" ht="15" customHeight="1">
      <c r="A46" s="4"/>
      <c r="B46" s="4"/>
      <c r="C46" s="10"/>
      <c r="D46" s="4"/>
      <c r="E46" s="4"/>
      <c r="F46" s="5"/>
      <c r="G46" s="4"/>
      <c r="H46" s="4"/>
    </row>
    <row r="47" spans="1:8" ht="15" customHeight="1">
      <c r="A47" s="4"/>
      <c r="B47" s="4"/>
      <c r="C47" s="10"/>
      <c r="D47" s="270" t="s">
        <v>384</v>
      </c>
      <c r="E47" s="270"/>
      <c r="F47" s="270"/>
      <c r="G47" s="270"/>
      <c r="H47" s="4"/>
    </row>
  </sheetData>
  <sheetProtection password="DEE6" sheet="1" objects="1" scenarios="1"/>
  <mergeCells count="283">
    <mergeCell ref="A9:A31"/>
    <mergeCell ref="B27:B31"/>
    <mergeCell ref="C9:C31"/>
    <mergeCell ref="D47:G47"/>
    <mergeCell ref="B9:B13"/>
    <mergeCell ref="A38:C38"/>
    <mergeCell ref="F38:F39"/>
    <mergeCell ref="G38:H38"/>
    <mergeCell ref="G39:H39"/>
    <mergeCell ref="D43:G43"/>
    <mergeCell ref="D45:G45"/>
    <mergeCell ref="A32:AP32"/>
    <mergeCell ref="A34:H35"/>
    <mergeCell ref="B36:H36"/>
    <mergeCell ref="AO28:AO31"/>
    <mergeCell ref="AP28:AP31"/>
    <mergeCell ref="U28:U31"/>
    <mergeCell ref="V28:V31"/>
    <mergeCell ref="K28:K31"/>
    <mergeCell ref="L28:L31"/>
    <mergeCell ref="M28:M31"/>
    <mergeCell ref="N28:N31"/>
    <mergeCell ref="O28:O31"/>
    <mergeCell ref="P28:P31"/>
    <mergeCell ref="AQ28:AQ31"/>
    <mergeCell ref="H30:H31"/>
    <mergeCell ref="AI28:AI31"/>
    <mergeCell ref="AJ28:AJ31"/>
    <mergeCell ref="AK28:AK31"/>
    <mergeCell ref="AL28:AL31"/>
    <mergeCell ref="AM28:AM31"/>
    <mergeCell ref="AN28:AN31"/>
    <mergeCell ref="AC28:AC31"/>
    <mergeCell ref="AD28:AD31"/>
    <mergeCell ref="AE28:AE31"/>
    <mergeCell ref="AF28:AF31"/>
    <mergeCell ref="AG28:AG31"/>
    <mergeCell ref="AH28:AH31"/>
    <mergeCell ref="W28:W31"/>
    <mergeCell ref="X28:X31"/>
    <mergeCell ref="Y28:Y31"/>
    <mergeCell ref="Z28:Z31"/>
    <mergeCell ref="AA28:AA31"/>
    <mergeCell ref="AB28:AB31"/>
    <mergeCell ref="Q28:Q31"/>
    <mergeCell ref="R28:R31"/>
    <mergeCell ref="S28:S31"/>
    <mergeCell ref="T28:T31"/>
    <mergeCell ref="D28:D31"/>
    <mergeCell ref="E28:E31"/>
    <mergeCell ref="F28:F31"/>
    <mergeCell ref="I28:I31"/>
    <mergeCell ref="J28:J31"/>
    <mergeCell ref="AQ23:AQ26"/>
    <mergeCell ref="AK23:AK26"/>
    <mergeCell ref="AL23:AL26"/>
    <mergeCell ref="AM23:AM26"/>
    <mergeCell ref="AN23:AN26"/>
    <mergeCell ref="AO23:AO26"/>
    <mergeCell ref="AP23:AP26"/>
    <mergeCell ref="AE23:AE26"/>
    <mergeCell ref="AF23:AF26"/>
    <mergeCell ref="AG23:AG26"/>
    <mergeCell ref="AH23:AH26"/>
    <mergeCell ref="AI23:AI26"/>
    <mergeCell ref="AJ23:AJ26"/>
    <mergeCell ref="Y23:Y26"/>
    <mergeCell ref="Z23:Z26"/>
    <mergeCell ref="AA23:AA26"/>
    <mergeCell ref="AB23:AB26"/>
    <mergeCell ref="AC23:AC26"/>
    <mergeCell ref="AD23:AD26"/>
    <mergeCell ref="S23:S26"/>
    <mergeCell ref="T23:T26"/>
    <mergeCell ref="U23:U26"/>
    <mergeCell ref="V23:V26"/>
    <mergeCell ref="W23:W26"/>
    <mergeCell ref="X23:X26"/>
    <mergeCell ref="M23:M26"/>
    <mergeCell ref="N23:N26"/>
    <mergeCell ref="O23:O26"/>
    <mergeCell ref="P23:P26"/>
    <mergeCell ref="Q23:Q26"/>
    <mergeCell ref="R23:R26"/>
    <mergeCell ref="AP18:AP21"/>
    <mergeCell ref="AQ18:AQ21"/>
    <mergeCell ref="D23:D26"/>
    <mergeCell ref="E23:E26"/>
    <mergeCell ref="F23:F26"/>
    <mergeCell ref="H23:H26"/>
    <mergeCell ref="I23:I26"/>
    <mergeCell ref="J23:J26"/>
    <mergeCell ref="K23:K26"/>
    <mergeCell ref="L23:L26"/>
    <mergeCell ref="AJ18:AJ21"/>
    <mergeCell ref="AK18:AK21"/>
    <mergeCell ref="AL18:AL21"/>
    <mergeCell ref="AM18:AM21"/>
    <mergeCell ref="AN18:AN21"/>
    <mergeCell ref="AO18:AO21"/>
    <mergeCell ref="AD18:AD21"/>
    <mergeCell ref="AE18:AE21"/>
    <mergeCell ref="AF18:AF21"/>
    <mergeCell ref="AG18:AG21"/>
    <mergeCell ref="AH18:AH21"/>
    <mergeCell ref="AI18:AI21"/>
    <mergeCell ref="L18:L21"/>
    <mergeCell ref="M18:M21"/>
    <mergeCell ref="AO16:AO17"/>
    <mergeCell ref="AP16:AP17"/>
    <mergeCell ref="AQ16:AQ17"/>
    <mergeCell ref="AK16:AK17"/>
    <mergeCell ref="AL16:AL17"/>
    <mergeCell ref="AM16:AM17"/>
    <mergeCell ref="AN16:AN17"/>
    <mergeCell ref="T16:T17"/>
    <mergeCell ref="U16:U17"/>
    <mergeCell ref="V16:V17"/>
    <mergeCell ref="AI16:AI17"/>
    <mergeCell ref="AJ16:AJ17"/>
    <mergeCell ref="AC16:AC17"/>
    <mergeCell ref="AD16:AD17"/>
    <mergeCell ref="AE16:AE17"/>
    <mergeCell ref="AF16:AF17"/>
    <mergeCell ref="AG16:AG17"/>
    <mergeCell ref="AH16:AH17"/>
    <mergeCell ref="W16:W17"/>
    <mergeCell ref="X16:X17"/>
    <mergeCell ref="Y16:Y17"/>
    <mergeCell ref="Z16:Z17"/>
    <mergeCell ref="AA16:AA17"/>
    <mergeCell ref="AB16:AB17"/>
    <mergeCell ref="Z18:Z21"/>
    <mergeCell ref="AA18:AA21"/>
    <mergeCell ref="AB18:AB21"/>
    <mergeCell ref="AC18:AC21"/>
    <mergeCell ref="R18:R21"/>
    <mergeCell ref="S18:S21"/>
    <mergeCell ref="T18:T21"/>
    <mergeCell ref="U18:U21"/>
    <mergeCell ref="D18:D21"/>
    <mergeCell ref="E18:E21"/>
    <mergeCell ref="F18:F21"/>
    <mergeCell ref="H18:H21"/>
    <mergeCell ref="I18:I21"/>
    <mergeCell ref="J18:J21"/>
    <mergeCell ref="K18:K21"/>
    <mergeCell ref="X18:X21"/>
    <mergeCell ref="Y18:Y21"/>
    <mergeCell ref="V18:V21"/>
    <mergeCell ref="W18:W21"/>
    <mergeCell ref="N18:N21"/>
    <mergeCell ref="O18:O21"/>
    <mergeCell ref="P18:P21"/>
    <mergeCell ref="Q18:Q21"/>
    <mergeCell ref="Q16:Q17"/>
    <mergeCell ref="R16:R17"/>
    <mergeCell ref="S16:S17"/>
    <mergeCell ref="K16:K17"/>
    <mergeCell ref="L16:L17"/>
    <mergeCell ref="M16:M17"/>
    <mergeCell ref="N16:N17"/>
    <mergeCell ref="O16:O17"/>
    <mergeCell ref="P16:P17"/>
    <mergeCell ref="D16:D17"/>
    <mergeCell ref="E16:E17"/>
    <mergeCell ref="F16:F17"/>
    <mergeCell ref="H16:H17"/>
    <mergeCell ref="I16:I17"/>
    <mergeCell ref="J16:J17"/>
    <mergeCell ref="AL14:AL15"/>
    <mergeCell ref="AM14:AM15"/>
    <mergeCell ref="AN14:AN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AO14:AO15"/>
    <mergeCell ref="AP14:AP15"/>
    <mergeCell ref="AQ14:AQ15"/>
    <mergeCell ref="AF14:AF15"/>
    <mergeCell ref="AG14:AG15"/>
    <mergeCell ref="AH14:AH15"/>
    <mergeCell ref="AI14:AI15"/>
    <mergeCell ref="AJ14:AJ15"/>
    <mergeCell ref="AK14:AK15"/>
    <mergeCell ref="Q14:Q15"/>
    <mergeCell ref="R14:R15"/>
    <mergeCell ref="S14:S15"/>
    <mergeCell ref="F14:F15"/>
    <mergeCell ref="I14:I15"/>
    <mergeCell ref="J14:J15"/>
    <mergeCell ref="K14:K15"/>
    <mergeCell ref="L14:L15"/>
    <mergeCell ref="M14:M15"/>
    <mergeCell ref="B14:B26"/>
    <mergeCell ref="D14:D15"/>
    <mergeCell ref="E14:E15"/>
    <mergeCell ref="AO9:AO13"/>
    <mergeCell ref="AP9:AP13"/>
    <mergeCell ref="AQ9:AQ13"/>
    <mergeCell ref="AI9:AI13"/>
    <mergeCell ref="AJ9:AJ13"/>
    <mergeCell ref="AK9:AK13"/>
    <mergeCell ref="AL9:AL13"/>
    <mergeCell ref="AM9:AM13"/>
    <mergeCell ref="AN9:AN13"/>
    <mergeCell ref="AC9:AC13"/>
    <mergeCell ref="AD9:AD13"/>
    <mergeCell ref="AE9:AE13"/>
    <mergeCell ref="AF9:AF13"/>
    <mergeCell ref="AG9:AG13"/>
    <mergeCell ref="AH9:AH13"/>
    <mergeCell ref="W9:W13"/>
    <mergeCell ref="X9:X13"/>
    <mergeCell ref="Y9:Y13"/>
    <mergeCell ref="Z9:Z13"/>
    <mergeCell ref="AA9:AA13"/>
    <mergeCell ref="AB9:AB13"/>
    <mergeCell ref="Q9:Q13"/>
    <mergeCell ref="R9:R13"/>
    <mergeCell ref="S9:S13"/>
    <mergeCell ref="T9:T13"/>
    <mergeCell ref="U9:U13"/>
    <mergeCell ref="V9:V13"/>
    <mergeCell ref="K9:K13"/>
    <mergeCell ref="L9:L13"/>
    <mergeCell ref="M9:M13"/>
    <mergeCell ref="N9:N13"/>
    <mergeCell ref="O9:O13"/>
    <mergeCell ref="P9:P13"/>
    <mergeCell ref="D9:D13"/>
    <mergeCell ref="E9:E13"/>
    <mergeCell ref="F9:F13"/>
    <mergeCell ref="I9:I13"/>
    <mergeCell ref="J9:J13"/>
    <mergeCell ref="AG7:AH7"/>
    <mergeCell ref="AI7:AJ7"/>
    <mergeCell ref="AK7:AL7"/>
    <mergeCell ref="AM7:AN7"/>
    <mergeCell ref="U7:V7"/>
    <mergeCell ref="W7:X7"/>
    <mergeCell ref="Y7:Z7"/>
    <mergeCell ref="AA7:AB7"/>
    <mergeCell ref="AC7:AD7"/>
    <mergeCell ref="AE7:AF7"/>
    <mergeCell ref="I7:J7"/>
    <mergeCell ref="K7:L7"/>
    <mergeCell ref="M7:N7"/>
    <mergeCell ref="O7:P7"/>
    <mergeCell ref="Q7:R7"/>
    <mergeCell ref="S7:T7"/>
    <mergeCell ref="G5:G8"/>
    <mergeCell ref="H5:H8"/>
    <mergeCell ref="I5:AN5"/>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2" manualBreakCount="2">
    <brk id="13" max="16383" man="1"/>
    <brk id="27" max="1638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00B050"/>
  </sheetPr>
  <dimension ref="A1:AQ25"/>
  <sheetViews>
    <sheetView showGridLines="0" topLeftCell="AC3" zoomScale="65" zoomScaleNormal="65" workbookViewId="0">
      <selection activeCell="AH9" sqref="AH9"/>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78" t="s">
        <v>366</v>
      </c>
      <c r="R8" s="79" t="s">
        <v>367</v>
      </c>
      <c r="S8" s="78" t="s">
        <v>366</v>
      </c>
      <c r="T8" s="79" t="s">
        <v>367</v>
      </c>
      <c r="U8" s="78" t="s">
        <v>366</v>
      </c>
      <c r="V8" s="79" t="s">
        <v>367</v>
      </c>
      <c r="W8" s="80" t="s">
        <v>366</v>
      </c>
      <c r="X8" s="81" t="s">
        <v>367</v>
      </c>
      <c r="Y8" s="78" t="s">
        <v>366</v>
      </c>
      <c r="Z8" s="79" t="s">
        <v>367</v>
      </c>
      <c r="AA8" s="78" t="s">
        <v>366</v>
      </c>
      <c r="AB8" s="79" t="s">
        <v>367</v>
      </c>
      <c r="AC8" s="78" t="s">
        <v>366</v>
      </c>
      <c r="AD8" s="79" t="s">
        <v>367</v>
      </c>
      <c r="AE8" s="80" t="s">
        <v>366</v>
      </c>
      <c r="AF8" s="81" t="s">
        <v>367</v>
      </c>
      <c r="AG8" s="78" t="s">
        <v>366</v>
      </c>
      <c r="AH8" s="79" t="s">
        <v>367</v>
      </c>
      <c r="AI8" s="78" t="s">
        <v>366</v>
      </c>
      <c r="AJ8" s="79" t="s">
        <v>367</v>
      </c>
      <c r="AK8" s="78" t="s">
        <v>366</v>
      </c>
      <c r="AL8" s="79" t="s">
        <v>367</v>
      </c>
      <c r="AM8" s="80" t="s">
        <v>366</v>
      </c>
      <c r="AN8" s="81" t="s">
        <v>367</v>
      </c>
      <c r="AO8" s="238"/>
      <c r="AP8" s="239"/>
      <c r="AQ8" s="239"/>
    </row>
    <row r="9" spans="1:43" ht="120.75">
      <c r="A9" s="61" t="s">
        <v>100</v>
      </c>
      <c r="B9" s="61" t="s">
        <v>402</v>
      </c>
      <c r="C9" s="73" t="s">
        <v>101</v>
      </c>
      <c r="D9" s="75" t="s">
        <v>256</v>
      </c>
      <c r="E9" s="74">
        <v>1</v>
      </c>
      <c r="F9" s="76" t="s">
        <v>248</v>
      </c>
      <c r="G9" s="66" t="s">
        <v>133</v>
      </c>
      <c r="H9" s="66" t="s">
        <v>249</v>
      </c>
      <c r="I9" s="69">
        <v>0</v>
      </c>
      <c r="J9" s="69">
        <v>0</v>
      </c>
      <c r="K9" s="69">
        <v>0</v>
      </c>
      <c r="L9" s="69">
        <v>0</v>
      </c>
      <c r="M9" s="69">
        <v>0</v>
      </c>
      <c r="N9" s="69">
        <v>0</v>
      </c>
      <c r="O9" s="70">
        <f>SUM(I9+K9+M9)</f>
        <v>0</v>
      </c>
      <c r="P9" s="70">
        <f>SUM(J9+L9+N9)</f>
        <v>0</v>
      </c>
      <c r="Q9" s="69">
        <v>0</v>
      </c>
      <c r="R9" s="69">
        <v>0</v>
      </c>
      <c r="S9" s="69">
        <v>0</v>
      </c>
      <c r="T9" s="69">
        <v>0</v>
      </c>
      <c r="U9" s="69">
        <v>0.5</v>
      </c>
      <c r="V9" s="69">
        <v>0.33</v>
      </c>
      <c r="W9" s="72">
        <f>SUM(Q9+S9+U9)</f>
        <v>0.5</v>
      </c>
      <c r="X9" s="72">
        <f>SUM(R9+T9+V9)</f>
        <v>0.33</v>
      </c>
      <c r="Y9" s="71">
        <v>0</v>
      </c>
      <c r="Z9" s="71">
        <v>0</v>
      </c>
      <c r="AA9" s="71">
        <v>0</v>
      </c>
      <c r="AB9" s="71">
        <v>0</v>
      </c>
      <c r="AC9" s="71">
        <v>0.33</v>
      </c>
      <c r="AD9" s="71">
        <v>0.33</v>
      </c>
      <c r="AE9" s="72">
        <f>SUM(Y9+AA9+AC9)</f>
        <v>0.33</v>
      </c>
      <c r="AF9" s="72">
        <f>SUM(Z9+AB9+AD9)</f>
        <v>0.33</v>
      </c>
      <c r="AG9" s="71" t="e">
        <f>SUM(#REF!)</f>
        <v>#REF!</v>
      </c>
      <c r="AH9" s="99" t="e">
        <f>SUM(#REF!)</f>
        <v>#REF!</v>
      </c>
      <c r="AI9" s="99" t="e">
        <f>SUM(#REF!)</f>
        <v>#REF!</v>
      </c>
      <c r="AJ9" s="99" t="e">
        <f>SUM(#REF!)</f>
        <v>#REF!</v>
      </c>
      <c r="AK9" s="71">
        <v>0.17</v>
      </c>
      <c r="AL9" s="99" t="e">
        <f>SUM(#REF!)</f>
        <v>#REF!</v>
      </c>
      <c r="AM9" s="72" t="e">
        <f>SUM(AG9+AI9+AK9)</f>
        <v>#REF!</v>
      </c>
      <c r="AN9" s="72" t="e">
        <f>SUM(AH9+AJ9+AL9)</f>
        <v>#REF!</v>
      </c>
      <c r="AO9" s="42" t="e">
        <f>SUM(O9+W9+AE9+AM9)</f>
        <v>#REF!</v>
      </c>
      <c r="AP9" s="42" t="e">
        <f>SUM(P9+X9+AF9+AN9)</f>
        <v>#REF!</v>
      </c>
      <c r="AQ9" s="31" t="e">
        <f>IF(AND(AP9&gt;0,AO9&gt;0),AP9/AO9,0)</f>
        <v>#REF!</v>
      </c>
    </row>
    <row r="10" spans="1:43" ht="18">
      <c r="A10" s="277" t="s">
        <v>377</v>
      </c>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394"/>
      <c r="AP10" s="395"/>
      <c r="AQ10" s="77" t="e">
        <f>AVERAGE(AQ9:AQ9)</f>
        <v>#REF!</v>
      </c>
    </row>
    <row r="11" spans="1:43" ht="17.25">
      <c r="A11" s="4"/>
      <c r="B11" s="4"/>
      <c r="C11" s="10"/>
      <c r="D11" s="4"/>
      <c r="E11" s="4"/>
      <c r="F11" s="4"/>
      <c r="G11" s="4"/>
      <c r="H11" s="5"/>
    </row>
    <row r="12" spans="1:43" ht="13.5" customHeight="1">
      <c r="A12" s="280" t="s">
        <v>185</v>
      </c>
      <c r="B12" s="281"/>
      <c r="C12" s="281"/>
      <c r="D12" s="281"/>
      <c r="E12" s="281"/>
      <c r="F12" s="281"/>
      <c r="G12" s="281"/>
      <c r="H12" s="281"/>
    </row>
    <row r="13" spans="1:43" ht="15" customHeight="1">
      <c r="A13" s="281"/>
      <c r="B13" s="281"/>
      <c r="C13" s="281"/>
      <c r="D13" s="281"/>
      <c r="E13" s="281"/>
      <c r="F13" s="281"/>
      <c r="G13" s="281"/>
      <c r="H13" s="281"/>
    </row>
    <row r="14" spans="1:43" ht="17.25">
      <c r="A14" s="4"/>
      <c r="B14" s="282"/>
      <c r="C14" s="282"/>
      <c r="D14" s="282"/>
      <c r="E14" s="282"/>
      <c r="F14" s="282"/>
      <c r="G14" s="282"/>
      <c r="H14" s="282"/>
    </row>
    <row r="15" spans="1:43" ht="17.25">
      <c r="A15" s="4"/>
      <c r="B15" s="4"/>
      <c r="C15" s="10"/>
      <c r="D15" s="4"/>
      <c r="E15" s="4"/>
      <c r="F15" s="4"/>
      <c r="G15" s="4"/>
      <c r="H15" s="5"/>
    </row>
    <row r="16" spans="1:43" ht="17.25">
      <c r="A16" s="271" t="s">
        <v>413</v>
      </c>
      <c r="B16" s="272"/>
      <c r="C16" s="272"/>
      <c r="D16" s="4"/>
      <c r="E16" s="4"/>
      <c r="F16" s="273" t="s">
        <v>372</v>
      </c>
      <c r="G16" s="274" t="s">
        <v>391</v>
      </c>
      <c r="H16" s="274"/>
    </row>
    <row r="17" spans="1:8" ht="17.25">
      <c r="A17" s="4"/>
      <c r="B17" s="4"/>
      <c r="C17" s="10"/>
      <c r="D17" s="4"/>
      <c r="E17" s="4"/>
      <c r="F17" s="273"/>
      <c r="G17" s="275" t="s">
        <v>382</v>
      </c>
      <c r="H17" s="276"/>
    </row>
    <row r="18" spans="1:8" ht="13.5" customHeight="1">
      <c r="A18" s="4"/>
      <c r="B18" s="4"/>
      <c r="C18" s="10"/>
      <c r="D18" s="4"/>
      <c r="E18" s="4"/>
      <c r="F18" s="4"/>
      <c r="G18" s="4"/>
      <c r="H18" s="5"/>
    </row>
    <row r="19" spans="1:8" ht="15" customHeight="1">
      <c r="A19" s="4"/>
      <c r="B19" s="4"/>
      <c r="C19" s="10"/>
      <c r="D19" s="4"/>
      <c r="E19" s="4"/>
      <c r="F19" s="4"/>
      <c r="G19" s="4"/>
      <c r="H19" s="5"/>
    </row>
    <row r="20" spans="1:8" ht="17.25">
      <c r="A20" s="4"/>
      <c r="B20" s="4"/>
      <c r="C20" s="10"/>
      <c r="D20" s="4"/>
      <c r="E20" s="4"/>
      <c r="F20" s="4"/>
      <c r="G20" s="4"/>
      <c r="H20" s="5"/>
    </row>
    <row r="21" spans="1:8" ht="15" customHeight="1">
      <c r="A21" s="4"/>
      <c r="B21" s="4"/>
      <c r="C21" s="10"/>
      <c r="D21" s="270" t="s">
        <v>392</v>
      </c>
      <c r="E21" s="270"/>
      <c r="F21" s="270"/>
      <c r="G21" s="270"/>
      <c r="H21" s="4"/>
    </row>
    <row r="22" spans="1:8" ht="15" customHeight="1">
      <c r="A22" s="4"/>
      <c r="B22" s="4"/>
      <c r="C22" s="10"/>
      <c r="D22" s="4"/>
      <c r="E22" s="4"/>
      <c r="F22" s="5"/>
      <c r="G22" s="4"/>
      <c r="H22" s="4"/>
    </row>
    <row r="23" spans="1:8" ht="15" customHeight="1">
      <c r="A23" s="4"/>
      <c r="B23" s="4"/>
      <c r="C23" s="10"/>
      <c r="D23" s="270" t="s">
        <v>383</v>
      </c>
      <c r="E23" s="270"/>
      <c r="F23" s="270"/>
      <c r="G23" s="270"/>
      <c r="H23" s="4"/>
    </row>
    <row r="24" spans="1:8" ht="15" customHeight="1">
      <c r="A24" s="4"/>
      <c r="B24" s="4"/>
      <c r="C24" s="10"/>
      <c r="D24" s="4"/>
      <c r="E24" s="4"/>
      <c r="F24" s="5"/>
      <c r="G24" s="4"/>
      <c r="H24" s="4"/>
    </row>
    <row r="25" spans="1:8" ht="15" customHeight="1">
      <c r="A25" s="4"/>
      <c r="B25" s="4"/>
      <c r="C25" s="10"/>
      <c r="D25" s="270" t="s">
        <v>384</v>
      </c>
      <c r="E25" s="270"/>
      <c r="F25" s="270"/>
      <c r="G25" s="270"/>
      <c r="H25" s="4"/>
    </row>
  </sheetData>
  <sheetProtection password="DEE6" sheet="1" objects="1" scenarios="1"/>
  <mergeCells count="46">
    <mergeCell ref="D25:G25"/>
    <mergeCell ref="A16:C16"/>
    <mergeCell ref="F16:F17"/>
    <mergeCell ref="G16:H16"/>
    <mergeCell ref="G17:H17"/>
    <mergeCell ref="D21:G21"/>
    <mergeCell ref="D23:G23"/>
    <mergeCell ref="A10:AP10"/>
    <mergeCell ref="A12:H13"/>
    <mergeCell ref="B14:H14"/>
    <mergeCell ref="AG7:AH7"/>
    <mergeCell ref="AI7:AJ7"/>
    <mergeCell ref="AK7:AL7"/>
    <mergeCell ref="AM7:AN7"/>
    <mergeCell ref="U7:V7"/>
    <mergeCell ref="W7:X7"/>
    <mergeCell ref="Y7:Z7"/>
    <mergeCell ref="AA7:AB7"/>
    <mergeCell ref="AC7:AD7"/>
    <mergeCell ref="AE7:AF7"/>
    <mergeCell ref="I7:J7"/>
    <mergeCell ref="K7:L7"/>
    <mergeCell ref="M7:N7"/>
    <mergeCell ref="AG6:AN6"/>
    <mergeCell ref="O7:P7"/>
    <mergeCell ref="Q7:R7"/>
    <mergeCell ref="S7:T7"/>
    <mergeCell ref="G5:G8"/>
    <mergeCell ref="H5:H8"/>
    <mergeCell ref="I5:AN5"/>
    <mergeCell ref="A1:C2"/>
    <mergeCell ref="D1:H1"/>
    <mergeCell ref="D2:H2"/>
    <mergeCell ref="AO4:AQ4"/>
    <mergeCell ref="A5:A8"/>
    <mergeCell ref="B5:B8"/>
    <mergeCell ref="C5:C8"/>
    <mergeCell ref="D5:D8"/>
    <mergeCell ref="E5:E8"/>
    <mergeCell ref="F5:F8"/>
    <mergeCell ref="AO5:AO8"/>
    <mergeCell ref="AP5:AP8"/>
    <mergeCell ref="AQ5:AQ8"/>
    <mergeCell ref="I6:P6"/>
    <mergeCell ref="Q6:X6"/>
    <mergeCell ref="Y6:AF6"/>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B050"/>
  </sheetPr>
  <dimension ref="A1:AQ26"/>
  <sheetViews>
    <sheetView showGridLines="0" topLeftCell="AB1" zoomScale="65" zoomScaleNormal="65" workbookViewId="0">
      <selection activeCell="AH9" sqref="AH9:AH10"/>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63.75" customHeight="1">
      <c r="A9" s="244" t="s">
        <v>100</v>
      </c>
      <c r="B9" s="244" t="s">
        <v>211</v>
      </c>
      <c r="C9" s="267" t="s">
        <v>101</v>
      </c>
      <c r="D9" s="291" t="s">
        <v>298</v>
      </c>
      <c r="E9" s="332" t="s">
        <v>195</v>
      </c>
      <c r="F9" s="298" t="s">
        <v>330</v>
      </c>
      <c r="G9" s="66" t="s">
        <v>322</v>
      </c>
      <c r="H9" s="298" t="s">
        <v>179</v>
      </c>
      <c r="I9" s="396" t="e">
        <f>SUM(#REF!)</f>
        <v>#REF!</v>
      </c>
      <c r="J9" s="396" t="e">
        <f>SUM(#REF!)</f>
        <v>#REF!</v>
      </c>
      <c r="K9" s="396" t="e">
        <f>SUM(#REF!)</f>
        <v>#REF!</v>
      </c>
      <c r="L9" s="396" t="e">
        <f>SUM(#REF!)</f>
        <v>#REF!</v>
      </c>
      <c r="M9" s="396" t="e">
        <f>SUM(#REF!)</f>
        <v>#REF!</v>
      </c>
      <c r="N9" s="396" t="e">
        <f>SUM(#REF!)</f>
        <v>#REF!</v>
      </c>
      <c r="O9" s="398" t="e">
        <f>+I9+K9+M9</f>
        <v>#REF!</v>
      </c>
      <c r="P9" s="398" t="e">
        <f>J9+L9+N9</f>
        <v>#REF!</v>
      </c>
      <c r="Q9" s="396" t="e">
        <f>SUM(#REF!)</f>
        <v>#REF!</v>
      </c>
      <c r="R9" s="396" t="e">
        <f>SUM(#REF!)</f>
        <v>#REF!</v>
      </c>
      <c r="S9" s="396" t="e">
        <f>SUM(#REF!)</f>
        <v>#REF!</v>
      </c>
      <c r="T9" s="396" t="e">
        <f>SUM(#REF!)</f>
        <v>#REF!</v>
      </c>
      <c r="U9" s="396" t="e">
        <f>SUM(#REF!)</f>
        <v>#REF!</v>
      </c>
      <c r="V9" s="396" t="e">
        <f>SUM(#REF!)</f>
        <v>#REF!</v>
      </c>
      <c r="W9" s="398" t="e">
        <f>Q9+S9+U9</f>
        <v>#REF!</v>
      </c>
      <c r="X9" s="398" t="e">
        <f>R9+T9+V9</f>
        <v>#REF!</v>
      </c>
      <c r="Y9" s="396" t="e">
        <f>SUM(#REF!)</f>
        <v>#REF!</v>
      </c>
      <c r="Z9" s="396" t="e">
        <f>SUM(#REF!)</f>
        <v>#REF!</v>
      </c>
      <c r="AA9" s="396" t="e">
        <f>SUM(#REF!)</f>
        <v>#REF!</v>
      </c>
      <c r="AB9" s="396" t="e">
        <f>SUM(#REF!)</f>
        <v>#REF!</v>
      </c>
      <c r="AC9" s="396" t="e">
        <f>SUM(#REF!)</f>
        <v>#REF!</v>
      </c>
      <c r="AD9" s="396" t="e">
        <f>SUM(#REF!)</f>
        <v>#REF!</v>
      </c>
      <c r="AE9" s="398" t="e">
        <f>Y9+AA9+AC9</f>
        <v>#REF!</v>
      </c>
      <c r="AF9" s="398" t="e">
        <f>Z9+AB9+AD9</f>
        <v>#REF!</v>
      </c>
      <c r="AG9" s="396" t="e">
        <f>SUM(#REF!)</f>
        <v>#REF!</v>
      </c>
      <c r="AH9" s="396" t="e">
        <f>SUM(#REF!)</f>
        <v>#REF!</v>
      </c>
      <c r="AI9" s="396" t="e">
        <f>SUM(#REF!)</f>
        <v>#REF!</v>
      </c>
      <c r="AJ9" s="396" t="e">
        <f>SUM(#REF!)</f>
        <v>#REF!</v>
      </c>
      <c r="AK9" s="396" t="e">
        <f>SUM(#REF!)</f>
        <v>#REF!</v>
      </c>
      <c r="AL9" s="396" t="e">
        <f>SUM(#REF!)</f>
        <v>#REF!</v>
      </c>
      <c r="AM9" s="398" t="e">
        <f>AG9+AI9+AK9</f>
        <v>#REF!</v>
      </c>
      <c r="AN9" s="398" t="e">
        <f>AH9+AJ9+AL9</f>
        <v>#REF!</v>
      </c>
      <c r="AO9" s="400" t="e">
        <f>O9+W9+AE9+AM9</f>
        <v>#REF!</v>
      </c>
      <c r="AP9" s="400" t="e">
        <f>P9+X9+AF9+AN9</f>
        <v>#REF!</v>
      </c>
      <c r="AQ9" s="402" t="e">
        <f>IF(AND(AP9&gt;0,AO9&gt;0),AP9/AO9,0)</f>
        <v>#REF!</v>
      </c>
    </row>
    <row r="10" spans="1:43" ht="56.25" customHeight="1">
      <c r="A10" s="246"/>
      <c r="B10" s="246"/>
      <c r="C10" s="269"/>
      <c r="D10" s="291"/>
      <c r="E10" s="332"/>
      <c r="F10" s="298"/>
      <c r="G10" s="67" t="s">
        <v>212</v>
      </c>
      <c r="H10" s="298"/>
      <c r="I10" s="397"/>
      <c r="J10" s="397"/>
      <c r="K10" s="397"/>
      <c r="L10" s="397"/>
      <c r="M10" s="397"/>
      <c r="N10" s="397"/>
      <c r="O10" s="399"/>
      <c r="P10" s="399"/>
      <c r="Q10" s="397"/>
      <c r="R10" s="397"/>
      <c r="S10" s="397"/>
      <c r="T10" s="397"/>
      <c r="U10" s="397"/>
      <c r="V10" s="397"/>
      <c r="W10" s="399"/>
      <c r="X10" s="399"/>
      <c r="Y10" s="397"/>
      <c r="Z10" s="397"/>
      <c r="AA10" s="397"/>
      <c r="AB10" s="397"/>
      <c r="AC10" s="397"/>
      <c r="AD10" s="397"/>
      <c r="AE10" s="399"/>
      <c r="AF10" s="399"/>
      <c r="AG10" s="397"/>
      <c r="AH10" s="397"/>
      <c r="AI10" s="397"/>
      <c r="AJ10" s="397"/>
      <c r="AK10" s="397"/>
      <c r="AL10" s="397"/>
      <c r="AM10" s="399"/>
      <c r="AN10" s="399"/>
      <c r="AO10" s="401"/>
      <c r="AP10" s="401"/>
      <c r="AQ10" s="403"/>
    </row>
    <row r="11" spans="1:43" ht="18">
      <c r="A11" s="277" t="s">
        <v>377</v>
      </c>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9"/>
      <c r="AQ11" s="23" t="e">
        <f>AVERAGE(AQ9:AQ10)</f>
        <v>#REF!</v>
      </c>
    </row>
    <row r="12" spans="1:43" ht="17.25">
      <c r="A12" s="4"/>
      <c r="B12" s="4"/>
      <c r="C12" s="10"/>
      <c r="D12" s="4"/>
      <c r="E12" s="4"/>
      <c r="F12" s="4"/>
      <c r="G12" s="4"/>
      <c r="H12" s="5"/>
    </row>
    <row r="13" spans="1:43" ht="13.5" customHeight="1">
      <c r="A13" s="280" t="s">
        <v>185</v>
      </c>
      <c r="B13" s="281"/>
      <c r="C13" s="281"/>
      <c r="D13" s="281"/>
      <c r="E13" s="281"/>
      <c r="F13" s="281"/>
      <c r="G13" s="281"/>
      <c r="H13" s="281"/>
    </row>
    <row r="14" spans="1:43" ht="15" customHeight="1">
      <c r="A14" s="281"/>
      <c r="B14" s="281"/>
      <c r="C14" s="281"/>
      <c r="D14" s="281"/>
      <c r="E14" s="281"/>
      <c r="F14" s="281"/>
      <c r="G14" s="281"/>
      <c r="H14" s="281"/>
    </row>
    <row r="15" spans="1:43" ht="17.25">
      <c r="A15" s="4"/>
      <c r="B15" s="282"/>
      <c r="C15" s="282"/>
      <c r="D15" s="282"/>
      <c r="E15" s="282"/>
      <c r="F15" s="282"/>
      <c r="G15" s="282"/>
      <c r="H15" s="282"/>
    </row>
    <row r="16" spans="1:43" ht="17.25">
      <c r="A16" s="4"/>
      <c r="B16" s="4"/>
      <c r="C16" s="10"/>
      <c r="D16" s="4"/>
      <c r="E16" s="4"/>
      <c r="F16" s="4"/>
      <c r="G16" s="4"/>
      <c r="H16" s="5"/>
    </row>
    <row r="17" spans="1:8" ht="17.25">
      <c r="A17" s="271" t="s">
        <v>413</v>
      </c>
      <c r="B17" s="272"/>
      <c r="C17" s="272"/>
      <c r="D17" s="4"/>
      <c r="E17" s="4"/>
      <c r="F17" s="273" t="s">
        <v>372</v>
      </c>
      <c r="G17" s="274" t="s">
        <v>391</v>
      </c>
      <c r="H17" s="274"/>
    </row>
    <row r="18" spans="1:8" ht="17.25">
      <c r="A18" s="4"/>
      <c r="B18" s="4"/>
      <c r="C18" s="10"/>
      <c r="D18" s="4"/>
      <c r="E18" s="4"/>
      <c r="F18" s="273"/>
      <c r="G18" s="275" t="s">
        <v>382</v>
      </c>
      <c r="H18" s="276"/>
    </row>
    <row r="19" spans="1:8" ht="13.5" customHeight="1">
      <c r="A19" s="4"/>
      <c r="B19" s="4"/>
      <c r="C19" s="10"/>
      <c r="D19" s="4"/>
      <c r="E19" s="4"/>
      <c r="F19" s="4"/>
      <c r="G19" s="4"/>
      <c r="H19" s="5"/>
    </row>
    <row r="20" spans="1:8" ht="15" customHeight="1">
      <c r="A20" s="4"/>
      <c r="B20" s="4"/>
      <c r="C20" s="10"/>
      <c r="D20" s="4"/>
      <c r="E20" s="4"/>
      <c r="F20" s="4"/>
      <c r="G20" s="4"/>
      <c r="H20" s="5"/>
    </row>
    <row r="21" spans="1:8" ht="17.25">
      <c r="A21" s="4"/>
      <c r="B21" s="4"/>
      <c r="C21" s="10"/>
      <c r="D21" s="4"/>
      <c r="E21" s="4"/>
      <c r="F21" s="4"/>
      <c r="G21" s="4"/>
      <c r="H21" s="5"/>
    </row>
    <row r="22" spans="1:8" ht="15" customHeight="1">
      <c r="A22" s="4"/>
      <c r="B22" s="4"/>
      <c r="C22" s="10"/>
      <c r="D22" s="270" t="s">
        <v>392</v>
      </c>
      <c r="E22" s="270"/>
      <c r="F22" s="270"/>
      <c r="G22" s="270"/>
      <c r="H22" s="4"/>
    </row>
    <row r="23" spans="1:8" ht="15" customHeight="1">
      <c r="A23" s="4"/>
      <c r="B23" s="4"/>
      <c r="C23" s="10"/>
      <c r="D23" s="4"/>
      <c r="E23" s="4"/>
      <c r="F23" s="5"/>
      <c r="G23" s="4"/>
      <c r="H23" s="4"/>
    </row>
    <row r="24" spans="1:8" ht="15" customHeight="1">
      <c r="A24" s="4"/>
      <c r="B24" s="4"/>
      <c r="C24" s="10"/>
      <c r="D24" s="270" t="s">
        <v>383</v>
      </c>
      <c r="E24" s="270"/>
      <c r="F24" s="270"/>
      <c r="G24" s="270"/>
      <c r="H24" s="4"/>
    </row>
    <row r="25" spans="1:8" ht="15" customHeight="1">
      <c r="A25" s="4"/>
      <c r="B25" s="4"/>
      <c r="C25" s="10"/>
      <c r="D25" s="4"/>
      <c r="E25" s="4"/>
      <c r="F25" s="5"/>
      <c r="G25" s="4"/>
      <c r="H25" s="4"/>
    </row>
    <row r="26" spans="1:8" ht="15" customHeight="1">
      <c r="A26" s="4"/>
      <c r="B26" s="4"/>
      <c r="C26" s="10"/>
      <c r="D26" s="270" t="s">
        <v>384</v>
      </c>
      <c r="E26" s="270"/>
      <c r="F26" s="270"/>
      <c r="G26" s="270"/>
      <c r="H26" s="4"/>
    </row>
  </sheetData>
  <sheetProtection password="DEE6" sheet="1" objects="1" scenarios="1"/>
  <mergeCells count="88">
    <mergeCell ref="D26:G26"/>
    <mergeCell ref="A9:A10"/>
    <mergeCell ref="B9:B10"/>
    <mergeCell ref="C9:C10"/>
    <mergeCell ref="A17:C17"/>
    <mergeCell ref="F17:F18"/>
    <mergeCell ref="G17:H17"/>
    <mergeCell ref="G18:H18"/>
    <mergeCell ref="D22:G22"/>
    <mergeCell ref="D24:G24"/>
    <mergeCell ref="B15:H15"/>
    <mergeCell ref="D9:D10"/>
    <mergeCell ref="E9:E10"/>
    <mergeCell ref="F9:F10"/>
    <mergeCell ref="H9:H10"/>
    <mergeCell ref="AO9:AO10"/>
    <mergeCell ref="AP9:AP10"/>
    <mergeCell ref="AQ9:AQ10"/>
    <mergeCell ref="A11:AP11"/>
    <mergeCell ref="A13:H14"/>
    <mergeCell ref="AI9:AI10"/>
    <mergeCell ref="AJ9:AJ10"/>
    <mergeCell ref="AK9:AK10"/>
    <mergeCell ref="AL9:AL10"/>
    <mergeCell ref="AM9:AM10"/>
    <mergeCell ref="AN9:AN10"/>
    <mergeCell ref="AC9:AC10"/>
    <mergeCell ref="AD9:AD10"/>
    <mergeCell ref="AE9:AE10"/>
    <mergeCell ref="AF9:AF10"/>
    <mergeCell ref="AG9:AG10"/>
    <mergeCell ref="T9:T10"/>
    <mergeCell ref="U9:U10"/>
    <mergeCell ref="AH9:AH10"/>
    <mergeCell ref="W9:W10"/>
    <mergeCell ref="X9:X10"/>
    <mergeCell ref="Y9:Y10"/>
    <mergeCell ref="Z9:Z10"/>
    <mergeCell ref="AA9:AA10"/>
    <mergeCell ref="AB9:AB10"/>
    <mergeCell ref="O9:O10"/>
    <mergeCell ref="P9:P10"/>
    <mergeCell ref="Q9:Q10"/>
    <mergeCell ref="R9:R10"/>
    <mergeCell ref="S9:S10"/>
    <mergeCell ref="I9:I10"/>
    <mergeCell ref="J9:J10"/>
    <mergeCell ref="AG7:AH7"/>
    <mergeCell ref="AI7:AJ7"/>
    <mergeCell ref="AK7:AL7"/>
    <mergeCell ref="I7:J7"/>
    <mergeCell ref="K7:L7"/>
    <mergeCell ref="M7:N7"/>
    <mergeCell ref="O7:P7"/>
    <mergeCell ref="Q7:R7"/>
    <mergeCell ref="S7:T7"/>
    <mergeCell ref="V9:V10"/>
    <mergeCell ref="K9:K10"/>
    <mergeCell ref="L9:L10"/>
    <mergeCell ref="M9:M10"/>
    <mergeCell ref="N9:N10"/>
    <mergeCell ref="H5:H8"/>
    <mergeCell ref="I5:AN5"/>
    <mergeCell ref="AO5:AO8"/>
    <mergeCell ref="AP5:AP8"/>
    <mergeCell ref="AM7:AN7"/>
    <mergeCell ref="U7:V7"/>
    <mergeCell ref="W7:X7"/>
    <mergeCell ref="Y7:Z7"/>
    <mergeCell ref="AA7:AB7"/>
    <mergeCell ref="AC7:AD7"/>
    <mergeCell ref="AE7:AF7"/>
    <mergeCell ref="A1:C2"/>
    <mergeCell ref="D1:H1"/>
    <mergeCell ref="D2:H2"/>
    <mergeCell ref="AO4:AQ4"/>
    <mergeCell ref="A5:A8"/>
    <mergeCell ref="B5:B8"/>
    <mergeCell ref="C5:C8"/>
    <mergeCell ref="D5:D8"/>
    <mergeCell ref="E5:E8"/>
    <mergeCell ref="F5:F8"/>
    <mergeCell ref="AQ5:AQ8"/>
    <mergeCell ref="I6:P6"/>
    <mergeCell ref="Q6:X6"/>
    <mergeCell ref="Y6:AF6"/>
    <mergeCell ref="AG6:AN6"/>
    <mergeCell ref="G5:G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00B050"/>
  </sheetPr>
  <dimension ref="A1:AQ33"/>
  <sheetViews>
    <sheetView showGridLines="0" topLeftCell="AB11" zoomScale="65" zoomScaleNormal="65" workbookViewId="0">
      <selection activeCell="AL16" sqref="AL16:AL17"/>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69" customHeight="1">
      <c r="A9" s="244" t="s">
        <v>100</v>
      </c>
      <c r="B9" s="244" t="s">
        <v>402</v>
      </c>
      <c r="C9" s="267" t="s">
        <v>101</v>
      </c>
      <c r="D9" s="354" t="s">
        <v>110</v>
      </c>
      <c r="E9" s="292" t="s">
        <v>111</v>
      </c>
      <c r="F9" s="250" t="s">
        <v>112</v>
      </c>
      <c r="G9" s="66" t="s">
        <v>237</v>
      </c>
      <c r="H9" s="66" t="s">
        <v>238</v>
      </c>
      <c r="I9" s="404" t="e">
        <f>SUM(#REF!)</f>
        <v>#REF!</v>
      </c>
      <c r="J9" s="404" t="e">
        <f>SUM(#REF!)</f>
        <v>#REF!</v>
      </c>
      <c r="K9" s="404" t="e">
        <f>SUM(#REF!)</f>
        <v>#REF!</v>
      </c>
      <c r="L9" s="404" t="e">
        <f>SUM(#REF!)</f>
        <v>#REF!</v>
      </c>
      <c r="M9" s="404" t="e">
        <f>SUM(#REF!)</f>
        <v>#REF!</v>
      </c>
      <c r="N9" s="404" t="e">
        <f>SUM(#REF!)</f>
        <v>#REF!</v>
      </c>
      <c r="O9" s="293" t="e">
        <f>I9+K9+M9</f>
        <v>#REF!</v>
      </c>
      <c r="P9" s="293" t="e">
        <f>J9+L9+N9</f>
        <v>#REF!</v>
      </c>
      <c r="Q9" s="404" t="e">
        <f>SUM(#REF!)</f>
        <v>#REF!</v>
      </c>
      <c r="R9" s="404" t="e">
        <f>SUM(#REF!)</f>
        <v>#REF!</v>
      </c>
      <c r="S9" s="404" t="e">
        <f>SUM(#REF!)</f>
        <v>#REF!</v>
      </c>
      <c r="T9" s="404" t="e">
        <f>SUM(#REF!)</f>
        <v>#REF!</v>
      </c>
      <c r="U9" s="404" t="e">
        <f>SUM(#REF!)</f>
        <v>#REF!</v>
      </c>
      <c r="V9" s="404" t="e">
        <f>SUM(#REF!)</f>
        <v>#REF!</v>
      </c>
      <c r="W9" s="293" t="e">
        <f>Q9+S9+U9</f>
        <v>#REF!</v>
      </c>
      <c r="X9" s="293" t="e">
        <f>R9+T9+V9</f>
        <v>#REF!</v>
      </c>
      <c r="Y9" s="404" t="e">
        <f>SUM(#REF!)</f>
        <v>#REF!</v>
      </c>
      <c r="Z9" s="404" t="e">
        <f>SUM(#REF!)</f>
        <v>#REF!</v>
      </c>
      <c r="AA9" s="404" t="e">
        <f>SUM(#REF!)</f>
        <v>#REF!</v>
      </c>
      <c r="AB9" s="404" t="e">
        <f>SUM(#REF!)</f>
        <v>#REF!</v>
      </c>
      <c r="AC9" s="404" t="e">
        <f>SUM(#REF!)</f>
        <v>#REF!</v>
      </c>
      <c r="AD9" s="404" t="e">
        <f>SUM(#REF!)</f>
        <v>#REF!</v>
      </c>
      <c r="AE9" s="293" t="e">
        <f>Y9+AA9+AC9</f>
        <v>#REF!</v>
      </c>
      <c r="AF9" s="293" t="e">
        <f>Z9+AB9+AD9</f>
        <v>#REF!</v>
      </c>
      <c r="AG9" s="404" t="e">
        <f>SUM(#REF!)</f>
        <v>#REF!</v>
      </c>
      <c r="AH9" s="404" t="e">
        <f>SUM(#REF!)</f>
        <v>#REF!</v>
      </c>
      <c r="AI9" s="404" t="e">
        <f>SUM(#REF!)</f>
        <v>#REF!</v>
      </c>
      <c r="AJ9" s="404" t="e">
        <f>SUM(#REF!)</f>
        <v>#REF!</v>
      </c>
      <c r="AK9" s="404" t="e">
        <f>SUM(#REF!)</f>
        <v>#REF!</v>
      </c>
      <c r="AL9" s="404" t="e">
        <f>SUM(#REF!)</f>
        <v>#REF!</v>
      </c>
      <c r="AM9" s="293" t="e">
        <f>AG9+AI9+AK9</f>
        <v>#REF!</v>
      </c>
      <c r="AN9" s="293" t="e">
        <f>AH9+AJ9+AL9</f>
        <v>#REF!</v>
      </c>
      <c r="AO9" s="261" t="e">
        <f>O9+W9+AE9+AM9</f>
        <v>#REF!</v>
      </c>
      <c r="AP9" s="261" t="e">
        <f>P9+X9+AF9+AN9</f>
        <v>#REF!</v>
      </c>
      <c r="AQ9" s="261" t="e">
        <f>IF(AND(AP9&gt;0,AO9&gt;0),AP9/AO9,0)</f>
        <v>#REF!</v>
      </c>
    </row>
    <row r="10" spans="1:43" ht="69">
      <c r="A10" s="245"/>
      <c r="B10" s="245"/>
      <c r="C10" s="268"/>
      <c r="D10" s="354"/>
      <c r="E10" s="292"/>
      <c r="F10" s="250"/>
      <c r="G10" s="66" t="s">
        <v>239</v>
      </c>
      <c r="H10" s="66" t="s">
        <v>241</v>
      </c>
      <c r="I10" s="405"/>
      <c r="J10" s="405"/>
      <c r="K10" s="405"/>
      <c r="L10" s="405"/>
      <c r="M10" s="405"/>
      <c r="N10" s="405"/>
      <c r="O10" s="294"/>
      <c r="P10" s="294"/>
      <c r="Q10" s="405"/>
      <c r="R10" s="405"/>
      <c r="S10" s="405"/>
      <c r="T10" s="405"/>
      <c r="U10" s="405"/>
      <c r="V10" s="405"/>
      <c r="W10" s="294"/>
      <c r="X10" s="294"/>
      <c r="Y10" s="405"/>
      <c r="Z10" s="405"/>
      <c r="AA10" s="405"/>
      <c r="AB10" s="405"/>
      <c r="AC10" s="405"/>
      <c r="AD10" s="405"/>
      <c r="AE10" s="294"/>
      <c r="AF10" s="294"/>
      <c r="AG10" s="405"/>
      <c r="AH10" s="405"/>
      <c r="AI10" s="405"/>
      <c r="AJ10" s="405"/>
      <c r="AK10" s="405"/>
      <c r="AL10" s="405"/>
      <c r="AM10" s="294"/>
      <c r="AN10" s="294"/>
      <c r="AO10" s="262"/>
      <c r="AP10" s="262"/>
      <c r="AQ10" s="262"/>
    </row>
    <row r="11" spans="1:43" ht="69">
      <c r="A11" s="245"/>
      <c r="B11" s="245"/>
      <c r="C11" s="268"/>
      <c r="D11" s="354"/>
      <c r="E11" s="292"/>
      <c r="F11" s="250"/>
      <c r="G11" s="66" t="s">
        <v>240</v>
      </c>
      <c r="H11" s="66" t="s">
        <v>241</v>
      </c>
      <c r="I11" s="405"/>
      <c r="J11" s="405"/>
      <c r="K11" s="405"/>
      <c r="L11" s="405"/>
      <c r="M11" s="405"/>
      <c r="N11" s="405"/>
      <c r="O11" s="294"/>
      <c r="P11" s="294"/>
      <c r="Q11" s="405"/>
      <c r="R11" s="405"/>
      <c r="S11" s="405"/>
      <c r="T11" s="405"/>
      <c r="U11" s="405"/>
      <c r="V11" s="405"/>
      <c r="W11" s="294"/>
      <c r="X11" s="294"/>
      <c r="Y11" s="405"/>
      <c r="Z11" s="405"/>
      <c r="AA11" s="405"/>
      <c r="AB11" s="405"/>
      <c r="AC11" s="405"/>
      <c r="AD11" s="405"/>
      <c r="AE11" s="294"/>
      <c r="AF11" s="294"/>
      <c r="AG11" s="405"/>
      <c r="AH11" s="405"/>
      <c r="AI11" s="405"/>
      <c r="AJ11" s="405"/>
      <c r="AK11" s="405"/>
      <c r="AL11" s="405"/>
      <c r="AM11" s="294"/>
      <c r="AN11" s="294"/>
      <c r="AO11" s="262"/>
      <c r="AP11" s="262"/>
      <c r="AQ11" s="262"/>
    </row>
    <row r="12" spans="1:43" ht="69">
      <c r="A12" s="245"/>
      <c r="B12" s="245"/>
      <c r="C12" s="268"/>
      <c r="D12" s="354"/>
      <c r="E12" s="292"/>
      <c r="F12" s="250"/>
      <c r="G12" s="66" t="s">
        <v>242</v>
      </c>
      <c r="H12" s="66" t="s">
        <v>241</v>
      </c>
      <c r="I12" s="405"/>
      <c r="J12" s="405"/>
      <c r="K12" s="405"/>
      <c r="L12" s="405"/>
      <c r="M12" s="405"/>
      <c r="N12" s="405"/>
      <c r="O12" s="294"/>
      <c r="P12" s="294"/>
      <c r="Q12" s="405"/>
      <c r="R12" s="405"/>
      <c r="S12" s="405"/>
      <c r="T12" s="405"/>
      <c r="U12" s="405"/>
      <c r="V12" s="405"/>
      <c r="W12" s="294"/>
      <c r="X12" s="294"/>
      <c r="Y12" s="405"/>
      <c r="Z12" s="405"/>
      <c r="AA12" s="405"/>
      <c r="AB12" s="405"/>
      <c r="AC12" s="405"/>
      <c r="AD12" s="405"/>
      <c r="AE12" s="294"/>
      <c r="AF12" s="294"/>
      <c r="AG12" s="405"/>
      <c r="AH12" s="405"/>
      <c r="AI12" s="405"/>
      <c r="AJ12" s="405"/>
      <c r="AK12" s="405"/>
      <c r="AL12" s="405"/>
      <c r="AM12" s="294"/>
      <c r="AN12" s="294"/>
      <c r="AO12" s="262"/>
      <c r="AP12" s="262"/>
      <c r="AQ12" s="262"/>
    </row>
    <row r="13" spans="1:43" ht="35.25" customHeight="1">
      <c r="A13" s="245"/>
      <c r="B13" s="246"/>
      <c r="C13" s="268"/>
      <c r="D13" s="354"/>
      <c r="E13" s="292"/>
      <c r="F13" s="250"/>
      <c r="G13" s="65" t="s">
        <v>320</v>
      </c>
      <c r="H13" s="65" t="s">
        <v>321</v>
      </c>
      <c r="I13" s="406"/>
      <c r="J13" s="406"/>
      <c r="K13" s="406"/>
      <c r="L13" s="406"/>
      <c r="M13" s="406"/>
      <c r="N13" s="406"/>
      <c r="O13" s="295"/>
      <c r="P13" s="295"/>
      <c r="Q13" s="406"/>
      <c r="R13" s="406"/>
      <c r="S13" s="406"/>
      <c r="T13" s="406"/>
      <c r="U13" s="406"/>
      <c r="V13" s="406"/>
      <c r="W13" s="295"/>
      <c r="X13" s="295"/>
      <c r="Y13" s="406"/>
      <c r="Z13" s="406"/>
      <c r="AA13" s="406"/>
      <c r="AB13" s="406"/>
      <c r="AC13" s="406"/>
      <c r="AD13" s="406"/>
      <c r="AE13" s="295"/>
      <c r="AF13" s="295"/>
      <c r="AG13" s="406"/>
      <c r="AH13" s="406"/>
      <c r="AI13" s="406"/>
      <c r="AJ13" s="406"/>
      <c r="AK13" s="406"/>
      <c r="AL13" s="406"/>
      <c r="AM13" s="295"/>
      <c r="AN13" s="295"/>
      <c r="AO13" s="263"/>
      <c r="AP13" s="263"/>
      <c r="AQ13" s="263"/>
    </row>
    <row r="14" spans="1:43" ht="72.75" customHeight="1">
      <c r="A14" s="245"/>
      <c r="B14" s="244" t="s">
        <v>211</v>
      </c>
      <c r="C14" s="268"/>
      <c r="D14" s="248" t="s">
        <v>258</v>
      </c>
      <c r="E14" s="292">
        <v>1</v>
      </c>
      <c r="F14" s="248" t="s">
        <v>338</v>
      </c>
      <c r="G14" s="66" t="s">
        <v>163</v>
      </c>
      <c r="H14" s="66" t="s">
        <v>164</v>
      </c>
      <c r="I14" s="404" t="e">
        <f>SUM(#REF!)</f>
        <v>#REF!</v>
      </c>
      <c r="J14" s="404" t="e">
        <f>SUM(#REF!)</f>
        <v>#REF!</v>
      </c>
      <c r="K14" s="404" t="e">
        <f>SUM(#REF!)</f>
        <v>#REF!</v>
      </c>
      <c r="L14" s="404" t="e">
        <f>SUM(#REF!)</f>
        <v>#REF!</v>
      </c>
      <c r="M14" s="404" t="e">
        <f>SUM(#REF!)</f>
        <v>#REF!</v>
      </c>
      <c r="N14" s="404" t="e">
        <f>SUM(#REF!)</f>
        <v>#REF!</v>
      </c>
      <c r="O14" s="293" t="e">
        <f>I14+K14+M14</f>
        <v>#REF!</v>
      </c>
      <c r="P14" s="293" t="e">
        <f>J14+L14+N14</f>
        <v>#REF!</v>
      </c>
      <c r="Q14" s="404" t="e">
        <f>SUM(#REF!)</f>
        <v>#REF!</v>
      </c>
      <c r="R14" s="404" t="e">
        <f>SUM(#REF!)</f>
        <v>#REF!</v>
      </c>
      <c r="S14" s="404" t="e">
        <f>SUM(#REF!)</f>
        <v>#REF!</v>
      </c>
      <c r="T14" s="404" t="e">
        <f>SUM(#REF!)</f>
        <v>#REF!</v>
      </c>
      <c r="U14" s="404" t="e">
        <f>SUM(#REF!)</f>
        <v>#REF!</v>
      </c>
      <c r="V14" s="404" t="e">
        <f>SUM(#REF!)</f>
        <v>#REF!</v>
      </c>
      <c r="W14" s="293" t="e">
        <f>Q14+S14+U14</f>
        <v>#REF!</v>
      </c>
      <c r="X14" s="293" t="e">
        <f>R14+T14+V14</f>
        <v>#REF!</v>
      </c>
      <c r="Y14" s="404" t="e">
        <f>SUM(#REF!)</f>
        <v>#REF!</v>
      </c>
      <c r="Z14" s="404" t="e">
        <f>SUM(#REF!)</f>
        <v>#REF!</v>
      </c>
      <c r="AA14" s="404" t="e">
        <f>SUM(#REF!)</f>
        <v>#REF!</v>
      </c>
      <c r="AB14" s="404" t="e">
        <f>SUM(#REF!)</f>
        <v>#REF!</v>
      </c>
      <c r="AC14" s="404" t="e">
        <f>SUM(#REF!)</f>
        <v>#REF!</v>
      </c>
      <c r="AD14" s="404" t="e">
        <f>SUM(#REF!)</f>
        <v>#REF!</v>
      </c>
      <c r="AE14" s="255" t="e">
        <f>Y14+AA14+AC14</f>
        <v>#REF!</v>
      </c>
      <c r="AF14" s="255" t="e">
        <f>Z14+AB14+AD14</f>
        <v>#REF!</v>
      </c>
      <c r="AG14" s="404" t="e">
        <f>SUM(#REF!)</f>
        <v>#REF!</v>
      </c>
      <c r="AH14" s="404" t="e">
        <f>SUM(#REF!)</f>
        <v>#REF!</v>
      </c>
      <c r="AI14" s="404" t="e">
        <f>SUM(#REF!)</f>
        <v>#REF!</v>
      </c>
      <c r="AJ14" s="404" t="e">
        <f>SUM(#REF!)</f>
        <v>#REF!</v>
      </c>
      <c r="AK14" s="404" t="e">
        <f>SUM(#REF!)</f>
        <v>#REF!</v>
      </c>
      <c r="AL14" s="404" t="e">
        <f>SUM(#REF!)</f>
        <v>#REF!</v>
      </c>
      <c r="AM14" s="255" t="e">
        <f>AG14+AI14+AK14</f>
        <v>#REF!</v>
      </c>
      <c r="AN14" s="255" t="e">
        <f>AH14+AJ14+AL14</f>
        <v>#REF!</v>
      </c>
      <c r="AO14" s="264" t="e">
        <f>O14+W14+AE14+AM14</f>
        <v>#REF!</v>
      </c>
      <c r="AP14" s="264" t="e">
        <f>P14+X14+AF14+AN14</f>
        <v>#REF!</v>
      </c>
      <c r="AQ14" s="261" t="e">
        <f>IF(AND(AP14&gt;0,AO14&gt;0),AP14/AO14,0)</f>
        <v>#REF!</v>
      </c>
    </row>
    <row r="15" spans="1:43" ht="69">
      <c r="A15" s="245"/>
      <c r="B15" s="245"/>
      <c r="C15" s="268"/>
      <c r="D15" s="248"/>
      <c r="E15" s="249"/>
      <c r="F15" s="248"/>
      <c r="G15" s="66" t="s">
        <v>339</v>
      </c>
      <c r="H15" s="66" t="s">
        <v>164</v>
      </c>
      <c r="I15" s="406"/>
      <c r="J15" s="406"/>
      <c r="K15" s="406"/>
      <c r="L15" s="406"/>
      <c r="M15" s="406"/>
      <c r="N15" s="406"/>
      <c r="O15" s="295"/>
      <c r="P15" s="295"/>
      <c r="Q15" s="406"/>
      <c r="R15" s="406"/>
      <c r="S15" s="406"/>
      <c r="T15" s="406"/>
      <c r="U15" s="406"/>
      <c r="V15" s="406"/>
      <c r="W15" s="295"/>
      <c r="X15" s="295"/>
      <c r="Y15" s="406"/>
      <c r="Z15" s="406"/>
      <c r="AA15" s="406"/>
      <c r="AB15" s="406"/>
      <c r="AC15" s="406"/>
      <c r="AD15" s="406"/>
      <c r="AE15" s="257"/>
      <c r="AF15" s="257"/>
      <c r="AG15" s="406"/>
      <c r="AH15" s="406"/>
      <c r="AI15" s="406"/>
      <c r="AJ15" s="406"/>
      <c r="AK15" s="406"/>
      <c r="AL15" s="406"/>
      <c r="AM15" s="257"/>
      <c r="AN15" s="257"/>
      <c r="AO15" s="266"/>
      <c r="AP15" s="266"/>
      <c r="AQ15" s="263"/>
    </row>
    <row r="16" spans="1:43" ht="132.75" customHeight="1">
      <c r="A16" s="245"/>
      <c r="B16" s="245"/>
      <c r="C16" s="268"/>
      <c r="D16" s="251" t="s">
        <v>176</v>
      </c>
      <c r="E16" s="249" t="s">
        <v>177</v>
      </c>
      <c r="F16" s="250" t="s">
        <v>178</v>
      </c>
      <c r="G16" s="66" t="s">
        <v>213</v>
      </c>
      <c r="H16" s="411" t="s">
        <v>341</v>
      </c>
      <c r="I16" s="409">
        <v>0.16</v>
      </c>
      <c r="J16" s="409">
        <v>0.16</v>
      </c>
      <c r="K16" s="409">
        <v>0.06</v>
      </c>
      <c r="L16" s="409">
        <v>0.06</v>
      </c>
      <c r="M16" s="409">
        <v>0.16</v>
      </c>
      <c r="N16" s="409">
        <v>0.12</v>
      </c>
      <c r="O16" s="407">
        <f>I16+K16+M16</f>
        <v>0.38</v>
      </c>
      <c r="P16" s="407">
        <f>J16+L16+N16</f>
        <v>0.33999999999999997</v>
      </c>
      <c r="Q16" s="409">
        <v>0.06</v>
      </c>
      <c r="R16" s="409">
        <v>0.1</v>
      </c>
      <c r="S16" s="409">
        <v>0.03</v>
      </c>
      <c r="T16" s="409">
        <v>7.0000000000000007E-2</v>
      </c>
      <c r="U16" s="409">
        <v>0.17</v>
      </c>
      <c r="V16" s="409">
        <v>7.0000000000000007E-2</v>
      </c>
      <c r="W16" s="407">
        <f>Q16+S16+U16</f>
        <v>0.26</v>
      </c>
      <c r="X16" s="407">
        <f>R16+T16+V16</f>
        <v>0.24000000000000002</v>
      </c>
      <c r="Y16" s="409">
        <v>0.08</v>
      </c>
      <c r="Z16" s="413">
        <v>0.1</v>
      </c>
      <c r="AA16" s="409">
        <v>0.03</v>
      </c>
      <c r="AB16" s="413">
        <v>0.05</v>
      </c>
      <c r="AC16" s="409">
        <v>0.1</v>
      </c>
      <c r="AD16" s="413">
        <v>0.12</v>
      </c>
      <c r="AE16" s="407">
        <f>Y16+AA16+AC16</f>
        <v>0.21000000000000002</v>
      </c>
      <c r="AF16" s="407">
        <f>Z16+AB16+AD16</f>
        <v>0.27</v>
      </c>
      <c r="AG16" s="409" t="e">
        <f>SUM(#REF!)</f>
        <v>#REF!</v>
      </c>
      <c r="AH16" s="409" t="e">
        <f>SUM(#REF!)</f>
        <v>#REF!</v>
      </c>
      <c r="AI16" s="409" t="e">
        <f>SUM(#REF!)</f>
        <v>#REF!</v>
      </c>
      <c r="AJ16" s="409" t="e">
        <f>SUM(#REF!)</f>
        <v>#REF!</v>
      </c>
      <c r="AK16" s="409" t="e">
        <f>SUM(#REF!)</f>
        <v>#REF!</v>
      </c>
      <c r="AL16" s="409" t="e">
        <f>SUM(#REF!)</f>
        <v>#REF!</v>
      </c>
      <c r="AM16" s="407" t="e">
        <f>AG16+AI16+AK16</f>
        <v>#REF!</v>
      </c>
      <c r="AN16" s="407" t="e">
        <f>AH16+AJ16+AL16</f>
        <v>#REF!</v>
      </c>
      <c r="AO16" s="402" t="e">
        <f>O16+W16+AE16+AM16</f>
        <v>#REF!</v>
      </c>
      <c r="AP16" s="402" t="e">
        <f>P16+X16+AF16+AN16</f>
        <v>#REF!</v>
      </c>
      <c r="AQ16" s="402" t="e">
        <f>IF(AND(AP16&gt;0,AO16&gt;0),AP16/AO16,0)</f>
        <v>#REF!</v>
      </c>
    </row>
    <row r="17" spans="1:43" ht="94.5" customHeight="1">
      <c r="A17" s="246"/>
      <c r="B17" s="246"/>
      <c r="C17" s="269"/>
      <c r="D17" s="251"/>
      <c r="E17" s="249"/>
      <c r="F17" s="251"/>
      <c r="G17" s="66" t="s">
        <v>214</v>
      </c>
      <c r="H17" s="412"/>
      <c r="I17" s="410"/>
      <c r="J17" s="410"/>
      <c r="K17" s="410"/>
      <c r="L17" s="410"/>
      <c r="M17" s="410"/>
      <c r="N17" s="410"/>
      <c r="O17" s="408"/>
      <c r="P17" s="408"/>
      <c r="Q17" s="410"/>
      <c r="R17" s="410"/>
      <c r="S17" s="410"/>
      <c r="T17" s="410"/>
      <c r="U17" s="410"/>
      <c r="V17" s="410"/>
      <c r="W17" s="408"/>
      <c r="X17" s="408"/>
      <c r="Y17" s="410"/>
      <c r="Z17" s="414"/>
      <c r="AA17" s="410"/>
      <c r="AB17" s="414"/>
      <c r="AC17" s="410"/>
      <c r="AD17" s="414"/>
      <c r="AE17" s="408"/>
      <c r="AF17" s="408"/>
      <c r="AG17" s="410"/>
      <c r="AH17" s="410"/>
      <c r="AI17" s="410"/>
      <c r="AJ17" s="410"/>
      <c r="AK17" s="410"/>
      <c r="AL17" s="410"/>
      <c r="AM17" s="408"/>
      <c r="AN17" s="408"/>
      <c r="AO17" s="403"/>
      <c r="AP17" s="403"/>
      <c r="AQ17" s="403"/>
    </row>
    <row r="18" spans="1:43" ht="18">
      <c r="A18" s="277" t="s">
        <v>377</v>
      </c>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9"/>
      <c r="AQ18" s="23" t="e">
        <f>AVERAGE(AQ9:AQ17)</f>
        <v>#REF!</v>
      </c>
    </row>
    <row r="19" spans="1:43" ht="17.25">
      <c r="A19" s="4"/>
      <c r="B19" s="4"/>
      <c r="C19" s="10"/>
      <c r="D19" s="4"/>
      <c r="E19" s="4"/>
      <c r="F19" s="4"/>
      <c r="G19" s="4"/>
      <c r="H19" s="5"/>
    </row>
    <row r="20" spans="1:43" ht="13.5" customHeight="1">
      <c r="A20" s="280" t="s">
        <v>185</v>
      </c>
      <c r="B20" s="281"/>
      <c r="C20" s="281"/>
      <c r="D20" s="281"/>
      <c r="E20" s="281"/>
      <c r="F20" s="281"/>
      <c r="G20" s="281"/>
      <c r="H20" s="281"/>
    </row>
    <row r="21" spans="1:43" ht="15" customHeight="1">
      <c r="A21" s="281"/>
      <c r="B21" s="281"/>
      <c r="C21" s="281"/>
      <c r="D21" s="281"/>
      <c r="E21" s="281"/>
      <c r="F21" s="281"/>
      <c r="G21" s="281"/>
      <c r="H21" s="281"/>
    </row>
    <row r="22" spans="1:43" ht="17.25">
      <c r="A22" s="4"/>
      <c r="B22" s="282"/>
      <c r="C22" s="282"/>
      <c r="D22" s="282"/>
      <c r="E22" s="282"/>
      <c r="F22" s="282"/>
      <c r="G22" s="282"/>
      <c r="H22" s="282"/>
    </row>
    <row r="23" spans="1:43" ht="17.25">
      <c r="A23" s="4"/>
      <c r="B23" s="4"/>
      <c r="C23" s="10"/>
      <c r="D23" s="4"/>
      <c r="E23" s="4"/>
      <c r="F23" s="4"/>
      <c r="G23" s="4"/>
      <c r="H23" s="5"/>
    </row>
    <row r="24" spans="1:43" ht="17.25">
      <c r="A24" s="271" t="s">
        <v>413</v>
      </c>
      <c r="B24" s="272"/>
      <c r="C24" s="272"/>
      <c r="D24" s="4"/>
      <c r="E24" s="4"/>
      <c r="F24" s="273" t="s">
        <v>372</v>
      </c>
      <c r="G24" s="274" t="s">
        <v>391</v>
      </c>
      <c r="H24" s="274"/>
    </row>
    <row r="25" spans="1:43" ht="17.25">
      <c r="A25" s="4"/>
      <c r="B25" s="4"/>
      <c r="C25" s="10"/>
      <c r="D25" s="4"/>
      <c r="E25" s="4"/>
      <c r="F25" s="273"/>
      <c r="G25" s="275" t="s">
        <v>382</v>
      </c>
      <c r="H25" s="276"/>
    </row>
    <row r="26" spans="1:43" ht="13.5" customHeight="1">
      <c r="A26" s="4"/>
      <c r="B26" s="4"/>
      <c r="C26" s="10"/>
      <c r="D26" s="4"/>
      <c r="E26" s="4"/>
      <c r="F26" s="4"/>
      <c r="G26" s="4"/>
      <c r="H26" s="5"/>
    </row>
    <row r="27" spans="1:43" ht="15" customHeight="1">
      <c r="A27" s="4"/>
      <c r="B27" s="4"/>
      <c r="C27" s="10"/>
      <c r="D27" s="4"/>
      <c r="E27" s="4"/>
      <c r="F27" s="4"/>
      <c r="G27" s="4"/>
      <c r="H27" s="5"/>
    </row>
    <row r="28" spans="1:43" ht="17.25">
      <c r="A28" s="4"/>
      <c r="B28" s="4"/>
      <c r="C28" s="10"/>
      <c r="D28" s="4"/>
      <c r="E28" s="4"/>
      <c r="F28" s="4"/>
      <c r="G28" s="4"/>
      <c r="H28" s="5"/>
    </row>
    <row r="29" spans="1:43" ht="15" customHeight="1">
      <c r="A29" s="4"/>
      <c r="B29" s="4"/>
      <c r="C29" s="10"/>
      <c r="D29" s="270" t="s">
        <v>392</v>
      </c>
      <c r="E29" s="270"/>
      <c r="F29" s="270"/>
      <c r="G29" s="270"/>
      <c r="H29" s="4"/>
    </row>
    <row r="30" spans="1:43" ht="15" customHeight="1">
      <c r="A30" s="4"/>
      <c r="B30" s="4"/>
      <c r="C30" s="10"/>
      <c r="D30" s="4"/>
      <c r="E30" s="4"/>
      <c r="F30" s="5"/>
      <c r="G30" s="4"/>
      <c r="H30" s="4"/>
    </row>
    <row r="31" spans="1:43" ht="15" customHeight="1">
      <c r="A31" s="4"/>
      <c r="B31" s="4"/>
      <c r="C31" s="10"/>
      <c r="D31" s="270" t="s">
        <v>383</v>
      </c>
      <c r="E31" s="270"/>
      <c r="F31" s="270"/>
      <c r="G31" s="270"/>
      <c r="H31" s="4"/>
    </row>
    <row r="32" spans="1:43" ht="15" customHeight="1">
      <c r="A32" s="4"/>
      <c r="B32" s="4"/>
      <c r="C32" s="10"/>
      <c r="D32" s="4"/>
      <c r="E32" s="4"/>
      <c r="F32" s="5"/>
      <c r="G32" s="4"/>
      <c r="H32" s="4"/>
    </row>
    <row r="33" spans="1:8" ht="15" customHeight="1">
      <c r="A33" s="4"/>
      <c r="B33" s="4"/>
      <c r="C33" s="10"/>
      <c r="D33" s="270" t="s">
        <v>384</v>
      </c>
      <c r="E33" s="270"/>
      <c r="F33" s="270"/>
      <c r="G33" s="270"/>
      <c r="H33" s="4"/>
    </row>
  </sheetData>
  <sheetProtection password="DEE6" sheet="1" objects="1" scenarios="1"/>
  <mergeCells count="165">
    <mergeCell ref="D33:G33"/>
    <mergeCell ref="B9:B13"/>
    <mergeCell ref="B14:B17"/>
    <mergeCell ref="C9:C17"/>
    <mergeCell ref="A9:A17"/>
    <mergeCell ref="A24:C24"/>
    <mergeCell ref="F24:F25"/>
    <mergeCell ref="G24:H24"/>
    <mergeCell ref="G25:H25"/>
    <mergeCell ref="D29:G29"/>
    <mergeCell ref="D31:G31"/>
    <mergeCell ref="A18:AP18"/>
    <mergeCell ref="A20:H21"/>
    <mergeCell ref="B22:H22"/>
    <mergeCell ref="Y16:Y17"/>
    <mergeCell ref="Z16:Z17"/>
    <mergeCell ref="AA16:AA17"/>
    <mergeCell ref="AB16:AB17"/>
    <mergeCell ref="AC16:AC17"/>
    <mergeCell ref="AD16:AD17"/>
    <mergeCell ref="S16:S17"/>
    <mergeCell ref="T16:T17"/>
    <mergeCell ref="U16:U17"/>
    <mergeCell ref="V16:V17"/>
    <mergeCell ref="AQ16:AQ17"/>
    <mergeCell ref="AK16:AK17"/>
    <mergeCell ref="AL16:AL17"/>
    <mergeCell ref="AM16:AM17"/>
    <mergeCell ref="AN16:AN17"/>
    <mergeCell ref="AO16:AO17"/>
    <mergeCell ref="AP16:AP17"/>
    <mergeCell ref="AE16:AE17"/>
    <mergeCell ref="AF16:AF17"/>
    <mergeCell ref="AG16:AG17"/>
    <mergeCell ref="AH16:AH17"/>
    <mergeCell ref="AI16:AI17"/>
    <mergeCell ref="AJ16:AJ17"/>
    <mergeCell ref="W16:W17"/>
    <mergeCell ref="X16:X17"/>
    <mergeCell ref="M16:M17"/>
    <mergeCell ref="N16:N17"/>
    <mergeCell ref="O16:O17"/>
    <mergeCell ref="P16:P17"/>
    <mergeCell ref="Q16:Q17"/>
    <mergeCell ref="R16:R17"/>
    <mergeCell ref="D16:D17"/>
    <mergeCell ref="E16:E17"/>
    <mergeCell ref="F16:F17"/>
    <mergeCell ref="H16:H17"/>
    <mergeCell ref="I16:I17"/>
    <mergeCell ref="J16:J17"/>
    <mergeCell ref="K16:K17"/>
    <mergeCell ref="L16:L17"/>
    <mergeCell ref="AP14:AP15"/>
    <mergeCell ref="AQ14:AQ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X14:X15"/>
    <mergeCell ref="Y14:Y15"/>
    <mergeCell ref="Z14:Z15"/>
    <mergeCell ref="AA14:AA15"/>
    <mergeCell ref="AB14:AB15"/>
    <mergeCell ref="AC14:AC15"/>
    <mergeCell ref="R14:R15"/>
    <mergeCell ref="S14:S15"/>
    <mergeCell ref="T14:T15"/>
    <mergeCell ref="U14:U15"/>
    <mergeCell ref="V14:V15"/>
    <mergeCell ref="W14:W15"/>
    <mergeCell ref="L14:L15"/>
    <mergeCell ref="M14:M15"/>
    <mergeCell ref="N14:N15"/>
    <mergeCell ref="O14:O15"/>
    <mergeCell ref="P14:P15"/>
    <mergeCell ref="Q14:Q15"/>
    <mergeCell ref="D14:D15"/>
    <mergeCell ref="E14:E15"/>
    <mergeCell ref="F14:F15"/>
    <mergeCell ref="I14:I15"/>
    <mergeCell ref="J14:J15"/>
    <mergeCell ref="K14:K15"/>
    <mergeCell ref="AM9:AM13"/>
    <mergeCell ref="AN9:AN13"/>
    <mergeCell ref="AO9:AO13"/>
    <mergeCell ref="AP9:AP13"/>
    <mergeCell ref="AQ9:AQ13"/>
    <mergeCell ref="AG9:AG13"/>
    <mergeCell ref="AH9:AH13"/>
    <mergeCell ref="AI9:AI13"/>
    <mergeCell ref="AJ9:AJ13"/>
    <mergeCell ref="AK9:AK13"/>
    <mergeCell ref="AL9:AL13"/>
    <mergeCell ref="AA9:AA13"/>
    <mergeCell ref="AB9:AB13"/>
    <mergeCell ref="AC9:AC13"/>
    <mergeCell ref="AD9:AD13"/>
    <mergeCell ref="AE9:AE13"/>
    <mergeCell ref="AF9:AF13"/>
    <mergeCell ref="U9:U13"/>
    <mergeCell ref="V9:V13"/>
    <mergeCell ref="W9:W13"/>
    <mergeCell ref="X9:X13"/>
    <mergeCell ref="Y9:Y13"/>
    <mergeCell ref="Z9:Z13"/>
    <mergeCell ref="O9:O13"/>
    <mergeCell ref="P9:P13"/>
    <mergeCell ref="Q9:Q13"/>
    <mergeCell ref="R9:R13"/>
    <mergeCell ref="S9:S13"/>
    <mergeCell ref="T9:T13"/>
    <mergeCell ref="D9:D13"/>
    <mergeCell ref="E9:E13"/>
    <mergeCell ref="F9:F13"/>
    <mergeCell ref="I9:I13"/>
    <mergeCell ref="J9:J13"/>
    <mergeCell ref="K9:K13"/>
    <mergeCell ref="L9:L13"/>
    <mergeCell ref="M9:M13"/>
    <mergeCell ref="N9:N13"/>
    <mergeCell ref="H5:H8"/>
    <mergeCell ref="I5:AN5"/>
    <mergeCell ref="AG7:AH7"/>
    <mergeCell ref="AI7:AJ7"/>
    <mergeCell ref="AK7:AL7"/>
    <mergeCell ref="AM7:AN7"/>
    <mergeCell ref="U7:V7"/>
    <mergeCell ref="W7:X7"/>
    <mergeCell ref="Y7:Z7"/>
    <mergeCell ref="AA7:AB7"/>
    <mergeCell ref="AC7:AD7"/>
    <mergeCell ref="AE7:AF7"/>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I7:J7"/>
    <mergeCell ref="K7:L7"/>
    <mergeCell ref="M7:N7"/>
    <mergeCell ref="O7:P7"/>
    <mergeCell ref="Q7:R7"/>
    <mergeCell ref="S7:T7"/>
    <mergeCell ref="G5:G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00B0F0"/>
  </sheetPr>
  <dimension ref="B1:O27"/>
  <sheetViews>
    <sheetView zoomScale="90" zoomScaleNormal="90" workbookViewId="0">
      <selection activeCell="C14" sqref="C14:O14"/>
    </sheetView>
  </sheetViews>
  <sheetFormatPr baseColWidth="10" defaultRowHeight="15"/>
  <cols>
    <col min="1" max="1" width="4.28515625" style="100" customWidth="1"/>
    <col min="2" max="4" width="14.28515625" style="100" customWidth="1"/>
    <col min="5" max="15" width="7.140625" style="100" customWidth="1"/>
    <col min="16" max="16384" width="11.42578125" style="100"/>
  </cols>
  <sheetData>
    <row r="1" spans="2:15" ht="7.5" customHeight="1" thickBot="1"/>
    <row r="2" spans="2:15" ht="15.75" customHeight="1">
      <c r="B2" s="416"/>
      <c r="C2" s="417"/>
      <c r="D2" s="422" t="s">
        <v>461</v>
      </c>
      <c r="E2" s="422"/>
      <c r="F2" s="422"/>
      <c r="G2" s="422"/>
      <c r="H2" s="422"/>
      <c r="I2" s="422"/>
      <c r="J2" s="422"/>
      <c r="K2" s="422"/>
      <c r="L2" s="425" t="s">
        <v>460</v>
      </c>
      <c r="M2" s="426"/>
      <c r="N2" s="426"/>
      <c r="O2" s="427"/>
    </row>
    <row r="3" spans="2:15" ht="15.75" customHeight="1">
      <c r="B3" s="418"/>
      <c r="C3" s="419"/>
      <c r="D3" s="423"/>
      <c r="E3" s="423"/>
      <c r="F3" s="423"/>
      <c r="G3" s="423"/>
      <c r="H3" s="423"/>
      <c r="I3" s="423"/>
      <c r="J3" s="423"/>
      <c r="K3" s="423"/>
      <c r="L3" s="428" t="s">
        <v>431</v>
      </c>
      <c r="M3" s="429"/>
      <c r="N3" s="428" t="s">
        <v>432</v>
      </c>
      <c r="O3" s="430"/>
    </row>
    <row r="4" spans="2:15" ht="15.75" customHeight="1">
      <c r="B4" s="418"/>
      <c r="C4" s="419"/>
      <c r="D4" s="423"/>
      <c r="E4" s="423"/>
      <c r="F4" s="423"/>
      <c r="G4" s="423"/>
      <c r="H4" s="423"/>
      <c r="I4" s="423"/>
      <c r="J4" s="423"/>
      <c r="K4" s="423"/>
      <c r="L4" s="431" t="s">
        <v>435</v>
      </c>
      <c r="M4" s="432"/>
      <c r="N4" s="433" t="s">
        <v>509</v>
      </c>
      <c r="O4" s="434"/>
    </row>
    <row r="5" spans="2:15" ht="15.75" customHeight="1">
      <c r="B5" s="418"/>
      <c r="C5" s="419"/>
      <c r="D5" s="423"/>
      <c r="E5" s="423"/>
      <c r="F5" s="423"/>
      <c r="G5" s="423"/>
      <c r="H5" s="423"/>
      <c r="I5" s="423"/>
      <c r="J5" s="423"/>
      <c r="K5" s="423"/>
      <c r="L5" s="428" t="s">
        <v>433</v>
      </c>
      <c r="M5" s="435"/>
      <c r="N5" s="435"/>
      <c r="O5" s="436"/>
    </row>
    <row r="6" spans="2:15" ht="15.75" customHeight="1" thickBot="1">
      <c r="B6" s="420"/>
      <c r="C6" s="421"/>
      <c r="D6" s="424"/>
      <c r="E6" s="424"/>
      <c r="F6" s="424"/>
      <c r="G6" s="424"/>
      <c r="H6" s="424"/>
      <c r="I6" s="424"/>
      <c r="J6" s="424"/>
      <c r="K6" s="424"/>
      <c r="L6" s="437" t="s">
        <v>436</v>
      </c>
      <c r="M6" s="438"/>
      <c r="N6" s="438"/>
      <c r="O6" s="439"/>
    </row>
    <row r="8" spans="2:15" ht="22.5" customHeight="1">
      <c r="B8" s="440" t="s">
        <v>437</v>
      </c>
      <c r="C8" s="440"/>
      <c r="D8" s="440"/>
      <c r="E8" s="440"/>
      <c r="F8" s="440"/>
      <c r="G8" s="440"/>
      <c r="H8" s="440"/>
      <c r="I8" s="440"/>
      <c r="J8" s="440"/>
      <c r="K8" s="440"/>
      <c r="L8" s="440"/>
      <c r="M8" s="440"/>
      <c r="N8" s="440"/>
      <c r="O8" s="440"/>
    </row>
    <row r="9" spans="2:15" ht="37.5" customHeight="1">
      <c r="B9" s="441" t="s">
        <v>438</v>
      </c>
      <c r="C9" s="441"/>
      <c r="D9" s="441"/>
      <c r="E9" s="130" t="s">
        <v>439</v>
      </c>
      <c r="F9" s="130" t="s">
        <v>439</v>
      </c>
      <c r="G9" s="101" t="s">
        <v>440</v>
      </c>
      <c r="H9" s="101" t="s">
        <v>462</v>
      </c>
      <c r="I9" s="131">
        <v>0</v>
      </c>
      <c r="J9" s="131">
        <v>1</v>
      </c>
      <c r="K9" s="442" t="s">
        <v>463</v>
      </c>
      <c r="L9" s="442"/>
      <c r="M9" s="442"/>
      <c r="N9" s="442"/>
      <c r="O9" s="442"/>
    </row>
    <row r="10" spans="2:15" ht="15" customHeight="1">
      <c r="B10" s="441" t="s">
        <v>441</v>
      </c>
      <c r="C10" s="441"/>
      <c r="D10" s="441"/>
      <c r="E10" s="443" t="s">
        <v>442</v>
      </c>
      <c r="F10" s="443"/>
      <c r="G10" s="443"/>
      <c r="H10" s="443"/>
      <c r="I10" s="443"/>
      <c r="J10" s="443"/>
      <c r="K10" s="442"/>
      <c r="L10" s="442"/>
      <c r="M10" s="442"/>
      <c r="N10" s="442"/>
      <c r="O10" s="442"/>
    </row>
    <row r="11" spans="2:15" ht="30" customHeight="1">
      <c r="B11" s="441"/>
      <c r="C11" s="441"/>
      <c r="D11" s="441"/>
      <c r="E11" s="444"/>
      <c r="F11" s="444"/>
      <c r="G11" s="444"/>
      <c r="H11" s="444"/>
      <c r="I11" s="444"/>
      <c r="J11" s="444"/>
      <c r="K11" s="442"/>
      <c r="L11" s="442"/>
      <c r="M11" s="442"/>
      <c r="N11" s="442"/>
      <c r="O11" s="442"/>
    </row>
    <row r="12" spans="2:15" ht="22.5" customHeight="1">
      <c r="B12" s="452" t="s">
        <v>443</v>
      </c>
      <c r="C12" s="452"/>
      <c r="D12" s="452"/>
      <c r="E12" s="452"/>
      <c r="F12" s="452"/>
      <c r="G12" s="452"/>
      <c r="H12" s="452"/>
      <c r="I12" s="452"/>
      <c r="J12" s="452"/>
      <c r="K12" s="452"/>
      <c r="L12" s="452"/>
      <c r="M12" s="452"/>
      <c r="N12" s="452"/>
      <c r="O12" s="452"/>
    </row>
    <row r="13" spans="2:15" ht="30" customHeight="1">
      <c r="B13" s="103" t="s">
        <v>517</v>
      </c>
      <c r="C13" s="441" t="s">
        <v>445</v>
      </c>
      <c r="D13" s="441"/>
      <c r="E13" s="441"/>
      <c r="F13" s="441"/>
      <c r="G13" s="441"/>
      <c r="H13" s="441"/>
      <c r="I13" s="441"/>
      <c r="J13" s="441"/>
      <c r="K13" s="441"/>
      <c r="L13" s="441"/>
      <c r="M13" s="441"/>
      <c r="N13" s="441"/>
      <c r="O13" s="441"/>
    </row>
    <row r="14" spans="2:15" ht="22.5" customHeight="1">
      <c r="B14" s="132"/>
      <c r="C14" s="453"/>
      <c r="D14" s="453"/>
      <c r="E14" s="453"/>
      <c r="F14" s="453"/>
      <c r="G14" s="453"/>
      <c r="H14" s="453"/>
      <c r="I14" s="453"/>
      <c r="J14" s="453"/>
      <c r="K14" s="453"/>
      <c r="L14" s="453"/>
      <c r="M14" s="453"/>
      <c r="N14" s="453"/>
      <c r="O14" s="453"/>
    </row>
    <row r="15" spans="2:15" ht="22.5" customHeight="1">
      <c r="B15" s="132"/>
      <c r="C15" s="453"/>
      <c r="D15" s="453"/>
      <c r="E15" s="453"/>
      <c r="F15" s="453"/>
      <c r="G15" s="453"/>
      <c r="H15" s="453"/>
      <c r="I15" s="453"/>
      <c r="J15" s="453"/>
      <c r="K15" s="453"/>
      <c r="L15" s="453"/>
      <c r="M15" s="453"/>
      <c r="N15" s="453"/>
      <c r="O15" s="453"/>
    </row>
    <row r="16" spans="2:15" ht="22.5" customHeight="1">
      <c r="B16" s="132"/>
      <c r="C16" s="453"/>
      <c r="D16" s="453"/>
      <c r="E16" s="453"/>
      <c r="F16" s="453"/>
      <c r="G16" s="453"/>
      <c r="H16" s="453"/>
      <c r="I16" s="453"/>
      <c r="J16" s="453"/>
      <c r="K16" s="453"/>
      <c r="L16" s="453"/>
      <c r="M16" s="453"/>
      <c r="N16" s="453"/>
      <c r="O16" s="453"/>
    </row>
    <row r="17" spans="2:15" ht="22.5" customHeight="1">
      <c r="B17" s="452" t="s">
        <v>446</v>
      </c>
      <c r="C17" s="452"/>
      <c r="D17" s="452"/>
      <c r="E17" s="452"/>
      <c r="F17" s="452"/>
      <c r="G17" s="452"/>
      <c r="H17" s="452"/>
      <c r="I17" s="452"/>
      <c r="J17" s="452"/>
      <c r="K17" s="452"/>
      <c r="L17" s="452"/>
      <c r="M17" s="452"/>
      <c r="N17" s="452"/>
      <c r="O17" s="452"/>
    </row>
    <row r="18" spans="2:15" ht="15" customHeight="1">
      <c r="B18" s="441" t="s">
        <v>517</v>
      </c>
      <c r="C18" s="454" t="s">
        <v>447</v>
      </c>
      <c r="D18" s="455"/>
      <c r="E18" s="455"/>
      <c r="F18" s="455"/>
      <c r="G18" s="456"/>
      <c r="H18" s="460" t="s">
        <v>448</v>
      </c>
      <c r="I18" s="460"/>
      <c r="J18" s="460"/>
      <c r="K18" s="441" t="s">
        <v>449</v>
      </c>
      <c r="L18" s="441"/>
      <c r="M18" s="454" t="s">
        <v>450</v>
      </c>
      <c r="N18" s="455"/>
      <c r="O18" s="456"/>
    </row>
    <row r="19" spans="2:15" ht="15" customHeight="1">
      <c r="B19" s="441"/>
      <c r="C19" s="457"/>
      <c r="D19" s="458"/>
      <c r="E19" s="458"/>
      <c r="F19" s="458"/>
      <c r="G19" s="459"/>
      <c r="H19" s="103" t="s">
        <v>451</v>
      </c>
      <c r="I19" s="103" t="s">
        <v>452</v>
      </c>
      <c r="J19" s="103" t="s">
        <v>453</v>
      </c>
      <c r="K19" s="441"/>
      <c r="L19" s="441"/>
      <c r="M19" s="457"/>
      <c r="N19" s="458"/>
      <c r="O19" s="459"/>
    </row>
    <row r="20" spans="2:15" ht="22.5" customHeight="1">
      <c r="B20" s="133"/>
      <c r="C20" s="445"/>
      <c r="D20" s="446"/>
      <c r="E20" s="446"/>
      <c r="F20" s="446"/>
      <c r="G20" s="447"/>
      <c r="H20" s="132"/>
      <c r="I20" s="132"/>
      <c r="J20" s="132"/>
      <c r="K20" s="448"/>
      <c r="L20" s="448"/>
      <c r="M20" s="449"/>
      <c r="N20" s="450"/>
      <c r="O20" s="451"/>
    </row>
    <row r="21" spans="2:15" ht="22.5" customHeight="1">
      <c r="B21" s="133"/>
      <c r="C21" s="445"/>
      <c r="D21" s="446"/>
      <c r="E21" s="446"/>
      <c r="F21" s="446"/>
      <c r="G21" s="447"/>
      <c r="H21" s="132"/>
      <c r="I21" s="132"/>
      <c r="J21" s="132"/>
      <c r="K21" s="448"/>
      <c r="L21" s="448"/>
      <c r="M21" s="449"/>
      <c r="N21" s="450"/>
      <c r="O21" s="451"/>
    </row>
    <row r="22" spans="2:15" ht="22.5" customHeight="1">
      <c r="B22" s="133"/>
      <c r="C22" s="445"/>
      <c r="D22" s="446"/>
      <c r="E22" s="446"/>
      <c r="F22" s="446"/>
      <c r="G22" s="447"/>
      <c r="H22" s="132"/>
      <c r="I22" s="132"/>
      <c r="J22" s="132"/>
      <c r="K22" s="448"/>
      <c r="L22" s="448"/>
      <c r="M22" s="449"/>
      <c r="N22" s="450"/>
      <c r="O22" s="451"/>
    </row>
    <row r="23" spans="2:15" ht="7.5" customHeight="1" thickBot="1"/>
    <row r="24" spans="2:15" ht="22.5" customHeight="1">
      <c r="B24" s="461" t="s">
        <v>454</v>
      </c>
      <c r="C24" s="462"/>
      <c r="D24" s="462"/>
      <c r="E24" s="462" t="s">
        <v>455</v>
      </c>
      <c r="F24" s="462"/>
      <c r="G24" s="462"/>
      <c r="H24" s="462"/>
      <c r="I24" s="462"/>
      <c r="J24" s="462"/>
      <c r="K24" s="462" t="s">
        <v>456</v>
      </c>
      <c r="L24" s="462"/>
      <c r="M24" s="462"/>
      <c r="N24" s="462"/>
      <c r="O24" s="463"/>
    </row>
    <row r="25" spans="2:15" ht="60" customHeight="1" thickBot="1">
      <c r="B25" s="464" t="s">
        <v>457</v>
      </c>
      <c r="C25" s="465"/>
      <c r="D25" s="465"/>
      <c r="E25" s="466" t="s">
        <v>458</v>
      </c>
      <c r="F25" s="466"/>
      <c r="G25" s="466"/>
      <c r="H25" s="466"/>
      <c r="I25" s="466"/>
      <c r="J25" s="466"/>
      <c r="K25" s="466" t="s">
        <v>459</v>
      </c>
      <c r="L25" s="465"/>
      <c r="M25" s="465"/>
      <c r="N25" s="465"/>
      <c r="O25" s="467"/>
    </row>
    <row r="27" spans="2:15" ht="70.5" customHeight="1">
      <c r="B27" s="415" t="s">
        <v>516</v>
      </c>
      <c r="C27" s="415"/>
      <c r="D27" s="415"/>
      <c r="E27" s="415"/>
      <c r="F27" s="415"/>
      <c r="G27" s="415"/>
      <c r="H27" s="415"/>
      <c r="I27" s="415"/>
      <c r="J27" s="415"/>
      <c r="K27" s="415"/>
      <c r="L27" s="415"/>
      <c r="M27" s="415"/>
      <c r="N27" s="415"/>
      <c r="O27" s="415"/>
    </row>
  </sheetData>
  <sheetProtection formatCells="0" formatColumns="0" formatRows="0" insertRows="0"/>
  <mergeCells count="42">
    <mergeCell ref="B24:D24"/>
    <mergeCell ref="E24:J24"/>
    <mergeCell ref="K24:O24"/>
    <mergeCell ref="B25:D25"/>
    <mergeCell ref="E25:J25"/>
    <mergeCell ref="K25:O25"/>
    <mergeCell ref="C21:G21"/>
    <mergeCell ref="K21:L21"/>
    <mergeCell ref="M21:O21"/>
    <mergeCell ref="C22:G22"/>
    <mergeCell ref="K22:L22"/>
    <mergeCell ref="M22:O22"/>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B27:O27"/>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3" tint="0.39997558519241921"/>
  </sheetPr>
  <dimension ref="A1:BB150"/>
  <sheetViews>
    <sheetView showGridLines="0" tabSelected="1" zoomScale="40" zoomScaleNormal="40" workbookViewId="0">
      <selection activeCell="P15" sqref="P15"/>
    </sheetView>
  </sheetViews>
  <sheetFormatPr baseColWidth="10" defaultColWidth="17.28515625" defaultRowHeight="15" customHeight="1"/>
  <cols>
    <col min="1" max="1" width="4.28515625" style="134" customWidth="1"/>
    <col min="2" max="2" width="29.42578125" style="134" hidden="1" customWidth="1"/>
    <col min="3" max="3" width="28.42578125" style="148" customWidth="1"/>
    <col min="4" max="4" width="28.5703125" style="148" customWidth="1"/>
    <col min="5" max="5" width="21.42578125" style="149" customWidth="1"/>
    <col min="6" max="8" width="21.42578125" style="148" customWidth="1"/>
    <col min="9" max="9" width="28.5703125" style="148" customWidth="1"/>
    <col min="10" max="10" width="50" style="148" customWidth="1"/>
    <col min="11" max="11" width="28.5703125" style="145" customWidth="1"/>
    <col min="12" max="12" width="25.42578125" style="145" hidden="1" customWidth="1"/>
    <col min="13" max="18" width="14.28515625" style="134" customWidth="1"/>
    <col min="19" max="20" width="15.7109375" style="134" customWidth="1"/>
    <col min="21" max="22" width="14.28515625" style="134" hidden="1" customWidth="1"/>
    <col min="23" max="28" width="14.28515625" style="134" customWidth="1"/>
    <col min="29" max="30" width="16" style="134" customWidth="1"/>
    <col min="31" max="32" width="14.28515625" style="134" hidden="1" customWidth="1"/>
    <col min="33" max="38" width="14.28515625" style="134" customWidth="1"/>
    <col min="39" max="40" width="16" style="134" customWidth="1"/>
    <col min="41" max="42" width="14.28515625" style="134" hidden="1" customWidth="1"/>
    <col min="43" max="43" width="19.28515625" style="134" customWidth="1"/>
    <col min="44" max="44" width="16.85546875" style="134" customWidth="1"/>
    <col min="45" max="45" width="19" style="134" customWidth="1"/>
    <col min="46" max="46" width="19.7109375" style="134" customWidth="1"/>
    <col min="47" max="47" width="19" style="134" customWidth="1"/>
    <col min="48" max="48" width="18.28515625" style="134" customWidth="1"/>
    <col min="49" max="49" width="19" style="134" customWidth="1"/>
    <col min="50" max="50" width="15.7109375" style="134" customWidth="1"/>
    <col min="51" max="51" width="14.28515625" style="134" hidden="1" customWidth="1"/>
    <col min="52" max="52" width="18.85546875" style="134" customWidth="1"/>
    <col min="53" max="53" width="20.7109375" style="134" customWidth="1"/>
    <col min="54" max="54" width="15" style="134" customWidth="1"/>
    <col min="55" max="16384" width="17.28515625" style="134"/>
  </cols>
  <sheetData>
    <row r="1" spans="1:54" s="2" customFormat="1" ht="15" customHeight="1" thickBot="1">
      <c r="A1" s="551"/>
      <c r="B1" s="551"/>
      <c r="C1" s="552"/>
      <c r="D1" s="552"/>
      <c r="E1" s="553"/>
      <c r="F1" s="552"/>
      <c r="G1" s="552"/>
      <c r="H1" s="552"/>
      <c r="I1" s="552"/>
      <c r="J1" s="552"/>
      <c r="K1" s="554"/>
      <c r="L1" s="554"/>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551"/>
      <c r="AL1" s="551"/>
      <c r="AM1" s="551"/>
      <c r="AN1" s="551"/>
      <c r="AO1" s="551"/>
      <c r="AP1" s="551"/>
      <c r="AQ1" s="551"/>
      <c r="AR1" s="551"/>
      <c r="AS1" s="551"/>
      <c r="AT1" s="551"/>
      <c r="AU1" s="551"/>
      <c r="AV1" s="551"/>
      <c r="AW1" s="551"/>
      <c r="AX1" s="551"/>
      <c r="AY1" s="551"/>
      <c r="AZ1" s="551"/>
      <c r="BA1" s="551"/>
      <c r="BB1" s="551"/>
    </row>
    <row r="2" spans="1:54" s="2" customFormat="1" ht="16.5" customHeight="1">
      <c r="A2" s="551"/>
      <c r="B2" s="551"/>
      <c r="C2" s="555"/>
      <c r="D2" s="556" t="s">
        <v>905</v>
      </c>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8"/>
      <c r="BA2" s="559" t="s">
        <v>434</v>
      </c>
      <c r="BB2" s="560"/>
    </row>
    <row r="3" spans="1:54" s="2" customFormat="1" ht="16.5" customHeight="1">
      <c r="A3" s="551"/>
      <c r="B3" s="551"/>
      <c r="C3" s="561"/>
      <c r="D3" s="562"/>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4"/>
      <c r="BA3" s="565" t="s">
        <v>431</v>
      </c>
      <c r="BB3" s="566" t="s">
        <v>432</v>
      </c>
    </row>
    <row r="4" spans="1:54" s="2" customFormat="1" ht="16.5" customHeight="1">
      <c r="A4" s="551"/>
      <c r="B4" s="551"/>
      <c r="C4" s="561"/>
      <c r="D4" s="562"/>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3"/>
      <c r="AQ4" s="563"/>
      <c r="AR4" s="563"/>
      <c r="AS4" s="563"/>
      <c r="AT4" s="563"/>
      <c r="AU4" s="563"/>
      <c r="AV4" s="563"/>
      <c r="AW4" s="563"/>
      <c r="AX4" s="563"/>
      <c r="AY4" s="563"/>
      <c r="AZ4" s="564"/>
      <c r="BA4" s="567">
        <v>3</v>
      </c>
      <c r="BB4" s="568" t="s">
        <v>510</v>
      </c>
    </row>
    <row r="5" spans="1:54" s="2" customFormat="1" ht="16.5" customHeight="1">
      <c r="A5" s="551"/>
      <c r="B5" s="551"/>
      <c r="C5" s="561"/>
      <c r="D5" s="562"/>
      <c r="E5" s="563"/>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63"/>
      <c r="AL5" s="563"/>
      <c r="AM5" s="563"/>
      <c r="AN5" s="563"/>
      <c r="AO5" s="563"/>
      <c r="AP5" s="563"/>
      <c r="AQ5" s="563"/>
      <c r="AR5" s="563"/>
      <c r="AS5" s="563"/>
      <c r="AT5" s="563"/>
      <c r="AU5" s="563"/>
      <c r="AV5" s="563"/>
      <c r="AW5" s="563"/>
      <c r="AX5" s="563"/>
      <c r="AY5" s="563"/>
      <c r="AZ5" s="564"/>
      <c r="BA5" s="569" t="s">
        <v>433</v>
      </c>
      <c r="BB5" s="570"/>
    </row>
    <row r="6" spans="1:54" s="2" customFormat="1" ht="16.5" customHeight="1" thickBot="1">
      <c r="A6" s="551"/>
      <c r="B6" s="551"/>
      <c r="C6" s="571"/>
      <c r="D6" s="572"/>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3"/>
      <c r="AX6" s="573"/>
      <c r="AY6" s="573"/>
      <c r="AZ6" s="574"/>
      <c r="BA6" s="575" t="s">
        <v>507</v>
      </c>
      <c r="BB6" s="576"/>
    </row>
    <row r="7" spans="1:54" s="2" customFormat="1" ht="14.25" customHeight="1" thickBot="1">
      <c r="A7" s="551"/>
      <c r="B7" s="551"/>
      <c r="C7" s="577"/>
      <c r="D7" s="577"/>
      <c r="E7" s="578"/>
      <c r="F7" s="577"/>
      <c r="G7" s="577"/>
      <c r="H7" s="577"/>
      <c r="I7" s="577"/>
      <c r="J7" s="577"/>
      <c r="K7" s="579"/>
      <c r="L7" s="579"/>
      <c r="M7" s="580"/>
      <c r="N7" s="580"/>
      <c r="O7" s="580"/>
      <c r="P7" s="580"/>
      <c r="Q7" s="580"/>
      <c r="R7" s="580"/>
      <c r="S7" s="580"/>
      <c r="T7" s="580"/>
      <c r="U7" s="580"/>
      <c r="V7" s="580"/>
      <c r="W7" s="580"/>
      <c r="X7" s="580"/>
      <c r="Y7" s="580"/>
      <c r="Z7" s="580"/>
      <c r="AA7" s="580"/>
      <c r="AB7" s="580"/>
      <c r="AC7" s="580"/>
      <c r="AD7" s="580"/>
      <c r="AE7" s="580"/>
      <c r="AF7" s="580"/>
      <c r="AG7" s="580"/>
      <c r="AH7" s="580"/>
      <c r="AI7" s="580"/>
      <c r="AJ7" s="580"/>
      <c r="AK7" s="580"/>
      <c r="AL7" s="580"/>
      <c r="AM7" s="580"/>
      <c r="AN7" s="580"/>
      <c r="AO7" s="580"/>
      <c r="AP7" s="580"/>
      <c r="AQ7" s="580"/>
      <c r="AR7" s="580"/>
      <c r="AS7" s="580"/>
      <c r="AT7" s="580"/>
      <c r="AU7" s="580"/>
      <c r="AV7" s="580"/>
      <c r="AW7" s="580"/>
      <c r="AX7" s="580"/>
      <c r="AY7" s="580"/>
      <c r="AZ7" s="580"/>
      <c r="BA7" s="469"/>
      <c r="BB7" s="470"/>
    </row>
    <row r="8" spans="1:54" s="2" customFormat="1" ht="15" customHeight="1">
      <c r="A8" s="551"/>
      <c r="B8" s="581"/>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2"/>
      <c r="AL8" s="582"/>
      <c r="AM8" s="582"/>
      <c r="AN8" s="582"/>
      <c r="AO8" s="582"/>
      <c r="AP8" s="582"/>
      <c r="AQ8" s="582"/>
      <c r="AR8" s="582"/>
      <c r="AS8" s="582"/>
      <c r="AT8" s="582"/>
      <c r="AU8" s="582"/>
      <c r="AV8" s="582"/>
      <c r="AW8" s="582"/>
      <c r="AX8" s="582"/>
      <c r="AY8" s="582"/>
      <c r="AZ8" s="583"/>
      <c r="BA8" s="583"/>
      <c r="BB8" s="584"/>
    </row>
    <row r="9" spans="1:54" s="2" customFormat="1" ht="13.5" customHeight="1">
      <c r="A9" s="551"/>
      <c r="B9" s="468" t="s">
        <v>956</v>
      </c>
      <c r="C9" s="471" t="s">
        <v>430</v>
      </c>
      <c r="D9" s="471" t="s">
        <v>429</v>
      </c>
      <c r="E9" s="471" t="s">
        <v>470</v>
      </c>
      <c r="F9" s="471" t="s">
        <v>473</v>
      </c>
      <c r="G9" s="471" t="s">
        <v>474</v>
      </c>
      <c r="H9" s="471" t="s">
        <v>426</v>
      </c>
      <c r="I9" s="471" t="s">
        <v>421</v>
      </c>
      <c r="J9" s="471" t="s">
        <v>502</v>
      </c>
      <c r="K9" s="471" t="s">
        <v>7</v>
      </c>
      <c r="L9" s="585" t="s">
        <v>957</v>
      </c>
      <c r="M9" s="472" t="s">
        <v>346</v>
      </c>
      <c r="N9" s="472"/>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227"/>
      <c r="AZ9" s="474" t="s">
        <v>347</v>
      </c>
      <c r="BA9" s="475" t="s">
        <v>348</v>
      </c>
      <c r="BB9" s="476" t="s">
        <v>378</v>
      </c>
    </row>
    <row r="10" spans="1:54" s="2" customFormat="1" ht="13.5" customHeight="1">
      <c r="A10" s="551"/>
      <c r="B10" s="468"/>
      <c r="C10" s="471"/>
      <c r="D10" s="471"/>
      <c r="E10" s="471"/>
      <c r="F10" s="471"/>
      <c r="G10" s="471"/>
      <c r="H10" s="471"/>
      <c r="I10" s="471"/>
      <c r="J10" s="471"/>
      <c r="K10" s="471"/>
      <c r="L10" s="586"/>
      <c r="M10" s="473" t="s">
        <v>422</v>
      </c>
      <c r="N10" s="473"/>
      <c r="O10" s="473"/>
      <c r="P10" s="473"/>
      <c r="Q10" s="473"/>
      <c r="R10" s="473"/>
      <c r="S10" s="473"/>
      <c r="T10" s="473"/>
      <c r="U10" s="226"/>
      <c r="V10" s="226"/>
      <c r="W10" s="473" t="s">
        <v>423</v>
      </c>
      <c r="X10" s="473"/>
      <c r="Y10" s="473"/>
      <c r="Z10" s="473"/>
      <c r="AA10" s="473"/>
      <c r="AB10" s="473"/>
      <c r="AC10" s="473"/>
      <c r="AD10" s="473"/>
      <c r="AE10" s="226"/>
      <c r="AF10" s="226"/>
      <c r="AG10" s="473" t="s">
        <v>424</v>
      </c>
      <c r="AH10" s="473"/>
      <c r="AI10" s="473"/>
      <c r="AJ10" s="473"/>
      <c r="AK10" s="473"/>
      <c r="AL10" s="473"/>
      <c r="AM10" s="473"/>
      <c r="AN10" s="473"/>
      <c r="AO10" s="226"/>
      <c r="AP10" s="167">
        <f>AVERAGE(AP13:AP17)</f>
        <v>0.98750000000000004</v>
      </c>
      <c r="AQ10" s="473" t="s">
        <v>425</v>
      </c>
      <c r="AR10" s="473"/>
      <c r="AS10" s="473"/>
      <c r="AT10" s="473"/>
      <c r="AU10" s="473"/>
      <c r="AV10" s="473"/>
      <c r="AW10" s="473"/>
      <c r="AX10" s="473"/>
      <c r="AY10" s="226"/>
      <c r="AZ10" s="474"/>
      <c r="BA10" s="475"/>
      <c r="BB10" s="476"/>
    </row>
    <row r="11" spans="1:54" s="2" customFormat="1" ht="17.25" customHeight="1">
      <c r="A11" s="551"/>
      <c r="B11" s="468"/>
      <c r="C11" s="471"/>
      <c r="D11" s="471"/>
      <c r="E11" s="471"/>
      <c r="F11" s="471"/>
      <c r="G11" s="471"/>
      <c r="H11" s="471"/>
      <c r="I11" s="471"/>
      <c r="J11" s="471"/>
      <c r="K11" s="471"/>
      <c r="L11" s="586"/>
      <c r="M11" s="473" t="s">
        <v>353</v>
      </c>
      <c r="N11" s="473"/>
      <c r="O11" s="473" t="s">
        <v>354</v>
      </c>
      <c r="P11" s="473"/>
      <c r="Q11" s="473" t="s">
        <v>355</v>
      </c>
      <c r="R11" s="473"/>
      <c r="S11" s="472" t="s">
        <v>983</v>
      </c>
      <c r="T11" s="472"/>
      <c r="U11" s="477" t="s">
        <v>910</v>
      </c>
      <c r="V11" s="479" t="s">
        <v>911</v>
      </c>
      <c r="W11" s="473" t="s">
        <v>428</v>
      </c>
      <c r="X11" s="473"/>
      <c r="Y11" s="473" t="s">
        <v>358</v>
      </c>
      <c r="Z11" s="473"/>
      <c r="AA11" s="473" t="s">
        <v>359</v>
      </c>
      <c r="AB11" s="473"/>
      <c r="AC11" s="472" t="s">
        <v>982</v>
      </c>
      <c r="AD11" s="472"/>
      <c r="AE11" s="477" t="s">
        <v>910</v>
      </c>
      <c r="AF11" s="479" t="s">
        <v>911</v>
      </c>
      <c r="AG11" s="473" t="s">
        <v>360</v>
      </c>
      <c r="AH11" s="473"/>
      <c r="AI11" s="473" t="s">
        <v>361</v>
      </c>
      <c r="AJ11" s="473"/>
      <c r="AK11" s="473" t="s">
        <v>362</v>
      </c>
      <c r="AL11" s="473"/>
      <c r="AM11" s="472" t="s">
        <v>981</v>
      </c>
      <c r="AN11" s="472"/>
      <c r="AO11" s="477" t="s">
        <v>910</v>
      </c>
      <c r="AP11" s="479" t="s">
        <v>911</v>
      </c>
      <c r="AQ11" s="473" t="s">
        <v>363</v>
      </c>
      <c r="AR11" s="473"/>
      <c r="AS11" s="473" t="s">
        <v>364</v>
      </c>
      <c r="AT11" s="473"/>
      <c r="AU11" s="473" t="s">
        <v>365</v>
      </c>
      <c r="AV11" s="473"/>
      <c r="AW11" s="472" t="s">
        <v>980</v>
      </c>
      <c r="AX11" s="472"/>
      <c r="AY11" s="477" t="s">
        <v>910</v>
      </c>
      <c r="AZ11" s="474"/>
      <c r="BA11" s="475"/>
      <c r="BB11" s="476"/>
    </row>
    <row r="12" spans="1:54" s="2" customFormat="1" ht="15.75" customHeight="1">
      <c r="A12" s="551"/>
      <c r="B12" s="468"/>
      <c r="C12" s="471"/>
      <c r="D12" s="471"/>
      <c r="E12" s="471"/>
      <c r="F12" s="471"/>
      <c r="G12" s="471"/>
      <c r="H12" s="471"/>
      <c r="I12" s="471"/>
      <c r="J12" s="471"/>
      <c r="K12" s="471"/>
      <c r="L12" s="587"/>
      <c r="M12" s="168" t="s">
        <v>366</v>
      </c>
      <c r="N12" s="169" t="s">
        <v>367</v>
      </c>
      <c r="O12" s="168" t="s">
        <v>366</v>
      </c>
      <c r="P12" s="169" t="s">
        <v>367</v>
      </c>
      <c r="Q12" s="168" t="s">
        <v>366</v>
      </c>
      <c r="R12" s="169" t="s">
        <v>367</v>
      </c>
      <c r="S12" s="170" t="s">
        <v>366</v>
      </c>
      <c r="T12" s="171" t="s">
        <v>367</v>
      </c>
      <c r="U12" s="478"/>
      <c r="V12" s="480"/>
      <c r="W12" s="168" t="s">
        <v>366</v>
      </c>
      <c r="X12" s="169" t="s">
        <v>367</v>
      </c>
      <c r="Y12" s="168" t="s">
        <v>366</v>
      </c>
      <c r="Z12" s="169" t="s">
        <v>367</v>
      </c>
      <c r="AA12" s="168" t="s">
        <v>366</v>
      </c>
      <c r="AB12" s="169" t="s">
        <v>367</v>
      </c>
      <c r="AC12" s="170" t="s">
        <v>366</v>
      </c>
      <c r="AD12" s="171" t="s">
        <v>367</v>
      </c>
      <c r="AE12" s="478"/>
      <c r="AF12" s="480"/>
      <c r="AG12" s="168" t="s">
        <v>366</v>
      </c>
      <c r="AH12" s="169" t="s">
        <v>367</v>
      </c>
      <c r="AI12" s="168" t="s">
        <v>366</v>
      </c>
      <c r="AJ12" s="169" t="s">
        <v>367</v>
      </c>
      <c r="AK12" s="168" t="s">
        <v>366</v>
      </c>
      <c r="AL12" s="169" t="s">
        <v>367</v>
      </c>
      <c r="AM12" s="170" t="s">
        <v>366</v>
      </c>
      <c r="AN12" s="171" t="s">
        <v>367</v>
      </c>
      <c r="AO12" s="478"/>
      <c r="AP12" s="480"/>
      <c r="AQ12" s="168" t="s">
        <v>366</v>
      </c>
      <c r="AR12" s="169" t="s">
        <v>367</v>
      </c>
      <c r="AS12" s="168" t="s">
        <v>366</v>
      </c>
      <c r="AT12" s="169" t="s">
        <v>367</v>
      </c>
      <c r="AU12" s="168" t="s">
        <v>366</v>
      </c>
      <c r="AV12" s="169" t="s">
        <v>367</v>
      </c>
      <c r="AW12" s="170" t="s">
        <v>366</v>
      </c>
      <c r="AX12" s="171" t="s">
        <v>367</v>
      </c>
      <c r="AY12" s="478"/>
      <c r="AZ12" s="474"/>
      <c r="BA12" s="475"/>
      <c r="BB12" s="476"/>
    </row>
    <row r="13" spans="1:54" s="135" customFormat="1" ht="141.75" customHeight="1">
      <c r="A13" s="588"/>
      <c r="B13" s="589" t="s">
        <v>928</v>
      </c>
      <c r="C13" s="590" t="s">
        <v>890</v>
      </c>
      <c r="D13" s="591" t="s">
        <v>525</v>
      </c>
      <c r="E13" s="592">
        <v>1</v>
      </c>
      <c r="F13" s="593" t="s">
        <v>526</v>
      </c>
      <c r="G13" s="593" t="s">
        <v>527</v>
      </c>
      <c r="H13" s="594">
        <v>1</v>
      </c>
      <c r="I13" s="595" t="s">
        <v>528</v>
      </c>
      <c r="J13" s="595" t="s">
        <v>529</v>
      </c>
      <c r="K13" s="595" t="s">
        <v>530</v>
      </c>
      <c r="L13" s="595" t="s">
        <v>909</v>
      </c>
      <c r="M13" s="596">
        <v>1</v>
      </c>
      <c r="N13" s="596">
        <v>1</v>
      </c>
      <c r="O13" s="596">
        <v>0</v>
      </c>
      <c r="P13" s="596">
        <v>0</v>
      </c>
      <c r="Q13" s="596">
        <v>0</v>
      </c>
      <c r="R13" s="596">
        <v>0</v>
      </c>
      <c r="S13" s="186">
        <f t="shared" ref="S13" si="0">IF($L13="Suma",SUM(M13+O13+Q13),IF($L13="Promedio",IF(((M13&lt;&gt;0)+(O13&lt;&gt;0)+(Q13&lt;&gt;0))=0,0,SUM(M13,O13,Q13)/((M13&lt;&gt;0)+(O13&lt;&gt;0)+(Q13&lt;&gt;0))),Q13))</f>
        <v>1</v>
      </c>
      <c r="T13" s="186">
        <f t="shared" ref="T13" si="1">IF($L13="Suma",SUM(N13+P13+R13),IF($L13="Promedio",IF(((N13&lt;&gt;0)+(P13&lt;&gt;0)+(R13&lt;&gt;0))=0,0,SUM(N13,P13,R13)/((N13&lt;&gt;0)+(P13&lt;&gt;0)+(R13&lt;&gt;0))),R13))</f>
        <v>1</v>
      </c>
      <c r="U13" s="152">
        <f>IF(S13=0,"N.A.",T13/S13)</f>
        <v>1</v>
      </c>
      <c r="V13" s="152">
        <f>IF($L13="Suma",IF(SUM(S13)=0,"N.A.",SUM(T13)/SUM(S13)),IF(L13="Promedio",IF(AVERAGE(S13)=0,"N.A.",AVERAGE(T13)/AVERAGE(S13)),U13))</f>
        <v>1</v>
      </c>
      <c r="W13" s="596">
        <v>0</v>
      </c>
      <c r="X13" s="596">
        <v>0</v>
      </c>
      <c r="Y13" s="596">
        <v>0</v>
      </c>
      <c r="Z13" s="596">
        <v>0</v>
      </c>
      <c r="AA13" s="596">
        <v>0</v>
      </c>
      <c r="AB13" s="596">
        <v>0</v>
      </c>
      <c r="AC13" s="188">
        <f t="shared" ref="AC13" si="2">IF($L13="Suma",SUM(W13+Y13+AA13),IF($L13="Promedio",IF(((W13&lt;&gt;0)+(Y13&lt;&gt;0)+(AA13&lt;&gt;0))=0,0,SUM(W13,Y13,AA13)/((W13&lt;&gt;0)+(Y13&lt;&gt;0)+(AA13&lt;&gt;0))),AA13))</f>
        <v>0</v>
      </c>
      <c r="AD13" s="188">
        <f>IF($L13="Suma",SUM(X13+Z13+AB13),IF($L13="Promedio",IF(((X13&lt;&gt;0)+(Z13&lt;&gt;0)+(AB13&lt;&gt;0))=0,0,SUM(X13,Z13,AB13)/((X13&lt;&gt;0)+(Z13&lt;&gt;0)+(AB13&lt;&gt;0))),AB13))</f>
        <v>0</v>
      </c>
      <c r="AE13" s="152" t="str">
        <f>IF(AC13=0,"N.A.",AD13/AC13)</f>
        <v>N.A.</v>
      </c>
      <c r="AF13" s="152">
        <f>IF($L13="Suma",IF(SUM(S13,AC13)=0,"N.A.",SUM(T13,AD13)/SUM(S13,AC13)),IF($L13="Promedio",IF(AVERAGE(S13,AC13)=0,"N.A.",IF((S13&lt;&gt;0)+(AC13&lt;&gt;0)=0,"N.A.",((T13+AD13)/((T13&lt;&gt;0)+(AD13&lt;&gt;0)))/((S13+AC13)/((S13&lt;&gt;0)+(AC13&lt;&gt;0))))),AE13))</f>
        <v>1</v>
      </c>
      <c r="AG13" s="597">
        <v>0</v>
      </c>
      <c r="AH13" s="597">
        <v>0</v>
      </c>
      <c r="AI13" s="597">
        <v>0</v>
      </c>
      <c r="AJ13" s="597">
        <v>0</v>
      </c>
      <c r="AK13" s="597">
        <v>0</v>
      </c>
      <c r="AL13" s="597">
        <v>0</v>
      </c>
      <c r="AM13" s="188">
        <f t="shared" ref="AM13:AM17" si="3">IF($L13="Suma",SUM(AG13+AI13+AK13),IF($L13="Promedio",IF(((AG13&lt;&gt;0)+(AI13&lt;&gt;0)+(AK13&lt;&gt;0))=0,0,SUM(AG13,AI13,AK13)/((AG13&lt;&gt;0)+(AI13&lt;&gt;0)+(AK13&lt;&gt;0))),AK13))</f>
        <v>0</v>
      </c>
      <c r="AN13" s="188">
        <f t="shared" ref="AN13:AN17" si="4">IF($L13="Suma",SUM(AH13+AJ13+AL13),IF($L13="Promedio",IF(((AH13&lt;&gt;0)+(AJ13&lt;&gt;0)+(AL13&lt;&gt;0))=0,0,SUM(AH13,AJ13,AL13)/((AH13&lt;&gt;0)+(AJ13&lt;&gt;0)+(AL13&lt;&gt;0))),AL13))</f>
        <v>0</v>
      </c>
      <c r="AO13" s="152" t="str">
        <f>IF(AM13=0,"N.A.",AN13/AM13)</f>
        <v>N.A.</v>
      </c>
      <c r="AP13" s="152">
        <f>IF($L13="Suma",IF(SUM(S13,AC13,AM13)=0,"N.A.",SUM(T13,AD13,AN13)/SUM(S13,AC13,AM13)),IF($L13="Promedio",IF(AVERAGE(S13,AC13,AM13)=0,"N.A.",IF((S13&lt;&gt;0)+(AC13&lt;&gt;0)+(AM13&lt;&gt;0)=0,"N.A.",((T13+AD13+AN13)/((T13&lt;&gt;0)+(AD13&lt;&gt;0)+(AN13&lt;&gt;0)))/((S13+AC13+AM13)/((S13&lt;&gt;0)+(AC13&lt;&gt;0)+(AM13&lt;&gt;0))))),AO13))</f>
        <v>1</v>
      </c>
      <c r="AQ13" s="596">
        <v>0</v>
      </c>
      <c r="AR13" s="596">
        <v>0</v>
      </c>
      <c r="AS13" s="596">
        <v>0</v>
      </c>
      <c r="AT13" s="596">
        <v>0</v>
      </c>
      <c r="AU13" s="596">
        <v>0</v>
      </c>
      <c r="AV13" s="596">
        <v>0</v>
      </c>
      <c r="AW13" s="188">
        <f t="shared" ref="AW13" si="5">IF($L13="Suma",SUM(AQ13+AS13+AU13),IF($L13="Promedio",IF(((AQ13&lt;&gt;0)+(AS13&lt;&gt;0)+(AU13&lt;&gt;0))=0,0,SUM(AQ13,AS13,AU13)/((AQ13&lt;&gt;0)+(AS13&lt;&gt;0)+(AU13&lt;&gt;0))),AU13))</f>
        <v>0</v>
      </c>
      <c r="AX13" s="188">
        <f t="shared" ref="AX13" si="6">IF($L13="Suma",SUM(AR13+AT13+AV13),IF($L13="Promedio",IF(((AR13&lt;&gt;0)+(AT13&lt;&gt;0)+(AV13&lt;&gt;0))=0,0,SUM(AR13,AT13,AV13)/((AR13&lt;&gt;0)+(AT13&lt;&gt;0)+(AV13&lt;&gt;0))),AV13))</f>
        <v>0</v>
      </c>
      <c r="AY13" s="152" t="str">
        <f>IF(AW13=0,"N.A.",AX13/AW13)</f>
        <v>N.A.</v>
      </c>
      <c r="AZ13" s="188">
        <f t="shared" ref="AZ13:BA17" si="7">IF($L13="Suma",SUM(S13,AC13,AM13,AW13),IF($L13="Promedio",IF(((S13&lt;&gt;0)+(AC13&lt;&gt;0)+(AM13&lt;&gt;0)+(AW13&lt;&gt;0))=0,0,SUM(S13,AC13,AM13,AW13)/((S13&lt;&gt;0)+(AC13&lt;&gt;0)+(AM13&lt;&gt;0)+(AW13&lt;&gt;0))),AW13))</f>
        <v>1</v>
      </c>
      <c r="BA13" s="188">
        <f t="shared" si="7"/>
        <v>1</v>
      </c>
      <c r="BB13" s="172">
        <f t="shared" ref="BB13" si="8">IF(AZ13=0,"N.A.",BA13/AZ13)</f>
        <v>1</v>
      </c>
    </row>
    <row r="14" spans="1:54" s="135" customFormat="1" ht="263.25" customHeight="1">
      <c r="A14" s="588"/>
      <c r="B14" s="598"/>
      <c r="C14" s="590"/>
      <c r="D14" s="591" t="s">
        <v>531</v>
      </c>
      <c r="E14" s="599">
        <v>16</v>
      </c>
      <c r="F14" s="593" t="s">
        <v>532</v>
      </c>
      <c r="G14" s="593" t="s">
        <v>533</v>
      </c>
      <c r="H14" s="594" t="s">
        <v>534</v>
      </c>
      <c r="I14" s="595" t="s">
        <v>535</v>
      </c>
      <c r="J14" s="595" t="s">
        <v>536</v>
      </c>
      <c r="K14" s="595" t="s">
        <v>537</v>
      </c>
      <c r="L14" s="595" t="s">
        <v>909</v>
      </c>
      <c r="M14" s="597">
        <v>16</v>
      </c>
      <c r="N14" s="596">
        <v>15</v>
      </c>
      <c r="O14" s="596">
        <v>0</v>
      </c>
      <c r="P14" s="596">
        <v>0</v>
      </c>
      <c r="Q14" s="596">
        <v>0</v>
      </c>
      <c r="R14" s="596">
        <v>0</v>
      </c>
      <c r="S14" s="186">
        <f t="shared" ref="S14" si="9">IF($L14="Suma",SUM(M14+O14+Q14),IF($L14="Promedio",IF(((M14&lt;&gt;0)+(O14&lt;&gt;0)+(Q14&lt;&gt;0))=0,0,SUM(M14,O14,Q14)/((M14&lt;&gt;0)+(O14&lt;&gt;0)+(Q14&lt;&gt;0))),Q14))</f>
        <v>16</v>
      </c>
      <c r="T14" s="186">
        <f t="shared" ref="T14" si="10">IF($L14="Suma",SUM(N14+P14+R14),IF($L14="Promedio",IF(((N14&lt;&gt;0)+(P14&lt;&gt;0)+(R14&lt;&gt;0))=0,0,SUM(N14,P14,R14)/((N14&lt;&gt;0)+(P14&lt;&gt;0)+(R14&lt;&gt;0))),R14))</f>
        <v>15</v>
      </c>
      <c r="U14" s="152">
        <f t="shared" ref="U14:U17" si="11">IF(S14=0,"N.A.",T14/S14)</f>
        <v>0.9375</v>
      </c>
      <c r="V14" s="152">
        <f t="shared" ref="V14:V17" si="12">IF($L14="Suma",IF(SUM(S14)=0,"N.A.",SUM(T14)/SUM(S14)),IF(L14="Promedio",IF(AVERAGE(S14)=0,"N.A.",AVERAGE(T14)/AVERAGE(S14)),U14))</f>
        <v>0.9375</v>
      </c>
      <c r="W14" s="596">
        <v>0</v>
      </c>
      <c r="X14" s="596">
        <v>0</v>
      </c>
      <c r="Y14" s="596">
        <v>0</v>
      </c>
      <c r="Z14" s="596">
        <v>0</v>
      </c>
      <c r="AA14" s="596">
        <v>0</v>
      </c>
      <c r="AB14" s="596">
        <v>0</v>
      </c>
      <c r="AC14" s="188">
        <f t="shared" ref="AC14" si="13">IF($L14="Suma",SUM(W14+Y14+AA14),IF($L14="Promedio",IF(((W14&lt;&gt;0)+(Y14&lt;&gt;0)+(AA14&lt;&gt;0))=0,0,SUM(W14,Y14,AA14)/((W14&lt;&gt;0)+(Y14&lt;&gt;0)+(AA14&lt;&gt;0))),AA14))</f>
        <v>0</v>
      </c>
      <c r="AD14" s="188">
        <f t="shared" ref="AD14" si="14">IF($L14="Suma",SUM(X14+Z14+AB14),IF($L14="Promedio",IF(((X14&lt;&gt;0)+(Z14&lt;&gt;0)+(AB14&lt;&gt;0))=0,0,SUM(X14,Z14,AB14)/((X14&lt;&gt;0)+(Z14&lt;&gt;0)+(AB14&lt;&gt;0))),AB14))</f>
        <v>0</v>
      </c>
      <c r="AE14" s="152" t="str">
        <f t="shared" ref="AE14:AF104" si="15">IF(AC14=0,"N.A.",AD14/AC14)</f>
        <v>N.A.</v>
      </c>
      <c r="AF14" s="152">
        <f>IF($L14="Suma",IF(SUM(S14,AC14)=0,"N.A.",SUM(T14,AD14)/SUM(S14,AC14)),IF($L14="Promedio",IF(AVERAGE(S14,AC14)=0,"N.A.",IF((S14&lt;&gt;0)+(AC14&lt;&gt;0)=0,"N.A.",((T14+AD14)/((T14&lt;&gt;0)+(AD14&lt;&gt;0)))/((S14+AC14)/((S14&lt;&gt;0)+(AC14&lt;&gt;0))))),AE14))</f>
        <v>0.9375</v>
      </c>
      <c r="AG14" s="597">
        <v>0</v>
      </c>
      <c r="AH14" s="597">
        <v>0</v>
      </c>
      <c r="AI14" s="597">
        <v>0</v>
      </c>
      <c r="AJ14" s="597">
        <v>0</v>
      </c>
      <c r="AK14" s="597">
        <v>0</v>
      </c>
      <c r="AL14" s="597">
        <v>0</v>
      </c>
      <c r="AM14" s="188">
        <f t="shared" si="3"/>
        <v>0</v>
      </c>
      <c r="AN14" s="188">
        <f t="shared" si="4"/>
        <v>0</v>
      </c>
      <c r="AO14" s="152" t="str">
        <f>IF(AM14=0,"N.A.",AN14/AM14)</f>
        <v>N.A.</v>
      </c>
      <c r="AP14" s="152">
        <f>IF($L14="Suma",IF(SUM(S14,AC14,AM14)=0,"N.A.",SUM(T14,AD14,AN14)/SUM(S14,AC14,AM14)),IF($L14="Promedio",IF(AVERAGE(S14,AC14,AM14)=0,"N.A.",IF((S14&lt;&gt;0)+(AC14&lt;&gt;0)+(AM14&lt;&gt;0)=0,"N.A.",((T14+AD14+AN14)/((T14&lt;&gt;0)+(AD14&lt;&gt;0)+(AN14&lt;&gt;0)))/((S14+AC14+AM14)/((S14&lt;&gt;0)+(AC14&lt;&gt;0)+(AM14&lt;&gt;0))))),AO14))</f>
        <v>0.9375</v>
      </c>
      <c r="AQ14" s="596">
        <v>0</v>
      </c>
      <c r="AR14" s="596">
        <v>0</v>
      </c>
      <c r="AS14" s="596">
        <v>0</v>
      </c>
      <c r="AT14" s="596">
        <v>0</v>
      </c>
      <c r="AU14" s="596">
        <v>0</v>
      </c>
      <c r="AV14" s="596">
        <v>0</v>
      </c>
      <c r="AW14" s="188">
        <f t="shared" ref="AW14" si="16">IF($L14="Suma",SUM(AQ14+AS14+AU14),IF($L14="Promedio",IF(((AQ14&lt;&gt;0)+(AS14&lt;&gt;0)+(AU14&lt;&gt;0))=0,0,SUM(AQ14,AS14,AU14)/((AQ14&lt;&gt;0)+(AS14&lt;&gt;0)+(AU14&lt;&gt;0))),AU14))</f>
        <v>0</v>
      </c>
      <c r="AX14" s="188">
        <f t="shared" ref="AX14" si="17">IF($L14="Suma",SUM(AR14+AT14+AV14),IF($L14="Promedio",IF(((AR14&lt;&gt;0)+(AT14&lt;&gt;0)+(AV14&lt;&gt;0))=0,0,SUM(AR14,AT14,AV14)/((AR14&lt;&gt;0)+(AT14&lt;&gt;0)+(AV14&lt;&gt;0))),AV14))</f>
        <v>0</v>
      </c>
      <c r="AY14" s="152" t="str">
        <f t="shared" ref="AY14:AY104" si="18">IF(AW14=0,"N.A.",AX14/AW14)</f>
        <v>N.A.</v>
      </c>
      <c r="AZ14" s="188">
        <f t="shared" si="7"/>
        <v>16</v>
      </c>
      <c r="BA14" s="188">
        <f t="shared" si="7"/>
        <v>15</v>
      </c>
      <c r="BB14" s="172">
        <f t="shared" ref="BB14:BB90" si="19">IF(AZ14=0,"N.A.",BA14/AZ14)</f>
        <v>0.9375</v>
      </c>
    </row>
    <row r="15" spans="1:54" s="135" customFormat="1" ht="263.25" customHeight="1">
      <c r="A15" s="588"/>
      <c r="B15" s="598"/>
      <c r="C15" s="590"/>
      <c r="D15" s="591" t="s">
        <v>538</v>
      </c>
      <c r="E15" s="600">
        <v>4</v>
      </c>
      <c r="F15" s="593" t="s">
        <v>539</v>
      </c>
      <c r="G15" s="601" t="s">
        <v>540</v>
      </c>
      <c r="H15" s="594">
        <v>3</v>
      </c>
      <c r="I15" s="595" t="s">
        <v>541</v>
      </c>
      <c r="J15" s="595"/>
      <c r="K15" s="595" t="s">
        <v>537</v>
      </c>
      <c r="L15" s="595" t="s">
        <v>909</v>
      </c>
      <c r="M15" s="596">
        <v>3</v>
      </c>
      <c r="N15" s="596">
        <v>3</v>
      </c>
      <c r="O15" s="596">
        <v>0</v>
      </c>
      <c r="P15" s="596">
        <v>0</v>
      </c>
      <c r="Q15" s="596">
        <v>0</v>
      </c>
      <c r="R15" s="596">
        <v>0</v>
      </c>
      <c r="S15" s="186">
        <f t="shared" ref="S15" si="20">IF($L15="Suma",SUM(M15+O15+Q15),IF($L15="Promedio",IF(((M15&lt;&gt;0)+(O15&lt;&gt;0)+(Q15&lt;&gt;0))=0,0,SUM(M15,O15,Q15)/((M15&lt;&gt;0)+(O15&lt;&gt;0)+(Q15&lt;&gt;0))),Q15))</f>
        <v>3</v>
      </c>
      <c r="T15" s="186">
        <f t="shared" ref="T15" si="21">IF($L15="Suma",SUM(N15+P15+R15),IF($L15="Promedio",IF(((N15&lt;&gt;0)+(P15&lt;&gt;0)+(R15&lt;&gt;0))=0,0,SUM(N15,P15,R15)/((N15&lt;&gt;0)+(P15&lt;&gt;0)+(R15&lt;&gt;0))),R15))</f>
        <v>3</v>
      </c>
      <c r="U15" s="152">
        <f t="shared" si="11"/>
        <v>1</v>
      </c>
      <c r="V15" s="152">
        <f t="shared" si="12"/>
        <v>1</v>
      </c>
      <c r="W15" s="596">
        <v>1</v>
      </c>
      <c r="X15" s="596">
        <v>1</v>
      </c>
      <c r="Y15" s="596">
        <v>0</v>
      </c>
      <c r="Z15" s="596">
        <v>0</v>
      </c>
      <c r="AA15" s="596">
        <v>0</v>
      </c>
      <c r="AB15" s="596">
        <v>0</v>
      </c>
      <c r="AC15" s="188">
        <f t="shared" ref="AC15" si="22">IF($L15="Suma",SUM(W15+Y15+AA15),IF($L15="Promedio",IF(((W15&lt;&gt;0)+(Y15&lt;&gt;0)+(AA15&lt;&gt;0))=0,0,SUM(W15,Y15,AA15)/((W15&lt;&gt;0)+(Y15&lt;&gt;0)+(AA15&lt;&gt;0))),AA15))</f>
        <v>1</v>
      </c>
      <c r="AD15" s="188">
        <f t="shared" ref="AD15" si="23">IF($L15="Suma",SUM(X15+Z15+AB15),IF($L15="Promedio",IF(((X15&lt;&gt;0)+(Z15&lt;&gt;0)+(AB15&lt;&gt;0))=0,0,SUM(X15,Z15,AB15)/((X15&lt;&gt;0)+(Z15&lt;&gt;0)+(AB15&lt;&gt;0))),AB15))</f>
        <v>1</v>
      </c>
      <c r="AE15" s="152">
        <f t="shared" si="15"/>
        <v>1</v>
      </c>
      <c r="AF15" s="152">
        <f>IF($L15="Suma",IF(SUM(S15,AC15)=0,"N.A.",SUM(T15,AD15)/SUM(S15,AC15)),IF($L15="Promedio",IF(AVERAGE(S15,AC15)=0,"N.A.",IF((S15&lt;&gt;0)+(AC15&lt;&gt;0)=0,"N.A.",((T15+AD15)/((T15&lt;&gt;0)+(AD15&lt;&gt;0)))/((S15+AC15)/((S15&lt;&gt;0)+(AC15&lt;&gt;0))))),AE15))</f>
        <v>1</v>
      </c>
      <c r="AG15" s="597">
        <v>0</v>
      </c>
      <c r="AH15" s="597">
        <v>0</v>
      </c>
      <c r="AI15" s="597">
        <v>0</v>
      </c>
      <c r="AJ15" s="597">
        <v>0</v>
      </c>
      <c r="AK15" s="597">
        <v>0</v>
      </c>
      <c r="AL15" s="597">
        <v>0</v>
      </c>
      <c r="AM15" s="188">
        <f t="shared" si="3"/>
        <v>0</v>
      </c>
      <c r="AN15" s="188">
        <f t="shared" si="4"/>
        <v>0</v>
      </c>
      <c r="AO15" s="152" t="str">
        <f>IF(AM15=0,"N.A.",AN15/AM15)</f>
        <v>N.A.</v>
      </c>
      <c r="AP15" s="152">
        <f>IF($L15="Suma",IF(SUM(S15,AC15,AM15)=0,"N.A.",SUM(T15,AD15,AN15)/SUM(S15,AC15,AM15)),IF($L15="Promedio",IF(AVERAGE(S15,AC15,AM15)=0,"N.A.",IF((S15&lt;&gt;0)+(AC15&lt;&gt;0)+(AM15&lt;&gt;0)=0,"N.A.",((T15+AD15+AN15)/((T15&lt;&gt;0)+(AD15&lt;&gt;0)+(AN15&lt;&gt;0)))/((S15+AC15+AM15)/((S15&lt;&gt;0)+(AC15&lt;&gt;0)+(AM15&lt;&gt;0))))),AO15))</f>
        <v>1</v>
      </c>
      <c r="AQ15" s="596">
        <v>0</v>
      </c>
      <c r="AR15" s="596">
        <v>0</v>
      </c>
      <c r="AS15" s="596">
        <v>0</v>
      </c>
      <c r="AT15" s="596">
        <v>0</v>
      </c>
      <c r="AU15" s="596">
        <v>0</v>
      </c>
      <c r="AV15" s="596">
        <v>0</v>
      </c>
      <c r="AW15" s="188">
        <f t="shared" ref="AW15" si="24">IF($L15="Suma",SUM(AQ15+AS15+AU15),IF($L15="Promedio",IF(((AQ15&lt;&gt;0)+(AS15&lt;&gt;0)+(AU15&lt;&gt;0))=0,0,SUM(AQ15,AS15,AU15)/((AQ15&lt;&gt;0)+(AS15&lt;&gt;0)+(AU15&lt;&gt;0))),AU15))</f>
        <v>0</v>
      </c>
      <c r="AX15" s="188">
        <f>IF($L15="Suma",SUM(AR15+AT15+AV15),IF($L15="Promedio",IF(((AR15&lt;&gt;0)+(AT15&lt;&gt;0)+(AV15&lt;&gt;0))=0,0,SUM(AR15,AT15,AV15)/((AR15&lt;&gt;0)+(AT15&lt;&gt;0)+(AV15&lt;&gt;0))),AV15))</f>
        <v>0</v>
      </c>
      <c r="AY15" s="152" t="str">
        <f t="shared" si="18"/>
        <v>N.A.</v>
      </c>
      <c r="AZ15" s="188">
        <f t="shared" si="7"/>
        <v>4</v>
      </c>
      <c r="BA15" s="188">
        <f t="shared" si="7"/>
        <v>4</v>
      </c>
      <c r="BB15" s="172">
        <f t="shared" si="19"/>
        <v>1</v>
      </c>
    </row>
    <row r="16" spans="1:54" s="135" customFormat="1" ht="263.25" customHeight="1">
      <c r="A16" s="588"/>
      <c r="B16" s="598"/>
      <c r="C16" s="590"/>
      <c r="D16" s="591" t="s">
        <v>542</v>
      </c>
      <c r="E16" s="592">
        <v>1</v>
      </c>
      <c r="F16" s="593" t="s">
        <v>543</v>
      </c>
      <c r="G16" s="601" t="s">
        <v>544</v>
      </c>
      <c r="H16" s="594" t="s">
        <v>534</v>
      </c>
      <c r="I16" s="595" t="s">
        <v>545</v>
      </c>
      <c r="J16" s="595" t="s">
        <v>546</v>
      </c>
      <c r="K16" s="595" t="s">
        <v>537</v>
      </c>
      <c r="L16" s="595" t="s">
        <v>909</v>
      </c>
      <c r="M16" s="602">
        <v>0</v>
      </c>
      <c r="N16" s="602">
        <v>0</v>
      </c>
      <c r="O16" s="602">
        <v>0</v>
      </c>
      <c r="P16" s="602">
        <v>0</v>
      </c>
      <c r="Q16" s="602">
        <v>0</v>
      </c>
      <c r="R16" s="602">
        <v>0</v>
      </c>
      <c r="S16" s="186">
        <f t="shared" ref="S16" si="25">IF($L16="Suma",SUM(M16+O16+Q16),IF($L16="Promedio",IF(((M16&lt;&gt;0)+(O16&lt;&gt;0)+(Q16&lt;&gt;0))=0,0,SUM(M16,O16,Q16)/((M16&lt;&gt;0)+(O16&lt;&gt;0)+(Q16&lt;&gt;0))),Q16))</f>
        <v>0</v>
      </c>
      <c r="T16" s="186">
        <f t="shared" ref="T16" si="26">IF($L16="Suma",SUM(N16+P16+R16),IF($L16="Promedio",IF(((N16&lt;&gt;0)+(P16&lt;&gt;0)+(R16&lt;&gt;0))=0,0,SUM(N16,P16,R16)/((N16&lt;&gt;0)+(P16&lt;&gt;0)+(R16&lt;&gt;0))),R16))</f>
        <v>0</v>
      </c>
      <c r="U16" s="152" t="str">
        <f t="shared" si="11"/>
        <v>N.A.</v>
      </c>
      <c r="V16" s="152" t="str">
        <f t="shared" si="12"/>
        <v>N.A.</v>
      </c>
      <c r="W16" s="602">
        <v>0</v>
      </c>
      <c r="X16" s="602">
        <v>0</v>
      </c>
      <c r="Y16" s="602">
        <v>0</v>
      </c>
      <c r="Z16" s="602">
        <v>0</v>
      </c>
      <c r="AA16" s="602">
        <v>0</v>
      </c>
      <c r="AB16" s="603">
        <v>0</v>
      </c>
      <c r="AC16" s="188">
        <f t="shared" ref="AC16" si="27">IF($L16="Suma",SUM(W16+Y16+AA16),IF($L16="Promedio",IF(((W16&lt;&gt;0)+(Y16&lt;&gt;0)+(AA16&lt;&gt;0))=0,0,SUM(W16,Y16,AA16)/((W16&lt;&gt;0)+(Y16&lt;&gt;0)+(AA16&lt;&gt;0))),AA16))</f>
        <v>0</v>
      </c>
      <c r="AD16" s="188">
        <f t="shared" ref="AD16" si="28">IF($L16="Suma",SUM(X16+Z16+AB16),IF($L16="Promedio",IF(((X16&lt;&gt;0)+(Z16&lt;&gt;0)+(AB16&lt;&gt;0))=0,0,SUM(X16,Z16,AB16)/((X16&lt;&gt;0)+(Z16&lt;&gt;0)+(AB16&lt;&gt;0))),AB16))</f>
        <v>0</v>
      </c>
      <c r="AE16" s="152" t="str">
        <f t="shared" si="15"/>
        <v>N.A.</v>
      </c>
      <c r="AF16" s="152" t="str">
        <f>IF($L16="Suma",IF(SUM(S16,AC16)=0,"N.A.",SUM(T16,AD16)/SUM(S16,AC16)),IF($L16="Promedio",IF(AVERAGE(S16,AC16)=0,"N.A.",IF((S16&lt;&gt;0)+(AC16&lt;&gt;0)=0,"N.A.",((T16+AD16)/((T16&lt;&gt;0)+(AD16&lt;&gt;0)))/((S16+AC16)/((S16&lt;&gt;0)+(AC16&lt;&gt;0))))),AE16))</f>
        <v>N.A.</v>
      </c>
      <c r="AG16" s="603">
        <v>0</v>
      </c>
      <c r="AH16" s="603">
        <v>0</v>
      </c>
      <c r="AI16" s="603">
        <v>1</v>
      </c>
      <c r="AJ16" s="603">
        <v>1</v>
      </c>
      <c r="AK16" s="603">
        <v>0</v>
      </c>
      <c r="AL16" s="603">
        <v>0</v>
      </c>
      <c r="AM16" s="188">
        <f t="shared" si="3"/>
        <v>1</v>
      </c>
      <c r="AN16" s="188">
        <f t="shared" si="4"/>
        <v>1</v>
      </c>
      <c r="AO16" s="152">
        <f>IF(AM16=0,"N.A.",AN16/AM16)</f>
        <v>1</v>
      </c>
      <c r="AP16" s="152">
        <f>IF($L16="Suma",IF(SUM(S16,AC16,AM16)=0,"N.A.",SUM(T16,AD16,AN16)/SUM(S16,AC16,AM16)),IF($L16="Promedio",IF(AVERAGE(S16,AC16,AM16)=0,"N.A.",IF((S16&lt;&gt;0)+(AC16&lt;&gt;0)+(AM16&lt;&gt;0)=0,"N.A.",((T16+AD16+AN16)/((T16&lt;&gt;0)+(AD16&lt;&gt;0)+(AN16&lt;&gt;0)))/((S16+AC16+AM16)/((S16&lt;&gt;0)+(AC16&lt;&gt;0)+(AM16&lt;&gt;0))))),AO16))</f>
        <v>1</v>
      </c>
      <c r="AQ16" s="602">
        <v>0</v>
      </c>
      <c r="AR16" s="602">
        <v>0</v>
      </c>
      <c r="AS16" s="602">
        <v>0</v>
      </c>
      <c r="AT16" s="602">
        <v>0</v>
      </c>
      <c r="AU16" s="602">
        <v>0</v>
      </c>
      <c r="AV16" s="602">
        <v>0</v>
      </c>
      <c r="AW16" s="188">
        <f t="shared" ref="AW16" si="29">IF($L16="Suma",SUM(AQ16+AS16+AU16),IF($L16="Promedio",IF(((AQ16&lt;&gt;0)+(AS16&lt;&gt;0)+(AU16&lt;&gt;0))=0,0,SUM(AQ16,AS16,AU16)/((AQ16&lt;&gt;0)+(AS16&lt;&gt;0)+(AU16&lt;&gt;0))),AU16))</f>
        <v>0</v>
      </c>
      <c r="AX16" s="188">
        <f t="shared" ref="AX16" si="30">IF($L16="Suma",SUM(AR16+AT16+AV16),IF($L16="Promedio",IF(((AR16&lt;&gt;0)+(AT16&lt;&gt;0)+(AV16&lt;&gt;0))=0,0,SUM(AR16,AT16,AV16)/((AR16&lt;&gt;0)+(AT16&lt;&gt;0)+(AV16&lt;&gt;0))),AV16))</f>
        <v>0</v>
      </c>
      <c r="AY16" s="152" t="str">
        <f t="shared" si="18"/>
        <v>N.A.</v>
      </c>
      <c r="AZ16" s="188">
        <f t="shared" si="7"/>
        <v>1</v>
      </c>
      <c r="BA16" s="188">
        <f t="shared" si="7"/>
        <v>1</v>
      </c>
      <c r="BB16" s="172">
        <f t="shared" si="19"/>
        <v>1</v>
      </c>
    </row>
    <row r="17" spans="1:54" s="135" customFormat="1" ht="409.6" thickBot="1">
      <c r="A17" s="588"/>
      <c r="B17" s="604"/>
      <c r="C17" s="605"/>
      <c r="D17" s="606" t="s">
        <v>547</v>
      </c>
      <c r="E17" s="607">
        <v>1</v>
      </c>
      <c r="F17" s="608" t="s">
        <v>548</v>
      </c>
      <c r="G17" s="609" t="s">
        <v>549</v>
      </c>
      <c r="H17" s="610">
        <v>1</v>
      </c>
      <c r="I17" s="611" t="s">
        <v>550</v>
      </c>
      <c r="J17" s="611" t="s">
        <v>551</v>
      </c>
      <c r="K17" s="611" t="s">
        <v>537</v>
      </c>
      <c r="L17" s="611" t="s">
        <v>909</v>
      </c>
      <c r="M17" s="612">
        <v>1</v>
      </c>
      <c r="N17" s="612">
        <v>1</v>
      </c>
      <c r="O17" s="612">
        <v>0</v>
      </c>
      <c r="P17" s="612">
        <v>0</v>
      </c>
      <c r="Q17" s="612">
        <v>0</v>
      </c>
      <c r="R17" s="612">
        <v>0</v>
      </c>
      <c r="S17" s="186">
        <f t="shared" ref="S17" si="31">IF($L17="Suma",SUM(M17+O17+Q17),IF($L17="Promedio",IF(((M17&lt;&gt;0)+(O17&lt;&gt;0)+(Q17&lt;&gt;0))=0,0,SUM(M17,O17,Q17)/((M17&lt;&gt;0)+(O17&lt;&gt;0)+(Q17&lt;&gt;0))),Q17))</f>
        <v>1</v>
      </c>
      <c r="T17" s="186">
        <f t="shared" ref="T17" si="32">IF($L17="Suma",SUM(N17+P17+R17),IF($L17="Promedio",IF(((N17&lt;&gt;0)+(P17&lt;&gt;0)+(R17&lt;&gt;0))=0,0,SUM(N17,P17,R17)/((N17&lt;&gt;0)+(P17&lt;&gt;0)+(R17&lt;&gt;0))),R17))</f>
        <v>1</v>
      </c>
      <c r="U17" s="152">
        <f t="shared" si="11"/>
        <v>1</v>
      </c>
      <c r="V17" s="152">
        <f t="shared" si="12"/>
        <v>1</v>
      </c>
      <c r="W17" s="612">
        <v>0</v>
      </c>
      <c r="X17" s="612">
        <v>0</v>
      </c>
      <c r="Y17" s="612">
        <v>0</v>
      </c>
      <c r="Z17" s="612">
        <v>0</v>
      </c>
      <c r="AA17" s="612">
        <v>0</v>
      </c>
      <c r="AB17" s="612">
        <v>0</v>
      </c>
      <c r="AC17" s="188">
        <f t="shared" ref="AC17" si="33">IF($L17="Suma",SUM(W17+Y17+AA17),IF($L17="Promedio",IF(((W17&lt;&gt;0)+(Y17&lt;&gt;0)+(AA17&lt;&gt;0))=0,0,SUM(W17,Y17,AA17)/((W17&lt;&gt;0)+(Y17&lt;&gt;0)+(AA17&lt;&gt;0))),AA17))</f>
        <v>0</v>
      </c>
      <c r="AD17" s="188">
        <f t="shared" ref="AD17" si="34">IF($L17="Suma",SUM(X17+Z17+AB17),IF($L17="Promedio",IF(((X17&lt;&gt;0)+(Z17&lt;&gt;0)+(AB17&lt;&gt;0))=0,0,SUM(X17,Z17,AB17)/((X17&lt;&gt;0)+(Z17&lt;&gt;0)+(AB17&lt;&gt;0))),AB17))</f>
        <v>0</v>
      </c>
      <c r="AE17" s="154" t="str">
        <f t="shared" si="15"/>
        <v>N.A.</v>
      </c>
      <c r="AF17" s="152">
        <f>IF($L17="Suma",IF(SUM(S17,AC17)=0,"N.A.",SUM(T17,AD17)/SUM(S17,AC17)),IF($L17="Promedio",IF(AVERAGE(S17,AC17)=0,"N.A.",IF((S17&lt;&gt;0)+(AC17&lt;&gt;0)=0,"N.A.",((T17+AD17)/((T17&lt;&gt;0)+(AD17&lt;&gt;0)))/((S17+AC17)/((S17&lt;&gt;0)+(AC17&lt;&gt;0))))),AE17))</f>
        <v>1</v>
      </c>
      <c r="AG17" s="613">
        <v>0</v>
      </c>
      <c r="AH17" s="613">
        <v>0</v>
      </c>
      <c r="AI17" s="613">
        <v>0</v>
      </c>
      <c r="AJ17" s="613">
        <v>0</v>
      </c>
      <c r="AK17" s="613">
        <v>0</v>
      </c>
      <c r="AL17" s="613">
        <v>0</v>
      </c>
      <c r="AM17" s="188">
        <f t="shared" si="3"/>
        <v>0</v>
      </c>
      <c r="AN17" s="188">
        <f t="shared" si="4"/>
        <v>0</v>
      </c>
      <c r="AO17" s="154" t="str">
        <f>IF(AM17=0,"N.A.",AN17/AM17)</f>
        <v>N.A.</v>
      </c>
      <c r="AP17" s="152">
        <f>IF($L17="Suma",IF(SUM(S17,AC17,AM17)=0,"N.A.",SUM(T17,AD17,AN17)/SUM(S17,AC17,AM17)),IF($L17="Promedio",IF(AVERAGE(S17,AC17,AM17)=0,"N.A.",IF((S17&lt;&gt;0)+(AC17&lt;&gt;0)+(AM17&lt;&gt;0)=0,"N.A.",((T17+AD17+AN17)/((T17&lt;&gt;0)+(AD17&lt;&gt;0)+(AN17&lt;&gt;0)))/((S17+AC17+AM17)/((S17&lt;&gt;0)+(AC17&lt;&gt;0)+(AM17&lt;&gt;0))))),AO17))</f>
        <v>1</v>
      </c>
      <c r="AQ17" s="612">
        <v>0</v>
      </c>
      <c r="AR17" s="612">
        <v>0</v>
      </c>
      <c r="AS17" s="612">
        <v>0</v>
      </c>
      <c r="AT17" s="612">
        <v>0</v>
      </c>
      <c r="AU17" s="612">
        <v>0</v>
      </c>
      <c r="AV17" s="612">
        <v>0</v>
      </c>
      <c r="AW17" s="188">
        <f t="shared" ref="AW17" si="35">IF($L17="Suma",SUM(AQ17+AS17+AU17),IF($L17="Promedio",IF(((AQ17&lt;&gt;0)+(AS17&lt;&gt;0)+(AU17&lt;&gt;0))=0,0,SUM(AQ17,AS17,AU17)/((AQ17&lt;&gt;0)+(AS17&lt;&gt;0)+(AU17&lt;&gt;0))),AU17))</f>
        <v>0</v>
      </c>
      <c r="AX17" s="188">
        <f t="shared" ref="AX17" si="36">IF($L17="Suma",SUM(AR17+AT17+AV17),IF($L17="Promedio",IF(((AR17&lt;&gt;0)+(AT17&lt;&gt;0)+(AV17&lt;&gt;0))=0,0,SUM(AR17,AT17,AV17)/((AR17&lt;&gt;0)+(AT17&lt;&gt;0)+(AV17&lt;&gt;0))),AV17))</f>
        <v>0</v>
      </c>
      <c r="AY17" s="154" t="str">
        <f t="shared" si="18"/>
        <v>N.A.</v>
      </c>
      <c r="AZ17" s="188">
        <f t="shared" si="7"/>
        <v>1</v>
      </c>
      <c r="BA17" s="188">
        <f t="shared" si="7"/>
        <v>1</v>
      </c>
      <c r="BB17" s="173">
        <f t="shared" si="19"/>
        <v>1</v>
      </c>
    </row>
    <row r="18" spans="1:54" s="135" customFormat="1" ht="27.75" hidden="1" thickBot="1">
      <c r="A18" s="614"/>
      <c r="B18" s="615" t="s">
        <v>929</v>
      </c>
      <c r="C18" s="616" t="s">
        <v>961</v>
      </c>
      <c r="D18" s="617"/>
      <c r="E18" s="618"/>
      <c r="F18" s="619"/>
      <c r="G18" s="620"/>
      <c r="H18" s="621"/>
      <c r="I18" s="622"/>
      <c r="J18" s="622"/>
      <c r="K18" s="622"/>
      <c r="L18" s="622"/>
      <c r="M18" s="623"/>
      <c r="N18" s="623"/>
      <c r="O18" s="623"/>
      <c r="P18" s="623"/>
      <c r="Q18" s="623"/>
      <c r="R18" s="623"/>
      <c r="S18" s="153"/>
      <c r="T18" s="153"/>
      <c r="U18" s="174">
        <f>AVERAGE(U13:U17)</f>
        <v>0.984375</v>
      </c>
      <c r="V18" s="174">
        <f>AVERAGE(V13:V17)</f>
        <v>0.984375</v>
      </c>
      <c r="W18" s="623"/>
      <c r="X18" s="623"/>
      <c r="Y18" s="623"/>
      <c r="Z18" s="623"/>
      <c r="AA18" s="623"/>
      <c r="AB18" s="623"/>
      <c r="AC18" s="153"/>
      <c r="AD18" s="153"/>
      <c r="AE18" s="174">
        <f>AVERAGE(AE13:AE17)</f>
        <v>1</v>
      </c>
      <c r="AF18" s="174">
        <f>AVERAGE(AF13:AF17)</f>
        <v>0.984375</v>
      </c>
      <c r="AG18" s="624"/>
      <c r="AH18" s="624"/>
      <c r="AI18" s="624"/>
      <c r="AJ18" s="624"/>
      <c r="AK18" s="624"/>
      <c r="AL18" s="624"/>
      <c r="AM18" s="156"/>
      <c r="AN18" s="156"/>
      <c r="AO18" s="189">
        <f>AVERAGE(AO13:AO17)</f>
        <v>1</v>
      </c>
      <c r="AP18" s="190">
        <f>AVERAGE(AP13:AP17)</f>
        <v>0.98750000000000004</v>
      </c>
      <c r="AQ18" s="625"/>
      <c r="AR18" s="625"/>
      <c r="AS18" s="625"/>
      <c r="AT18" s="625"/>
      <c r="AU18" s="625"/>
      <c r="AV18" s="625"/>
      <c r="AW18" s="191"/>
      <c r="AX18" s="191"/>
      <c r="AY18" s="189" t="e">
        <f>AVERAGE(AY13:AY17)</f>
        <v>#DIV/0!</v>
      </c>
      <c r="AZ18" s="192"/>
      <c r="BA18" s="192"/>
      <c r="BB18" s="189">
        <f>AVERAGE(BB13:BB17)</f>
        <v>0.98750000000000004</v>
      </c>
    </row>
    <row r="19" spans="1:54" s="135" customFormat="1" ht="121.5" customHeight="1">
      <c r="A19" s="588"/>
      <c r="B19" s="626" t="s">
        <v>926</v>
      </c>
      <c r="C19" s="627" t="s">
        <v>891</v>
      </c>
      <c r="D19" s="628" t="s">
        <v>552</v>
      </c>
      <c r="E19" s="629">
        <v>1</v>
      </c>
      <c r="F19" s="630" t="s">
        <v>553</v>
      </c>
      <c r="G19" s="630" t="s">
        <v>554</v>
      </c>
      <c r="H19" s="631" t="s">
        <v>534</v>
      </c>
      <c r="I19" s="632" t="s">
        <v>555</v>
      </c>
      <c r="J19" s="632" t="s">
        <v>556</v>
      </c>
      <c r="K19" s="632" t="s">
        <v>557</v>
      </c>
      <c r="L19" s="632" t="s">
        <v>909</v>
      </c>
      <c r="M19" s="633">
        <v>0</v>
      </c>
      <c r="N19" s="633">
        <v>0</v>
      </c>
      <c r="O19" s="633">
        <v>0</v>
      </c>
      <c r="P19" s="633">
        <v>0</v>
      </c>
      <c r="Q19" s="633">
        <v>0</v>
      </c>
      <c r="R19" s="633">
        <v>0</v>
      </c>
      <c r="S19" s="186">
        <f t="shared" ref="S19" si="37">IF($L19="Suma",SUM(M19+O19+Q19),IF($L19="Promedio",IF(((M19&lt;&gt;0)+(O19&lt;&gt;0)+(Q19&lt;&gt;0))=0,0,SUM(M19,O19,Q19)/((M19&lt;&gt;0)+(O19&lt;&gt;0)+(Q19&lt;&gt;0))),Q19))</f>
        <v>0</v>
      </c>
      <c r="T19" s="186">
        <f t="shared" ref="T19" si="38">IF($L19="Suma",SUM(N19+P19+R19),IF($L19="Promedio",IF(((N19&lt;&gt;0)+(P19&lt;&gt;0)+(R19&lt;&gt;0))=0,0,SUM(N19,P19,R19)/((N19&lt;&gt;0)+(P19&lt;&gt;0)+(R19&lt;&gt;0))),R19))</f>
        <v>0</v>
      </c>
      <c r="U19" s="152" t="str">
        <f t="shared" ref="U19:U21" si="39">IF(S19=0,"N.A.",T19/S19)</f>
        <v>N.A.</v>
      </c>
      <c r="V19" s="152" t="str">
        <f t="shared" ref="V19:V21" si="40">IF($L19="Suma",IF(SUM(S19)=0,"N.A.",SUM(T19)/SUM(S19)),IF(L19="Promedio",IF(AVERAGE(S19)=0,"N.A.",AVERAGE(T19)/AVERAGE(S19)),U19))</f>
        <v>N.A.</v>
      </c>
      <c r="W19" s="633">
        <v>0</v>
      </c>
      <c r="X19" s="633">
        <v>0</v>
      </c>
      <c r="Y19" s="633">
        <v>0</v>
      </c>
      <c r="Z19" s="633">
        <v>0</v>
      </c>
      <c r="AA19" s="633">
        <v>0</v>
      </c>
      <c r="AB19" s="633">
        <v>0</v>
      </c>
      <c r="AC19" s="188">
        <f t="shared" ref="AC19" si="41">IF($L19="Suma",SUM(W19+Y19+AA19),IF($L19="Promedio",IF(((W19&lt;&gt;0)+(Y19&lt;&gt;0)+(AA19&lt;&gt;0))=0,0,SUM(W19,Y19,AA19)/((W19&lt;&gt;0)+(Y19&lt;&gt;0)+(AA19&lt;&gt;0))),AA19))</f>
        <v>0</v>
      </c>
      <c r="AD19" s="188">
        <f t="shared" ref="AD19" si="42">IF($L19="Suma",SUM(X19+Z19+AB19),IF($L19="Promedio",IF(((X19&lt;&gt;0)+(Z19&lt;&gt;0)+(AB19&lt;&gt;0))=0,0,SUM(X19,Z19,AB19)/((X19&lt;&gt;0)+(Z19&lt;&gt;0)+(AB19&lt;&gt;0))),AB19))</f>
        <v>0</v>
      </c>
      <c r="AE19" s="159" t="str">
        <f t="shared" si="15"/>
        <v>N.A.</v>
      </c>
      <c r="AF19" s="152" t="str">
        <f>IF($L19="Suma",IF(SUM(S19,AC19)=0,"N.A.",SUM(T19,AD19)/SUM(S19,AC19)),IF($L19="Promedio",IF(AVERAGE(S19,AC19)=0,"N.A.",IF((S19&lt;&gt;0)+(AC19&lt;&gt;0)=0,"N.A.",((T19+AD19)/((T19&lt;&gt;0)+(AD19&lt;&gt;0)))/((S19+AC19)/((S19&lt;&gt;0)+(AC19&lt;&gt;0))))),AE19))</f>
        <v>N.A.</v>
      </c>
      <c r="AG19" s="634">
        <v>1</v>
      </c>
      <c r="AH19" s="634">
        <v>1</v>
      </c>
      <c r="AI19" s="634">
        <v>0</v>
      </c>
      <c r="AJ19" s="634">
        <v>0</v>
      </c>
      <c r="AK19" s="634">
        <v>0</v>
      </c>
      <c r="AL19" s="634">
        <v>0</v>
      </c>
      <c r="AM19" s="188">
        <f t="shared" ref="AM19:AM21" si="43">IF($L19="Suma",SUM(AG19+AI19+AK19),IF($L19="Promedio",IF(((AG19&lt;&gt;0)+(AI19&lt;&gt;0)+(AK19&lt;&gt;0))=0,0,SUM(AG19,AI19,AK19)/((AG19&lt;&gt;0)+(AI19&lt;&gt;0)+(AK19&lt;&gt;0))),AK19))</f>
        <v>1</v>
      </c>
      <c r="AN19" s="188">
        <f t="shared" ref="AN19:AN21" si="44">IF($L19="Suma",SUM(AH19+AJ19+AL19),IF($L19="Promedio",IF(((AH19&lt;&gt;0)+(AJ19&lt;&gt;0)+(AL19&lt;&gt;0))=0,0,SUM(AH19,AJ19,AL19)/((AH19&lt;&gt;0)+(AJ19&lt;&gt;0)+(AL19&lt;&gt;0))),AL19))</f>
        <v>1</v>
      </c>
      <c r="AO19" s="193">
        <f>IF(AM19=0,"N.A.",AN19/AM19)</f>
        <v>1</v>
      </c>
      <c r="AP19" s="194">
        <f>IF($L19="Suma",IF(SUM(S19,AC19,AM19)=0,"N.A.",SUM(T19,AD19,AN19)/SUM(S19,AC19,AM19)),IF($L19="Promedio",IF(AVERAGE(S19,AC19,AM19)=0,"N.A.",IF((S19&lt;&gt;0)+(AC19&lt;&gt;0)+(AM19&lt;&gt;0)=0,"N.A.",((T19+AD19+AN19)/((T19&lt;&gt;0)+(AD19&lt;&gt;0)+(AN19&lt;&gt;0)))/((S19+AC19+AM19)/((S19&lt;&gt;0)+(AC19&lt;&gt;0)+(AM19&lt;&gt;0))))),AO19))</f>
        <v>1</v>
      </c>
      <c r="AQ19" s="635">
        <v>0</v>
      </c>
      <c r="AR19" s="635">
        <v>0</v>
      </c>
      <c r="AS19" s="635">
        <v>0</v>
      </c>
      <c r="AT19" s="635">
        <v>0</v>
      </c>
      <c r="AU19" s="635">
        <v>0</v>
      </c>
      <c r="AV19" s="635">
        <v>0</v>
      </c>
      <c r="AW19" s="188">
        <f t="shared" ref="AW19" si="45">IF($L19="Suma",SUM(AQ19+AS19+AU19),IF($L19="Promedio",IF(((AQ19&lt;&gt;0)+(AS19&lt;&gt;0)+(AU19&lt;&gt;0))=0,0,SUM(AQ19,AS19,AU19)/((AQ19&lt;&gt;0)+(AS19&lt;&gt;0)+(AU19&lt;&gt;0))),AU19))</f>
        <v>0</v>
      </c>
      <c r="AX19" s="188">
        <f t="shared" ref="AX19" si="46">IF($L19="Suma",SUM(AR19+AT19+AV19),IF($L19="Promedio",IF(((AR19&lt;&gt;0)+(AT19&lt;&gt;0)+(AV19&lt;&gt;0))=0,0,SUM(AR19,AT19,AV19)/((AR19&lt;&gt;0)+(AT19&lt;&gt;0)+(AV19&lt;&gt;0))),AV19))</f>
        <v>0</v>
      </c>
      <c r="AY19" s="193" t="str">
        <f t="shared" si="18"/>
        <v>N.A.</v>
      </c>
      <c r="AZ19" s="188">
        <f t="shared" ref="AZ19:BA21" si="47">IF($L19="Suma",SUM(S19,AC19,AM19,AW19),IF($L19="Promedio",IF(((S19&lt;&gt;0)+(AC19&lt;&gt;0)+(AM19&lt;&gt;0)+(AW19&lt;&gt;0))=0,0,SUM(S19,AC19,AM19,AW19)/((S19&lt;&gt;0)+(AC19&lt;&gt;0)+(AM19&lt;&gt;0)+(AW19&lt;&gt;0))),AW19))</f>
        <v>1</v>
      </c>
      <c r="BA19" s="188">
        <f t="shared" si="47"/>
        <v>1</v>
      </c>
      <c r="BB19" s="196">
        <f t="shared" si="19"/>
        <v>1</v>
      </c>
    </row>
    <row r="20" spans="1:54" s="135" customFormat="1" ht="378" customHeight="1">
      <c r="A20" s="588"/>
      <c r="B20" s="598"/>
      <c r="C20" s="636"/>
      <c r="D20" s="591" t="s">
        <v>558</v>
      </c>
      <c r="E20" s="599">
        <v>1</v>
      </c>
      <c r="F20" s="593" t="s">
        <v>559</v>
      </c>
      <c r="G20" s="593" t="s">
        <v>560</v>
      </c>
      <c r="H20" s="594" t="s">
        <v>534</v>
      </c>
      <c r="I20" s="595" t="s">
        <v>561</v>
      </c>
      <c r="J20" s="595" t="s">
        <v>562</v>
      </c>
      <c r="K20" s="595" t="s">
        <v>557</v>
      </c>
      <c r="L20" s="595" t="s">
        <v>909</v>
      </c>
      <c r="M20" s="597">
        <v>0</v>
      </c>
      <c r="N20" s="596">
        <v>0</v>
      </c>
      <c r="O20" s="596">
        <v>0</v>
      </c>
      <c r="P20" s="596">
        <v>0</v>
      </c>
      <c r="Q20" s="596">
        <v>0</v>
      </c>
      <c r="R20" s="596">
        <v>0</v>
      </c>
      <c r="S20" s="186">
        <f t="shared" ref="S20" si="48">IF($L20="Suma",SUM(M20+O20+Q20),IF($L20="Promedio",IF(((M20&lt;&gt;0)+(O20&lt;&gt;0)+(Q20&lt;&gt;0))=0,0,SUM(M20,O20,Q20)/((M20&lt;&gt;0)+(O20&lt;&gt;0)+(Q20&lt;&gt;0))),Q20))</f>
        <v>0</v>
      </c>
      <c r="T20" s="186">
        <f t="shared" ref="T20" si="49">IF($L20="Suma",SUM(N20+P20+R20),IF($L20="Promedio",IF(((N20&lt;&gt;0)+(P20&lt;&gt;0)+(R20&lt;&gt;0))=0,0,SUM(N20,P20,R20)/((N20&lt;&gt;0)+(P20&lt;&gt;0)+(R20&lt;&gt;0))),R20))</f>
        <v>0</v>
      </c>
      <c r="U20" s="152" t="str">
        <f t="shared" si="39"/>
        <v>N.A.</v>
      </c>
      <c r="V20" s="152" t="str">
        <f t="shared" si="40"/>
        <v>N.A.</v>
      </c>
      <c r="W20" s="596">
        <v>0</v>
      </c>
      <c r="X20" s="596">
        <v>0</v>
      </c>
      <c r="Y20" s="596">
        <v>0</v>
      </c>
      <c r="Z20" s="596">
        <v>0</v>
      </c>
      <c r="AA20" s="596">
        <v>0</v>
      </c>
      <c r="AB20" s="596">
        <v>0</v>
      </c>
      <c r="AC20" s="188">
        <f t="shared" ref="AC20" si="50">IF($L20="Suma",SUM(W20+Y20+AA20),IF($L20="Promedio",IF(((W20&lt;&gt;0)+(Y20&lt;&gt;0)+(AA20&lt;&gt;0))=0,0,SUM(W20,Y20,AA20)/((W20&lt;&gt;0)+(Y20&lt;&gt;0)+(AA20&lt;&gt;0))),AA20))</f>
        <v>0</v>
      </c>
      <c r="AD20" s="188">
        <f t="shared" ref="AD20" si="51">IF($L20="Suma",SUM(X20+Z20+AB20),IF($L20="Promedio",IF(((X20&lt;&gt;0)+(Z20&lt;&gt;0)+(AB20&lt;&gt;0))=0,0,SUM(X20,Z20,AB20)/((X20&lt;&gt;0)+(Z20&lt;&gt;0)+(AB20&lt;&gt;0))),AB20))</f>
        <v>0</v>
      </c>
      <c r="AE20" s="152" t="str">
        <f t="shared" si="15"/>
        <v>N.A.</v>
      </c>
      <c r="AF20" s="152" t="str">
        <f>IF($L20="Suma",IF(SUM(S20,AC20)=0,"N.A.",SUM(T20,AD20)/SUM(S20,AC20)),IF($L20="Promedio",IF(AVERAGE(S20,AC20)=0,"N.A.",IF((S20&lt;&gt;0)+(AC20&lt;&gt;0)=0,"N.A.",((T20+AD20)/((T20&lt;&gt;0)+(AD20&lt;&gt;0)))/((S20+AC20)/((S20&lt;&gt;0)+(AC20&lt;&gt;0))))),AE20))</f>
        <v>N.A.</v>
      </c>
      <c r="AG20" s="597">
        <v>0</v>
      </c>
      <c r="AH20" s="597">
        <v>0</v>
      </c>
      <c r="AI20" s="597">
        <v>1</v>
      </c>
      <c r="AJ20" s="597">
        <v>1</v>
      </c>
      <c r="AK20" s="597">
        <v>0</v>
      </c>
      <c r="AL20" s="597">
        <v>0</v>
      </c>
      <c r="AM20" s="188">
        <f t="shared" si="43"/>
        <v>1</v>
      </c>
      <c r="AN20" s="188">
        <f t="shared" si="44"/>
        <v>1</v>
      </c>
      <c r="AO20" s="194">
        <f>IF(AM20=0,"N.A.",AN20/AM20)</f>
        <v>1</v>
      </c>
      <c r="AP20" s="194">
        <f>IF($L20="Suma",IF(SUM(S20,AC20,AM20)=0,"N.A.",SUM(T20,AD20,AN20)/SUM(S20,AC20,AM20)),IF($L20="Promedio",IF(AVERAGE(S20,AC20,AM20)=0,"N.A.",IF((S20&lt;&gt;0)+(AC20&lt;&gt;0)+(AM20&lt;&gt;0)=0,"N.A.",((T20+AD20+AN20)/((T20&lt;&gt;0)+(AD20&lt;&gt;0)+(AN20&lt;&gt;0)))/((S20+AC20+AM20)/((S20&lt;&gt;0)+(AC20&lt;&gt;0)+(AM20&lt;&gt;0))))),AO20))</f>
        <v>1</v>
      </c>
      <c r="AQ20" s="600">
        <v>0</v>
      </c>
      <c r="AR20" s="600">
        <v>0</v>
      </c>
      <c r="AS20" s="600">
        <v>0</v>
      </c>
      <c r="AT20" s="600">
        <v>0</v>
      </c>
      <c r="AU20" s="600">
        <v>0</v>
      </c>
      <c r="AV20" s="600">
        <v>0</v>
      </c>
      <c r="AW20" s="188">
        <f t="shared" ref="AW20" si="52">IF($L20="Suma",SUM(AQ20+AS20+AU20),IF($L20="Promedio",IF(((AQ20&lt;&gt;0)+(AS20&lt;&gt;0)+(AU20&lt;&gt;0))=0,0,SUM(AQ20,AS20,AU20)/((AQ20&lt;&gt;0)+(AS20&lt;&gt;0)+(AU20&lt;&gt;0))),AU20))</f>
        <v>0</v>
      </c>
      <c r="AX20" s="195">
        <f t="shared" ref="AX20" si="53">IF($L20="Suma",SUM(AR20+AT20+AV20),IF($L20="Promedio",IF(((AR20&lt;&gt;0)+(AT20&lt;&gt;0)+(AV20&lt;&gt;0))=0,0,SUM(AR20,AT20,AV20)/((AR20&lt;&gt;0)+(AT20&lt;&gt;0)+(AV20&lt;&gt;0))),AV20))</f>
        <v>0</v>
      </c>
      <c r="AY20" s="194" t="str">
        <f t="shared" si="18"/>
        <v>N.A.</v>
      </c>
      <c r="AZ20" s="188">
        <f t="shared" si="47"/>
        <v>1</v>
      </c>
      <c r="BA20" s="188">
        <f t="shared" si="47"/>
        <v>1</v>
      </c>
      <c r="BB20" s="197">
        <f t="shared" si="19"/>
        <v>1</v>
      </c>
    </row>
    <row r="21" spans="1:54" s="135" customFormat="1" ht="378" customHeight="1" thickBot="1">
      <c r="A21" s="588"/>
      <c r="B21" s="604"/>
      <c r="C21" s="637"/>
      <c r="D21" s="606" t="s">
        <v>563</v>
      </c>
      <c r="E21" s="638">
        <v>1</v>
      </c>
      <c r="F21" s="608" t="s">
        <v>564</v>
      </c>
      <c r="G21" s="609" t="s">
        <v>565</v>
      </c>
      <c r="H21" s="639" t="s">
        <v>534</v>
      </c>
      <c r="I21" s="611" t="s">
        <v>564</v>
      </c>
      <c r="J21" s="611" t="s">
        <v>566</v>
      </c>
      <c r="K21" s="611" t="s">
        <v>557</v>
      </c>
      <c r="L21" s="611" t="s">
        <v>909</v>
      </c>
      <c r="M21" s="640">
        <v>0</v>
      </c>
      <c r="N21" s="640">
        <v>0</v>
      </c>
      <c r="O21" s="640">
        <v>0</v>
      </c>
      <c r="P21" s="640">
        <v>0</v>
      </c>
      <c r="Q21" s="640">
        <v>0</v>
      </c>
      <c r="R21" s="640">
        <v>0</v>
      </c>
      <c r="S21" s="186">
        <f t="shared" ref="S21:T21" si="54">IF($L21="Suma",SUM(M21+O21+Q21),IF($L21="Promedio",IF(((M21&lt;&gt;0)+(O21&lt;&gt;0)+(Q21&lt;&gt;0))=0,0,SUM(M21,O21,Q21)/((M21&lt;&gt;0)+(O21&lt;&gt;0)+(Q21&lt;&gt;0))),Q21))</f>
        <v>0</v>
      </c>
      <c r="T21" s="186">
        <f t="shared" si="54"/>
        <v>0</v>
      </c>
      <c r="U21" s="152" t="str">
        <f t="shared" si="39"/>
        <v>N.A.</v>
      </c>
      <c r="V21" s="152" t="str">
        <f t="shared" si="40"/>
        <v>N.A.</v>
      </c>
      <c r="W21" s="640">
        <v>0</v>
      </c>
      <c r="X21" s="640">
        <v>0</v>
      </c>
      <c r="Y21" s="640">
        <v>0</v>
      </c>
      <c r="Z21" s="640">
        <v>0</v>
      </c>
      <c r="AA21" s="640">
        <v>0</v>
      </c>
      <c r="AB21" s="640">
        <v>0</v>
      </c>
      <c r="AC21" s="188">
        <f t="shared" ref="AC21" si="55">IF($L21="Suma",SUM(W21+Y21+AA21),IF($L21="Promedio",IF(((W21&lt;&gt;0)+(Y21&lt;&gt;0)+(AA21&lt;&gt;0))=0,0,SUM(W21,Y21,AA21)/((W21&lt;&gt;0)+(Y21&lt;&gt;0)+(AA21&lt;&gt;0))),AA21))</f>
        <v>0</v>
      </c>
      <c r="AD21" s="188">
        <f t="shared" ref="AD21" si="56">IF($L21="Suma",SUM(X21+Z21+AB21),IF($L21="Promedio",IF(((X21&lt;&gt;0)+(Z21&lt;&gt;0)+(AB21&lt;&gt;0))=0,0,SUM(X21,Z21,AB21)/((X21&lt;&gt;0)+(Z21&lt;&gt;0)+(AB21&lt;&gt;0))),AB21))</f>
        <v>0</v>
      </c>
      <c r="AE21" s="154" t="str">
        <f t="shared" si="15"/>
        <v>N.A.</v>
      </c>
      <c r="AF21" s="152" t="str">
        <f>IF($L21="Suma",IF(SUM(S21,AC21)=0,"N.A.",SUM(T21,AD21)/SUM(S21,AC21)),IF($L21="Promedio",IF(AVERAGE(S21,AC21)=0,"N.A.",IF((S21&lt;&gt;0)+(AC21&lt;&gt;0)=0,"N.A.",((T21+AD21)/((T21&lt;&gt;0)+(AD21&lt;&gt;0)))/((S21+AC21)/((S21&lt;&gt;0)+(AC21&lt;&gt;0))))),AE21))</f>
        <v>N.A.</v>
      </c>
      <c r="AG21" s="641">
        <v>0</v>
      </c>
      <c r="AH21" s="641">
        <v>0</v>
      </c>
      <c r="AI21" s="641">
        <v>0</v>
      </c>
      <c r="AJ21" s="641">
        <v>0</v>
      </c>
      <c r="AK21" s="641">
        <v>0</v>
      </c>
      <c r="AL21" s="641">
        <v>0</v>
      </c>
      <c r="AM21" s="188">
        <f t="shared" si="43"/>
        <v>0</v>
      </c>
      <c r="AN21" s="188">
        <f t="shared" si="44"/>
        <v>0</v>
      </c>
      <c r="AO21" s="198" t="str">
        <f>IF(AM21=0,"N.A.",AN21/AM21)</f>
        <v>N.A.</v>
      </c>
      <c r="AP21" s="194" t="str">
        <f>IF($L21="Suma",IF(SUM(S21,AC21,AM21)=0,"N.A.",SUM(T21,AD21,AN21)/SUM(S21,AC21,AM21)),IF($L21="Promedio",IF(AVERAGE(S21,AC21,AM21)=0,"N.A.",IF((S21&lt;&gt;0)+(AC21&lt;&gt;0)+(AM21&lt;&gt;0)=0,"N.A.",((T21+AD21+AN21)/((T21&lt;&gt;0)+(AD21&lt;&gt;0)+(AN21&lt;&gt;0)))/((S21+AC21+AM21)/((S21&lt;&gt;0)+(AC21&lt;&gt;0)+(AM21&lt;&gt;0))))),AO21))</f>
        <v>N.A.</v>
      </c>
      <c r="AQ21" s="638">
        <v>1</v>
      </c>
      <c r="AR21" s="638">
        <v>0</v>
      </c>
      <c r="AS21" s="638">
        <v>0</v>
      </c>
      <c r="AT21" s="638">
        <v>0</v>
      </c>
      <c r="AU21" s="638">
        <v>0</v>
      </c>
      <c r="AV21" s="638">
        <v>0</v>
      </c>
      <c r="AW21" s="188">
        <f t="shared" ref="AW21" si="57">IF($L21="Suma",SUM(AQ21+AS21+AU21),IF($L21="Promedio",IF(((AQ21&lt;&gt;0)+(AS21&lt;&gt;0)+(AU21&lt;&gt;0))=0,0,SUM(AQ21,AS21,AU21)/((AQ21&lt;&gt;0)+(AS21&lt;&gt;0)+(AU21&lt;&gt;0))),AU21))</f>
        <v>1</v>
      </c>
      <c r="AX21" s="188">
        <f t="shared" ref="AX21" si="58">IF($L21="Suma",SUM(AR21+AT21+AV21),IF($L21="Promedio",IF(((AR21&lt;&gt;0)+(AT21&lt;&gt;0)+(AV21&lt;&gt;0))=0,0,SUM(AR21,AT21,AV21)/((AR21&lt;&gt;0)+(AT21&lt;&gt;0)+(AV21&lt;&gt;0))),AV21))</f>
        <v>0</v>
      </c>
      <c r="AY21" s="198">
        <f t="shared" si="18"/>
        <v>0</v>
      </c>
      <c r="AZ21" s="188">
        <f t="shared" si="47"/>
        <v>1</v>
      </c>
      <c r="BA21" s="188">
        <f t="shared" si="47"/>
        <v>0</v>
      </c>
      <c r="BB21" s="199">
        <f t="shared" si="19"/>
        <v>0</v>
      </c>
    </row>
    <row r="22" spans="1:54" s="135" customFormat="1" ht="31.5" hidden="1" customHeight="1" thickBot="1">
      <c r="A22" s="588"/>
      <c r="B22" s="615" t="s">
        <v>927</v>
      </c>
      <c r="C22" s="642" t="s">
        <v>962</v>
      </c>
      <c r="D22" s="617"/>
      <c r="E22" s="643"/>
      <c r="F22" s="619"/>
      <c r="G22" s="620"/>
      <c r="H22" s="644"/>
      <c r="I22" s="622"/>
      <c r="J22" s="622"/>
      <c r="K22" s="622"/>
      <c r="L22" s="622"/>
      <c r="M22" s="645"/>
      <c r="N22" s="645"/>
      <c r="O22" s="645"/>
      <c r="P22" s="645"/>
      <c r="Q22" s="645"/>
      <c r="R22" s="645"/>
      <c r="S22" s="156"/>
      <c r="T22" s="156"/>
      <c r="U22" s="154" t="str">
        <f t="shared" ref="U22:U31" si="59">IF(S22=0,"N.A.",T22/S22)</f>
        <v>N.A.</v>
      </c>
      <c r="V22" s="154" t="str">
        <f t="shared" ref="V22" si="60">IF(T22=0,"N.A.",U22/T22)</f>
        <v>N.A.</v>
      </c>
      <c r="W22" s="645"/>
      <c r="X22" s="645"/>
      <c r="Y22" s="645"/>
      <c r="Z22" s="645"/>
      <c r="AA22" s="645"/>
      <c r="AB22" s="645"/>
      <c r="AC22" s="156"/>
      <c r="AD22" s="156"/>
      <c r="AE22" s="154" t="str">
        <f t="shared" si="15"/>
        <v>N.A.</v>
      </c>
      <c r="AF22" s="154" t="str">
        <f t="shared" si="15"/>
        <v>N.A.</v>
      </c>
      <c r="AG22" s="646"/>
      <c r="AH22" s="646"/>
      <c r="AI22" s="646"/>
      <c r="AJ22" s="646"/>
      <c r="AK22" s="646"/>
      <c r="AL22" s="646"/>
      <c r="AM22" s="156"/>
      <c r="AN22" s="156"/>
      <c r="AO22" s="189">
        <f>AVERAGE(AO19:AO21)</f>
        <v>1</v>
      </c>
      <c r="AP22" s="190">
        <f>AVERAGE(AP19:AP21)</f>
        <v>1</v>
      </c>
      <c r="AQ22" s="625"/>
      <c r="AR22" s="625"/>
      <c r="AS22" s="625"/>
      <c r="AT22" s="625"/>
      <c r="AU22" s="625"/>
      <c r="AV22" s="625"/>
      <c r="AW22" s="191"/>
      <c r="AX22" s="191"/>
      <c r="AY22" s="189">
        <f>AVERAGE(AY19:AY21)</f>
        <v>0</v>
      </c>
      <c r="AZ22" s="192"/>
      <c r="BA22" s="192"/>
      <c r="BB22" s="189">
        <f>AVERAGE(BB19:BB21)</f>
        <v>0.66666666666666663</v>
      </c>
    </row>
    <row r="23" spans="1:54" s="135" customFormat="1" ht="324" customHeight="1">
      <c r="A23" s="588"/>
      <c r="B23" s="626" t="s">
        <v>930</v>
      </c>
      <c r="C23" s="647" t="s">
        <v>892</v>
      </c>
      <c r="D23" s="648" t="s">
        <v>567</v>
      </c>
      <c r="E23" s="649">
        <v>1</v>
      </c>
      <c r="F23" s="650" t="s">
        <v>568</v>
      </c>
      <c r="G23" s="650" t="s">
        <v>569</v>
      </c>
      <c r="H23" s="651">
        <v>1</v>
      </c>
      <c r="I23" s="652" t="s">
        <v>984</v>
      </c>
      <c r="J23" s="652" t="s">
        <v>570</v>
      </c>
      <c r="K23" s="652" t="s">
        <v>571</v>
      </c>
      <c r="L23" s="652" t="s">
        <v>909</v>
      </c>
      <c r="M23" s="653">
        <v>0</v>
      </c>
      <c r="N23" s="653">
        <v>0</v>
      </c>
      <c r="O23" s="653">
        <v>0</v>
      </c>
      <c r="P23" s="653">
        <v>0</v>
      </c>
      <c r="Q23" s="653">
        <v>0</v>
      </c>
      <c r="R23" s="653">
        <v>0.17599999999999999</v>
      </c>
      <c r="S23" s="155">
        <f t="shared" ref="S23:T23" si="61">IF($L23="Suma",SUM(M23+O23+Q23),IF($L23="Promedio",IF(((M23&lt;&gt;0)+(O23&lt;&gt;0)+(Q23&lt;&gt;0))=0,0,SUM(M23,O23,Q23)/((M23&lt;&gt;0)+(O23&lt;&gt;0)+(Q23&lt;&gt;0))),Q23))</f>
        <v>0</v>
      </c>
      <c r="T23" s="155">
        <f t="shared" si="61"/>
        <v>0.17599999999999999</v>
      </c>
      <c r="U23" s="152" t="str">
        <f t="shared" si="59"/>
        <v>N.A.</v>
      </c>
      <c r="V23" s="152" t="str">
        <f t="shared" ref="V23:V31" si="62">IF($L23="Suma",IF(SUM(S23)=0,"N.A.",SUM(T23)/SUM(S23)),IF(L23="Promedio",IF(AVERAGE(S23)=0,"N.A.",AVERAGE(T23)/AVERAGE(S23)),U23))</f>
        <v>N.A.</v>
      </c>
      <c r="W23" s="653">
        <v>0</v>
      </c>
      <c r="X23" s="653">
        <v>0</v>
      </c>
      <c r="Y23" s="653">
        <v>0.3</v>
      </c>
      <c r="Z23" s="653">
        <v>0.15</v>
      </c>
      <c r="AA23" s="653">
        <v>0.15</v>
      </c>
      <c r="AB23" s="653">
        <v>7.3999999999999996E-2</v>
      </c>
      <c r="AC23" s="155">
        <f t="shared" ref="AC23" si="63">IF($L23="Suma",SUM(W23+Y23+AA23),IF($L23="Promedio",IF(((W23&lt;&gt;0)+(Y23&lt;&gt;0)+(AA23&lt;&gt;0))=0,0,SUM(W23,Y23,AA23)/((W23&lt;&gt;0)+(Y23&lt;&gt;0)+(AA23&lt;&gt;0))),AA23))</f>
        <v>0.44999999999999996</v>
      </c>
      <c r="AD23" s="155">
        <f t="shared" ref="AD23" si="64">IF($L23="Suma",SUM(X23+Z23+AB23),IF($L23="Promedio",IF(((X23&lt;&gt;0)+(Z23&lt;&gt;0)+(AB23&lt;&gt;0))=0,0,SUM(X23,Z23,AB23)/((X23&lt;&gt;0)+(Z23&lt;&gt;0)+(AB23&lt;&gt;0))),AB23))</f>
        <v>0.22399999999999998</v>
      </c>
      <c r="AE23" s="166">
        <f t="shared" si="15"/>
        <v>0.49777777777777776</v>
      </c>
      <c r="AF23" s="152">
        <f t="shared" ref="AF23:AF31" si="65">IF($L23="Suma",IF(SUM(S23,AC23)=0,"N.A.",SUM(T23,AD23)/SUM(S23,AC23)),IF($L23="Promedio",IF(AVERAGE(S23,AC23)=0,"N.A.",IF((S23&lt;&gt;0)+(AC23&lt;&gt;0)=0,"N.A.",((T23+AD23)/((T23&lt;&gt;0)+(AD23&lt;&gt;0)))/((S23+AC23)/((S23&lt;&gt;0)+(AC23&lt;&gt;0))))),AE23))</f>
        <v>0.88888888888888895</v>
      </c>
      <c r="AG23" s="654">
        <v>0</v>
      </c>
      <c r="AH23" s="654">
        <v>0</v>
      </c>
      <c r="AI23" s="654">
        <v>0.35</v>
      </c>
      <c r="AJ23" s="654">
        <v>0.4</v>
      </c>
      <c r="AK23" s="654">
        <v>0</v>
      </c>
      <c r="AL23" s="654">
        <v>0</v>
      </c>
      <c r="AM23" s="155">
        <f t="shared" ref="AM23:AM31" si="66">IF($L23="Suma",SUM(AG23+AI23+AK23),IF($L23="Promedio",IF(((AG23&lt;&gt;0)+(AI23&lt;&gt;0)+(AK23&lt;&gt;0))=0,0,SUM(AG23,AI23,AK23)/((AG23&lt;&gt;0)+(AI23&lt;&gt;0)+(AK23&lt;&gt;0))),AK23))</f>
        <v>0.35</v>
      </c>
      <c r="AN23" s="155">
        <f t="shared" ref="AN23:AN31" si="67">IF($L23="Suma",SUM(AH23+AJ23+AL23),IF($L23="Promedio",IF(((AH23&lt;&gt;0)+(AJ23&lt;&gt;0)+(AL23&lt;&gt;0))=0,0,SUM(AH23,AJ23,AL23)/((AH23&lt;&gt;0)+(AJ23&lt;&gt;0)+(AL23&lt;&gt;0))),AL23))</f>
        <v>0.4</v>
      </c>
      <c r="AO23" s="200">
        <f t="shared" ref="AO23:AO31" si="68">IF(AM23=0,"N.A.",AN23/AM23)</f>
        <v>1.142857142857143</v>
      </c>
      <c r="AP23" s="194">
        <f t="shared" ref="AP23:AP31" si="69">IF($L23="Suma",IF(SUM(S23,AC23,AM23)=0,"N.A.",SUM(T23,AD23,AN23)/SUM(S23,AC23,AM23)),IF($L23="Promedio",IF(AVERAGE(S23,AC23,AM23)=0,"N.A.",IF((S23&lt;&gt;0)+(AC23&lt;&gt;0)+(AM23&lt;&gt;0)=0,"N.A.",((T23+AD23+AN23)/((T23&lt;&gt;0)+(AD23&lt;&gt;0)+(AN23&lt;&gt;0)))/((S23+AC23+AM23)/((S23&lt;&gt;0)+(AC23&lt;&gt;0)+(AM23&lt;&gt;0))))),AO23))</f>
        <v>1.0000000000000002</v>
      </c>
      <c r="AQ23" s="655">
        <v>0</v>
      </c>
      <c r="AR23" s="655">
        <v>0</v>
      </c>
      <c r="AS23" s="655">
        <v>0</v>
      </c>
      <c r="AT23" s="655">
        <v>0</v>
      </c>
      <c r="AU23" s="655">
        <v>0.2</v>
      </c>
      <c r="AV23" s="655">
        <v>0</v>
      </c>
      <c r="AW23" s="201">
        <f t="shared" ref="AW23" si="70">IF($L23="Suma",SUM(AQ23+AS23+AU23),IF($L23="Promedio",IF(((AQ23&lt;&gt;0)+(AS23&lt;&gt;0)+(AU23&lt;&gt;0))=0,0,SUM(AQ23,AS23,AU23)/((AQ23&lt;&gt;0)+(AS23&lt;&gt;0)+(AU23&lt;&gt;0))),AU23))</f>
        <v>0.2</v>
      </c>
      <c r="AX23" s="201">
        <f t="shared" ref="AX23" si="71">IF($L23="Suma",SUM(AR23+AT23+AV23),IF($L23="Promedio",IF(((AR23&lt;&gt;0)+(AT23&lt;&gt;0)+(AV23&lt;&gt;0))=0,0,SUM(AR23,AT23,AV23)/((AR23&lt;&gt;0)+(AT23&lt;&gt;0)+(AV23&lt;&gt;0))),AV23))</f>
        <v>0</v>
      </c>
      <c r="AY23" s="200">
        <f t="shared" si="18"/>
        <v>0</v>
      </c>
      <c r="AZ23" s="201">
        <f t="shared" ref="AZ23:AZ31" si="72">IF($L23="Suma",SUM(S23,AC23,AM23,AW23),IF($L23="Promedio",IF(((S23&lt;&gt;0)+(AC23&lt;&gt;0)+(AM23&lt;&gt;0)+(AW23&lt;&gt;0))=0,0,SUM(S23,AC23,AM23,AW23)/((S23&lt;&gt;0)+(AC23&lt;&gt;0)+(AM23&lt;&gt;0)+(AW23&lt;&gt;0))),AW23))</f>
        <v>1</v>
      </c>
      <c r="BA23" s="201">
        <f t="shared" ref="BA23:BA31" si="73">IF($L23="Suma",SUM(T23,AD23,AN23,AX23),IF($L23="Promedio",IF(((T23&lt;&gt;0)+(AD23&lt;&gt;0)+(AN23&lt;&gt;0)+(AX23&lt;&gt;0))=0,0,SUM(T23,AD23,AN23,AX23)/((T23&lt;&gt;0)+(AD23&lt;&gt;0)+(AN23&lt;&gt;0)+(AX23&lt;&gt;0))),AX23))</f>
        <v>0.8</v>
      </c>
      <c r="BB23" s="202">
        <f t="shared" si="19"/>
        <v>0.8</v>
      </c>
    </row>
    <row r="24" spans="1:54" s="135" customFormat="1" ht="263.25" customHeight="1">
      <c r="A24" s="588"/>
      <c r="B24" s="598"/>
      <c r="C24" s="656"/>
      <c r="D24" s="591" t="s">
        <v>572</v>
      </c>
      <c r="E24" s="657">
        <v>1</v>
      </c>
      <c r="F24" s="593" t="s">
        <v>573</v>
      </c>
      <c r="G24" s="593" t="s">
        <v>574</v>
      </c>
      <c r="H24" s="594">
        <v>0.71</v>
      </c>
      <c r="I24" s="595" t="s">
        <v>575</v>
      </c>
      <c r="J24" s="595" t="s">
        <v>576</v>
      </c>
      <c r="K24" s="595" t="s">
        <v>577</v>
      </c>
      <c r="L24" s="595" t="s">
        <v>909</v>
      </c>
      <c r="M24" s="658">
        <v>0</v>
      </c>
      <c r="N24" s="658">
        <v>0</v>
      </c>
      <c r="O24" s="658">
        <v>0</v>
      </c>
      <c r="P24" s="658">
        <v>0</v>
      </c>
      <c r="Q24" s="658">
        <v>0</v>
      </c>
      <c r="R24" s="658">
        <v>0.13400000000000001</v>
      </c>
      <c r="S24" s="155">
        <f t="shared" ref="S24:T24" si="74">IF($L24="Suma",SUM(M24+O24+Q24),IF($L24="Promedio",IF(((M24&lt;&gt;0)+(O24&lt;&gt;0)+(Q24&lt;&gt;0))=0,0,SUM(M24,O24,Q24)/((M24&lt;&gt;0)+(O24&lt;&gt;0)+(Q24&lt;&gt;0))),Q24))</f>
        <v>0</v>
      </c>
      <c r="T24" s="155">
        <f t="shared" si="74"/>
        <v>0.13400000000000001</v>
      </c>
      <c r="U24" s="152" t="str">
        <f t="shared" si="59"/>
        <v>N.A.</v>
      </c>
      <c r="V24" s="152" t="str">
        <f t="shared" si="62"/>
        <v>N.A.</v>
      </c>
      <c r="W24" s="658">
        <v>0</v>
      </c>
      <c r="X24" s="658">
        <v>0</v>
      </c>
      <c r="Y24" s="658">
        <v>0</v>
      </c>
      <c r="Z24" s="658">
        <v>0</v>
      </c>
      <c r="AA24" s="658">
        <v>0.2</v>
      </c>
      <c r="AB24" s="658">
        <v>0.20699999999999999</v>
      </c>
      <c r="AC24" s="155">
        <f t="shared" ref="AC24" si="75">IF($L24="Suma",SUM(W24+Y24+AA24),IF($L24="Promedio",IF(((W24&lt;&gt;0)+(Y24&lt;&gt;0)+(AA24&lt;&gt;0))=0,0,SUM(W24,Y24,AA24)/((W24&lt;&gt;0)+(Y24&lt;&gt;0)+(AA24&lt;&gt;0))),AA24))</f>
        <v>0.2</v>
      </c>
      <c r="AD24" s="155">
        <f t="shared" ref="AD24" si="76">IF($L24="Suma",SUM(X24+Z24+AB24),IF($L24="Promedio",IF(((X24&lt;&gt;0)+(Z24&lt;&gt;0)+(AB24&lt;&gt;0))=0,0,SUM(X24,Z24,AB24)/((X24&lt;&gt;0)+(Z24&lt;&gt;0)+(AB24&lt;&gt;0))),AB24))</f>
        <v>0.20699999999999999</v>
      </c>
      <c r="AE24" s="152">
        <f t="shared" si="15"/>
        <v>1.0349999999999999</v>
      </c>
      <c r="AF24" s="152">
        <f t="shared" si="65"/>
        <v>1.7049999999999998</v>
      </c>
      <c r="AG24" s="659">
        <v>0</v>
      </c>
      <c r="AH24" s="659">
        <v>0</v>
      </c>
      <c r="AI24" s="659">
        <v>0</v>
      </c>
      <c r="AJ24" s="659">
        <v>0</v>
      </c>
      <c r="AK24" s="659">
        <v>0</v>
      </c>
      <c r="AL24" s="659">
        <v>0</v>
      </c>
      <c r="AM24" s="155">
        <f t="shared" si="66"/>
        <v>0</v>
      </c>
      <c r="AN24" s="155">
        <f t="shared" si="67"/>
        <v>0</v>
      </c>
      <c r="AO24" s="194" t="str">
        <f t="shared" si="68"/>
        <v>N.A.</v>
      </c>
      <c r="AP24" s="194">
        <f t="shared" si="69"/>
        <v>1.7049999999999998</v>
      </c>
      <c r="AQ24" s="660">
        <v>0.4</v>
      </c>
      <c r="AR24" s="660">
        <v>0</v>
      </c>
      <c r="AS24" s="660">
        <v>0</v>
      </c>
      <c r="AT24" s="660">
        <v>0</v>
      </c>
      <c r="AU24" s="660">
        <v>0.4</v>
      </c>
      <c r="AV24" s="660">
        <v>0</v>
      </c>
      <c r="AW24" s="201">
        <f t="shared" ref="AW24" si="77">IF($L24="Suma",SUM(AQ24+AS24+AU24),IF($L24="Promedio",IF(((AQ24&lt;&gt;0)+(AS24&lt;&gt;0)+(AU24&lt;&gt;0))=0,0,SUM(AQ24,AS24,AU24)/((AQ24&lt;&gt;0)+(AS24&lt;&gt;0)+(AU24&lt;&gt;0))),AU24))</f>
        <v>0.8</v>
      </c>
      <c r="AX24" s="201">
        <f t="shared" ref="AX24" si="78">IF($L24="Suma",SUM(AR24+AT24+AV24),IF($L24="Promedio",IF(((AR24&lt;&gt;0)+(AT24&lt;&gt;0)+(AV24&lt;&gt;0))=0,0,SUM(AR24,AT24,AV24)/((AR24&lt;&gt;0)+(AT24&lt;&gt;0)+(AV24&lt;&gt;0))),AV24))</f>
        <v>0</v>
      </c>
      <c r="AY24" s="194">
        <f t="shared" si="18"/>
        <v>0</v>
      </c>
      <c r="AZ24" s="201">
        <f t="shared" si="72"/>
        <v>1</v>
      </c>
      <c r="BA24" s="201">
        <f t="shared" si="73"/>
        <v>0.34099999999999997</v>
      </c>
      <c r="BB24" s="197">
        <f t="shared" si="19"/>
        <v>0.34099999999999997</v>
      </c>
    </row>
    <row r="25" spans="1:54" s="135" customFormat="1" ht="222.75" customHeight="1">
      <c r="A25" s="588"/>
      <c r="B25" s="598"/>
      <c r="C25" s="656"/>
      <c r="D25" s="591" t="s">
        <v>578</v>
      </c>
      <c r="E25" s="657">
        <v>1</v>
      </c>
      <c r="F25" s="593" t="s">
        <v>579</v>
      </c>
      <c r="G25" s="593" t="s">
        <v>580</v>
      </c>
      <c r="H25" s="594" t="s">
        <v>534</v>
      </c>
      <c r="I25" s="595" t="s">
        <v>581</v>
      </c>
      <c r="J25" s="595" t="s">
        <v>582</v>
      </c>
      <c r="K25" s="595" t="s">
        <v>583</v>
      </c>
      <c r="L25" s="595" t="s">
        <v>909</v>
      </c>
      <c r="M25" s="658">
        <v>0</v>
      </c>
      <c r="N25" s="658">
        <v>0</v>
      </c>
      <c r="O25" s="658">
        <v>0</v>
      </c>
      <c r="P25" s="658">
        <v>0</v>
      </c>
      <c r="Q25" s="658">
        <v>0</v>
      </c>
      <c r="R25" s="658">
        <v>0</v>
      </c>
      <c r="S25" s="155">
        <f t="shared" ref="S25:T25" si="79">IF($L25="Suma",SUM(M25+O25+Q25),IF($L25="Promedio",IF(((M25&lt;&gt;0)+(O25&lt;&gt;0)+(Q25&lt;&gt;0))=0,0,SUM(M25,O25,Q25)/((M25&lt;&gt;0)+(O25&lt;&gt;0)+(Q25&lt;&gt;0))),Q25))</f>
        <v>0</v>
      </c>
      <c r="T25" s="155">
        <f t="shared" si="79"/>
        <v>0</v>
      </c>
      <c r="U25" s="152" t="str">
        <f t="shared" si="59"/>
        <v>N.A.</v>
      </c>
      <c r="V25" s="152" t="str">
        <f t="shared" si="62"/>
        <v>N.A.</v>
      </c>
      <c r="W25" s="658">
        <v>0</v>
      </c>
      <c r="X25" s="658">
        <v>0</v>
      </c>
      <c r="Y25" s="658">
        <v>0</v>
      </c>
      <c r="Z25" s="658">
        <v>0</v>
      </c>
      <c r="AA25" s="658">
        <v>0.3</v>
      </c>
      <c r="AB25" s="658">
        <v>0.05</v>
      </c>
      <c r="AC25" s="155">
        <f t="shared" ref="AC25" si="80">IF($L25="Suma",SUM(W25+Y25+AA25),IF($L25="Promedio",IF(((W25&lt;&gt;0)+(Y25&lt;&gt;0)+(AA25&lt;&gt;0))=0,0,SUM(W25,Y25,AA25)/((W25&lt;&gt;0)+(Y25&lt;&gt;0)+(AA25&lt;&gt;0))),AA25))</f>
        <v>0.3</v>
      </c>
      <c r="AD25" s="155">
        <f t="shared" ref="AD25" si="81">IF($L25="Suma",SUM(X25+Z25+AB25),IF($L25="Promedio",IF(((X25&lt;&gt;0)+(Z25&lt;&gt;0)+(AB25&lt;&gt;0))=0,0,SUM(X25,Z25,AB25)/((X25&lt;&gt;0)+(Z25&lt;&gt;0)+(AB25&lt;&gt;0))),AB25))</f>
        <v>0.05</v>
      </c>
      <c r="AE25" s="152">
        <f t="shared" si="15"/>
        <v>0.16666666666666669</v>
      </c>
      <c r="AF25" s="152">
        <f t="shared" si="65"/>
        <v>0.16666666666666669</v>
      </c>
      <c r="AG25" s="659">
        <v>0</v>
      </c>
      <c r="AH25" s="659">
        <v>0</v>
      </c>
      <c r="AI25" s="659">
        <v>0.2</v>
      </c>
      <c r="AJ25" s="659">
        <v>0.45</v>
      </c>
      <c r="AK25" s="659">
        <v>0</v>
      </c>
      <c r="AL25" s="659">
        <v>0</v>
      </c>
      <c r="AM25" s="155">
        <f t="shared" si="66"/>
        <v>0.2</v>
      </c>
      <c r="AN25" s="155">
        <f t="shared" si="67"/>
        <v>0.45</v>
      </c>
      <c r="AO25" s="194">
        <f t="shared" si="68"/>
        <v>2.25</v>
      </c>
      <c r="AP25" s="194">
        <f t="shared" si="69"/>
        <v>1</v>
      </c>
      <c r="AQ25" s="660">
        <v>0</v>
      </c>
      <c r="AR25" s="660">
        <v>0</v>
      </c>
      <c r="AS25" s="660">
        <v>0</v>
      </c>
      <c r="AT25" s="660">
        <v>0</v>
      </c>
      <c r="AU25" s="660">
        <v>0.5</v>
      </c>
      <c r="AV25" s="660">
        <v>0</v>
      </c>
      <c r="AW25" s="201">
        <f t="shared" ref="AW25" si="82">IF($L25="Suma",SUM(AQ25+AS25+AU25),IF($L25="Promedio",IF(((AQ25&lt;&gt;0)+(AS25&lt;&gt;0)+(AU25&lt;&gt;0))=0,0,SUM(AQ25,AS25,AU25)/((AQ25&lt;&gt;0)+(AS25&lt;&gt;0)+(AU25&lt;&gt;0))),AU25))</f>
        <v>0.5</v>
      </c>
      <c r="AX25" s="201">
        <f t="shared" ref="AX25" si="83">IF($L25="Suma",SUM(AR25+AT25+AV25),IF($L25="Promedio",IF(((AR25&lt;&gt;0)+(AT25&lt;&gt;0)+(AV25&lt;&gt;0))=0,0,SUM(AR25,AT25,AV25)/((AR25&lt;&gt;0)+(AT25&lt;&gt;0)+(AV25&lt;&gt;0))),AV25))</f>
        <v>0</v>
      </c>
      <c r="AY25" s="194">
        <f t="shared" si="18"/>
        <v>0</v>
      </c>
      <c r="AZ25" s="201">
        <f t="shared" si="72"/>
        <v>1</v>
      </c>
      <c r="BA25" s="201">
        <f t="shared" si="73"/>
        <v>0.5</v>
      </c>
      <c r="BB25" s="197">
        <f t="shared" si="19"/>
        <v>0.5</v>
      </c>
    </row>
    <row r="26" spans="1:54" s="135" customFormat="1" ht="283.5">
      <c r="A26" s="588"/>
      <c r="B26" s="598"/>
      <c r="C26" s="656"/>
      <c r="D26" s="591" t="s">
        <v>584</v>
      </c>
      <c r="E26" s="592" t="s">
        <v>585</v>
      </c>
      <c r="F26" s="593" t="s">
        <v>586</v>
      </c>
      <c r="G26" s="593" t="s">
        <v>587</v>
      </c>
      <c r="H26" s="594" t="s">
        <v>534</v>
      </c>
      <c r="I26" s="595" t="s">
        <v>588</v>
      </c>
      <c r="J26" s="595" t="s">
        <v>589</v>
      </c>
      <c r="K26" s="595" t="s">
        <v>583</v>
      </c>
      <c r="L26" s="595" t="s">
        <v>909</v>
      </c>
      <c r="M26" s="658">
        <v>0</v>
      </c>
      <c r="N26" s="658">
        <v>0</v>
      </c>
      <c r="O26" s="658">
        <v>0</v>
      </c>
      <c r="P26" s="658">
        <v>0</v>
      </c>
      <c r="Q26" s="658">
        <v>0</v>
      </c>
      <c r="R26" s="658">
        <v>0.1452</v>
      </c>
      <c r="S26" s="155">
        <f t="shared" ref="S26:T26" si="84">IF($L26="Suma",SUM(M26+O26+Q26),IF($L26="Promedio",IF(((M26&lt;&gt;0)+(O26&lt;&gt;0)+(Q26&lt;&gt;0))=0,0,SUM(M26,O26,Q26)/((M26&lt;&gt;0)+(O26&lt;&gt;0)+(Q26&lt;&gt;0))),Q26))</f>
        <v>0</v>
      </c>
      <c r="T26" s="155">
        <f t="shared" si="84"/>
        <v>0.1452</v>
      </c>
      <c r="U26" s="152" t="str">
        <f t="shared" si="59"/>
        <v>N.A.</v>
      </c>
      <c r="V26" s="152" t="str">
        <f t="shared" si="62"/>
        <v>N.A.</v>
      </c>
      <c r="W26" s="658">
        <v>0.1</v>
      </c>
      <c r="X26" s="658">
        <v>0</v>
      </c>
      <c r="Y26" s="658">
        <v>0</v>
      </c>
      <c r="Z26" s="658">
        <v>0</v>
      </c>
      <c r="AA26" s="658">
        <v>0</v>
      </c>
      <c r="AB26" s="658">
        <v>0.1416</v>
      </c>
      <c r="AC26" s="155">
        <f t="shared" ref="AC26" si="85">IF($L26="Suma",SUM(W26+Y26+AA26),IF($L26="Promedio",IF(((W26&lt;&gt;0)+(Y26&lt;&gt;0)+(AA26&lt;&gt;0))=0,0,SUM(W26,Y26,AA26)/((W26&lt;&gt;0)+(Y26&lt;&gt;0)+(AA26&lt;&gt;0))),AA26))</f>
        <v>0.1</v>
      </c>
      <c r="AD26" s="155">
        <f t="shared" ref="AD26" si="86">IF($L26="Suma",SUM(X26+Z26+AB26),IF($L26="Promedio",IF(((X26&lt;&gt;0)+(Z26&lt;&gt;0)+(AB26&lt;&gt;0))=0,0,SUM(X26,Z26,AB26)/((X26&lt;&gt;0)+(Z26&lt;&gt;0)+(AB26&lt;&gt;0))),AB26))</f>
        <v>0.1416</v>
      </c>
      <c r="AE26" s="152">
        <f t="shared" si="15"/>
        <v>1.4159999999999999</v>
      </c>
      <c r="AF26" s="152">
        <f t="shared" si="65"/>
        <v>2.8679999999999999</v>
      </c>
      <c r="AG26" s="659">
        <v>0.2</v>
      </c>
      <c r="AH26" s="659">
        <v>0.01</v>
      </c>
      <c r="AI26" s="659">
        <v>0</v>
      </c>
      <c r="AJ26" s="659">
        <v>0</v>
      </c>
      <c r="AK26" s="659">
        <v>0</v>
      </c>
      <c r="AL26" s="659">
        <v>0</v>
      </c>
      <c r="AM26" s="155">
        <f t="shared" si="66"/>
        <v>0.2</v>
      </c>
      <c r="AN26" s="155">
        <f t="shared" si="67"/>
        <v>0.01</v>
      </c>
      <c r="AO26" s="194">
        <f t="shared" si="68"/>
        <v>4.9999999999999996E-2</v>
      </c>
      <c r="AP26" s="194">
        <f t="shared" si="69"/>
        <v>0.98933333333333318</v>
      </c>
      <c r="AQ26" s="660">
        <v>0.6</v>
      </c>
      <c r="AR26" s="660">
        <v>0</v>
      </c>
      <c r="AS26" s="660">
        <v>0</v>
      </c>
      <c r="AT26" s="660">
        <v>0</v>
      </c>
      <c r="AU26" s="660">
        <v>0.1</v>
      </c>
      <c r="AV26" s="660">
        <v>0</v>
      </c>
      <c r="AW26" s="201">
        <f t="shared" ref="AW26" si="87">IF($L26="Suma",SUM(AQ26+AS26+AU26),IF($L26="Promedio",IF(((AQ26&lt;&gt;0)+(AS26&lt;&gt;0)+(AU26&lt;&gt;0))=0,0,SUM(AQ26,AS26,AU26)/((AQ26&lt;&gt;0)+(AS26&lt;&gt;0)+(AU26&lt;&gt;0))),AU26))</f>
        <v>0.7</v>
      </c>
      <c r="AX26" s="201">
        <f t="shared" ref="AX26" si="88">IF($L26="Suma",SUM(AR26+AT26+AV26),IF($L26="Promedio",IF(((AR26&lt;&gt;0)+(AT26&lt;&gt;0)+(AV26&lt;&gt;0))=0,0,SUM(AR26,AT26,AV26)/((AR26&lt;&gt;0)+(AT26&lt;&gt;0)+(AV26&lt;&gt;0))),AV26))</f>
        <v>0</v>
      </c>
      <c r="AY26" s="194">
        <f t="shared" si="18"/>
        <v>0</v>
      </c>
      <c r="AZ26" s="201">
        <f t="shared" si="72"/>
        <v>1</v>
      </c>
      <c r="BA26" s="201">
        <f t="shared" si="73"/>
        <v>0.29680000000000001</v>
      </c>
      <c r="BB26" s="197">
        <f t="shared" si="19"/>
        <v>0.29680000000000001</v>
      </c>
    </row>
    <row r="27" spans="1:54" s="135" customFormat="1" ht="409.5">
      <c r="A27" s="588"/>
      <c r="B27" s="598"/>
      <c r="C27" s="656"/>
      <c r="D27" s="591" t="s">
        <v>590</v>
      </c>
      <c r="E27" s="657">
        <v>1</v>
      </c>
      <c r="F27" s="593" t="s">
        <v>591</v>
      </c>
      <c r="G27" s="593" t="s">
        <v>592</v>
      </c>
      <c r="H27" s="594">
        <v>0.8</v>
      </c>
      <c r="I27" s="595" t="s">
        <v>593</v>
      </c>
      <c r="J27" s="595" t="s">
        <v>594</v>
      </c>
      <c r="K27" s="595" t="s">
        <v>583</v>
      </c>
      <c r="L27" s="595" t="s">
        <v>909</v>
      </c>
      <c r="M27" s="658">
        <v>0</v>
      </c>
      <c r="N27" s="658">
        <v>0</v>
      </c>
      <c r="O27" s="658">
        <v>0</v>
      </c>
      <c r="P27" s="658">
        <v>0</v>
      </c>
      <c r="Q27" s="658">
        <v>0</v>
      </c>
      <c r="R27" s="658">
        <v>0.105</v>
      </c>
      <c r="S27" s="155">
        <f t="shared" ref="S27:T27" si="89">IF($L27="Suma",SUM(M27+O27+Q27),IF($L27="Promedio",IF(((M27&lt;&gt;0)+(O27&lt;&gt;0)+(Q27&lt;&gt;0))=0,0,SUM(M27,O27,Q27)/((M27&lt;&gt;0)+(O27&lt;&gt;0)+(Q27&lt;&gt;0))),Q27))</f>
        <v>0</v>
      </c>
      <c r="T27" s="155">
        <f t="shared" si="89"/>
        <v>0.105</v>
      </c>
      <c r="U27" s="152" t="str">
        <f t="shared" si="59"/>
        <v>N.A.</v>
      </c>
      <c r="V27" s="152" t="str">
        <f t="shared" si="62"/>
        <v>N.A.</v>
      </c>
      <c r="W27" s="658">
        <v>0</v>
      </c>
      <c r="X27" s="658">
        <v>0</v>
      </c>
      <c r="Y27" s="658">
        <v>0.2</v>
      </c>
      <c r="Z27" s="658">
        <v>0.09</v>
      </c>
      <c r="AA27" s="658">
        <v>0</v>
      </c>
      <c r="AB27" s="658">
        <v>0</v>
      </c>
      <c r="AC27" s="155">
        <f t="shared" ref="AC27" si="90">IF($L27="Suma",SUM(W27+Y27+AA27),IF($L27="Promedio",IF(((W27&lt;&gt;0)+(Y27&lt;&gt;0)+(AA27&lt;&gt;0))=0,0,SUM(W27,Y27,AA27)/((W27&lt;&gt;0)+(Y27&lt;&gt;0)+(AA27&lt;&gt;0))),AA27))</f>
        <v>0.2</v>
      </c>
      <c r="AD27" s="155">
        <f t="shared" ref="AD27" si="91">IF($L27="Suma",SUM(X27+Z27+AB27),IF($L27="Promedio",IF(((X27&lt;&gt;0)+(Z27&lt;&gt;0)+(AB27&lt;&gt;0))=0,0,SUM(X27,Z27,AB27)/((X27&lt;&gt;0)+(Z27&lt;&gt;0)+(AB27&lt;&gt;0))),AB27))</f>
        <v>0.09</v>
      </c>
      <c r="AE27" s="152">
        <f t="shared" si="15"/>
        <v>0.44999999999999996</v>
      </c>
      <c r="AF27" s="152">
        <f t="shared" si="65"/>
        <v>0.97499999999999998</v>
      </c>
      <c r="AG27" s="659">
        <v>0.3</v>
      </c>
      <c r="AH27" s="659">
        <v>0.3</v>
      </c>
      <c r="AI27" s="659">
        <v>0</v>
      </c>
      <c r="AJ27" s="659">
        <v>0</v>
      </c>
      <c r="AK27" s="659">
        <v>0</v>
      </c>
      <c r="AL27" s="659">
        <v>0</v>
      </c>
      <c r="AM27" s="155">
        <f t="shared" si="66"/>
        <v>0.3</v>
      </c>
      <c r="AN27" s="155">
        <f t="shared" si="67"/>
        <v>0.3</v>
      </c>
      <c r="AO27" s="194">
        <f t="shared" si="68"/>
        <v>1</v>
      </c>
      <c r="AP27" s="194">
        <f t="shared" si="69"/>
        <v>0.99</v>
      </c>
      <c r="AQ27" s="660">
        <v>0</v>
      </c>
      <c r="AR27" s="660">
        <v>0</v>
      </c>
      <c r="AS27" s="660">
        <v>0</v>
      </c>
      <c r="AT27" s="660">
        <v>0</v>
      </c>
      <c r="AU27" s="660">
        <v>0.5</v>
      </c>
      <c r="AV27" s="660">
        <v>0</v>
      </c>
      <c r="AW27" s="201">
        <f t="shared" ref="AW27" si="92">IF($L27="Suma",SUM(AQ27+AS27+AU27),IF($L27="Promedio",IF(((AQ27&lt;&gt;0)+(AS27&lt;&gt;0)+(AU27&lt;&gt;0))=0,0,SUM(AQ27,AS27,AU27)/((AQ27&lt;&gt;0)+(AS27&lt;&gt;0)+(AU27&lt;&gt;0))),AU27))</f>
        <v>0.5</v>
      </c>
      <c r="AX27" s="201">
        <f t="shared" ref="AX27" si="93">IF($L27="Suma",SUM(AR27+AT27+AV27),IF($L27="Promedio",IF(((AR27&lt;&gt;0)+(AT27&lt;&gt;0)+(AV27&lt;&gt;0))=0,0,SUM(AR27,AT27,AV27)/((AR27&lt;&gt;0)+(AT27&lt;&gt;0)+(AV27&lt;&gt;0))),AV27))</f>
        <v>0</v>
      </c>
      <c r="AY27" s="194">
        <f t="shared" si="18"/>
        <v>0</v>
      </c>
      <c r="AZ27" s="201">
        <f t="shared" si="72"/>
        <v>1</v>
      </c>
      <c r="BA27" s="201">
        <f t="shared" si="73"/>
        <v>0.495</v>
      </c>
      <c r="BB27" s="197">
        <f t="shared" si="19"/>
        <v>0.495</v>
      </c>
    </row>
    <row r="28" spans="1:54" s="135" customFormat="1" ht="240" customHeight="1">
      <c r="A28" s="588"/>
      <c r="B28" s="598"/>
      <c r="C28" s="656"/>
      <c r="D28" s="591" t="s">
        <v>595</v>
      </c>
      <c r="E28" s="657">
        <v>1</v>
      </c>
      <c r="F28" s="593" t="s">
        <v>596</v>
      </c>
      <c r="G28" s="593" t="s">
        <v>597</v>
      </c>
      <c r="H28" s="594" t="s">
        <v>985</v>
      </c>
      <c r="I28" s="595" t="s">
        <v>598</v>
      </c>
      <c r="J28" s="595" t="s">
        <v>599</v>
      </c>
      <c r="K28" s="595" t="s">
        <v>583</v>
      </c>
      <c r="L28" s="595" t="s">
        <v>909</v>
      </c>
      <c r="M28" s="658">
        <v>0</v>
      </c>
      <c r="N28" s="658">
        <v>0</v>
      </c>
      <c r="O28" s="658">
        <v>0</v>
      </c>
      <c r="P28" s="658">
        <v>0</v>
      </c>
      <c r="Q28" s="658">
        <v>0</v>
      </c>
      <c r="R28" s="658">
        <v>0.3</v>
      </c>
      <c r="S28" s="155">
        <f t="shared" ref="S28:T28" si="94">IF($L28="Suma",SUM(M28+O28+Q28),IF($L28="Promedio",IF(((M28&lt;&gt;0)+(O28&lt;&gt;0)+(Q28&lt;&gt;0))=0,0,SUM(M28,O28,Q28)/((M28&lt;&gt;0)+(O28&lt;&gt;0)+(Q28&lt;&gt;0))),Q28))</f>
        <v>0</v>
      </c>
      <c r="T28" s="155">
        <f t="shared" si="94"/>
        <v>0.3</v>
      </c>
      <c r="U28" s="152" t="str">
        <f t="shared" si="59"/>
        <v>N.A.</v>
      </c>
      <c r="V28" s="152" t="str">
        <f t="shared" si="62"/>
        <v>N.A.</v>
      </c>
      <c r="W28" s="658">
        <v>0.3</v>
      </c>
      <c r="X28" s="658">
        <v>0</v>
      </c>
      <c r="Y28" s="658">
        <v>0</v>
      </c>
      <c r="Z28" s="658">
        <v>0</v>
      </c>
      <c r="AA28" s="658">
        <v>0</v>
      </c>
      <c r="AB28" s="658">
        <v>0</v>
      </c>
      <c r="AC28" s="155">
        <f t="shared" ref="AC28" si="95">IF($L28="Suma",SUM(W28+Y28+AA28),IF($L28="Promedio",IF(((W28&lt;&gt;0)+(Y28&lt;&gt;0)+(AA28&lt;&gt;0))=0,0,SUM(W28,Y28,AA28)/((W28&lt;&gt;0)+(Y28&lt;&gt;0)+(AA28&lt;&gt;0))),AA28))</f>
        <v>0.3</v>
      </c>
      <c r="AD28" s="155">
        <f t="shared" ref="AD28" si="96">IF($L28="Suma",SUM(X28+Z28+AB28),IF($L28="Promedio",IF(((X28&lt;&gt;0)+(Z28&lt;&gt;0)+(AB28&lt;&gt;0))=0,0,SUM(X28,Z28,AB28)/((X28&lt;&gt;0)+(Z28&lt;&gt;0)+(AB28&lt;&gt;0))),AB28))</f>
        <v>0</v>
      </c>
      <c r="AE28" s="152">
        <f t="shared" si="15"/>
        <v>0</v>
      </c>
      <c r="AF28" s="152">
        <f t="shared" si="65"/>
        <v>1</v>
      </c>
      <c r="AG28" s="659">
        <v>0</v>
      </c>
      <c r="AH28" s="659">
        <v>0</v>
      </c>
      <c r="AI28" s="659">
        <v>0</v>
      </c>
      <c r="AJ28" s="659">
        <v>0</v>
      </c>
      <c r="AK28" s="659">
        <v>0</v>
      </c>
      <c r="AL28" s="659">
        <v>0</v>
      </c>
      <c r="AM28" s="155">
        <f t="shared" si="66"/>
        <v>0</v>
      </c>
      <c r="AN28" s="155">
        <f t="shared" si="67"/>
        <v>0</v>
      </c>
      <c r="AO28" s="194" t="str">
        <f t="shared" si="68"/>
        <v>N.A.</v>
      </c>
      <c r="AP28" s="194">
        <f t="shared" si="69"/>
        <v>1</v>
      </c>
      <c r="AQ28" s="660">
        <v>0</v>
      </c>
      <c r="AR28" s="660">
        <v>0</v>
      </c>
      <c r="AS28" s="660">
        <v>0.7</v>
      </c>
      <c r="AT28" s="660">
        <v>0</v>
      </c>
      <c r="AU28" s="660">
        <v>0</v>
      </c>
      <c r="AV28" s="660">
        <v>0</v>
      </c>
      <c r="AW28" s="201">
        <f t="shared" ref="AW28" si="97">IF($L28="Suma",SUM(AQ28+AS28+AU28),IF($L28="Promedio",IF(((AQ28&lt;&gt;0)+(AS28&lt;&gt;0)+(AU28&lt;&gt;0))=0,0,SUM(AQ28,AS28,AU28)/((AQ28&lt;&gt;0)+(AS28&lt;&gt;0)+(AU28&lt;&gt;0))),AU28))</f>
        <v>0.7</v>
      </c>
      <c r="AX28" s="201">
        <f t="shared" ref="AX28" si="98">IF($L28="Suma",SUM(AR28+AT28+AV28),IF($L28="Promedio",IF(((AR28&lt;&gt;0)+(AT28&lt;&gt;0)+(AV28&lt;&gt;0))=0,0,SUM(AR28,AT28,AV28)/((AR28&lt;&gt;0)+(AT28&lt;&gt;0)+(AV28&lt;&gt;0))),AV28))</f>
        <v>0</v>
      </c>
      <c r="AY28" s="194">
        <f t="shared" si="18"/>
        <v>0</v>
      </c>
      <c r="AZ28" s="201">
        <f t="shared" si="72"/>
        <v>1</v>
      </c>
      <c r="BA28" s="201">
        <f t="shared" si="73"/>
        <v>0.3</v>
      </c>
      <c r="BB28" s="197">
        <f t="shared" si="19"/>
        <v>0.3</v>
      </c>
    </row>
    <row r="29" spans="1:54" s="135" customFormat="1" ht="409.5">
      <c r="A29" s="588"/>
      <c r="B29" s="598"/>
      <c r="C29" s="656"/>
      <c r="D29" s="591" t="s">
        <v>600</v>
      </c>
      <c r="E29" s="659">
        <v>0.9</v>
      </c>
      <c r="F29" s="661" t="s">
        <v>601</v>
      </c>
      <c r="G29" s="661" t="s">
        <v>602</v>
      </c>
      <c r="H29" s="594" t="s">
        <v>603</v>
      </c>
      <c r="I29" s="595" t="s">
        <v>604</v>
      </c>
      <c r="J29" s="595" t="s">
        <v>605</v>
      </c>
      <c r="K29" s="595" t="s">
        <v>583</v>
      </c>
      <c r="L29" s="595" t="s">
        <v>912</v>
      </c>
      <c r="M29" s="658">
        <v>0.9</v>
      </c>
      <c r="N29" s="658">
        <f>678/678</f>
        <v>1</v>
      </c>
      <c r="O29" s="658">
        <v>0.9</v>
      </c>
      <c r="P29" s="658">
        <f>800/800</f>
        <v>1</v>
      </c>
      <c r="Q29" s="658">
        <v>0.9</v>
      </c>
      <c r="R29" s="658">
        <f>1200/1200</f>
        <v>1</v>
      </c>
      <c r="S29" s="155">
        <f t="shared" ref="S29:T29" si="99">IF($L29="Suma",SUM(M29+O29+Q29),IF($L29="Promedio",IF(((M29&lt;&gt;0)+(O29&lt;&gt;0)+(Q29&lt;&gt;0))=0,0,SUM(M29,O29,Q29)/((M29&lt;&gt;0)+(O29&lt;&gt;0)+(Q29&lt;&gt;0))),Q29))</f>
        <v>0.9</v>
      </c>
      <c r="T29" s="155">
        <f t="shared" si="99"/>
        <v>1</v>
      </c>
      <c r="U29" s="152">
        <f t="shared" si="59"/>
        <v>1.1111111111111112</v>
      </c>
      <c r="V29" s="152">
        <f t="shared" si="62"/>
        <v>1.1111111111111112</v>
      </c>
      <c r="W29" s="658">
        <v>0.9</v>
      </c>
      <c r="X29" s="658">
        <f>352/352</f>
        <v>1</v>
      </c>
      <c r="Y29" s="658">
        <v>0.9</v>
      </c>
      <c r="Z29" s="658">
        <f>504/504</f>
        <v>1</v>
      </c>
      <c r="AA29" s="658">
        <v>0.9</v>
      </c>
      <c r="AB29" s="658">
        <f>301/301</f>
        <v>1</v>
      </c>
      <c r="AC29" s="155">
        <f t="shared" ref="AC29" si="100">IF($L29="Suma",SUM(W29+Y29+AA29),IF($L29="Promedio",IF(((W29&lt;&gt;0)+(Y29&lt;&gt;0)+(AA29&lt;&gt;0))=0,0,SUM(W29,Y29,AA29)/((W29&lt;&gt;0)+(Y29&lt;&gt;0)+(AA29&lt;&gt;0))),AA29))</f>
        <v>0.9</v>
      </c>
      <c r="AD29" s="155">
        <f t="shared" ref="AD29" si="101">IF($L29="Suma",SUM(X29+Z29+AB29),IF($L29="Promedio",IF(((X29&lt;&gt;0)+(Z29&lt;&gt;0)+(AB29&lt;&gt;0))=0,0,SUM(X29,Z29,AB29)/((X29&lt;&gt;0)+(Z29&lt;&gt;0)+(AB29&lt;&gt;0))),AB29))</f>
        <v>1</v>
      </c>
      <c r="AE29" s="152">
        <f t="shared" si="15"/>
        <v>1.1111111111111112</v>
      </c>
      <c r="AF29" s="152">
        <f t="shared" si="65"/>
        <v>1.1111111111111112</v>
      </c>
      <c r="AG29" s="659">
        <v>0.9</v>
      </c>
      <c r="AH29" s="659">
        <v>1</v>
      </c>
      <c r="AI29" s="659">
        <v>0.9</v>
      </c>
      <c r="AJ29" s="659">
        <v>1</v>
      </c>
      <c r="AK29" s="659">
        <v>0.9</v>
      </c>
      <c r="AL29" s="659">
        <v>1</v>
      </c>
      <c r="AM29" s="155">
        <f t="shared" si="66"/>
        <v>0.9</v>
      </c>
      <c r="AN29" s="155">
        <f t="shared" si="67"/>
        <v>1</v>
      </c>
      <c r="AO29" s="194">
        <f t="shared" si="68"/>
        <v>1.1111111111111112</v>
      </c>
      <c r="AP29" s="194">
        <f t="shared" si="69"/>
        <v>1.1111111111111112</v>
      </c>
      <c r="AQ29" s="660">
        <v>0.9</v>
      </c>
      <c r="AR29" s="660">
        <v>0</v>
      </c>
      <c r="AS29" s="660">
        <v>0.9</v>
      </c>
      <c r="AT29" s="660">
        <v>0</v>
      </c>
      <c r="AU29" s="660">
        <v>0.9</v>
      </c>
      <c r="AV29" s="660">
        <v>0</v>
      </c>
      <c r="AW29" s="201">
        <f t="shared" ref="AW29" si="102">IF($L29="Suma",SUM(AQ29+AS29+AU29),IF($L29="Promedio",IF(((AQ29&lt;&gt;0)+(AS29&lt;&gt;0)+(AU29&lt;&gt;0))=0,0,SUM(AQ29,AS29,AU29)/((AQ29&lt;&gt;0)+(AS29&lt;&gt;0)+(AU29&lt;&gt;0))),AU29))</f>
        <v>0.9</v>
      </c>
      <c r="AX29" s="201">
        <f t="shared" ref="AX29" si="103">IF($L29="Suma",SUM(AR29+AT29+AV29),IF($L29="Promedio",IF(((AR29&lt;&gt;0)+(AT29&lt;&gt;0)+(AV29&lt;&gt;0))=0,0,SUM(AR29,AT29,AV29)/((AR29&lt;&gt;0)+(AT29&lt;&gt;0)+(AV29&lt;&gt;0))),AV29))</f>
        <v>0</v>
      </c>
      <c r="AY29" s="194">
        <f t="shared" si="18"/>
        <v>0</v>
      </c>
      <c r="AZ29" s="201">
        <f t="shared" si="72"/>
        <v>0.9</v>
      </c>
      <c r="BA29" s="201">
        <f t="shared" si="73"/>
        <v>1</v>
      </c>
      <c r="BB29" s="197">
        <f t="shared" si="19"/>
        <v>1.1111111111111112</v>
      </c>
    </row>
    <row r="30" spans="1:54" s="135" customFormat="1" ht="182.25" customHeight="1">
      <c r="A30" s="588"/>
      <c r="B30" s="598"/>
      <c r="C30" s="656"/>
      <c r="D30" s="591" t="s">
        <v>606</v>
      </c>
      <c r="E30" s="659">
        <v>0.8</v>
      </c>
      <c r="F30" s="661" t="s">
        <v>607</v>
      </c>
      <c r="G30" s="661" t="s">
        <v>608</v>
      </c>
      <c r="H30" s="594" t="s">
        <v>603</v>
      </c>
      <c r="I30" s="595" t="s">
        <v>609</v>
      </c>
      <c r="J30" s="595" t="s">
        <v>610</v>
      </c>
      <c r="K30" s="595" t="s">
        <v>577</v>
      </c>
      <c r="L30" s="595" t="s">
        <v>912</v>
      </c>
      <c r="M30" s="657">
        <v>0</v>
      </c>
      <c r="N30" s="657">
        <v>0</v>
      </c>
      <c r="O30" s="657">
        <v>0</v>
      </c>
      <c r="P30" s="657">
        <v>0</v>
      </c>
      <c r="Q30" s="657">
        <v>0</v>
      </c>
      <c r="R30" s="657">
        <v>0</v>
      </c>
      <c r="S30" s="155">
        <f>IF($L30="Suma",SUM(M30+O30+Q30),IF($L30="Promedio",IF(((M30&lt;&gt;0)+(O30&lt;&gt;0)+(Q30&lt;&gt;0))=0,0,SUM(M30,O30,Q30)/((M30&lt;&gt;0)+(O30&lt;&gt;0)+(Q30&lt;&gt;0))),Q30))</f>
        <v>0</v>
      </c>
      <c r="T30" s="155">
        <f>IF($L30="Suma",SUM(N30+P30+R30),IF($L30="Promedio",IF(((N30&lt;&gt;0)+(P30&lt;&gt;0)+(R30&lt;&gt;0))=0,0,SUM(N30,P30,R30)/((N30&lt;&gt;0)+(P30&lt;&gt;0)+(R30&lt;&gt;0))),R30))</f>
        <v>0</v>
      </c>
      <c r="U30" s="152" t="str">
        <f t="shared" si="59"/>
        <v>N.A.</v>
      </c>
      <c r="V30" s="152" t="str">
        <f t="shared" si="62"/>
        <v>N.A.</v>
      </c>
      <c r="W30" s="657">
        <v>0</v>
      </c>
      <c r="X30" s="657">
        <v>0</v>
      </c>
      <c r="Y30" s="657">
        <v>0</v>
      </c>
      <c r="Z30" s="657">
        <v>0</v>
      </c>
      <c r="AA30" s="657">
        <v>0.8</v>
      </c>
      <c r="AB30" s="657">
        <f>791/791</f>
        <v>1</v>
      </c>
      <c r="AC30" s="155">
        <f t="shared" ref="AC30" si="104">IF($L30="Suma",SUM(W30+Y30+AA30),IF($L30="Promedio",IF(((W30&lt;&gt;0)+(Y30&lt;&gt;0)+(AA30&lt;&gt;0))=0,0,SUM(W30,Y30,AA30)/((W30&lt;&gt;0)+(Y30&lt;&gt;0)+(AA30&lt;&gt;0))),AA30))</f>
        <v>0.8</v>
      </c>
      <c r="AD30" s="155">
        <f t="shared" ref="AD30" si="105">IF($L30="Suma",SUM(X30+Z30+AB30),IF($L30="Promedio",IF(((X30&lt;&gt;0)+(Z30&lt;&gt;0)+(AB30&lt;&gt;0))=0,0,SUM(X30,Z30,AB30)/((X30&lt;&gt;0)+(Z30&lt;&gt;0)+(AB30&lt;&gt;0))),AB30))</f>
        <v>1</v>
      </c>
      <c r="AE30" s="152">
        <f t="shared" si="15"/>
        <v>1.25</v>
      </c>
      <c r="AF30" s="152">
        <f t="shared" si="65"/>
        <v>1.25</v>
      </c>
      <c r="AG30" s="662">
        <v>0.8</v>
      </c>
      <c r="AH30" s="662">
        <v>1</v>
      </c>
      <c r="AI30" s="662">
        <v>0.8</v>
      </c>
      <c r="AJ30" s="662">
        <v>1</v>
      </c>
      <c r="AK30" s="662">
        <v>0.8</v>
      </c>
      <c r="AL30" s="662">
        <v>1</v>
      </c>
      <c r="AM30" s="155">
        <f t="shared" si="66"/>
        <v>0.80000000000000016</v>
      </c>
      <c r="AN30" s="155">
        <f t="shared" si="67"/>
        <v>1</v>
      </c>
      <c r="AO30" s="194">
        <f t="shared" si="68"/>
        <v>1.2499999999999998</v>
      </c>
      <c r="AP30" s="194">
        <f t="shared" si="69"/>
        <v>1.25</v>
      </c>
      <c r="AQ30" s="663">
        <v>0</v>
      </c>
      <c r="AR30" s="663">
        <v>0</v>
      </c>
      <c r="AS30" s="663">
        <v>0</v>
      </c>
      <c r="AT30" s="663">
        <v>0</v>
      </c>
      <c r="AU30" s="663">
        <v>0.8</v>
      </c>
      <c r="AV30" s="663">
        <v>0</v>
      </c>
      <c r="AW30" s="201">
        <f t="shared" ref="AW30" si="106">IF($L30="Suma",SUM(AQ30+AS30+AU30),IF($L30="Promedio",IF(((AQ30&lt;&gt;0)+(AS30&lt;&gt;0)+(AU30&lt;&gt;0))=0,0,SUM(AQ30,AS30,AU30)/((AQ30&lt;&gt;0)+(AS30&lt;&gt;0)+(AU30&lt;&gt;0))),AU30))</f>
        <v>0.8</v>
      </c>
      <c r="AX30" s="201">
        <f t="shared" ref="AX30" si="107">IF($L30="Suma",SUM(AR30+AT30+AV30),IF($L30="Promedio",IF(((AR30&lt;&gt;0)+(AT30&lt;&gt;0)+(AV30&lt;&gt;0))=0,0,SUM(AR30,AT30,AV30)/((AR30&lt;&gt;0)+(AT30&lt;&gt;0)+(AV30&lt;&gt;0))),AV30))</f>
        <v>0</v>
      </c>
      <c r="AY30" s="194">
        <f t="shared" si="18"/>
        <v>0</v>
      </c>
      <c r="AZ30" s="201">
        <f t="shared" si="72"/>
        <v>0.80000000000000016</v>
      </c>
      <c r="BA30" s="228">
        <f t="shared" si="73"/>
        <v>1</v>
      </c>
      <c r="BB30" s="197">
        <f t="shared" si="19"/>
        <v>1.2499999999999998</v>
      </c>
    </row>
    <row r="31" spans="1:54" s="135" customFormat="1" ht="264" thickBot="1">
      <c r="A31" s="588"/>
      <c r="B31" s="604"/>
      <c r="C31" s="664"/>
      <c r="D31" s="606" t="s">
        <v>611</v>
      </c>
      <c r="E31" s="665">
        <v>1</v>
      </c>
      <c r="F31" s="608" t="s">
        <v>612</v>
      </c>
      <c r="G31" s="608" t="s">
        <v>613</v>
      </c>
      <c r="H31" s="639">
        <v>1</v>
      </c>
      <c r="I31" s="611" t="s">
        <v>614</v>
      </c>
      <c r="J31" s="611" t="s">
        <v>615</v>
      </c>
      <c r="K31" s="611" t="s">
        <v>577</v>
      </c>
      <c r="L31" s="611" t="s">
        <v>909</v>
      </c>
      <c r="M31" s="666">
        <v>0</v>
      </c>
      <c r="N31" s="666">
        <v>0</v>
      </c>
      <c r="O31" s="666">
        <v>0</v>
      </c>
      <c r="P31" s="666">
        <v>0</v>
      </c>
      <c r="Q31" s="666">
        <v>0</v>
      </c>
      <c r="R31" s="666">
        <v>0.11</v>
      </c>
      <c r="S31" s="155">
        <f t="shared" ref="S31:T31" si="108">IF($L31="Suma",SUM(M31+O31+Q31),IF($L31="Promedio",IF(((M31&lt;&gt;0)+(O31&lt;&gt;0)+(Q31&lt;&gt;0))=0,0,SUM(M31,O31,Q31)/((M31&lt;&gt;0)+(O31&lt;&gt;0)+(Q31&lt;&gt;0))),Q31))</f>
        <v>0</v>
      </c>
      <c r="T31" s="155">
        <f t="shared" si="108"/>
        <v>0.11</v>
      </c>
      <c r="U31" s="152" t="str">
        <f t="shared" si="59"/>
        <v>N.A.</v>
      </c>
      <c r="V31" s="152" t="str">
        <f t="shared" si="62"/>
        <v>N.A.</v>
      </c>
      <c r="W31" s="666">
        <v>0.1</v>
      </c>
      <c r="X31" s="666">
        <v>0</v>
      </c>
      <c r="Y31" s="666">
        <v>0.1</v>
      </c>
      <c r="Z31" s="666">
        <v>0.09</v>
      </c>
      <c r="AA31" s="666">
        <v>0</v>
      </c>
      <c r="AB31" s="666">
        <v>0</v>
      </c>
      <c r="AC31" s="155">
        <f t="shared" ref="AC31" si="109">IF($L31="Suma",SUM(W31+Y31+AA31),IF($L31="Promedio",IF(((W31&lt;&gt;0)+(Y31&lt;&gt;0)+(AA31&lt;&gt;0))=0,0,SUM(W31,Y31,AA31)/((W31&lt;&gt;0)+(Y31&lt;&gt;0)+(AA31&lt;&gt;0))),AA31))</f>
        <v>0.2</v>
      </c>
      <c r="AD31" s="155">
        <f t="shared" ref="AD31" si="110">IF($L31="Suma",SUM(X31+Z31+AB31),IF($L31="Promedio",IF(((X31&lt;&gt;0)+(Z31&lt;&gt;0)+(AB31&lt;&gt;0))=0,0,SUM(X31,Z31,AB31)/((X31&lt;&gt;0)+(Z31&lt;&gt;0)+(AB31&lt;&gt;0))),AB31))</f>
        <v>0.09</v>
      </c>
      <c r="AE31" s="154">
        <f t="shared" si="15"/>
        <v>0.44999999999999996</v>
      </c>
      <c r="AF31" s="152">
        <f t="shared" si="65"/>
        <v>1</v>
      </c>
      <c r="AG31" s="667">
        <v>0</v>
      </c>
      <c r="AH31" s="667">
        <v>0</v>
      </c>
      <c r="AI31" s="667">
        <v>0</v>
      </c>
      <c r="AJ31" s="667">
        <v>0</v>
      </c>
      <c r="AK31" s="667">
        <v>0</v>
      </c>
      <c r="AL31" s="667">
        <v>0</v>
      </c>
      <c r="AM31" s="155">
        <f t="shared" si="66"/>
        <v>0</v>
      </c>
      <c r="AN31" s="155">
        <f t="shared" si="67"/>
        <v>0</v>
      </c>
      <c r="AO31" s="198" t="str">
        <f t="shared" si="68"/>
        <v>N.A.</v>
      </c>
      <c r="AP31" s="194">
        <f t="shared" si="69"/>
        <v>1</v>
      </c>
      <c r="AQ31" s="668">
        <v>0</v>
      </c>
      <c r="AR31" s="668">
        <v>0</v>
      </c>
      <c r="AS31" s="668">
        <v>0</v>
      </c>
      <c r="AT31" s="668">
        <v>0</v>
      </c>
      <c r="AU31" s="668">
        <v>0.8</v>
      </c>
      <c r="AV31" s="668">
        <v>0</v>
      </c>
      <c r="AW31" s="201">
        <f t="shared" ref="AW31" si="111">IF($L31="Suma",SUM(AQ31+AS31+AU31),IF($L31="Promedio",IF(((AQ31&lt;&gt;0)+(AS31&lt;&gt;0)+(AU31&lt;&gt;0))=0,0,SUM(AQ31,AS31,AU31)/((AQ31&lt;&gt;0)+(AS31&lt;&gt;0)+(AU31&lt;&gt;0))),AU31))</f>
        <v>0.8</v>
      </c>
      <c r="AX31" s="201">
        <f t="shared" ref="AX31" si="112">IF($L31="Suma",SUM(AR31+AT31+AV31),IF($L31="Promedio",IF(((AR31&lt;&gt;0)+(AT31&lt;&gt;0)+(AV31&lt;&gt;0))=0,0,SUM(AR31,AT31,AV31)/((AR31&lt;&gt;0)+(AT31&lt;&gt;0)+(AV31&lt;&gt;0))),AV31))</f>
        <v>0</v>
      </c>
      <c r="AY31" s="198">
        <f t="shared" si="18"/>
        <v>0</v>
      </c>
      <c r="AZ31" s="201">
        <f t="shared" si="72"/>
        <v>1</v>
      </c>
      <c r="BA31" s="201">
        <f t="shared" si="73"/>
        <v>0.2</v>
      </c>
      <c r="BB31" s="199">
        <f t="shared" si="19"/>
        <v>0.2</v>
      </c>
    </row>
    <row r="32" spans="1:54" s="135" customFormat="1" ht="27.75" hidden="1" thickBot="1">
      <c r="A32" s="588"/>
      <c r="B32" s="615" t="s">
        <v>931</v>
      </c>
      <c r="C32" s="669" t="s">
        <v>963</v>
      </c>
      <c r="D32" s="617"/>
      <c r="E32" s="670"/>
      <c r="F32" s="619"/>
      <c r="G32" s="619"/>
      <c r="H32" s="644"/>
      <c r="I32" s="622"/>
      <c r="J32" s="622"/>
      <c r="K32" s="622"/>
      <c r="L32" s="622"/>
      <c r="M32" s="671"/>
      <c r="N32" s="671"/>
      <c r="O32" s="671"/>
      <c r="P32" s="671"/>
      <c r="Q32" s="671"/>
      <c r="R32" s="671"/>
      <c r="S32" s="157"/>
      <c r="T32" s="157"/>
      <c r="U32" s="174">
        <f t="shared" ref="U32:V32" si="113">AVERAGE(U23:U31)</f>
        <v>1.1111111111111112</v>
      </c>
      <c r="V32" s="174">
        <f t="shared" si="113"/>
        <v>1.1111111111111112</v>
      </c>
      <c r="W32" s="671"/>
      <c r="X32" s="671"/>
      <c r="Y32" s="671"/>
      <c r="Z32" s="671"/>
      <c r="AA32" s="671"/>
      <c r="AB32" s="671"/>
      <c r="AC32" s="157"/>
      <c r="AD32" s="157"/>
      <c r="AE32" s="174">
        <f t="shared" ref="AE32:AF32" si="114">AVERAGE(AE23:AE31)</f>
        <v>0.70850617283950623</v>
      </c>
      <c r="AF32" s="174">
        <f t="shared" si="114"/>
        <v>1.2182962962962962</v>
      </c>
      <c r="AG32" s="672"/>
      <c r="AH32" s="672"/>
      <c r="AI32" s="672"/>
      <c r="AJ32" s="672"/>
      <c r="AK32" s="672"/>
      <c r="AL32" s="672"/>
      <c r="AM32" s="156"/>
      <c r="AN32" s="156"/>
      <c r="AO32" s="189">
        <f>AVERAGE(AO23:AO31)</f>
        <v>1.1339947089947089</v>
      </c>
      <c r="AP32" s="189">
        <f>AVERAGE(AP23:AP31)</f>
        <v>1.1161604938271603</v>
      </c>
      <c r="AQ32" s="673"/>
      <c r="AR32" s="673"/>
      <c r="AS32" s="673"/>
      <c r="AT32" s="673"/>
      <c r="AU32" s="673"/>
      <c r="AV32" s="673"/>
      <c r="AW32" s="203"/>
      <c r="AX32" s="203"/>
      <c r="AY32" s="189">
        <f>AVERAGE(AY23:AY31)</f>
        <v>0</v>
      </c>
      <c r="AZ32" s="192"/>
      <c r="BA32" s="192"/>
      <c r="BB32" s="189">
        <f>AVERAGE(BB23:BB31)</f>
        <v>0.58821234567901237</v>
      </c>
    </row>
    <row r="33" spans="1:54" s="135" customFormat="1" ht="405">
      <c r="A33" s="588"/>
      <c r="B33" s="626" t="s">
        <v>932</v>
      </c>
      <c r="C33" s="674" t="s">
        <v>893</v>
      </c>
      <c r="D33" s="648" t="s">
        <v>616</v>
      </c>
      <c r="E33" s="675">
        <v>10</v>
      </c>
      <c r="F33" s="676" t="s">
        <v>617</v>
      </c>
      <c r="G33" s="676" t="s">
        <v>618</v>
      </c>
      <c r="H33" s="651" t="s">
        <v>534</v>
      </c>
      <c r="I33" s="652" t="s">
        <v>619</v>
      </c>
      <c r="J33" s="652" t="s">
        <v>620</v>
      </c>
      <c r="K33" s="652" t="s">
        <v>621</v>
      </c>
      <c r="L33" s="652" t="s">
        <v>909</v>
      </c>
      <c r="M33" s="677">
        <v>0</v>
      </c>
      <c r="N33" s="677">
        <v>0</v>
      </c>
      <c r="O33" s="677">
        <v>2</v>
      </c>
      <c r="P33" s="677">
        <v>2</v>
      </c>
      <c r="Q33" s="677">
        <v>3</v>
      </c>
      <c r="R33" s="677">
        <v>3</v>
      </c>
      <c r="S33" s="186">
        <f t="shared" ref="S33:S35" si="115">IF($L33="Suma",SUM(M33+O33+Q33),IF($L33="Promedio",IF(((M33&lt;&gt;0)+(O33&lt;&gt;0)+(Q33&lt;&gt;0))=0,0,SUM(M33,O33,Q33)/((M33&lt;&gt;0)+(O33&lt;&gt;0)+(Q33&lt;&gt;0))),Q33))</f>
        <v>5</v>
      </c>
      <c r="T33" s="186">
        <f t="shared" ref="T33:T35" si="116">IF($L33="Suma",SUM(N33+P33+R33),IF($L33="Promedio",IF(((N33&lt;&gt;0)+(P33&lt;&gt;0)+(R33&lt;&gt;0))=0,0,SUM(N33,P33,R33)/((N33&lt;&gt;0)+(P33&lt;&gt;0)+(R33&lt;&gt;0))),R33))</f>
        <v>5</v>
      </c>
      <c r="U33" s="152">
        <f t="shared" ref="U33:U35" si="117">IF(S33=0,"N.A.",T33/S33)</f>
        <v>1</v>
      </c>
      <c r="V33" s="152">
        <f t="shared" ref="V33:V35" si="118">IF($L33="Suma",IF(SUM(S33)=0,"N.A.",SUM(T33)/SUM(S33)),IF(L33="Promedio",IF(AVERAGE(S33)=0,"N.A.",AVERAGE(T33)/AVERAGE(S33)),U33))</f>
        <v>1</v>
      </c>
      <c r="W33" s="678">
        <v>0</v>
      </c>
      <c r="X33" s="678">
        <v>0</v>
      </c>
      <c r="Y33" s="678">
        <v>2</v>
      </c>
      <c r="Z33" s="678">
        <v>2</v>
      </c>
      <c r="AA33" s="678">
        <v>3</v>
      </c>
      <c r="AB33" s="678">
        <v>3</v>
      </c>
      <c r="AC33" s="188">
        <f t="shared" ref="AC33" si="119">IF($L33="Suma",SUM(W33+Y33+AA33),IF($L33="Promedio",IF(((W33&lt;&gt;0)+(Y33&lt;&gt;0)+(AA33&lt;&gt;0))=0,0,SUM(W33,Y33,AA33)/((W33&lt;&gt;0)+(Y33&lt;&gt;0)+(AA33&lt;&gt;0))),AA33))</f>
        <v>5</v>
      </c>
      <c r="AD33" s="188">
        <f t="shared" ref="AD33" si="120">IF($L33="Suma",SUM(X33+Z33+AB33),IF($L33="Promedio",IF(((X33&lt;&gt;0)+(Z33&lt;&gt;0)+(AB33&lt;&gt;0))=0,0,SUM(X33,Z33,AB33)/((X33&lt;&gt;0)+(Z33&lt;&gt;0)+(AB33&lt;&gt;0))),AB33))</f>
        <v>5</v>
      </c>
      <c r="AE33" s="166">
        <f t="shared" si="15"/>
        <v>1</v>
      </c>
      <c r="AF33" s="152">
        <f>IF($L33="Suma",IF(SUM(S33,AC33)=0,"N.A.",SUM(T33,AD33)/SUM(S33,AC33)),IF($L33="Promedio",IF(AVERAGE(S33,AC33)=0,"N.A.",IF((S33&lt;&gt;0)+(AC33&lt;&gt;0)=0,"N.A.",((T33+AD33)/((T33&lt;&gt;0)+(AD33&lt;&gt;0)))/((S33+AC33)/((S33&lt;&gt;0)+(AC33&lt;&gt;0))))),AE33))</f>
        <v>1</v>
      </c>
      <c r="AG33" s="679">
        <v>0</v>
      </c>
      <c r="AH33" s="679">
        <v>0</v>
      </c>
      <c r="AI33" s="679">
        <v>0</v>
      </c>
      <c r="AJ33" s="679">
        <v>0</v>
      </c>
      <c r="AK33" s="679">
        <v>0</v>
      </c>
      <c r="AL33" s="679">
        <v>0</v>
      </c>
      <c r="AM33" s="188">
        <f t="shared" ref="AM33:AM35" si="121">IF($L33="Suma",SUM(AG33+AI33+AK33),IF($L33="Promedio",IF(((AG33&lt;&gt;0)+(AI33&lt;&gt;0)+(AK33&lt;&gt;0))=0,0,SUM(AG33,AI33,AK33)/((AG33&lt;&gt;0)+(AI33&lt;&gt;0)+(AK33&lt;&gt;0))),AK33))</f>
        <v>0</v>
      </c>
      <c r="AN33" s="188">
        <f t="shared" ref="AN33:AN35" si="122">IF($L33="Suma",SUM(AH33+AJ33+AL33),IF($L33="Promedio",IF(((AH33&lt;&gt;0)+(AJ33&lt;&gt;0)+(AL33&lt;&gt;0))=0,0,SUM(AH33,AJ33,AL33)/((AH33&lt;&gt;0)+(AJ33&lt;&gt;0)+(AL33&lt;&gt;0))),AL33))</f>
        <v>0</v>
      </c>
      <c r="AO33" s="200" t="str">
        <f>IF(AM33=0,"N.A.",AN33/AM33)</f>
        <v>N.A.</v>
      </c>
      <c r="AP33" s="194">
        <f>IF($L33="Suma",IF(SUM(S33,AC33,AM33)=0,"N.A.",SUM(T33,AD33,AN33)/SUM(S33,AC33,AM33)),IF($L33="Promedio",IF(AVERAGE(S33,AC33,AM33)=0,"N.A.",IF((S33&lt;&gt;0)+(AC33&lt;&gt;0)+(AM33&lt;&gt;0)=0,"N.A.",((T33+AD33+AN33)/((T33&lt;&gt;0)+(AD33&lt;&gt;0)+(AN33&lt;&gt;0)))/((S33+AC33+AM33)/((S33&lt;&gt;0)+(AC33&lt;&gt;0)+(AM33&lt;&gt;0))))),AO33))</f>
        <v>1</v>
      </c>
      <c r="AQ33" s="678">
        <v>0</v>
      </c>
      <c r="AR33" s="678">
        <v>0</v>
      </c>
      <c r="AS33" s="678">
        <v>0</v>
      </c>
      <c r="AT33" s="678">
        <v>0</v>
      </c>
      <c r="AU33" s="678">
        <v>0</v>
      </c>
      <c r="AV33" s="678">
        <v>0</v>
      </c>
      <c r="AW33" s="188">
        <f t="shared" ref="AW33" si="123">IF($L33="Suma",SUM(AQ33+AS33+AU33),IF($L33="Promedio",IF(((AQ33&lt;&gt;0)+(AS33&lt;&gt;0)+(AU33&lt;&gt;0))=0,0,SUM(AQ33,AS33,AU33)/((AQ33&lt;&gt;0)+(AS33&lt;&gt;0)+(AU33&lt;&gt;0))),AU33))</f>
        <v>0</v>
      </c>
      <c r="AX33" s="188">
        <f t="shared" ref="AX33" si="124">IF($L33="Suma",SUM(AR33+AT33+AV33),IF($L33="Promedio",IF(((AR33&lt;&gt;0)+(AT33&lt;&gt;0)+(AV33&lt;&gt;0))=0,0,SUM(AR33,AT33,AV33)/((AR33&lt;&gt;0)+(AT33&lt;&gt;0)+(AV33&lt;&gt;0))),AV33))</f>
        <v>0</v>
      </c>
      <c r="AY33" s="200" t="str">
        <f t="shared" si="18"/>
        <v>N.A.</v>
      </c>
      <c r="AZ33" s="188">
        <f t="shared" ref="AZ33:BA35" si="125">IF($L33="Suma",SUM(S33,AC33,AM33,AW33),IF($L33="Promedio",IF(((S33&lt;&gt;0)+(AC33&lt;&gt;0)+(AM33&lt;&gt;0)+(AW33&lt;&gt;0))=0,0,SUM(S33,AC33,AM33,AW33)/((S33&lt;&gt;0)+(AC33&lt;&gt;0)+(AM33&lt;&gt;0)+(AW33&lt;&gt;0))),AW33))</f>
        <v>10</v>
      </c>
      <c r="BA33" s="188">
        <f t="shared" si="125"/>
        <v>10</v>
      </c>
      <c r="BB33" s="202">
        <f t="shared" si="19"/>
        <v>1</v>
      </c>
    </row>
    <row r="34" spans="1:54" s="135" customFormat="1" ht="283.5">
      <c r="A34" s="588"/>
      <c r="B34" s="598"/>
      <c r="C34" s="636"/>
      <c r="D34" s="591" t="s">
        <v>622</v>
      </c>
      <c r="E34" s="599">
        <v>8</v>
      </c>
      <c r="F34" s="661" t="s">
        <v>623</v>
      </c>
      <c r="G34" s="661" t="s">
        <v>618</v>
      </c>
      <c r="H34" s="594" t="s">
        <v>534</v>
      </c>
      <c r="I34" s="595" t="s">
        <v>624</v>
      </c>
      <c r="J34" s="595" t="s">
        <v>625</v>
      </c>
      <c r="K34" s="595" t="s">
        <v>621</v>
      </c>
      <c r="L34" s="595" t="s">
        <v>909</v>
      </c>
      <c r="M34" s="680">
        <v>0</v>
      </c>
      <c r="N34" s="680">
        <v>0</v>
      </c>
      <c r="O34" s="680">
        <v>2</v>
      </c>
      <c r="P34" s="680">
        <v>2</v>
      </c>
      <c r="Q34" s="680">
        <v>0</v>
      </c>
      <c r="R34" s="680">
        <v>0</v>
      </c>
      <c r="S34" s="186">
        <f t="shared" si="115"/>
        <v>2</v>
      </c>
      <c r="T34" s="186">
        <f t="shared" si="116"/>
        <v>2</v>
      </c>
      <c r="U34" s="152">
        <f t="shared" si="117"/>
        <v>1</v>
      </c>
      <c r="V34" s="152">
        <f t="shared" si="118"/>
        <v>1</v>
      </c>
      <c r="W34" s="681">
        <v>2</v>
      </c>
      <c r="X34" s="681">
        <v>2</v>
      </c>
      <c r="Y34" s="681">
        <v>0</v>
      </c>
      <c r="Z34" s="681">
        <v>0</v>
      </c>
      <c r="AA34" s="681">
        <v>0</v>
      </c>
      <c r="AB34" s="681">
        <v>0</v>
      </c>
      <c r="AC34" s="188">
        <f t="shared" ref="AC34" si="126">IF($L34="Suma",SUM(W34+Y34+AA34),IF($L34="Promedio",IF(((W34&lt;&gt;0)+(Y34&lt;&gt;0)+(AA34&lt;&gt;0))=0,0,SUM(W34,Y34,AA34)/((W34&lt;&gt;0)+(Y34&lt;&gt;0)+(AA34&lt;&gt;0))),AA34))</f>
        <v>2</v>
      </c>
      <c r="AD34" s="188">
        <f t="shared" ref="AD34" si="127">IF($L34="Suma",SUM(X34+Z34+AB34),IF($L34="Promedio",IF(((X34&lt;&gt;0)+(Z34&lt;&gt;0)+(AB34&lt;&gt;0))=0,0,SUM(X34,Z34,AB34)/((X34&lt;&gt;0)+(Z34&lt;&gt;0)+(AB34&lt;&gt;0))),AB34))</f>
        <v>2</v>
      </c>
      <c r="AE34" s="152">
        <f t="shared" si="15"/>
        <v>1</v>
      </c>
      <c r="AF34" s="152">
        <f>IF($L34="Suma",IF(SUM(S34,AC34)=0,"N.A.",SUM(T34,AD34)/SUM(S34,AC34)),IF($L34="Promedio",IF(AVERAGE(S34,AC34)=0,"N.A.",IF((S34&lt;&gt;0)+(AC34&lt;&gt;0)=0,"N.A.",((T34+AD34)/((T34&lt;&gt;0)+(AD34&lt;&gt;0)))/((S34+AC34)/((S34&lt;&gt;0)+(AC34&lt;&gt;0))))),AE34))</f>
        <v>1</v>
      </c>
      <c r="AG34" s="682">
        <v>2</v>
      </c>
      <c r="AH34" s="682">
        <v>2</v>
      </c>
      <c r="AI34" s="682">
        <v>0</v>
      </c>
      <c r="AJ34" s="682">
        <v>0</v>
      </c>
      <c r="AK34" s="682">
        <v>0</v>
      </c>
      <c r="AL34" s="682">
        <v>0</v>
      </c>
      <c r="AM34" s="188">
        <f t="shared" si="121"/>
        <v>2</v>
      </c>
      <c r="AN34" s="188">
        <f t="shared" si="122"/>
        <v>2</v>
      </c>
      <c r="AO34" s="194">
        <f>IF(AM34=0,"N.A.",AN34/AM34)</f>
        <v>1</v>
      </c>
      <c r="AP34" s="194">
        <f>IF($L34="Suma",IF(SUM(S34,AC34,AM34)=0,"N.A.",SUM(T34,AD34,AN34)/SUM(S34,AC34,AM34)),IF($L34="Promedio",IF(AVERAGE(S34,AC34,AM34)=0,"N.A.",IF((S34&lt;&gt;0)+(AC34&lt;&gt;0)+(AM34&lt;&gt;0)=0,"N.A.",((T34+AD34+AN34)/((T34&lt;&gt;0)+(AD34&lt;&gt;0)+(AN34&lt;&gt;0)))/((S34+AC34+AM34)/((S34&lt;&gt;0)+(AC34&lt;&gt;0)+(AM34&lt;&gt;0))))),AO34))</f>
        <v>1</v>
      </c>
      <c r="AQ34" s="681">
        <v>2</v>
      </c>
      <c r="AR34" s="681">
        <v>0</v>
      </c>
      <c r="AS34" s="681">
        <v>0</v>
      </c>
      <c r="AT34" s="681">
        <v>0</v>
      </c>
      <c r="AU34" s="681">
        <v>0</v>
      </c>
      <c r="AV34" s="681">
        <v>0</v>
      </c>
      <c r="AW34" s="188">
        <f t="shared" ref="AW34" si="128">IF($L34="Suma",SUM(AQ34+AS34+AU34),IF($L34="Promedio",IF(((AQ34&lt;&gt;0)+(AS34&lt;&gt;0)+(AU34&lt;&gt;0))=0,0,SUM(AQ34,AS34,AU34)/((AQ34&lt;&gt;0)+(AS34&lt;&gt;0)+(AU34&lt;&gt;0))),AU34))</f>
        <v>2</v>
      </c>
      <c r="AX34" s="188">
        <f t="shared" ref="AX34" si="129">IF($L34="Suma",SUM(AR34+AT34+AV34),IF($L34="Promedio",IF(((AR34&lt;&gt;0)+(AT34&lt;&gt;0)+(AV34&lt;&gt;0))=0,0,SUM(AR34,AT34,AV34)/((AR34&lt;&gt;0)+(AT34&lt;&gt;0)+(AV34&lt;&gt;0))),AV34))</f>
        <v>0</v>
      </c>
      <c r="AY34" s="194">
        <f t="shared" si="18"/>
        <v>0</v>
      </c>
      <c r="AZ34" s="188">
        <f t="shared" si="125"/>
        <v>8</v>
      </c>
      <c r="BA34" s="188">
        <f t="shared" si="125"/>
        <v>6</v>
      </c>
      <c r="BB34" s="197">
        <f t="shared" si="19"/>
        <v>0.75</v>
      </c>
    </row>
    <row r="35" spans="1:54" s="135" customFormat="1" ht="223.5" thickBot="1">
      <c r="A35" s="588"/>
      <c r="B35" s="604"/>
      <c r="C35" s="637"/>
      <c r="D35" s="606" t="s">
        <v>626</v>
      </c>
      <c r="E35" s="683">
        <v>6</v>
      </c>
      <c r="F35" s="684" t="s">
        <v>627</v>
      </c>
      <c r="G35" s="684" t="s">
        <v>618</v>
      </c>
      <c r="H35" s="639" t="s">
        <v>534</v>
      </c>
      <c r="I35" s="611" t="s">
        <v>628</v>
      </c>
      <c r="J35" s="611" t="s">
        <v>629</v>
      </c>
      <c r="K35" s="611" t="s">
        <v>621</v>
      </c>
      <c r="L35" s="611" t="s">
        <v>909</v>
      </c>
      <c r="M35" s="685">
        <v>0</v>
      </c>
      <c r="N35" s="685">
        <v>0</v>
      </c>
      <c r="O35" s="685">
        <v>0</v>
      </c>
      <c r="P35" s="685">
        <v>0</v>
      </c>
      <c r="Q35" s="685">
        <v>2</v>
      </c>
      <c r="R35" s="685">
        <v>2</v>
      </c>
      <c r="S35" s="186">
        <f t="shared" si="115"/>
        <v>2</v>
      </c>
      <c r="T35" s="186">
        <f t="shared" si="116"/>
        <v>2</v>
      </c>
      <c r="U35" s="152">
        <f t="shared" si="117"/>
        <v>1</v>
      </c>
      <c r="V35" s="152">
        <f t="shared" si="118"/>
        <v>1</v>
      </c>
      <c r="W35" s="686">
        <v>2</v>
      </c>
      <c r="X35" s="686">
        <v>2</v>
      </c>
      <c r="Y35" s="686">
        <v>0</v>
      </c>
      <c r="Z35" s="686">
        <v>0</v>
      </c>
      <c r="AA35" s="686">
        <v>2</v>
      </c>
      <c r="AB35" s="686">
        <v>2</v>
      </c>
      <c r="AC35" s="188">
        <f t="shared" ref="AC35" si="130">IF($L35="Suma",SUM(W35+Y35+AA35),IF($L35="Promedio",IF(((W35&lt;&gt;0)+(Y35&lt;&gt;0)+(AA35&lt;&gt;0))=0,0,SUM(W35,Y35,AA35)/((W35&lt;&gt;0)+(Y35&lt;&gt;0)+(AA35&lt;&gt;0))),AA35))</f>
        <v>4</v>
      </c>
      <c r="AD35" s="188">
        <f t="shared" ref="AD35" si="131">IF($L35="Suma",SUM(X35+Z35+AB35),IF($L35="Promedio",IF(((X35&lt;&gt;0)+(Z35&lt;&gt;0)+(AB35&lt;&gt;0))=0,0,SUM(X35,Z35,AB35)/((X35&lt;&gt;0)+(Z35&lt;&gt;0)+(AB35&lt;&gt;0))),AB35))</f>
        <v>4</v>
      </c>
      <c r="AE35" s="154">
        <f t="shared" si="15"/>
        <v>1</v>
      </c>
      <c r="AF35" s="152">
        <f>IF($L35="Suma",IF(SUM(S35,AC35)=0,"N.A.",SUM(T35,AD35)/SUM(S35,AC35)),IF($L35="Promedio",IF(AVERAGE(S35,AC35)=0,"N.A.",IF((S35&lt;&gt;0)+(AC35&lt;&gt;0)=0,"N.A.",((T35+AD35)/((T35&lt;&gt;0)+(AD35&lt;&gt;0)))/((S35+AC35)/((S35&lt;&gt;0)+(AC35&lt;&gt;0))))),AE35))</f>
        <v>1</v>
      </c>
      <c r="AG35" s="687">
        <v>0</v>
      </c>
      <c r="AH35" s="687">
        <v>0</v>
      </c>
      <c r="AI35" s="687">
        <v>0</v>
      </c>
      <c r="AJ35" s="687">
        <v>0</v>
      </c>
      <c r="AK35" s="687">
        <v>0</v>
      </c>
      <c r="AL35" s="687">
        <v>0</v>
      </c>
      <c r="AM35" s="188">
        <f t="shared" si="121"/>
        <v>0</v>
      </c>
      <c r="AN35" s="188">
        <f t="shared" si="122"/>
        <v>0</v>
      </c>
      <c r="AO35" s="198" t="str">
        <f>IF(AM35=0,"N.A.",AN35/AM35)</f>
        <v>N.A.</v>
      </c>
      <c r="AP35" s="194">
        <f>IF($L35="Suma",IF(SUM(S35,AC35,AM35)=0,"N.A.",SUM(T35,AD35,AN35)/SUM(S35,AC35,AM35)),IF($L35="Promedio",IF(AVERAGE(S35,AC35,AM35)=0,"N.A.",IF((S35&lt;&gt;0)+(AC35&lt;&gt;0)+(AM35&lt;&gt;0)=0,"N.A.",((T35+AD35+AN35)/((T35&lt;&gt;0)+(AD35&lt;&gt;0)+(AN35&lt;&gt;0)))/((S35+AC35+AM35)/((S35&lt;&gt;0)+(AC35&lt;&gt;0)+(AM35&lt;&gt;0))))),AO35))</f>
        <v>1</v>
      </c>
      <c r="AQ35" s="686">
        <v>0</v>
      </c>
      <c r="AR35" s="686">
        <v>0</v>
      </c>
      <c r="AS35" s="686">
        <v>0</v>
      </c>
      <c r="AT35" s="686">
        <v>0</v>
      </c>
      <c r="AU35" s="686">
        <v>0</v>
      </c>
      <c r="AV35" s="686">
        <v>0</v>
      </c>
      <c r="AW35" s="188">
        <f t="shared" ref="AW35" si="132">IF($L35="Suma",SUM(AQ35+AS35+AU35),IF($L35="Promedio",IF(((AQ35&lt;&gt;0)+(AS35&lt;&gt;0)+(AU35&lt;&gt;0))=0,0,SUM(AQ35,AS35,AU35)/((AQ35&lt;&gt;0)+(AS35&lt;&gt;0)+(AU35&lt;&gt;0))),AU35))</f>
        <v>0</v>
      </c>
      <c r="AX35" s="188">
        <f t="shared" ref="AX35" si="133">IF($L35="Suma",SUM(AR35+AT35+AV35),IF($L35="Promedio",IF(((AR35&lt;&gt;0)+(AT35&lt;&gt;0)+(AV35&lt;&gt;0))=0,0,SUM(AR35,AT35,AV35)/((AR35&lt;&gt;0)+(AT35&lt;&gt;0)+(AV35&lt;&gt;0))),AV35))</f>
        <v>0</v>
      </c>
      <c r="AY35" s="198" t="str">
        <f t="shared" si="18"/>
        <v>N.A.</v>
      </c>
      <c r="AZ35" s="188">
        <f t="shared" si="125"/>
        <v>6</v>
      </c>
      <c r="BA35" s="188">
        <f t="shared" si="125"/>
        <v>6</v>
      </c>
      <c r="BB35" s="199">
        <f t="shared" si="19"/>
        <v>1</v>
      </c>
    </row>
    <row r="36" spans="1:54" s="135" customFormat="1" ht="27.75" hidden="1" thickBot="1">
      <c r="A36" s="588"/>
      <c r="B36" s="615" t="s">
        <v>933</v>
      </c>
      <c r="C36" s="642" t="s">
        <v>964</v>
      </c>
      <c r="D36" s="617"/>
      <c r="E36" s="688"/>
      <c r="F36" s="689"/>
      <c r="G36" s="689"/>
      <c r="H36" s="644"/>
      <c r="I36" s="622"/>
      <c r="J36" s="622"/>
      <c r="K36" s="622"/>
      <c r="L36" s="622"/>
      <c r="M36" s="690"/>
      <c r="N36" s="690"/>
      <c r="O36" s="690"/>
      <c r="P36" s="690"/>
      <c r="Q36" s="690"/>
      <c r="R36" s="690"/>
      <c r="S36" s="150"/>
      <c r="T36" s="150"/>
      <c r="U36" s="174">
        <f t="shared" ref="U36:V36" si="134">AVERAGE(U33:U35)</f>
        <v>1</v>
      </c>
      <c r="V36" s="174">
        <f t="shared" si="134"/>
        <v>1</v>
      </c>
      <c r="W36" s="691"/>
      <c r="X36" s="691"/>
      <c r="Y36" s="691"/>
      <c r="Z36" s="691"/>
      <c r="AA36" s="691"/>
      <c r="AB36" s="691"/>
      <c r="AC36" s="158"/>
      <c r="AD36" s="158"/>
      <c r="AE36" s="174">
        <f t="shared" ref="AE36:AF36" si="135">AVERAGE(AE33:AE35)</f>
        <v>1</v>
      </c>
      <c r="AF36" s="174">
        <f t="shared" si="135"/>
        <v>1</v>
      </c>
      <c r="AG36" s="692"/>
      <c r="AH36" s="692"/>
      <c r="AI36" s="692"/>
      <c r="AJ36" s="692"/>
      <c r="AK36" s="692"/>
      <c r="AL36" s="692"/>
      <c r="AM36" s="156"/>
      <c r="AN36" s="156"/>
      <c r="AO36" s="189">
        <f>AVERAGE(AO33:AO35)</f>
        <v>1</v>
      </c>
      <c r="AP36" s="190">
        <f>AVERAGE(AP33:AP35)</f>
        <v>1</v>
      </c>
      <c r="AQ36" s="673"/>
      <c r="AR36" s="673"/>
      <c r="AS36" s="673"/>
      <c r="AT36" s="673"/>
      <c r="AU36" s="673"/>
      <c r="AV36" s="673"/>
      <c r="AW36" s="203"/>
      <c r="AX36" s="203"/>
      <c r="AY36" s="189">
        <f>AVERAGE(AY33:AY35)</f>
        <v>0</v>
      </c>
      <c r="AZ36" s="192"/>
      <c r="BA36" s="192"/>
      <c r="BB36" s="189">
        <f>AVERAGE(BB33:BB35)</f>
        <v>0.91666666666666663</v>
      </c>
    </row>
    <row r="37" spans="1:54" s="135" customFormat="1" ht="48.75" hidden="1" customHeight="1" thickBot="1">
      <c r="A37" s="588"/>
      <c r="B37" s="693"/>
      <c r="C37" s="694" t="s">
        <v>960</v>
      </c>
      <c r="D37" s="695"/>
      <c r="E37" s="696"/>
      <c r="F37" s="697"/>
      <c r="G37" s="697"/>
      <c r="H37" s="698"/>
      <c r="I37" s="694"/>
      <c r="J37" s="694"/>
      <c r="K37" s="694"/>
      <c r="L37" s="694"/>
      <c r="M37" s="699"/>
      <c r="N37" s="699"/>
      <c r="O37" s="699"/>
      <c r="P37" s="699"/>
      <c r="Q37" s="699"/>
      <c r="R37" s="699"/>
      <c r="S37" s="176"/>
      <c r="T37" s="176"/>
      <c r="U37" s="177">
        <f>AVERAGE(U36,U32,U18)</f>
        <v>1.0318287037037037</v>
      </c>
      <c r="V37" s="177">
        <f>AVERAGE(V36,V32,V18)</f>
        <v>1.0318287037037037</v>
      </c>
      <c r="W37" s="700"/>
      <c r="X37" s="700"/>
      <c r="Y37" s="700"/>
      <c r="Z37" s="700"/>
      <c r="AA37" s="700"/>
      <c r="AB37" s="700"/>
      <c r="AC37" s="178"/>
      <c r="AD37" s="178"/>
      <c r="AE37" s="177">
        <f>AVERAGE(AE36,AE32,AE18)</f>
        <v>0.902835390946502</v>
      </c>
      <c r="AF37" s="177">
        <f>AVERAGE(AF36,AF32,AF18)</f>
        <v>1.0675570987654321</v>
      </c>
      <c r="AG37" s="701"/>
      <c r="AH37" s="701"/>
      <c r="AI37" s="701"/>
      <c r="AJ37" s="701"/>
      <c r="AK37" s="701"/>
      <c r="AL37" s="701"/>
      <c r="AM37" s="179"/>
      <c r="AN37" s="179"/>
      <c r="AO37" s="204">
        <f>AVERAGE(AO36,AO32,AO22,AO18)</f>
        <v>1.0334986772486772</v>
      </c>
      <c r="AP37" s="204">
        <f>AVERAGE(AP36,AP32,AP22,AP18)</f>
        <v>1.02591512345679</v>
      </c>
      <c r="AQ37" s="702"/>
      <c r="AR37" s="702"/>
      <c r="AS37" s="702"/>
      <c r="AT37" s="702"/>
      <c r="AU37" s="702"/>
      <c r="AV37" s="702"/>
      <c r="AW37" s="205"/>
      <c r="AX37" s="205"/>
      <c r="AY37" s="204"/>
      <c r="AZ37" s="206"/>
      <c r="BA37" s="206"/>
      <c r="BB37" s="204">
        <f>AVERAGE(BB36,BB32,BB22,BB18)</f>
        <v>0.78976141975308645</v>
      </c>
    </row>
    <row r="38" spans="1:54" s="135" customFormat="1" ht="88.5" hidden="1" customHeight="1">
      <c r="A38" s="588"/>
      <c r="B38" s="626" t="s">
        <v>934</v>
      </c>
      <c r="C38" s="703" t="s">
        <v>894</v>
      </c>
      <c r="D38" s="704" t="s">
        <v>906</v>
      </c>
      <c r="E38" s="705">
        <f t="shared" ref="E38:E50" si="136">AZ38</f>
        <v>40</v>
      </c>
      <c r="F38" s="706" t="s">
        <v>630</v>
      </c>
      <c r="G38" s="706" t="s">
        <v>631</v>
      </c>
      <c r="H38" s="631">
        <f>38+176</f>
        <v>214</v>
      </c>
      <c r="I38" s="632" t="s">
        <v>915</v>
      </c>
      <c r="J38" s="707" t="s">
        <v>632</v>
      </c>
      <c r="K38" s="632" t="s">
        <v>917</v>
      </c>
      <c r="L38" s="632" t="s">
        <v>909</v>
      </c>
      <c r="M38" s="708">
        <v>0</v>
      </c>
      <c r="N38" s="708">
        <v>0</v>
      </c>
      <c r="O38" s="708">
        <v>0</v>
      </c>
      <c r="P38" s="708">
        <v>3</v>
      </c>
      <c r="Q38" s="708">
        <v>10</v>
      </c>
      <c r="R38" s="708">
        <v>6</v>
      </c>
      <c r="S38" s="186">
        <f t="shared" ref="S38" si="137">IF($L38="Suma",SUM(M38+O38+Q38),IF($L38="Promedio",IF(((M38&lt;&gt;0)+(O38&lt;&gt;0)+(Q38&lt;&gt;0))=0,0,SUM(M38,O38,Q38)/((M38&lt;&gt;0)+(O38&lt;&gt;0)+(Q38&lt;&gt;0))),Q38))</f>
        <v>10</v>
      </c>
      <c r="T38" s="186">
        <f t="shared" ref="T38" si="138">IF($L38="Suma",SUM(N38+P38+R38),IF($L38="Promedio",IF(((N38&lt;&gt;0)+(P38&lt;&gt;0)+(R38&lt;&gt;0))=0,0,SUM(N38,P38,R38)/((N38&lt;&gt;0)+(P38&lt;&gt;0)+(R38&lt;&gt;0))),R38))</f>
        <v>9</v>
      </c>
      <c r="U38" s="152">
        <f t="shared" ref="U38:U53" si="139">IF(S38=0,"N.A.",T38/S38)</f>
        <v>0.9</v>
      </c>
      <c r="V38" s="152">
        <f t="shared" ref="V38:V53" si="140">IF($L38="Suma",IF(SUM(S38)=0,"N.A.",SUM(T38)/SUM(S38)),IF(L38="Promedio",IF(AVERAGE(S38)=0,"N.A.",AVERAGE(T38)/AVERAGE(S38)),U38))</f>
        <v>0.9</v>
      </c>
      <c r="W38" s="708">
        <v>5</v>
      </c>
      <c r="X38" s="708">
        <v>7</v>
      </c>
      <c r="Y38" s="708">
        <v>10</v>
      </c>
      <c r="Z38" s="708">
        <v>13</v>
      </c>
      <c r="AA38" s="708">
        <v>5</v>
      </c>
      <c r="AB38" s="708">
        <v>8</v>
      </c>
      <c r="AC38" s="188">
        <f t="shared" ref="AC38" si="141">IF($L38="Suma",SUM(W38+Y38+AA38),IF($L38="Promedio",IF(((W38&lt;&gt;0)+(Y38&lt;&gt;0)+(AA38&lt;&gt;0))=0,0,SUM(W38,Y38,AA38)/((W38&lt;&gt;0)+(Y38&lt;&gt;0)+(AA38&lt;&gt;0))),AA38))</f>
        <v>20</v>
      </c>
      <c r="AD38" s="188">
        <f t="shared" ref="AD38" si="142">IF($L38="Suma",SUM(X38+Z38+AB38),IF($L38="Promedio",IF(((X38&lt;&gt;0)+(Z38&lt;&gt;0)+(AB38&lt;&gt;0))=0,0,SUM(X38,Z38,AB38)/((X38&lt;&gt;0)+(Z38&lt;&gt;0)+(AB38&lt;&gt;0))),AB38))</f>
        <v>28</v>
      </c>
      <c r="AE38" s="159">
        <f t="shared" si="15"/>
        <v>1.4</v>
      </c>
      <c r="AF38" s="152">
        <f t="shared" ref="AF38:AF53" si="143">IF($L38="Suma",IF(SUM(S38,AC38)=0,"N.A.",SUM(T38,AD38)/SUM(S38,AC38)),IF($L38="Promedio",IF(AVERAGE(S38,AC38)=0,"N.A.",IF((S38&lt;&gt;0)+(AC38&lt;&gt;0)=0,"N.A.",((T38+AD38)/((T38&lt;&gt;0)+(AD38&lt;&gt;0)))/((S38+AC38)/((S38&lt;&gt;0)+(AC38&lt;&gt;0))))),AE38))</f>
        <v>1.2333333333333334</v>
      </c>
      <c r="AG38" s="709">
        <v>5</v>
      </c>
      <c r="AH38" s="709">
        <v>5</v>
      </c>
      <c r="AI38" s="709">
        <v>5</v>
      </c>
      <c r="AJ38" s="709">
        <v>4</v>
      </c>
      <c r="AK38" s="709">
        <v>0</v>
      </c>
      <c r="AL38" s="709">
        <v>0</v>
      </c>
      <c r="AM38" s="188">
        <f t="shared" ref="AM38:AM41" si="144">IF($L38="Suma",SUM(AG38+AI38+AK38),IF($L38="Promedio",IF(((AG38&lt;&gt;0)+(AI38&lt;&gt;0)+(AK38&lt;&gt;0))=0,0,SUM(AG38,AI38,AK38)/((AG38&lt;&gt;0)+(AI38&lt;&gt;0)+(AK38&lt;&gt;0))),AK38))</f>
        <v>10</v>
      </c>
      <c r="AN38" s="188">
        <f t="shared" ref="AN38:AN41" si="145">IF($L38="Suma",SUM(AH38+AJ38+AL38),IF($L38="Promedio",IF(((AH38&lt;&gt;0)+(AJ38&lt;&gt;0)+(AL38&lt;&gt;0))=0,0,SUM(AH38,AJ38,AL38)/((AH38&lt;&gt;0)+(AJ38&lt;&gt;0)+(AL38&lt;&gt;0))),AL38))</f>
        <v>9</v>
      </c>
      <c r="AO38" s="193">
        <f t="shared" ref="AO38:AO53" si="146">IF(AM38=0,"N.A.",AN38/AM38)</f>
        <v>0.9</v>
      </c>
      <c r="AP38" s="194">
        <f t="shared" ref="AP38:AP53" si="147">IF($L38="Suma",IF(SUM(S38,AC38,AM38)=0,"N.A.",SUM(T38,AD38,AN38)/SUM(S38,AC38,AM38)),IF($L38="Promedio",IF(AVERAGE(S38,AC38,AM38)=0,"N.A.",IF((S38&lt;&gt;0)+(AC38&lt;&gt;0)+(AM38&lt;&gt;0)=0,"N.A.",((T38+AD38+AN38)/((T38&lt;&gt;0)+(AD38&lt;&gt;0)+(AN38&lt;&gt;0)))/((S38+AC38+AM38)/((S38&lt;&gt;0)+(AC38&lt;&gt;0)+(AM38&lt;&gt;0))))),AO38))</f>
        <v>1.1499999999999999</v>
      </c>
      <c r="AQ38" s="710">
        <f>'[5]05 PROMOCIÓN Y DEFENSA D MPDH'!AK9+'[5]05 PROMOCIÓN Y DEFENSA D LOCAL'!AK9</f>
        <v>0</v>
      </c>
      <c r="AR38" s="710">
        <f>'[5]05 PROMOCIÓN Y DEFENSA D MPDH'!AL9+'[5]05 PROMOCIÓN Y DEFENSA D LOCAL'!AL9</f>
        <v>0</v>
      </c>
      <c r="AS38" s="710">
        <v>0</v>
      </c>
      <c r="AT38" s="710">
        <f>'[5]05 PROMOCIÓN Y DEFENSA D MPDH'!AN9+'[5]05 PROMOCIÓN Y DEFENSA D LOCAL'!AN9</f>
        <v>0</v>
      </c>
      <c r="AU38" s="710">
        <v>0</v>
      </c>
      <c r="AV38" s="710">
        <f>'[5]05 PROMOCIÓN Y DEFENSA D MPDH'!AP9+'[5]05 PROMOCIÓN Y DEFENSA D LOCAL'!AP9</f>
        <v>0</v>
      </c>
      <c r="AW38" s="188">
        <f t="shared" ref="AW38" si="148">IF($L38="Suma",SUM(AQ38+AS38+AU38),IF($L38="Promedio",IF(((AQ38&lt;&gt;0)+(AS38&lt;&gt;0)+(AU38&lt;&gt;0))=0,0,SUM(AQ38,AS38,AU38)/((AQ38&lt;&gt;0)+(AS38&lt;&gt;0)+(AU38&lt;&gt;0))),AU38))</f>
        <v>0</v>
      </c>
      <c r="AX38" s="188">
        <f t="shared" ref="AX38" si="149">IF($L38="Suma",SUM(AR38+AT38+AV38),IF($L38="Promedio",IF(((AR38&lt;&gt;0)+(AT38&lt;&gt;0)+(AV38&lt;&gt;0))=0,0,SUM(AR38,AT38,AV38)/((AR38&lt;&gt;0)+(AT38&lt;&gt;0)+(AV38&lt;&gt;0))),AV38))</f>
        <v>0</v>
      </c>
      <c r="AY38" s="193" t="str">
        <f t="shared" si="18"/>
        <v>N.A.</v>
      </c>
      <c r="AZ38" s="188">
        <f t="shared" ref="AZ38:AZ53" si="150">IF($L38="Suma",SUM(S38,AC38,AM38,AW38),IF($L38="Promedio",IF(((S38&lt;&gt;0)+(AC38&lt;&gt;0)+(AM38&lt;&gt;0)+(AW38&lt;&gt;0))=0,0,SUM(S38,AC38,AM38,AW38)/((S38&lt;&gt;0)+(AC38&lt;&gt;0)+(AM38&lt;&gt;0)+(AW38&lt;&gt;0))),AW38))</f>
        <v>40</v>
      </c>
      <c r="BA38" s="188">
        <f t="shared" ref="BA38:BA53" si="151">IF($L38="Suma",SUM(T38,AD38,AN38,AX38),IF($L38="Promedio",IF(((T38&lt;&gt;0)+(AD38&lt;&gt;0)+(AN38&lt;&gt;0)+(AX38&lt;&gt;0))=0,0,SUM(T38,AD38,AN38,AX38)/((T38&lt;&gt;0)+(AD38&lt;&gt;0)+(AN38&lt;&gt;0)+(AX38&lt;&gt;0))),AX38))</f>
        <v>46</v>
      </c>
      <c r="BB38" s="196">
        <f t="shared" si="19"/>
        <v>1.1499999999999999</v>
      </c>
    </row>
    <row r="39" spans="1:54" s="135" customFormat="1" ht="84" hidden="1" customHeight="1">
      <c r="A39" s="588"/>
      <c r="B39" s="598"/>
      <c r="C39" s="711"/>
      <c r="D39" s="712"/>
      <c r="E39" s="713">
        <v>80</v>
      </c>
      <c r="F39" s="714"/>
      <c r="G39" s="714"/>
      <c r="H39" s="715">
        <v>176</v>
      </c>
      <c r="I39" s="716" t="s">
        <v>924</v>
      </c>
      <c r="J39" s="717"/>
      <c r="K39" s="718" t="s">
        <v>916</v>
      </c>
      <c r="L39" s="652" t="s">
        <v>909</v>
      </c>
      <c r="M39" s="719">
        <v>0</v>
      </c>
      <c r="N39" s="719">
        <v>20</v>
      </c>
      <c r="O39" s="719">
        <v>0</v>
      </c>
      <c r="P39" s="719">
        <v>26</v>
      </c>
      <c r="Q39" s="719">
        <v>20</v>
      </c>
      <c r="R39" s="719">
        <v>54</v>
      </c>
      <c r="S39" s="186">
        <f t="shared" ref="S39" si="152">IF($L39="Suma",SUM(M39+O39+Q39),IF($L39="Promedio",IF(((M39&lt;&gt;0)+(O39&lt;&gt;0)+(Q39&lt;&gt;0))=0,0,SUM(M39,O39,Q39)/((M39&lt;&gt;0)+(O39&lt;&gt;0)+(Q39&lt;&gt;0))),Q39))</f>
        <v>20</v>
      </c>
      <c r="T39" s="186">
        <f t="shared" ref="T39" si="153">IF($L39="Suma",SUM(N39+P39+R39),IF($L39="Promedio",IF(((N39&lt;&gt;0)+(P39&lt;&gt;0)+(R39&lt;&gt;0))=0,0,SUM(N39,P39,R39)/((N39&lt;&gt;0)+(P39&lt;&gt;0)+(R39&lt;&gt;0))),R39))</f>
        <v>100</v>
      </c>
      <c r="U39" s="152">
        <f t="shared" si="139"/>
        <v>5</v>
      </c>
      <c r="V39" s="152">
        <f t="shared" si="140"/>
        <v>5</v>
      </c>
      <c r="W39" s="719">
        <v>0</v>
      </c>
      <c r="X39" s="719">
        <v>11</v>
      </c>
      <c r="Y39" s="719">
        <v>0</v>
      </c>
      <c r="Z39" s="719">
        <v>62</v>
      </c>
      <c r="AA39" s="719">
        <v>20</v>
      </c>
      <c r="AB39" s="719">
        <v>24</v>
      </c>
      <c r="AC39" s="188">
        <f t="shared" ref="AC39" si="154">IF($L39="Suma",SUM(W39+Y39+AA39),IF($L39="Promedio",IF(((W39&lt;&gt;0)+(Y39&lt;&gt;0)+(AA39&lt;&gt;0))=0,0,SUM(W39,Y39,AA39)/((W39&lt;&gt;0)+(Y39&lt;&gt;0)+(AA39&lt;&gt;0))),AA39))</f>
        <v>20</v>
      </c>
      <c r="AD39" s="188">
        <f t="shared" ref="AD39" si="155">IF($L39="Suma",SUM(X39+Z39+AB39),IF($L39="Promedio",IF(((X39&lt;&gt;0)+(Z39&lt;&gt;0)+(AB39&lt;&gt;0))=0,0,SUM(X39,Z39,AB39)/((X39&lt;&gt;0)+(Z39&lt;&gt;0)+(AB39&lt;&gt;0))),AB39))</f>
        <v>97</v>
      </c>
      <c r="AE39" s="166">
        <f t="shared" ref="AE39" si="156">IF(AC39=0,"N.A.",AD39/AC39)</f>
        <v>4.8499999999999996</v>
      </c>
      <c r="AF39" s="152">
        <f t="shared" si="143"/>
        <v>4.9249999999999998</v>
      </c>
      <c r="AG39" s="720">
        <v>0</v>
      </c>
      <c r="AH39" s="720">
        <v>17</v>
      </c>
      <c r="AI39" s="720">
        <v>0</v>
      </c>
      <c r="AJ39" s="720">
        <v>42</v>
      </c>
      <c r="AK39" s="720">
        <v>20</v>
      </c>
      <c r="AL39" s="720">
        <v>46</v>
      </c>
      <c r="AM39" s="188">
        <f t="shared" si="144"/>
        <v>20</v>
      </c>
      <c r="AN39" s="188">
        <f t="shared" si="145"/>
        <v>105</v>
      </c>
      <c r="AO39" s="194">
        <f t="shared" si="146"/>
        <v>5.25</v>
      </c>
      <c r="AP39" s="194">
        <f t="shared" si="147"/>
        <v>5.0333333333333332</v>
      </c>
      <c r="AQ39" s="677">
        <v>0</v>
      </c>
      <c r="AR39" s="677">
        <v>0</v>
      </c>
      <c r="AS39" s="677">
        <v>10</v>
      </c>
      <c r="AT39" s="677">
        <v>0</v>
      </c>
      <c r="AU39" s="677">
        <v>10</v>
      </c>
      <c r="AV39" s="677">
        <v>0</v>
      </c>
      <c r="AW39" s="188">
        <f t="shared" ref="AW39" si="157">IF($L39="Suma",SUM(AQ39+AS39+AU39),IF($L39="Promedio",IF(((AQ39&lt;&gt;0)+(AS39&lt;&gt;0)+(AU39&lt;&gt;0))=0,0,SUM(AQ39,AS39,AU39)/((AQ39&lt;&gt;0)+(AS39&lt;&gt;0)+(AU39&lt;&gt;0))),AU39))</f>
        <v>20</v>
      </c>
      <c r="AX39" s="188">
        <f t="shared" ref="AX39" si="158">IF($L39="Suma",SUM(AR39+AT39+AV39),IF($L39="Promedio",IF(((AR39&lt;&gt;0)+(AT39&lt;&gt;0)+(AV39&lt;&gt;0))=0,0,SUM(AR39,AT39,AV39)/((AR39&lt;&gt;0)+(AT39&lt;&gt;0)+(AV39&lt;&gt;0))),AV39))</f>
        <v>0</v>
      </c>
      <c r="AY39" s="200">
        <f t="shared" ref="AY39:AY40" si="159">IF(AW39=0,"N.A.",AX39/AW39)</f>
        <v>0</v>
      </c>
      <c r="AZ39" s="188">
        <f t="shared" si="150"/>
        <v>80</v>
      </c>
      <c r="BA39" s="188">
        <f t="shared" si="151"/>
        <v>302</v>
      </c>
      <c r="BB39" s="197">
        <f t="shared" si="19"/>
        <v>3.7749999999999999</v>
      </c>
    </row>
    <row r="40" spans="1:54" s="135" customFormat="1" ht="129" customHeight="1">
      <c r="A40" s="588"/>
      <c r="B40" s="598"/>
      <c r="C40" s="711"/>
      <c r="D40" s="721"/>
      <c r="E40" s="722">
        <f>E39+E38</f>
        <v>120</v>
      </c>
      <c r="F40" s="723"/>
      <c r="G40" s="723"/>
      <c r="H40" s="722">
        <f>H39+H38</f>
        <v>390</v>
      </c>
      <c r="I40" s="716" t="s">
        <v>925</v>
      </c>
      <c r="J40" s="724"/>
      <c r="K40" s="652" t="s">
        <v>633</v>
      </c>
      <c r="L40" s="652" t="s">
        <v>909</v>
      </c>
      <c r="M40" s="725">
        <f>M38+M39</f>
        <v>0</v>
      </c>
      <c r="N40" s="725">
        <f t="shared" ref="N40:R40" si="160">N38+N39</f>
        <v>20</v>
      </c>
      <c r="O40" s="725">
        <f t="shared" si="160"/>
        <v>0</v>
      </c>
      <c r="P40" s="725">
        <f t="shared" si="160"/>
        <v>29</v>
      </c>
      <c r="Q40" s="725">
        <f t="shared" si="160"/>
        <v>30</v>
      </c>
      <c r="R40" s="725">
        <f t="shared" si="160"/>
        <v>60</v>
      </c>
      <c r="S40" s="186">
        <f t="shared" ref="S40" si="161">IF($L40="Suma",SUM(M40+O40+Q40),IF($L40="Promedio",IF(((M40&lt;&gt;0)+(O40&lt;&gt;0)+(Q40&lt;&gt;0))=0,0,SUM(M40,O40,Q40)/((M40&lt;&gt;0)+(O40&lt;&gt;0)+(Q40&lt;&gt;0))),Q40))</f>
        <v>30</v>
      </c>
      <c r="T40" s="186">
        <f t="shared" ref="T40" si="162">IF($L40="Suma",SUM(N40+P40+R40),IF($L40="Promedio",IF(((N40&lt;&gt;0)+(P40&lt;&gt;0)+(R40&lt;&gt;0))=0,0,SUM(N40,P40,R40)/((N40&lt;&gt;0)+(P40&lt;&gt;0)+(R40&lt;&gt;0))),R40))</f>
        <v>109</v>
      </c>
      <c r="U40" s="152">
        <f t="shared" si="139"/>
        <v>3.6333333333333333</v>
      </c>
      <c r="V40" s="152">
        <f t="shared" si="140"/>
        <v>3.6333333333333333</v>
      </c>
      <c r="W40" s="725">
        <f>W38+W39</f>
        <v>5</v>
      </c>
      <c r="X40" s="725">
        <f t="shared" ref="X40" si="163">X38+X39</f>
        <v>18</v>
      </c>
      <c r="Y40" s="725">
        <f t="shared" ref="Y40" si="164">Y38+Y39</f>
        <v>10</v>
      </c>
      <c r="Z40" s="725">
        <f t="shared" ref="Z40" si="165">Z38+Z39</f>
        <v>75</v>
      </c>
      <c r="AA40" s="725">
        <f t="shared" ref="AA40" si="166">AA38+AA39</f>
        <v>25</v>
      </c>
      <c r="AB40" s="725">
        <f t="shared" ref="AB40" si="167">AB38+AB39</f>
        <v>32</v>
      </c>
      <c r="AC40" s="188">
        <f t="shared" ref="AC40" si="168">IF($L40="Suma",SUM(W40+Y40+AA40),IF($L40="Promedio",IF(((W40&lt;&gt;0)+(Y40&lt;&gt;0)+(AA40&lt;&gt;0))=0,0,SUM(W40,Y40,AA40)/((W40&lt;&gt;0)+(Y40&lt;&gt;0)+(AA40&lt;&gt;0))),AA40))</f>
        <v>40</v>
      </c>
      <c r="AD40" s="188">
        <f t="shared" ref="AD40" si="169">IF($L40="Suma",SUM(X40+Z40+AB40),IF($L40="Promedio",IF(((X40&lt;&gt;0)+(Z40&lt;&gt;0)+(AB40&lt;&gt;0))=0,0,SUM(X40,Z40,AB40)/((X40&lt;&gt;0)+(Z40&lt;&gt;0)+(AB40&lt;&gt;0))),AB40))</f>
        <v>125</v>
      </c>
      <c r="AE40" s="166">
        <f t="shared" ref="AE40" si="170">IF(AC40=0,"N.A.",AD40/AC40)</f>
        <v>3.125</v>
      </c>
      <c r="AF40" s="152">
        <f t="shared" si="143"/>
        <v>3.342857142857143</v>
      </c>
      <c r="AG40" s="726">
        <f>AG38+AG39</f>
        <v>5</v>
      </c>
      <c r="AH40" s="726">
        <f t="shared" ref="AH40" si="171">AH38+AH39</f>
        <v>22</v>
      </c>
      <c r="AI40" s="726">
        <f t="shared" ref="AI40" si="172">AI38+AI39</f>
        <v>5</v>
      </c>
      <c r="AJ40" s="726">
        <f t="shared" ref="AJ40" si="173">AJ38+AJ39</f>
        <v>46</v>
      </c>
      <c r="AK40" s="726">
        <f t="shared" ref="AK40" si="174">AK38+AK39</f>
        <v>20</v>
      </c>
      <c r="AL40" s="726">
        <f t="shared" ref="AL40" si="175">AL38+AL39</f>
        <v>46</v>
      </c>
      <c r="AM40" s="188">
        <f t="shared" si="144"/>
        <v>30</v>
      </c>
      <c r="AN40" s="188">
        <f t="shared" si="145"/>
        <v>114</v>
      </c>
      <c r="AO40" s="194">
        <f t="shared" si="146"/>
        <v>3.8</v>
      </c>
      <c r="AP40" s="194">
        <f t="shared" si="147"/>
        <v>3.48</v>
      </c>
      <c r="AQ40" s="677">
        <f>AQ38+AQ39</f>
        <v>0</v>
      </c>
      <c r="AR40" s="677">
        <f t="shared" ref="AR40" si="176">AR38+AR39</f>
        <v>0</v>
      </c>
      <c r="AS40" s="677">
        <f t="shared" ref="AS40" si="177">AS38+AS39</f>
        <v>10</v>
      </c>
      <c r="AT40" s="677">
        <f t="shared" ref="AT40" si="178">AT38+AT39</f>
        <v>0</v>
      </c>
      <c r="AU40" s="677">
        <f t="shared" ref="AU40" si="179">AU38+AU39</f>
        <v>10</v>
      </c>
      <c r="AV40" s="677">
        <f t="shared" ref="AV40" si="180">AV38+AV39</f>
        <v>0</v>
      </c>
      <c r="AW40" s="188">
        <f t="shared" ref="AW40" si="181">IF($L40="Suma",SUM(AQ40+AS40+AU40),IF($L40="Promedio",IF(((AQ40&lt;&gt;0)+(AS40&lt;&gt;0)+(AU40&lt;&gt;0))=0,0,SUM(AQ40,AS40,AU40)/((AQ40&lt;&gt;0)+(AS40&lt;&gt;0)+(AU40&lt;&gt;0))),AU40))</f>
        <v>20</v>
      </c>
      <c r="AX40" s="188">
        <f t="shared" ref="AX40" si="182">IF($L40="Suma",SUM(AR40+AT40+AV40),IF($L40="Promedio",IF(((AR40&lt;&gt;0)+(AT40&lt;&gt;0)+(AV40&lt;&gt;0))=0,0,SUM(AR40,AT40,AV40)/((AR40&lt;&gt;0)+(AT40&lt;&gt;0)+(AV40&lt;&gt;0))),AV40))</f>
        <v>0</v>
      </c>
      <c r="AY40" s="200">
        <f t="shared" si="159"/>
        <v>0</v>
      </c>
      <c r="AZ40" s="188">
        <f t="shared" si="150"/>
        <v>120</v>
      </c>
      <c r="BA40" s="188">
        <f t="shared" si="151"/>
        <v>348</v>
      </c>
      <c r="BB40" s="197">
        <f t="shared" si="19"/>
        <v>2.9</v>
      </c>
    </row>
    <row r="41" spans="1:54" s="135" customFormat="1" ht="87.75" hidden="1" customHeight="1">
      <c r="A41" s="588"/>
      <c r="B41" s="598"/>
      <c r="C41" s="711"/>
      <c r="D41" s="727" t="s">
        <v>907</v>
      </c>
      <c r="E41" s="599">
        <v>164000</v>
      </c>
      <c r="F41" s="728" t="s">
        <v>634</v>
      </c>
      <c r="G41" s="728" t="s">
        <v>635</v>
      </c>
      <c r="H41" s="594">
        <v>27931</v>
      </c>
      <c r="I41" s="595" t="s">
        <v>918</v>
      </c>
      <c r="J41" s="729" t="s">
        <v>636</v>
      </c>
      <c r="K41" s="652" t="s">
        <v>917</v>
      </c>
      <c r="L41" s="595" t="s">
        <v>909</v>
      </c>
      <c r="M41" s="730">
        <v>26983</v>
      </c>
      <c r="N41" s="730">
        <v>26983</v>
      </c>
      <c r="O41" s="730">
        <v>27744</v>
      </c>
      <c r="P41" s="730">
        <v>27744</v>
      </c>
      <c r="Q41" s="730">
        <v>11000</v>
      </c>
      <c r="R41" s="730">
        <v>21215</v>
      </c>
      <c r="S41" s="187">
        <f t="shared" ref="S41" si="183">IF($L41="Suma",SUM(M41+O41+Q41),IF($L41="Promedio",IF(((M41&lt;&gt;0)+(O41&lt;&gt;0)+(Q41&lt;&gt;0))=0,0,SUM(M41,O41,Q41)/((M41&lt;&gt;0)+(O41&lt;&gt;0)+(Q41&lt;&gt;0))),Q41))</f>
        <v>65727</v>
      </c>
      <c r="T41" s="187">
        <f t="shared" ref="T41" si="184">IF($L41="Suma",SUM(N41+P41+R41),IF($L41="Promedio",IF(((N41&lt;&gt;0)+(P41&lt;&gt;0)+(R41&lt;&gt;0))=0,0,SUM(N41,P41,R41)/((N41&lt;&gt;0)+(P41&lt;&gt;0)+(R41&lt;&gt;0))),R41))</f>
        <v>75942</v>
      </c>
      <c r="U41" s="152">
        <f t="shared" si="139"/>
        <v>1.1554155826372723</v>
      </c>
      <c r="V41" s="152">
        <f t="shared" si="140"/>
        <v>1.1554155826372723</v>
      </c>
      <c r="W41" s="730">
        <v>11000</v>
      </c>
      <c r="X41" s="730">
        <v>11971</v>
      </c>
      <c r="Y41" s="730">
        <v>11000</v>
      </c>
      <c r="Z41" s="730">
        <v>19365</v>
      </c>
      <c r="AA41" s="730">
        <v>11000</v>
      </c>
      <c r="AB41" s="730">
        <v>13367</v>
      </c>
      <c r="AC41" s="187">
        <f t="shared" ref="AC41" si="185">IF($L41="Suma",SUM(W41+Y41+AA41),IF($L41="Promedio",IF(((W41&lt;&gt;0)+(Y41&lt;&gt;0)+(AA41&lt;&gt;0))=0,0,SUM(W41,Y41,AA41)/((W41&lt;&gt;0)+(Y41&lt;&gt;0)+(AA41&lt;&gt;0))),AA41))</f>
        <v>33000</v>
      </c>
      <c r="AD41" s="187">
        <f t="shared" ref="AD41" si="186">IF($L41="Suma",SUM(X41+Z41+AB41),IF($L41="Promedio",IF(((X41&lt;&gt;0)+(Z41&lt;&gt;0)+(AB41&lt;&gt;0))=0,0,SUM(X41,Z41,AB41)/((X41&lt;&gt;0)+(Z41&lt;&gt;0)+(AB41&lt;&gt;0))),AB41))</f>
        <v>44703</v>
      </c>
      <c r="AE41" s="152">
        <f t="shared" si="15"/>
        <v>1.3546363636363636</v>
      </c>
      <c r="AF41" s="152">
        <f t="shared" si="143"/>
        <v>1.2220061381385032</v>
      </c>
      <c r="AG41" s="731">
        <v>11000</v>
      </c>
      <c r="AH41" s="731">
        <v>9308</v>
      </c>
      <c r="AI41" s="731">
        <v>11000</v>
      </c>
      <c r="AJ41" s="731">
        <v>13833</v>
      </c>
      <c r="AK41" s="731">
        <v>11000</v>
      </c>
      <c r="AL41" s="731">
        <v>13798</v>
      </c>
      <c r="AM41" s="187">
        <f t="shared" si="144"/>
        <v>33000</v>
      </c>
      <c r="AN41" s="187">
        <f t="shared" si="145"/>
        <v>36939</v>
      </c>
      <c r="AO41" s="194">
        <f t="shared" si="146"/>
        <v>1.1193636363636363</v>
      </c>
      <c r="AP41" s="194">
        <f t="shared" si="147"/>
        <v>1.196292331868182</v>
      </c>
      <c r="AQ41" s="732">
        <v>11000</v>
      </c>
      <c r="AR41" s="732">
        <v>0</v>
      </c>
      <c r="AS41" s="732">
        <v>11000</v>
      </c>
      <c r="AT41" s="732">
        <v>0</v>
      </c>
      <c r="AU41" s="732">
        <v>10273</v>
      </c>
      <c r="AV41" s="732">
        <v>0</v>
      </c>
      <c r="AW41" s="188">
        <f t="shared" ref="AW41" si="187">IF($L41="Suma",SUM(AQ41+AS41+AU41),IF($L41="Promedio",IF(((AQ41&lt;&gt;0)+(AS41&lt;&gt;0)+(AU41&lt;&gt;0))=0,0,SUM(AQ41,AS41,AU41)/((AQ41&lt;&gt;0)+(AS41&lt;&gt;0)+(AU41&lt;&gt;0))),AU41))</f>
        <v>32273</v>
      </c>
      <c r="AX41" s="188">
        <f t="shared" ref="AX41" si="188">IF($L41="Suma",SUM(AR41+AT41+AV41),IF($L41="Promedio",IF(((AR41&lt;&gt;0)+(AT41&lt;&gt;0)+(AV41&lt;&gt;0))=0,0,SUM(AR41,AT41,AV41)/((AR41&lt;&gt;0)+(AT41&lt;&gt;0)+(AV41&lt;&gt;0))),AV41))</f>
        <v>0</v>
      </c>
      <c r="AY41" s="194">
        <f t="shared" si="18"/>
        <v>0</v>
      </c>
      <c r="AZ41" s="188">
        <f t="shared" si="150"/>
        <v>164000</v>
      </c>
      <c r="BA41" s="188">
        <f t="shared" si="151"/>
        <v>157584</v>
      </c>
      <c r="BB41" s="197">
        <f t="shared" si="19"/>
        <v>0.96087804878048777</v>
      </c>
    </row>
    <row r="42" spans="1:54" s="135" customFormat="1" ht="87.75" hidden="1" customHeight="1">
      <c r="A42" s="588"/>
      <c r="B42" s="598"/>
      <c r="C42" s="711"/>
      <c r="D42" s="733"/>
      <c r="E42" s="599">
        <v>22000</v>
      </c>
      <c r="F42" s="714"/>
      <c r="G42" s="714"/>
      <c r="H42" s="594">
        <v>1434</v>
      </c>
      <c r="I42" s="716" t="s">
        <v>919</v>
      </c>
      <c r="J42" s="717"/>
      <c r="K42" s="718" t="s">
        <v>916</v>
      </c>
      <c r="L42" s="595" t="s">
        <v>909</v>
      </c>
      <c r="M42" s="719">
        <v>1980</v>
      </c>
      <c r="N42" s="719">
        <v>1438</v>
      </c>
      <c r="O42" s="719">
        <v>1885</v>
      </c>
      <c r="P42" s="719">
        <v>3400</v>
      </c>
      <c r="Q42" s="719">
        <v>1885</v>
      </c>
      <c r="R42" s="719">
        <v>5406</v>
      </c>
      <c r="S42" s="187">
        <f t="shared" ref="S42:S52" si="189">IF($L42="Suma",SUM(M42+O42+Q42),IF($L42="Promedio",IF(((M42&lt;&gt;0)+(O42&lt;&gt;0)+(Q42&lt;&gt;0))=0,0,SUM(M42,O42,Q42)/((M42&lt;&gt;0)+(O42&lt;&gt;0)+(Q42&lt;&gt;0))),Q42))</f>
        <v>5750</v>
      </c>
      <c r="T42" s="187">
        <f t="shared" ref="T42:T52" si="190">IF($L42="Suma",SUM(N42+P42+R42),IF($L42="Promedio",IF(((N42&lt;&gt;0)+(P42&lt;&gt;0)+(R42&lt;&gt;0))=0,0,SUM(N42,P42,R42)/((N42&lt;&gt;0)+(P42&lt;&gt;0)+(R42&lt;&gt;0))),R42))</f>
        <v>10244</v>
      </c>
      <c r="U42" s="152">
        <f t="shared" si="139"/>
        <v>1.7815652173913044</v>
      </c>
      <c r="V42" s="152">
        <f t="shared" si="140"/>
        <v>1.7815652173913044</v>
      </c>
      <c r="W42" s="719">
        <v>1980</v>
      </c>
      <c r="X42" s="719">
        <v>4484</v>
      </c>
      <c r="Y42" s="719">
        <v>1885</v>
      </c>
      <c r="Z42" s="719">
        <v>6205</v>
      </c>
      <c r="AA42" s="719">
        <v>1885</v>
      </c>
      <c r="AB42" s="719">
        <v>5322</v>
      </c>
      <c r="AC42" s="187">
        <f t="shared" ref="AC42" si="191">IF($L42="Suma",SUM(W42+Y42+AA42),IF($L42="Promedio",IF(((W42&lt;&gt;0)+(Y42&lt;&gt;0)+(AA42&lt;&gt;0))=0,0,SUM(W42,Y42,AA42)/((W42&lt;&gt;0)+(Y42&lt;&gt;0)+(AA42&lt;&gt;0))),AA42))</f>
        <v>5750</v>
      </c>
      <c r="AD42" s="187">
        <f t="shared" ref="AD42" si="192">IF($L42="Suma",SUM(X42+Z42+AB42),IF($L42="Promedio",IF(((X42&lt;&gt;0)+(Z42&lt;&gt;0)+(AB42&lt;&gt;0))=0,0,SUM(X42,Z42,AB42)/((X42&lt;&gt;0)+(Z42&lt;&gt;0)+(AB42&lt;&gt;0))),AB42))</f>
        <v>16011</v>
      </c>
      <c r="AE42" s="152">
        <f t="shared" ref="AE42:AE43" si="193">IF(AC42=0,"N.A.",AD42/AC42)</f>
        <v>2.7845217391304349</v>
      </c>
      <c r="AF42" s="152">
        <f t="shared" si="143"/>
        <v>2.2830434782608697</v>
      </c>
      <c r="AG42" s="720">
        <v>1960</v>
      </c>
      <c r="AH42" s="720">
        <v>5575</v>
      </c>
      <c r="AI42" s="720">
        <v>1865</v>
      </c>
      <c r="AJ42" s="720">
        <v>7081</v>
      </c>
      <c r="AK42" s="720">
        <v>1865</v>
      </c>
      <c r="AL42" s="720">
        <v>6157</v>
      </c>
      <c r="AM42" s="187">
        <f t="shared" ref="AM42:AM51" si="194">IF($L42="Suma",SUM(AG42+AI42+AK42),IF($L42="Promedio",IF(((AG42&lt;&gt;0)+(AI42&lt;&gt;0)+(AK42&lt;&gt;0))=0,0,SUM(AG42,AI42,AK42)/((AG42&lt;&gt;0)+(AI42&lt;&gt;0)+(AK42&lt;&gt;0))),AK42))</f>
        <v>5690</v>
      </c>
      <c r="AN42" s="187">
        <f t="shared" ref="AN42:AN51" si="195">IF($L42="Suma",SUM(AH42+AJ42+AL42),IF($L42="Promedio",IF(((AH42&lt;&gt;0)+(AJ42&lt;&gt;0)+(AL42&lt;&gt;0))=0,0,SUM(AH42,AJ42,AL42)/((AH42&lt;&gt;0)+(AJ42&lt;&gt;0)+(AL42&lt;&gt;0))),AL42))</f>
        <v>18813</v>
      </c>
      <c r="AO42" s="194">
        <f t="shared" si="146"/>
        <v>3.3063268892794375</v>
      </c>
      <c r="AP42" s="194">
        <f t="shared" si="147"/>
        <v>2.6217568353694007</v>
      </c>
      <c r="AQ42" s="734">
        <v>1960</v>
      </c>
      <c r="AR42" s="734">
        <v>0</v>
      </c>
      <c r="AS42" s="734">
        <v>1865</v>
      </c>
      <c r="AT42" s="734">
        <v>0</v>
      </c>
      <c r="AU42" s="735">
        <v>985</v>
      </c>
      <c r="AV42" s="734">
        <v>0</v>
      </c>
      <c r="AW42" s="188">
        <f t="shared" ref="AW42" si="196">IF($L42="Suma",SUM(AQ42+AS42+AU42),IF($L42="Promedio",IF(((AQ42&lt;&gt;0)+(AS42&lt;&gt;0)+(AU42&lt;&gt;0))=0,0,SUM(AQ42,AS42,AU42)/((AQ42&lt;&gt;0)+(AS42&lt;&gt;0)+(AU42&lt;&gt;0))),AU42))</f>
        <v>4810</v>
      </c>
      <c r="AX42" s="188">
        <f t="shared" ref="AX42" si="197">IF($L42="Suma",SUM(AR42+AT42+AV42),IF($L42="Promedio",IF(((AR42&lt;&gt;0)+(AT42&lt;&gt;0)+(AV42&lt;&gt;0))=0,0,SUM(AR42,AT42,AV42)/((AR42&lt;&gt;0)+(AT42&lt;&gt;0)+(AV42&lt;&gt;0))),AV42))</f>
        <v>0</v>
      </c>
      <c r="AY42" s="194">
        <f t="shared" ref="AY42:AY43" si="198">IF(AW42=0,"N.A.",AX42/AW42)</f>
        <v>0</v>
      </c>
      <c r="AZ42" s="188">
        <f t="shared" si="150"/>
        <v>22000</v>
      </c>
      <c r="BA42" s="188">
        <f t="shared" si="151"/>
        <v>45068</v>
      </c>
      <c r="BB42" s="197">
        <f t="shared" si="19"/>
        <v>2.0485454545454544</v>
      </c>
    </row>
    <row r="43" spans="1:54" s="135" customFormat="1" ht="87.75" customHeight="1">
      <c r="A43" s="588"/>
      <c r="B43" s="598"/>
      <c r="C43" s="711"/>
      <c r="D43" s="733"/>
      <c r="E43" s="722">
        <f>E42+E41</f>
        <v>186000</v>
      </c>
      <c r="F43" s="723"/>
      <c r="G43" s="723"/>
      <c r="H43" s="722">
        <f>H42+H41</f>
        <v>29365</v>
      </c>
      <c r="I43" s="716" t="s">
        <v>921</v>
      </c>
      <c r="J43" s="724"/>
      <c r="K43" s="718" t="s">
        <v>920</v>
      </c>
      <c r="L43" s="595" t="s">
        <v>909</v>
      </c>
      <c r="M43" s="736">
        <f t="shared" ref="M43" si="199">M42+M41</f>
        <v>28963</v>
      </c>
      <c r="N43" s="736">
        <f t="shared" ref="N43" si="200">N42+N41</f>
        <v>28421</v>
      </c>
      <c r="O43" s="736">
        <f t="shared" ref="O43" si="201">O42+O41</f>
        <v>29629</v>
      </c>
      <c r="P43" s="736">
        <f t="shared" ref="P43" si="202">P42+P41</f>
        <v>31144</v>
      </c>
      <c r="Q43" s="736">
        <f>Q42+Q41</f>
        <v>12885</v>
      </c>
      <c r="R43" s="736">
        <f>R42+R41</f>
        <v>26621</v>
      </c>
      <c r="S43" s="187">
        <f t="shared" si="189"/>
        <v>71477</v>
      </c>
      <c r="T43" s="187">
        <f t="shared" si="190"/>
        <v>86186</v>
      </c>
      <c r="U43" s="152">
        <f t="shared" si="139"/>
        <v>1.2057864767687507</v>
      </c>
      <c r="V43" s="152">
        <f t="shared" si="140"/>
        <v>1.2057864767687507</v>
      </c>
      <c r="W43" s="736">
        <f t="shared" ref="W43" si="203">W42+W41</f>
        <v>12980</v>
      </c>
      <c r="X43" s="736">
        <f t="shared" ref="X43" si="204">X42+X41</f>
        <v>16455</v>
      </c>
      <c r="Y43" s="736">
        <f t="shared" ref="Y43" si="205">Y42+Y41</f>
        <v>12885</v>
      </c>
      <c r="Z43" s="736">
        <f t="shared" ref="Z43" si="206">Z42+Z41</f>
        <v>25570</v>
      </c>
      <c r="AA43" s="736">
        <f>AA42+AA41</f>
        <v>12885</v>
      </c>
      <c r="AB43" s="736">
        <f>AB42+AB41</f>
        <v>18689</v>
      </c>
      <c r="AC43" s="187">
        <f t="shared" ref="AC43" si="207">IF($L43="Suma",SUM(W43+Y43+AA43),IF($L43="Promedio",IF(((W43&lt;&gt;0)+(Y43&lt;&gt;0)+(AA43&lt;&gt;0))=0,0,SUM(W43,Y43,AA43)/((W43&lt;&gt;0)+(Y43&lt;&gt;0)+(AA43&lt;&gt;0))),AA43))</f>
        <v>38750</v>
      </c>
      <c r="AD43" s="187">
        <f t="shared" ref="AD43" si="208">IF($L43="Suma",SUM(X43+Z43+AB43),IF($L43="Promedio",IF(((X43&lt;&gt;0)+(Z43&lt;&gt;0)+(AB43&lt;&gt;0))=0,0,SUM(X43,Z43,AB43)/((X43&lt;&gt;0)+(Z43&lt;&gt;0)+(AB43&lt;&gt;0))),AB43))</f>
        <v>60714</v>
      </c>
      <c r="AE43" s="152">
        <f t="shared" si="193"/>
        <v>1.5668129032258065</v>
      </c>
      <c r="AF43" s="152">
        <f t="shared" si="143"/>
        <v>1.3327043283406061</v>
      </c>
      <c r="AG43" s="737">
        <f t="shared" ref="AG43" si="209">AG42+AG41</f>
        <v>12960</v>
      </c>
      <c r="AH43" s="737">
        <f t="shared" ref="AH43" si="210">AH42+AH41</f>
        <v>14883</v>
      </c>
      <c r="AI43" s="737">
        <f t="shared" ref="AI43" si="211">AI42+AI41</f>
        <v>12865</v>
      </c>
      <c r="AJ43" s="737">
        <f t="shared" ref="AJ43" si="212">AJ42+AJ41</f>
        <v>20914</v>
      </c>
      <c r="AK43" s="737">
        <f>AK42+AK41</f>
        <v>12865</v>
      </c>
      <c r="AL43" s="737">
        <f>AL42+AL41</f>
        <v>19955</v>
      </c>
      <c r="AM43" s="187">
        <f t="shared" si="194"/>
        <v>38690</v>
      </c>
      <c r="AN43" s="187">
        <f t="shared" si="195"/>
        <v>55752</v>
      </c>
      <c r="AO43" s="194">
        <f t="shared" si="146"/>
        <v>1.4409925045231327</v>
      </c>
      <c r="AP43" s="194">
        <f t="shared" si="147"/>
        <v>1.3608385879382474</v>
      </c>
      <c r="AQ43" s="680">
        <f t="shared" ref="AQ43:AU43" si="213">AQ42+AQ41</f>
        <v>12960</v>
      </c>
      <c r="AR43" s="680">
        <f t="shared" si="213"/>
        <v>0</v>
      </c>
      <c r="AS43" s="680">
        <f t="shared" si="213"/>
        <v>12865</v>
      </c>
      <c r="AT43" s="680">
        <f t="shared" si="213"/>
        <v>0</v>
      </c>
      <c r="AU43" s="680">
        <f t="shared" si="213"/>
        <v>11258</v>
      </c>
      <c r="AV43" s="680">
        <f>AV42+AV41</f>
        <v>0</v>
      </c>
      <c r="AW43" s="188">
        <f t="shared" ref="AW43" si="214">IF($L43="Suma",SUM(AQ43+AS43+AU43),IF($L43="Promedio",IF(((AQ43&lt;&gt;0)+(AS43&lt;&gt;0)+(AU43&lt;&gt;0))=0,0,SUM(AQ43,AS43,AU43)/((AQ43&lt;&gt;0)+(AS43&lt;&gt;0)+(AU43&lt;&gt;0))),AU43))</f>
        <v>37083</v>
      </c>
      <c r="AX43" s="188">
        <f t="shared" ref="AX43" si="215">IF($L43="Suma",SUM(AR43+AT43+AV43),IF($L43="Promedio",IF(((AR43&lt;&gt;0)+(AT43&lt;&gt;0)+(AV43&lt;&gt;0))=0,0,SUM(AR43,AT43,AV43)/((AR43&lt;&gt;0)+(AT43&lt;&gt;0)+(AV43&lt;&gt;0))),AV43))</f>
        <v>0</v>
      </c>
      <c r="AY43" s="194">
        <f t="shared" si="198"/>
        <v>0</v>
      </c>
      <c r="AZ43" s="188">
        <f t="shared" si="150"/>
        <v>186000</v>
      </c>
      <c r="BA43" s="188">
        <f t="shared" si="151"/>
        <v>202652</v>
      </c>
      <c r="BB43" s="197">
        <f t="shared" si="19"/>
        <v>1.0895268817204302</v>
      </c>
    </row>
    <row r="44" spans="1:54" s="135" customFormat="1" ht="102" hidden="1" customHeight="1">
      <c r="A44" s="588"/>
      <c r="B44" s="598"/>
      <c r="C44" s="711"/>
      <c r="D44" s="733"/>
      <c r="E44" s="599">
        <v>11600</v>
      </c>
      <c r="F44" s="728" t="s">
        <v>637</v>
      </c>
      <c r="G44" s="728" t="s">
        <v>638</v>
      </c>
      <c r="H44" s="594">
        <v>7320</v>
      </c>
      <c r="I44" s="729" t="s">
        <v>639</v>
      </c>
      <c r="J44" s="729" t="s">
        <v>640</v>
      </c>
      <c r="K44" s="652" t="s">
        <v>917</v>
      </c>
      <c r="L44" s="595" t="s">
        <v>909</v>
      </c>
      <c r="M44" s="680">
        <v>972</v>
      </c>
      <c r="N44" s="680">
        <v>972</v>
      </c>
      <c r="O44" s="680">
        <v>1212</v>
      </c>
      <c r="P44" s="680">
        <v>1212</v>
      </c>
      <c r="Q44" s="680">
        <v>950</v>
      </c>
      <c r="R44" s="680">
        <v>1362</v>
      </c>
      <c r="S44" s="187">
        <f t="shared" si="189"/>
        <v>3134</v>
      </c>
      <c r="T44" s="187">
        <f t="shared" si="190"/>
        <v>3546</v>
      </c>
      <c r="U44" s="152">
        <f t="shared" si="139"/>
        <v>1.1314613911933631</v>
      </c>
      <c r="V44" s="152">
        <f t="shared" si="140"/>
        <v>1.1314613911933631</v>
      </c>
      <c r="W44" s="738">
        <v>950</v>
      </c>
      <c r="X44" s="738">
        <v>979</v>
      </c>
      <c r="Y44" s="738">
        <v>950</v>
      </c>
      <c r="Z44" s="738">
        <v>1088</v>
      </c>
      <c r="AA44" s="738">
        <v>950</v>
      </c>
      <c r="AB44" s="738">
        <v>1310</v>
      </c>
      <c r="AC44" s="187">
        <f t="shared" ref="AC44" si="216">IF($L44="Suma",SUM(W44+Y44+AA44),IF($L44="Promedio",IF(((W44&lt;&gt;0)+(Y44&lt;&gt;0)+(AA44&lt;&gt;0))=0,0,SUM(W44,Y44,AA44)/((W44&lt;&gt;0)+(Y44&lt;&gt;0)+(AA44&lt;&gt;0))),AA44))</f>
        <v>2850</v>
      </c>
      <c r="AD44" s="187">
        <f t="shared" ref="AD44" si="217">IF($L44="Suma",SUM(X44+Z44+AB44),IF($L44="Promedio",IF(((X44&lt;&gt;0)+(Z44&lt;&gt;0)+(AB44&lt;&gt;0))=0,0,SUM(X44,Z44,AB44)/((X44&lt;&gt;0)+(Z44&lt;&gt;0)+(AB44&lt;&gt;0))),AB44))</f>
        <v>3377</v>
      </c>
      <c r="AE44" s="152">
        <f t="shared" si="15"/>
        <v>1.1849122807017545</v>
      </c>
      <c r="AF44" s="152">
        <f t="shared" si="143"/>
        <v>1.156918449197861</v>
      </c>
      <c r="AG44" s="739">
        <v>950</v>
      </c>
      <c r="AH44" s="739">
        <v>1401</v>
      </c>
      <c r="AI44" s="739">
        <v>950</v>
      </c>
      <c r="AJ44" s="739">
        <v>1316</v>
      </c>
      <c r="AK44" s="739">
        <v>950</v>
      </c>
      <c r="AL44" s="739">
        <v>1141</v>
      </c>
      <c r="AM44" s="187">
        <f t="shared" si="194"/>
        <v>2850</v>
      </c>
      <c r="AN44" s="187">
        <f t="shared" si="195"/>
        <v>3858</v>
      </c>
      <c r="AO44" s="194">
        <f t="shared" si="146"/>
        <v>1.3536842105263158</v>
      </c>
      <c r="AP44" s="194">
        <f t="shared" si="147"/>
        <v>1.2203984604935476</v>
      </c>
      <c r="AQ44" s="732">
        <v>950</v>
      </c>
      <c r="AR44" s="732">
        <v>0</v>
      </c>
      <c r="AS44" s="732">
        <v>950</v>
      </c>
      <c r="AT44" s="732">
        <v>0</v>
      </c>
      <c r="AU44" s="732">
        <v>866</v>
      </c>
      <c r="AV44" s="732">
        <v>0</v>
      </c>
      <c r="AW44" s="188">
        <f t="shared" ref="AW44" si="218">IF($L44="Suma",SUM(AQ44+AS44+AU44),IF($L44="Promedio",IF(((AQ44&lt;&gt;0)+(AS44&lt;&gt;0)+(AU44&lt;&gt;0))=0,0,SUM(AQ44,AS44,AU44)/((AQ44&lt;&gt;0)+(AS44&lt;&gt;0)+(AU44&lt;&gt;0))),AU44))</f>
        <v>2766</v>
      </c>
      <c r="AX44" s="188">
        <f t="shared" ref="AX44" si="219">IF($L44="Suma",SUM(AR44+AT44+AV44),IF($L44="Promedio",IF(((AR44&lt;&gt;0)+(AT44&lt;&gt;0)+(AV44&lt;&gt;0))=0,0,SUM(AR44,AT44,AV44)/((AR44&lt;&gt;0)+(AT44&lt;&gt;0)+(AV44&lt;&gt;0))),AV44))</f>
        <v>0</v>
      </c>
      <c r="AY44" s="194">
        <f t="shared" si="18"/>
        <v>0</v>
      </c>
      <c r="AZ44" s="188">
        <f t="shared" si="150"/>
        <v>11600</v>
      </c>
      <c r="BA44" s="188">
        <f t="shared" si="151"/>
        <v>10781</v>
      </c>
      <c r="BB44" s="197">
        <f t="shared" si="19"/>
        <v>0.92939655172413793</v>
      </c>
    </row>
    <row r="45" spans="1:54" s="135" customFormat="1" ht="102" hidden="1" customHeight="1">
      <c r="A45" s="588"/>
      <c r="B45" s="598"/>
      <c r="C45" s="711"/>
      <c r="D45" s="733"/>
      <c r="E45" s="599">
        <v>1000</v>
      </c>
      <c r="F45" s="714"/>
      <c r="G45" s="714"/>
      <c r="H45" s="594" t="s">
        <v>922</v>
      </c>
      <c r="I45" s="717"/>
      <c r="J45" s="717"/>
      <c r="K45" s="718" t="s">
        <v>916</v>
      </c>
      <c r="L45" s="595" t="s">
        <v>909</v>
      </c>
      <c r="M45" s="719">
        <v>79</v>
      </c>
      <c r="N45" s="719">
        <v>94</v>
      </c>
      <c r="O45" s="719">
        <v>75</v>
      </c>
      <c r="P45" s="719">
        <v>154</v>
      </c>
      <c r="Q45" s="719">
        <v>97</v>
      </c>
      <c r="R45" s="719">
        <v>246</v>
      </c>
      <c r="S45" s="187">
        <f t="shared" si="189"/>
        <v>251</v>
      </c>
      <c r="T45" s="187">
        <f t="shared" si="190"/>
        <v>494</v>
      </c>
      <c r="U45" s="152">
        <f t="shared" si="139"/>
        <v>1.9681274900398407</v>
      </c>
      <c r="V45" s="152">
        <f t="shared" si="140"/>
        <v>1.9681274900398407</v>
      </c>
      <c r="W45" s="719">
        <v>84</v>
      </c>
      <c r="X45" s="719">
        <v>203</v>
      </c>
      <c r="Y45" s="719">
        <v>80</v>
      </c>
      <c r="Z45" s="719">
        <v>239</v>
      </c>
      <c r="AA45" s="719">
        <v>92</v>
      </c>
      <c r="AB45" s="719">
        <v>174</v>
      </c>
      <c r="AC45" s="187">
        <f t="shared" ref="AC45" si="220">IF($L45="Suma",SUM(W45+Y45+AA45),IF($L45="Promedio",IF(((W45&lt;&gt;0)+(Y45&lt;&gt;0)+(AA45&lt;&gt;0))=0,0,SUM(W45,Y45,AA45)/((W45&lt;&gt;0)+(Y45&lt;&gt;0)+(AA45&lt;&gt;0))),AA45))</f>
        <v>256</v>
      </c>
      <c r="AD45" s="187">
        <f t="shared" ref="AD45" si="221">IF($L45="Suma",SUM(X45+Z45+AB45),IF($L45="Promedio",IF(((X45&lt;&gt;0)+(Z45&lt;&gt;0)+(AB45&lt;&gt;0))=0,0,SUM(X45,Z45,AB45)/((X45&lt;&gt;0)+(Z45&lt;&gt;0)+(AB45&lt;&gt;0))),AB45))</f>
        <v>616</v>
      </c>
      <c r="AE45" s="152">
        <f t="shared" ref="AE45:AE46" si="222">IF(AC45=0,"N.A.",AD45/AC45)</f>
        <v>2.40625</v>
      </c>
      <c r="AF45" s="152">
        <f t="shared" si="143"/>
        <v>2.1893491124260356</v>
      </c>
      <c r="AG45" s="720">
        <v>84</v>
      </c>
      <c r="AH45" s="720">
        <v>192</v>
      </c>
      <c r="AI45" s="720">
        <v>90</v>
      </c>
      <c r="AJ45" s="720">
        <v>265</v>
      </c>
      <c r="AK45" s="720">
        <v>102</v>
      </c>
      <c r="AL45" s="720">
        <v>208</v>
      </c>
      <c r="AM45" s="187">
        <f t="shared" si="194"/>
        <v>276</v>
      </c>
      <c r="AN45" s="187">
        <f t="shared" si="195"/>
        <v>665</v>
      </c>
      <c r="AO45" s="194">
        <f t="shared" si="146"/>
        <v>2.4094202898550723</v>
      </c>
      <c r="AP45" s="194">
        <f t="shared" si="147"/>
        <v>2.2669220945083013</v>
      </c>
      <c r="AQ45" s="734">
        <v>84</v>
      </c>
      <c r="AR45" s="734">
        <v>0</v>
      </c>
      <c r="AS45" s="734">
        <v>88</v>
      </c>
      <c r="AT45" s="734">
        <v>0</v>
      </c>
      <c r="AU45" s="735">
        <v>45</v>
      </c>
      <c r="AV45" s="734">
        <v>0</v>
      </c>
      <c r="AW45" s="188">
        <f t="shared" ref="AW45" si="223">IF($L45="Suma",SUM(AQ45+AS45+AU45),IF($L45="Promedio",IF(((AQ45&lt;&gt;0)+(AS45&lt;&gt;0)+(AU45&lt;&gt;0))=0,0,SUM(AQ45,AS45,AU45)/((AQ45&lt;&gt;0)+(AS45&lt;&gt;0)+(AU45&lt;&gt;0))),AU45))</f>
        <v>217</v>
      </c>
      <c r="AX45" s="188">
        <f t="shared" ref="AX45" si="224">IF($L45="Suma",SUM(AR45+AT45+AV45),IF($L45="Promedio",IF(((AR45&lt;&gt;0)+(AT45&lt;&gt;0)+(AV45&lt;&gt;0))=0,0,SUM(AR45,AT45,AV45)/((AR45&lt;&gt;0)+(AT45&lt;&gt;0)+(AV45&lt;&gt;0))),AV45))</f>
        <v>0</v>
      </c>
      <c r="AY45" s="194">
        <f t="shared" ref="AY45:AY46" si="225">IF(AW45=0,"N.A.",AX45/AW45)</f>
        <v>0</v>
      </c>
      <c r="AZ45" s="188">
        <f t="shared" si="150"/>
        <v>1000</v>
      </c>
      <c r="BA45" s="188">
        <f t="shared" si="151"/>
        <v>1775</v>
      </c>
      <c r="BB45" s="197">
        <f t="shared" si="19"/>
        <v>1.7749999999999999</v>
      </c>
    </row>
    <row r="46" spans="1:54" s="135" customFormat="1" ht="102" customHeight="1">
      <c r="A46" s="588"/>
      <c r="B46" s="598"/>
      <c r="C46" s="711"/>
      <c r="D46" s="733"/>
      <c r="E46" s="599">
        <f>+E45+E44</f>
        <v>12600</v>
      </c>
      <c r="F46" s="723"/>
      <c r="G46" s="723"/>
      <c r="H46" s="594">
        <f>+H44</f>
        <v>7320</v>
      </c>
      <c r="I46" s="724"/>
      <c r="J46" s="724"/>
      <c r="K46" s="595" t="s">
        <v>641</v>
      </c>
      <c r="L46" s="595" t="s">
        <v>909</v>
      </c>
      <c r="M46" s="736">
        <f>+M45+M44</f>
        <v>1051</v>
      </c>
      <c r="N46" s="736">
        <f t="shared" ref="N46:R46" si="226">+N45+N44</f>
        <v>1066</v>
      </c>
      <c r="O46" s="736">
        <f t="shared" si="226"/>
        <v>1287</v>
      </c>
      <c r="P46" s="736">
        <f t="shared" si="226"/>
        <v>1366</v>
      </c>
      <c r="Q46" s="736">
        <f t="shared" si="226"/>
        <v>1047</v>
      </c>
      <c r="R46" s="736">
        <f t="shared" si="226"/>
        <v>1608</v>
      </c>
      <c r="S46" s="187">
        <f t="shared" si="189"/>
        <v>3385</v>
      </c>
      <c r="T46" s="187">
        <f t="shared" si="190"/>
        <v>4040</v>
      </c>
      <c r="U46" s="152">
        <f t="shared" si="139"/>
        <v>1.1935007385524372</v>
      </c>
      <c r="V46" s="152">
        <f t="shared" si="140"/>
        <v>1.1935007385524372</v>
      </c>
      <c r="W46" s="736">
        <f>+W45+W44</f>
        <v>1034</v>
      </c>
      <c r="X46" s="736">
        <f t="shared" ref="X46" si="227">+X45+X44</f>
        <v>1182</v>
      </c>
      <c r="Y46" s="736">
        <f t="shared" ref="Y46" si="228">+Y45+Y44</f>
        <v>1030</v>
      </c>
      <c r="Z46" s="736">
        <f t="shared" ref="Z46" si="229">+Z45+Z44</f>
        <v>1327</v>
      </c>
      <c r="AA46" s="736">
        <f t="shared" ref="AA46" si="230">+AA45+AA44</f>
        <v>1042</v>
      </c>
      <c r="AB46" s="736">
        <f t="shared" ref="AB46" si="231">+AB45+AB44</f>
        <v>1484</v>
      </c>
      <c r="AC46" s="187">
        <f t="shared" ref="AC46" si="232">IF($L46="Suma",SUM(W46+Y46+AA46),IF($L46="Promedio",IF(((W46&lt;&gt;0)+(Y46&lt;&gt;0)+(AA46&lt;&gt;0))=0,0,SUM(W46,Y46,AA46)/((W46&lt;&gt;0)+(Y46&lt;&gt;0)+(AA46&lt;&gt;0))),AA46))</f>
        <v>3106</v>
      </c>
      <c r="AD46" s="187">
        <f t="shared" ref="AD46" si="233">IF($L46="Suma",SUM(X46+Z46+AB46),IF($L46="Promedio",IF(((X46&lt;&gt;0)+(Z46&lt;&gt;0)+(AB46&lt;&gt;0))=0,0,SUM(X46,Z46,AB46)/((X46&lt;&gt;0)+(Z46&lt;&gt;0)+(AB46&lt;&gt;0))),AB46))</f>
        <v>3993</v>
      </c>
      <c r="AE46" s="152">
        <f t="shared" si="222"/>
        <v>1.2855763039278816</v>
      </c>
      <c r="AF46" s="152">
        <f t="shared" si="143"/>
        <v>1.2375596980434447</v>
      </c>
      <c r="AG46" s="737">
        <f>+AG45+AG44</f>
        <v>1034</v>
      </c>
      <c r="AH46" s="737">
        <f t="shared" ref="AH46" si="234">+AH45+AH44</f>
        <v>1593</v>
      </c>
      <c r="AI46" s="737">
        <f t="shared" ref="AI46" si="235">+AI45+AI44</f>
        <v>1040</v>
      </c>
      <c r="AJ46" s="737">
        <f t="shared" ref="AJ46" si="236">+AJ45+AJ44</f>
        <v>1581</v>
      </c>
      <c r="AK46" s="737">
        <f t="shared" ref="AK46" si="237">+AK45+AK44</f>
        <v>1052</v>
      </c>
      <c r="AL46" s="737">
        <f t="shared" ref="AL46" si="238">+AL45+AL44</f>
        <v>1349</v>
      </c>
      <c r="AM46" s="187">
        <f t="shared" si="194"/>
        <v>3126</v>
      </c>
      <c r="AN46" s="187">
        <f t="shared" si="195"/>
        <v>4523</v>
      </c>
      <c r="AO46" s="194">
        <f t="shared" si="146"/>
        <v>1.4468969929622522</v>
      </c>
      <c r="AP46" s="194">
        <f t="shared" si="147"/>
        <v>1.3056046584173859</v>
      </c>
      <c r="AQ46" s="680">
        <f>+AQ45+AQ44</f>
        <v>1034</v>
      </c>
      <c r="AR46" s="680">
        <f t="shared" ref="AR46" si="239">+AR45+AR44</f>
        <v>0</v>
      </c>
      <c r="AS46" s="680">
        <f t="shared" ref="AS46" si="240">+AS45+AS44</f>
        <v>1038</v>
      </c>
      <c r="AT46" s="680">
        <f t="shared" ref="AT46" si="241">+AT45+AT44</f>
        <v>0</v>
      </c>
      <c r="AU46" s="680">
        <f t="shared" ref="AU46" si="242">+AU45+AU44</f>
        <v>911</v>
      </c>
      <c r="AV46" s="680">
        <f t="shared" ref="AV46" si="243">+AV45+AV44</f>
        <v>0</v>
      </c>
      <c r="AW46" s="188">
        <f t="shared" ref="AW46" si="244">IF($L46="Suma",SUM(AQ46+AS46+AU46),IF($L46="Promedio",IF(((AQ46&lt;&gt;0)+(AS46&lt;&gt;0)+(AU46&lt;&gt;0))=0,0,SUM(AQ46,AS46,AU46)/((AQ46&lt;&gt;0)+(AS46&lt;&gt;0)+(AU46&lt;&gt;0))),AU46))</f>
        <v>2983</v>
      </c>
      <c r="AX46" s="188">
        <f t="shared" ref="AX46" si="245">IF($L46="Suma",SUM(AR46+AT46+AV46),IF($L46="Promedio",IF(((AR46&lt;&gt;0)+(AT46&lt;&gt;0)+(AV46&lt;&gt;0))=0,0,SUM(AR46,AT46,AV46)/((AR46&lt;&gt;0)+(AT46&lt;&gt;0)+(AV46&lt;&gt;0))),AV46))</f>
        <v>0</v>
      </c>
      <c r="AY46" s="194">
        <f t="shared" si="225"/>
        <v>0</v>
      </c>
      <c r="AZ46" s="188">
        <f t="shared" si="150"/>
        <v>12600</v>
      </c>
      <c r="BA46" s="188">
        <f t="shared" si="151"/>
        <v>12556</v>
      </c>
      <c r="BB46" s="197">
        <f t="shared" si="19"/>
        <v>0.99650793650793645</v>
      </c>
    </row>
    <row r="47" spans="1:54" s="135" customFormat="1" ht="111" hidden="1" customHeight="1">
      <c r="A47" s="588"/>
      <c r="B47" s="598"/>
      <c r="C47" s="711"/>
      <c r="D47" s="733"/>
      <c r="E47" s="599">
        <v>112000</v>
      </c>
      <c r="F47" s="728" t="s">
        <v>642</v>
      </c>
      <c r="G47" s="728" t="s">
        <v>643</v>
      </c>
      <c r="H47" s="594">
        <v>156127</v>
      </c>
      <c r="I47" s="729" t="s">
        <v>644</v>
      </c>
      <c r="J47" s="729" t="s">
        <v>645</v>
      </c>
      <c r="K47" s="652" t="s">
        <v>917</v>
      </c>
      <c r="L47" s="595" t="s">
        <v>909</v>
      </c>
      <c r="M47" s="680">
        <v>9460</v>
      </c>
      <c r="N47" s="680">
        <v>9460</v>
      </c>
      <c r="O47" s="680">
        <v>9848</v>
      </c>
      <c r="P47" s="680">
        <v>9848</v>
      </c>
      <c r="Q47" s="680">
        <v>9300</v>
      </c>
      <c r="R47" s="680">
        <v>11966</v>
      </c>
      <c r="S47" s="187">
        <f t="shared" si="189"/>
        <v>28608</v>
      </c>
      <c r="T47" s="187">
        <f t="shared" si="190"/>
        <v>31274</v>
      </c>
      <c r="U47" s="152">
        <f t="shared" si="139"/>
        <v>1.0931907158836689</v>
      </c>
      <c r="V47" s="152">
        <f t="shared" si="140"/>
        <v>1.0931907158836689</v>
      </c>
      <c r="W47" s="738">
        <v>9300</v>
      </c>
      <c r="X47" s="738">
        <v>8329</v>
      </c>
      <c r="Y47" s="738">
        <v>9300</v>
      </c>
      <c r="Z47" s="738">
        <v>11862</v>
      </c>
      <c r="AA47" s="738">
        <v>9300</v>
      </c>
      <c r="AB47" s="739">
        <v>11719</v>
      </c>
      <c r="AC47" s="187">
        <f t="shared" ref="AC47" si="246">IF($L47="Suma",SUM(W47+Y47+AA47),IF($L47="Promedio",IF(((W47&lt;&gt;0)+(Y47&lt;&gt;0)+(AA47&lt;&gt;0))=0,0,SUM(W47,Y47,AA47)/((W47&lt;&gt;0)+(Y47&lt;&gt;0)+(AA47&lt;&gt;0))),AA47))</f>
        <v>27900</v>
      </c>
      <c r="AD47" s="187">
        <f t="shared" ref="AD47" si="247">IF($L47="Suma",SUM(X47+Z47+AB47),IF($L47="Promedio",IF(((X47&lt;&gt;0)+(Z47&lt;&gt;0)+(AB47&lt;&gt;0))=0,0,SUM(X47,Z47,AB47)/((X47&lt;&gt;0)+(Z47&lt;&gt;0)+(AB47&lt;&gt;0))),AB47))</f>
        <v>31910</v>
      </c>
      <c r="AE47" s="152">
        <f t="shared" si="15"/>
        <v>1.1437275985663082</v>
      </c>
      <c r="AF47" s="152">
        <f t="shared" si="143"/>
        <v>1.1181425638847597</v>
      </c>
      <c r="AG47" s="739">
        <v>9300</v>
      </c>
      <c r="AH47" s="739">
        <v>11337</v>
      </c>
      <c r="AI47" s="739">
        <v>9300</v>
      </c>
      <c r="AJ47" s="739">
        <v>11852</v>
      </c>
      <c r="AK47" s="739">
        <v>9300</v>
      </c>
      <c r="AL47" s="739">
        <v>10473</v>
      </c>
      <c r="AM47" s="187">
        <f t="shared" si="194"/>
        <v>27900</v>
      </c>
      <c r="AN47" s="187">
        <f t="shared" si="195"/>
        <v>33662</v>
      </c>
      <c r="AO47" s="194">
        <f t="shared" si="146"/>
        <v>1.2065232974910394</v>
      </c>
      <c r="AP47" s="194">
        <f t="shared" si="147"/>
        <v>1.147355700881433</v>
      </c>
      <c r="AQ47" s="680">
        <v>9300</v>
      </c>
      <c r="AR47" s="680">
        <v>0</v>
      </c>
      <c r="AS47" s="680">
        <v>9300</v>
      </c>
      <c r="AT47" s="680">
        <v>0</v>
      </c>
      <c r="AU47" s="680">
        <v>8992</v>
      </c>
      <c r="AV47" s="680">
        <v>0</v>
      </c>
      <c r="AW47" s="188">
        <f t="shared" ref="AW47" si="248">IF($L47="Suma",SUM(AQ47+AS47+AU47),IF($L47="Promedio",IF(((AQ47&lt;&gt;0)+(AS47&lt;&gt;0)+(AU47&lt;&gt;0))=0,0,SUM(AQ47,AS47,AU47)/((AQ47&lt;&gt;0)+(AS47&lt;&gt;0)+(AU47&lt;&gt;0))),AU47))</f>
        <v>27592</v>
      </c>
      <c r="AX47" s="188">
        <f t="shared" ref="AX47" si="249">IF($L47="Suma",SUM(AR47+AT47+AV47),IF($L47="Promedio",IF(((AR47&lt;&gt;0)+(AT47&lt;&gt;0)+(AV47&lt;&gt;0))=0,0,SUM(AR47,AT47,AV47)/((AR47&lt;&gt;0)+(AT47&lt;&gt;0)+(AV47&lt;&gt;0))),AV47))</f>
        <v>0</v>
      </c>
      <c r="AY47" s="194">
        <f t="shared" si="18"/>
        <v>0</v>
      </c>
      <c r="AZ47" s="188">
        <f t="shared" si="150"/>
        <v>112000</v>
      </c>
      <c r="BA47" s="188">
        <f t="shared" si="151"/>
        <v>96846</v>
      </c>
      <c r="BB47" s="197">
        <f t="shared" si="19"/>
        <v>0.86469642857142859</v>
      </c>
    </row>
    <row r="48" spans="1:54" s="135" customFormat="1" ht="111" hidden="1" customHeight="1">
      <c r="A48" s="588"/>
      <c r="B48" s="598"/>
      <c r="C48" s="711"/>
      <c r="D48" s="733"/>
      <c r="E48" s="599">
        <v>16700</v>
      </c>
      <c r="F48" s="714"/>
      <c r="G48" s="714"/>
      <c r="H48" s="594" t="s">
        <v>923</v>
      </c>
      <c r="I48" s="717"/>
      <c r="J48" s="717"/>
      <c r="K48" s="718" t="s">
        <v>916</v>
      </c>
      <c r="L48" s="595" t="s">
        <v>909</v>
      </c>
      <c r="M48" s="719">
        <v>1535</v>
      </c>
      <c r="N48" s="719">
        <v>1336</v>
      </c>
      <c r="O48" s="719">
        <v>1415</v>
      </c>
      <c r="P48" s="719">
        <v>2384</v>
      </c>
      <c r="Q48" s="719">
        <v>1415</v>
      </c>
      <c r="R48" s="719">
        <v>2444</v>
      </c>
      <c r="S48" s="187">
        <f t="shared" si="189"/>
        <v>4365</v>
      </c>
      <c r="T48" s="187">
        <f t="shared" si="190"/>
        <v>6164</v>
      </c>
      <c r="U48" s="152">
        <f t="shared" si="139"/>
        <v>1.4121420389461627</v>
      </c>
      <c r="V48" s="152">
        <f t="shared" si="140"/>
        <v>1.4121420389461627</v>
      </c>
      <c r="W48" s="719">
        <v>1540</v>
      </c>
      <c r="X48" s="719">
        <v>2361</v>
      </c>
      <c r="Y48" s="719">
        <v>1420</v>
      </c>
      <c r="Z48" s="719">
        <v>2682</v>
      </c>
      <c r="AA48" s="719">
        <v>1320</v>
      </c>
      <c r="AB48" s="719">
        <v>2682</v>
      </c>
      <c r="AC48" s="187">
        <f t="shared" ref="AC48" si="250">IF($L48="Suma",SUM(W48+Y48+AA48),IF($L48="Promedio",IF(((W48&lt;&gt;0)+(Y48&lt;&gt;0)+(AA48&lt;&gt;0))=0,0,SUM(W48,Y48,AA48)/((W48&lt;&gt;0)+(Y48&lt;&gt;0)+(AA48&lt;&gt;0))),AA48))</f>
        <v>4280</v>
      </c>
      <c r="AD48" s="187">
        <f t="shared" ref="AD48" si="251">IF($L48="Suma",SUM(X48+Z48+AB48),IF($L48="Promedio",IF(((X48&lt;&gt;0)+(Z48&lt;&gt;0)+(AB48&lt;&gt;0))=0,0,SUM(X48,Z48,AB48)/((X48&lt;&gt;0)+(Z48&lt;&gt;0)+(AB48&lt;&gt;0))),AB48))</f>
        <v>7725</v>
      </c>
      <c r="AE48" s="152">
        <f t="shared" ref="AE48:AE49" si="252">IF(AC48=0,"N.A.",AD48/AC48)</f>
        <v>1.8049065420560748</v>
      </c>
      <c r="AF48" s="152">
        <f t="shared" si="143"/>
        <v>1.6065934065934067</v>
      </c>
      <c r="AG48" s="720">
        <v>1540</v>
      </c>
      <c r="AH48" s="720">
        <v>2369</v>
      </c>
      <c r="AI48" s="720">
        <v>1420</v>
      </c>
      <c r="AJ48" s="720">
        <v>2108</v>
      </c>
      <c r="AK48" s="720">
        <v>1410</v>
      </c>
      <c r="AL48" s="720">
        <v>2443</v>
      </c>
      <c r="AM48" s="187">
        <f t="shared" si="194"/>
        <v>4370</v>
      </c>
      <c r="AN48" s="187">
        <f t="shared" si="195"/>
        <v>6920</v>
      </c>
      <c r="AO48" s="194">
        <f t="shared" si="146"/>
        <v>1.5835240274599542</v>
      </c>
      <c r="AP48" s="194">
        <f t="shared" si="147"/>
        <v>1.5988474836726854</v>
      </c>
      <c r="AQ48" s="734">
        <v>1430</v>
      </c>
      <c r="AR48" s="734">
        <v>0</v>
      </c>
      <c r="AS48" s="734">
        <v>1310</v>
      </c>
      <c r="AT48" s="734">
        <v>0</v>
      </c>
      <c r="AU48" s="735">
        <v>945</v>
      </c>
      <c r="AV48" s="734">
        <v>0</v>
      </c>
      <c r="AW48" s="188">
        <f t="shared" ref="AW48" si="253">IF($L48="Suma",SUM(AQ48+AS48+AU48),IF($L48="Promedio",IF(((AQ48&lt;&gt;0)+(AS48&lt;&gt;0)+(AU48&lt;&gt;0))=0,0,SUM(AQ48,AS48,AU48)/((AQ48&lt;&gt;0)+(AS48&lt;&gt;0)+(AU48&lt;&gt;0))),AU48))</f>
        <v>3685</v>
      </c>
      <c r="AX48" s="188">
        <f t="shared" ref="AX48" si="254">IF($L48="Suma",SUM(AR48+AT48+AV48),IF($L48="Promedio",IF(((AR48&lt;&gt;0)+(AT48&lt;&gt;0)+(AV48&lt;&gt;0))=0,0,SUM(AR48,AT48,AV48)/((AR48&lt;&gt;0)+(AT48&lt;&gt;0)+(AV48&lt;&gt;0))),AV48))</f>
        <v>0</v>
      </c>
      <c r="AY48" s="194">
        <f t="shared" ref="AY48:AY49" si="255">IF(AW48=0,"N.A.",AX48/AW48)</f>
        <v>0</v>
      </c>
      <c r="AZ48" s="188">
        <f t="shared" si="150"/>
        <v>16700</v>
      </c>
      <c r="BA48" s="188">
        <f t="shared" si="151"/>
        <v>20809</v>
      </c>
      <c r="BB48" s="197">
        <f t="shared" si="19"/>
        <v>1.2460479041916168</v>
      </c>
    </row>
    <row r="49" spans="1:54" s="135" customFormat="1" ht="111" customHeight="1">
      <c r="A49" s="588"/>
      <c r="B49" s="598"/>
      <c r="C49" s="711"/>
      <c r="D49" s="740"/>
      <c r="E49" s="599">
        <f>+E47+E48</f>
        <v>128700</v>
      </c>
      <c r="F49" s="723"/>
      <c r="G49" s="723"/>
      <c r="H49" s="594">
        <f>+H47</f>
        <v>156127</v>
      </c>
      <c r="I49" s="724"/>
      <c r="J49" s="724"/>
      <c r="K49" s="595" t="s">
        <v>13</v>
      </c>
      <c r="L49" s="595" t="s">
        <v>909</v>
      </c>
      <c r="M49" s="736">
        <f>+M47+M48</f>
        <v>10995</v>
      </c>
      <c r="N49" s="736">
        <f t="shared" ref="N49" si="256">+N47+N48</f>
        <v>10796</v>
      </c>
      <c r="O49" s="736">
        <f t="shared" ref="O49" si="257">+O47+O48</f>
        <v>11263</v>
      </c>
      <c r="P49" s="736">
        <f t="shared" ref="P49" si="258">+P47+P48</f>
        <v>12232</v>
      </c>
      <c r="Q49" s="736">
        <f t="shared" ref="Q49" si="259">+Q47+Q48</f>
        <v>10715</v>
      </c>
      <c r="R49" s="736">
        <f t="shared" ref="R49" si="260">+R47+R48</f>
        <v>14410</v>
      </c>
      <c r="S49" s="187">
        <f t="shared" si="189"/>
        <v>32973</v>
      </c>
      <c r="T49" s="187">
        <f t="shared" si="190"/>
        <v>37438</v>
      </c>
      <c r="U49" s="152">
        <f t="shared" si="139"/>
        <v>1.1354138234312923</v>
      </c>
      <c r="V49" s="152">
        <f t="shared" si="140"/>
        <v>1.1354138234312923</v>
      </c>
      <c r="W49" s="736">
        <f>+W47+W48</f>
        <v>10840</v>
      </c>
      <c r="X49" s="736">
        <f t="shared" ref="X49" si="261">+X47+X48</f>
        <v>10690</v>
      </c>
      <c r="Y49" s="736">
        <f t="shared" ref="Y49" si="262">+Y47+Y48</f>
        <v>10720</v>
      </c>
      <c r="Z49" s="736">
        <f t="shared" ref="Z49" si="263">+Z47+Z48</f>
        <v>14544</v>
      </c>
      <c r="AA49" s="736">
        <f t="shared" ref="AA49" si="264">+AA47+AA48</f>
        <v>10620</v>
      </c>
      <c r="AB49" s="736">
        <f t="shared" ref="AB49" si="265">+AB47+AB48</f>
        <v>14401</v>
      </c>
      <c r="AC49" s="187">
        <f t="shared" ref="AC49" si="266">IF($L49="Suma",SUM(W49+Y49+AA49),IF($L49="Promedio",IF(((W49&lt;&gt;0)+(Y49&lt;&gt;0)+(AA49&lt;&gt;0))=0,0,SUM(W49,Y49,AA49)/((W49&lt;&gt;0)+(Y49&lt;&gt;0)+(AA49&lt;&gt;0))),AA49))</f>
        <v>32180</v>
      </c>
      <c r="AD49" s="187">
        <f t="shared" ref="AD49" si="267">IF($L49="Suma",SUM(X49+Z49+AB49),IF($L49="Promedio",IF(((X49&lt;&gt;0)+(Z49&lt;&gt;0)+(AB49&lt;&gt;0))=0,0,SUM(X49,Z49,AB49)/((X49&lt;&gt;0)+(Z49&lt;&gt;0)+(AB49&lt;&gt;0))),AB49))</f>
        <v>39635</v>
      </c>
      <c r="AE49" s="152">
        <f t="shared" si="252"/>
        <v>1.2316656308266003</v>
      </c>
      <c r="AF49" s="152">
        <f t="shared" si="143"/>
        <v>1.1829539698862677</v>
      </c>
      <c r="AG49" s="737">
        <f>+AG47+AG48</f>
        <v>10840</v>
      </c>
      <c r="AH49" s="737">
        <f t="shared" ref="AH49" si="268">+AH47+AH48</f>
        <v>13706</v>
      </c>
      <c r="AI49" s="737">
        <f t="shared" ref="AI49" si="269">+AI47+AI48</f>
        <v>10720</v>
      </c>
      <c r="AJ49" s="737">
        <f t="shared" ref="AJ49" si="270">+AJ47+AJ48</f>
        <v>13960</v>
      </c>
      <c r="AK49" s="737">
        <f t="shared" ref="AK49" si="271">+AK47+AK48</f>
        <v>10710</v>
      </c>
      <c r="AL49" s="737">
        <f t="shared" ref="AL49" si="272">+AL47+AL48</f>
        <v>12916</v>
      </c>
      <c r="AM49" s="187">
        <f t="shared" si="194"/>
        <v>32270</v>
      </c>
      <c r="AN49" s="187">
        <f t="shared" si="195"/>
        <v>40582</v>
      </c>
      <c r="AO49" s="194">
        <f t="shared" si="146"/>
        <v>1.2575766966222497</v>
      </c>
      <c r="AP49" s="194">
        <f t="shared" si="147"/>
        <v>1.2076716997013026</v>
      </c>
      <c r="AQ49" s="680">
        <f>+AQ47+AQ48</f>
        <v>10730</v>
      </c>
      <c r="AR49" s="680">
        <f t="shared" ref="AR49:AV49" si="273">+AR47+AR48</f>
        <v>0</v>
      </c>
      <c r="AS49" s="680">
        <f t="shared" si="273"/>
        <v>10610</v>
      </c>
      <c r="AT49" s="680">
        <f t="shared" si="273"/>
        <v>0</v>
      </c>
      <c r="AU49" s="680">
        <f t="shared" si="273"/>
        <v>9937</v>
      </c>
      <c r="AV49" s="680">
        <f t="shared" si="273"/>
        <v>0</v>
      </c>
      <c r="AW49" s="188">
        <f t="shared" ref="AW49" si="274">IF($L49="Suma",SUM(AQ49+AS49+AU49),IF($L49="Promedio",IF(((AQ49&lt;&gt;0)+(AS49&lt;&gt;0)+(AU49&lt;&gt;0))=0,0,SUM(AQ49,AS49,AU49)/((AQ49&lt;&gt;0)+(AS49&lt;&gt;0)+(AU49&lt;&gt;0))),AU49))</f>
        <v>31277</v>
      </c>
      <c r="AX49" s="188">
        <f t="shared" ref="AX49" si="275">IF($L49="Suma",SUM(AR49+AT49+AV49),IF($L49="Promedio",IF(((AR49&lt;&gt;0)+(AT49&lt;&gt;0)+(AV49&lt;&gt;0))=0,0,SUM(AR49,AT49,AV49)/((AR49&lt;&gt;0)+(AT49&lt;&gt;0)+(AV49&lt;&gt;0))),AV49))</f>
        <v>0</v>
      </c>
      <c r="AY49" s="194">
        <f t="shared" si="255"/>
        <v>0</v>
      </c>
      <c r="AZ49" s="188">
        <f t="shared" si="150"/>
        <v>128700</v>
      </c>
      <c r="BA49" s="188">
        <f t="shared" si="151"/>
        <v>117655</v>
      </c>
      <c r="BB49" s="197">
        <f t="shared" si="19"/>
        <v>0.91418026418026421</v>
      </c>
    </row>
    <row r="50" spans="1:54" s="135" customFormat="1" ht="243">
      <c r="A50" s="588"/>
      <c r="B50" s="598"/>
      <c r="C50" s="711"/>
      <c r="D50" s="591" t="s">
        <v>646</v>
      </c>
      <c r="E50" s="599">
        <f t="shared" si="136"/>
        <v>21000</v>
      </c>
      <c r="F50" s="593" t="s">
        <v>647</v>
      </c>
      <c r="G50" s="593" t="s">
        <v>648</v>
      </c>
      <c r="H50" s="594">
        <v>20960</v>
      </c>
      <c r="I50" s="595" t="s">
        <v>649</v>
      </c>
      <c r="J50" s="595" t="s">
        <v>650</v>
      </c>
      <c r="K50" s="595" t="s">
        <v>651</v>
      </c>
      <c r="L50" s="595" t="s">
        <v>909</v>
      </c>
      <c r="M50" s="680">
        <v>1475</v>
      </c>
      <c r="N50" s="680">
        <v>1475</v>
      </c>
      <c r="O50" s="680">
        <v>1758</v>
      </c>
      <c r="P50" s="680">
        <v>1758</v>
      </c>
      <c r="Q50" s="680">
        <v>1800</v>
      </c>
      <c r="R50" s="680">
        <v>1876</v>
      </c>
      <c r="S50" s="187">
        <f t="shared" si="189"/>
        <v>5033</v>
      </c>
      <c r="T50" s="187">
        <f t="shared" si="190"/>
        <v>5109</v>
      </c>
      <c r="U50" s="152">
        <f t="shared" si="139"/>
        <v>1.0151003377707133</v>
      </c>
      <c r="V50" s="152">
        <f t="shared" si="140"/>
        <v>1.0151003377707133</v>
      </c>
      <c r="W50" s="680">
        <v>1800</v>
      </c>
      <c r="X50" s="680">
        <v>1317</v>
      </c>
      <c r="Y50" s="680">
        <v>1800</v>
      </c>
      <c r="Z50" s="680">
        <v>1669</v>
      </c>
      <c r="AA50" s="680">
        <v>1800</v>
      </c>
      <c r="AB50" s="680">
        <v>1669</v>
      </c>
      <c r="AC50" s="187">
        <f t="shared" ref="AC50" si="276">IF($L50="Suma",SUM(W50+Y50+AA50),IF($L50="Promedio",IF(((W50&lt;&gt;0)+(Y50&lt;&gt;0)+(AA50&lt;&gt;0))=0,0,SUM(W50,Y50,AA50)/((W50&lt;&gt;0)+(Y50&lt;&gt;0)+(AA50&lt;&gt;0))),AA50))</f>
        <v>5400</v>
      </c>
      <c r="AD50" s="187">
        <f t="shared" ref="AD50" si="277">IF($L50="Suma",SUM(X50+Z50+AB50),IF($L50="Promedio",IF(((X50&lt;&gt;0)+(Z50&lt;&gt;0)+(AB50&lt;&gt;0))=0,0,SUM(X50,Z50,AB50)/((X50&lt;&gt;0)+(Z50&lt;&gt;0)+(AB50&lt;&gt;0))),AB50))</f>
        <v>4655</v>
      </c>
      <c r="AE50" s="152">
        <f t="shared" si="15"/>
        <v>0.86203703703703705</v>
      </c>
      <c r="AF50" s="152">
        <f t="shared" si="143"/>
        <v>0.93587654557653599</v>
      </c>
      <c r="AG50" s="741">
        <f>'[5]05 PROMOCIÓN Y DEFENSA D MPDH'!AB13</f>
        <v>1800</v>
      </c>
      <c r="AH50" s="741">
        <v>1816</v>
      </c>
      <c r="AI50" s="741">
        <f>'[5]05 PROMOCIÓN Y DEFENSA D MPDH'!AD13</f>
        <v>1800</v>
      </c>
      <c r="AJ50" s="741">
        <v>1801</v>
      </c>
      <c r="AK50" s="741">
        <f>'[5]05 PROMOCIÓN Y DEFENSA D MPDH'!AF13</f>
        <v>1800</v>
      </c>
      <c r="AL50" s="741">
        <v>1432</v>
      </c>
      <c r="AM50" s="187">
        <f t="shared" si="194"/>
        <v>5400</v>
      </c>
      <c r="AN50" s="187">
        <f t="shared" si="195"/>
        <v>5049</v>
      </c>
      <c r="AO50" s="194">
        <f t="shared" si="146"/>
        <v>0.93500000000000005</v>
      </c>
      <c r="AP50" s="194">
        <f t="shared" si="147"/>
        <v>0.93557759110718119</v>
      </c>
      <c r="AQ50" s="680">
        <f>'[5]05 PROMOCIÓN Y DEFENSA D MPDH'!AK13</f>
        <v>1800</v>
      </c>
      <c r="AR50" s="680">
        <f>'[5]05 PROMOCIÓN Y DEFENSA D MPDH'!AL13</f>
        <v>0</v>
      </c>
      <c r="AS50" s="680">
        <f>'[5]05 PROMOCIÓN Y DEFENSA D MPDH'!AM13</f>
        <v>1800</v>
      </c>
      <c r="AT50" s="680">
        <f>'[5]05 PROMOCIÓN Y DEFENSA D MPDH'!AN13</f>
        <v>0</v>
      </c>
      <c r="AU50" s="680">
        <f>'[5]05 PROMOCIÓN Y DEFENSA D MPDH'!AO13</f>
        <v>1567</v>
      </c>
      <c r="AV50" s="680">
        <f>'[5]05 PROMOCIÓN Y DEFENSA D MPDH'!AP13</f>
        <v>0</v>
      </c>
      <c r="AW50" s="188">
        <f t="shared" ref="AW50" si="278">IF($L50="Suma",SUM(AQ50+AS50+AU50),IF($L50="Promedio",IF(((AQ50&lt;&gt;0)+(AS50&lt;&gt;0)+(AU50&lt;&gt;0))=0,0,SUM(AQ50,AS50,AU50)/((AQ50&lt;&gt;0)+(AS50&lt;&gt;0)+(AU50&lt;&gt;0))),AU50))</f>
        <v>5167</v>
      </c>
      <c r="AX50" s="188">
        <f t="shared" ref="AX50" si="279">IF($L50="Suma",SUM(AR50+AT50+AV50),IF($L50="Promedio",IF(((AR50&lt;&gt;0)+(AT50&lt;&gt;0)+(AV50&lt;&gt;0))=0,0,SUM(AR50,AT50,AV50)/((AR50&lt;&gt;0)+(AT50&lt;&gt;0)+(AV50&lt;&gt;0))),AV50))</f>
        <v>0</v>
      </c>
      <c r="AY50" s="194">
        <f t="shared" si="18"/>
        <v>0</v>
      </c>
      <c r="AZ50" s="188">
        <f t="shared" si="150"/>
        <v>21000</v>
      </c>
      <c r="BA50" s="188">
        <f t="shared" si="151"/>
        <v>14813</v>
      </c>
      <c r="BB50" s="197">
        <f t="shared" si="19"/>
        <v>0.70538095238095233</v>
      </c>
    </row>
    <row r="51" spans="1:54" s="135" customFormat="1" ht="128.25" hidden="1" customHeight="1">
      <c r="A51" s="588"/>
      <c r="B51" s="598"/>
      <c r="C51" s="711"/>
      <c r="D51" s="727" t="s">
        <v>908</v>
      </c>
      <c r="E51" s="599">
        <v>15</v>
      </c>
      <c r="F51" s="728" t="s">
        <v>652</v>
      </c>
      <c r="G51" s="728" t="s">
        <v>653</v>
      </c>
      <c r="H51" s="594">
        <v>25</v>
      </c>
      <c r="I51" s="729" t="s">
        <v>654</v>
      </c>
      <c r="J51" s="729" t="s">
        <v>655</v>
      </c>
      <c r="K51" s="595" t="s">
        <v>917</v>
      </c>
      <c r="L51" s="595" t="s">
        <v>909</v>
      </c>
      <c r="M51" s="738">
        <v>0</v>
      </c>
      <c r="N51" s="738">
        <v>0</v>
      </c>
      <c r="O51" s="738">
        <v>1</v>
      </c>
      <c r="P51" s="738">
        <v>2</v>
      </c>
      <c r="Q51" s="738">
        <v>2</v>
      </c>
      <c r="R51" s="738">
        <v>2</v>
      </c>
      <c r="S51" s="188">
        <f t="shared" si="189"/>
        <v>3</v>
      </c>
      <c r="T51" s="188">
        <f t="shared" si="190"/>
        <v>4</v>
      </c>
      <c r="U51" s="152">
        <f t="shared" si="139"/>
        <v>1.3333333333333333</v>
      </c>
      <c r="V51" s="152">
        <f t="shared" si="140"/>
        <v>1.3333333333333333</v>
      </c>
      <c r="W51" s="738">
        <v>1</v>
      </c>
      <c r="X51" s="738">
        <v>4</v>
      </c>
      <c r="Y51" s="738">
        <v>2</v>
      </c>
      <c r="Z51" s="738">
        <v>3</v>
      </c>
      <c r="AA51" s="738">
        <v>2</v>
      </c>
      <c r="AB51" s="738">
        <v>5</v>
      </c>
      <c r="AC51" s="188">
        <f t="shared" ref="AC51" si="280">IF($L51="Suma",SUM(W51+Y51+AA51),IF($L51="Promedio",IF(((W51&lt;&gt;0)+(Y51&lt;&gt;0)+(AA51&lt;&gt;0))=0,0,SUM(W51,Y51,AA51)/((W51&lt;&gt;0)+(Y51&lt;&gt;0)+(AA51&lt;&gt;0))),AA51))</f>
        <v>5</v>
      </c>
      <c r="AD51" s="188">
        <f t="shared" ref="AD51" si="281">IF($L51="Suma",SUM(X51+Z51+AB51),IF($L51="Promedio",IF(((X51&lt;&gt;0)+(Z51&lt;&gt;0)+(AB51&lt;&gt;0))=0,0,SUM(X51,Z51,AB51)/((X51&lt;&gt;0)+(Z51&lt;&gt;0)+(AB51&lt;&gt;0))),AB51))</f>
        <v>12</v>
      </c>
      <c r="AE51" s="152">
        <f t="shared" si="15"/>
        <v>2.4</v>
      </c>
      <c r="AF51" s="152">
        <f t="shared" si="143"/>
        <v>2</v>
      </c>
      <c r="AG51" s="739">
        <v>1</v>
      </c>
      <c r="AH51" s="739">
        <v>2</v>
      </c>
      <c r="AI51" s="739">
        <v>2</v>
      </c>
      <c r="AJ51" s="739">
        <v>1</v>
      </c>
      <c r="AK51" s="739">
        <v>2</v>
      </c>
      <c r="AL51" s="739">
        <v>0</v>
      </c>
      <c r="AM51" s="188">
        <f t="shared" si="194"/>
        <v>5</v>
      </c>
      <c r="AN51" s="188">
        <f t="shared" si="195"/>
        <v>3</v>
      </c>
      <c r="AO51" s="194">
        <f t="shared" si="146"/>
        <v>0.6</v>
      </c>
      <c r="AP51" s="194">
        <f t="shared" si="147"/>
        <v>1.4615384615384615</v>
      </c>
      <c r="AQ51" s="680">
        <v>2</v>
      </c>
      <c r="AR51" s="680">
        <v>0</v>
      </c>
      <c r="AS51" s="680">
        <v>0</v>
      </c>
      <c r="AT51" s="680">
        <v>0</v>
      </c>
      <c r="AU51" s="680">
        <v>0</v>
      </c>
      <c r="AV51" s="680">
        <v>0</v>
      </c>
      <c r="AW51" s="186">
        <f t="shared" ref="AW51" si="282">IF($L51="Suma",SUM(AQ51+AS51+AU51),IF($L51="Promedio",IF(((AQ51&lt;&gt;0)+(AS51&lt;&gt;0)+(AU51&lt;&gt;0))=0,0,SUM(AQ51,AS51,AU51)/((AQ51&lt;&gt;0)+(AS51&lt;&gt;0)+(AU51&lt;&gt;0))),AU51))</f>
        <v>2</v>
      </c>
      <c r="AX51" s="186">
        <f t="shared" ref="AX51" si="283">IF($L51="Suma",SUM(AR51+AT51+AV51),IF($L51="Promedio",IF(((AR51&lt;&gt;0)+(AT51&lt;&gt;0)+(AV51&lt;&gt;0))=0,0,SUM(AR51,AT51,AV51)/((AR51&lt;&gt;0)+(AT51&lt;&gt;0)+(AV51&lt;&gt;0))),AV51))</f>
        <v>0</v>
      </c>
      <c r="AY51" s="194">
        <f t="shared" si="18"/>
        <v>0</v>
      </c>
      <c r="AZ51" s="188">
        <f t="shared" si="150"/>
        <v>15</v>
      </c>
      <c r="BA51" s="188">
        <f t="shared" si="151"/>
        <v>19</v>
      </c>
      <c r="BB51" s="197">
        <f t="shared" si="19"/>
        <v>1.2666666666666666</v>
      </c>
    </row>
    <row r="52" spans="1:54" s="135" customFormat="1" ht="128.25" hidden="1" customHeight="1">
      <c r="A52" s="588"/>
      <c r="B52" s="598"/>
      <c r="C52" s="711"/>
      <c r="D52" s="733"/>
      <c r="E52" s="599">
        <v>20</v>
      </c>
      <c r="F52" s="714"/>
      <c r="G52" s="714"/>
      <c r="H52" s="594">
        <v>0</v>
      </c>
      <c r="I52" s="717"/>
      <c r="J52" s="717"/>
      <c r="K52" s="718" t="s">
        <v>916</v>
      </c>
      <c r="L52" s="595" t="s">
        <v>909</v>
      </c>
      <c r="M52" s="742">
        <v>0</v>
      </c>
      <c r="N52" s="742">
        <v>0</v>
      </c>
      <c r="O52" s="742">
        <v>0</v>
      </c>
      <c r="P52" s="742">
        <v>0</v>
      </c>
      <c r="Q52" s="742">
        <v>0</v>
      </c>
      <c r="R52" s="742">
        <v>0</v>
      </c>
      <c r="S52" s="188">
        <f t="shared" si="189"/>
        <v>0</v>
      </c>
      <c r="T52" s="188">
        <f t="shared" si="190"/>
        <v>0</v>
      </c>
      <c r="U52" s="152" t="str">
        <f t="shared" si="139"/>
        <v>N.A.</v>
      </c>
      <c r="V52" s="152" t="str">
        <f t="shared" si="140"/>
        <v>N.A.</v>
      </c>
      <c r="W52" s="742">
        <v>0</v>
      </c>
      <c r="X52" s="742">
        <v>0</v>
      </c>
      <c r="Y52" s="742">
        <v>0</v>
      </c>
      <c r="Z52" s="742">
        <v>0</v>
      </c>
      <c r="AA52" s="742">
        <v>10</v>
      </c>
      <c r="AB52" s="742">
        <v>2</v>
      </c>
      <c r="AC52" s="188">
        <f t="shared" ref="AC52" si="284">IF($L52="Suma",SUM(W52+Y52+AA52),IF($L52="Promedio",IF(((W52&lt;&gt;0)+(Y52&lt;&gt;0)+(AA52&lt;&gt;0))=0,0,SUM(W52,Y52,AA52)/((W52&lt;&gt;0)+(Y52&lt;&gt;0)+(AA52&lt;&gt;0))),AA52))</f>
        <v>10</v>
      </c>
      <c r="AD52" s="188">
        <f t="shared" ref="AD52" si="285">IF($L52="Suma",SUM(X52+Z52+AB52),IF($L52="Promedio",IF(((X52&lt;&gt;0)+(Z52&lt;&gt;0)+(AB52&lt;&gt;0))=0,0,SUM(X52,Z52,AB52)/((X52&lt;&gt;0)+(Z52&lt;&gt;0)+(AB52&lt;&gt;0))),AB52))</f>
        <v>2</v>
      </c>
      <c r="AE52" s="152">
        <f t="shared" ref="AE52:AE53" si="286">IF(AC52=0,"N.A.",AD52/AC52)</f>
        <v>0.2</v>
      </c>
      <c r="AF52" s="152">
        <f t="shared" si="143"/>
        <v>0.2</v>
      </c>
      <c r="AG52" s="743">
        <v>0</v>
      </c>
      <c r="AH52" s="743">
        <v>0</v>
      </c>
      <c r="AI52" s="743">
        <v>0</v>
      </c>
      <c r="AJ52" s="743">
        <v>0</v>
      </c>
      <c r="AK52" s="743">
        <v>10</v>
      </c>
      <c r="AL52" s="743">
        <v>0</v>
      </c>
      <c r="AM52" s="188">
        <f t="shared" ref="AM52:AM53" si="287">IF($L52="Suma",SUM(AG52+AI52+AK52),IF($L52="Promedio",IF(((AG52&lt;&gt;0)+(AI52&lt;&gt;0)+(AK52&lt;&gt;0))=0,0,SUM(AG52,AI52,AK52)/((AG52&lt;&gt;0)+(AI52&lt;&gt;0)+(AK52&lt;&gt;0))),AK52))</f>
        <v>10</v>
      </c>
      <c r="AN52" s="188">
        <f t="shared" ref="AN52:AN53" si="288">IF($L52="Suma",SUM(AH52+AJ52+AL52),IF($L52="Promedio",IF(((AH52&lt;&gt;0)+(AJ52&lt;&gt;0)+(AL52&lt;&gt;0))=0,0,SUM(AH52,AJ52,AL52)/((AH52&lt;&gt;0)+(AJ52&lt;&gt;0)+(AL52&lt;&gt;0))),AL52))</f>
        <v>0</v>
      </c>
      <c r="AO52" s="194">
        <f t="shared" si="146"/>
        <v>0</v>
      </c>
      <c r="AP52" s="194">
        <f t="shared" si="147"/>
        <v>0.1</v>
      </c>
      <c r="AQ52" s="744">
        <v>0</v>
      </c>
      <c r="AR52" s="744">
        <v>0</v>
      </c>
      <c r="AS52" s="744">
        <v>0</v>
      </c>
      <c r="AT52" s="744">
        <v>0</v>
      </c>
      <c r="AU52" s="745">
        <v>0</v>
      </c>
      <c r="AV52" s="744">
        <v>0</v>
      </c>
      <c r="AW52" s="186">
        <f t="shared" ref="AW52" si="289">IF($L52="Suma",SUM(AQ52+AS52+AU52),IF($L52="Promedio",IF(((AQ52&lt;&gt;0)+(AS52&lt;&gt;0)+(AU52&lt;&gt;0))=0,0,SUM(AQ52,AS52,AU52)/((AQ52&lt;&gt;0)+(AS52&lt;&gt;0)+(AU52&lt;&gt;0))),AU52))</f>
        <v>0</v>
      </c>
      <c r="AX52" s="186">
        <f t="shared" ref="AX52" si="290">IF($L52="Suma",SUM(AR52+AT52+AV52),IF($L52="Promedio",IF(((AR52&lt;&gt;0)+(AT52&lt;&gt;0)+(AV52&lt;&gt;0))=0,0,SUM(AR52,AT52,AV52)/((AR52&lt;&gt;0)+(AT52&lt;&gt;0)+(AV52&lt;&gt;0))),AV52))</f>
        <v>0</v>
      </c>
      <c r="AY52" s="194" t="str">
        <f t="shared" ref="AY52:AY53" si="291">IF(AW52=0,"N.A.",AX52/AW52)</f>
        <v>N.A.</v>
      </c>
      <c r="AZ52" s="188">
        <f t="shared" si="150"/>
        <v>20</v>
      </c>
      <c r="BA52" s="188">
        <f t="shared" si="151"/>
        <v>2</v>
      </c>
      <c r="BB52" s="197">
        <f t="shared" si="19"/>
        <v>0.1</v>
      </c>
    </row>
    <row r="53" spans="1:54" s="135" customFormat="1" ht="246.75" customHeight="1" thickBot="1">
      <c r="A53" s="588"/>
      <c r="B53" s="604"/>
      <c r="C53" s="746"/>
      <c r="D53" s="747"/>
      <c r="E53" s="688">
        <f>+E51+E52</f>
        <v>35</v>
      </c>
      <c r="F53" s="748"/>
      <c r="G53" s="748"/>
      <c r="H53" s="644">
        <f>+H51+H52</f>
        <v>25</v>
      </c>
      <c r="I53" s="749"/>
      <c r="J53" s="749"/>
      <c r="K53" s="611" t="s">
        <v>656</v>
      </c>
      <c r="L53" s="611" t="s">
        <v>909</v>
      </c>
      <c r="M53" s="750">
        <f>+M52+M51</f>
        <v>0</v>
      </c>
      <c r="N53" s="750">
        <f t="shared" ref="N53:R53" si="292">+N52+N51</f>
        <v>0</v>
      </c>
      <c r="O53" s="750">
        <f t="shared" si="292"/>
        <v>1</v>
      </c>
      <c r="P53" s="750">
        <f t="shared" si="292"/>
        <v>2</v>
      </c>
      <c r="Q53" s="750">
        <f t="shared" si="292"/>
        <v>2</v>
      </c>
      <c r="R53" s="750">
        <f t="shared" si="292"/>
        <v>2</v>
      </c>
      <c r="S53" s="188">
        <f t="shared" ref="S53" si="293">IF($L53="Suma",SUM(M53+O53+Q53),IF($L53="Promedio",IF(((M53&lt;&gt;0)+(O53&lt;&gt;0)+(Q53&lt;&gt;0))=0,0,SUM(M53,O53,Q53)/((M53&lt;&gt;0)+(O53&lt;&gt;0)+(Q53&lt;&gt;0))),Q53))</f>
        <v>3</v>
      </c>
      <c r="T53" s="188">
        <f t="shared" ref="T53" si="294">IF($L53="Suma",SUM(N53+P53+R53),IF($L53="Promedio",IF(((N53&lt;&gt;0)+(P53&lt;&gt;0)+(R53&lt;&gt;0))=0,0,SUM(N53,P53,R53)/((N53&lt;&gt;0)+(P53&lt;&gt;0)+(R53&lt;&gt;0))),R53))</f>
        <v>4</v>
      </c>
      <c r="U53" s="152">
        <f t="shared" si="139"/>
        <v>1.3333333333333333</v>
      </c>
      <c r="V53" s="152">
        <f t="shared" si="140"/>
        <v>1.3333333333333333</v>
      </c>
      <c r="W53" s="750">
        <f>+W52+W51</f>
        <v>1</v>
      </c>
      <c r="X53" s="750">
        <f t="shared" ref="X53" si="295">+X52+X51</f>
        <v>4</v>
      </c>
      <c r="Y53" s="750">
        <f t="shared" ref="Y53" si="296">+Y52+Y51</f>
        <v>2</v>
      </c>
      <c r="Z53" s="750">
        <f t="shared" ref="Z53" si="297">+Z52+Z51</f>
        <v>3</v>
      </c>
      <c r="AA53" s="750">
        <f t="shared" ref="AA53" si="298">+AA52+AA51</f>
        <v>12</v>
      </c>
      <c r="AB53" s="750">
        <f t="shared" ref="AB53" si="299">+AB52+AB51</f>
        <v>7</v>
      </c>
      <c r="AC53" s="188">
        <f t="shared" ref="AC53" si="300">IF($L53="Suma",SUM(W53+Y53+AA53),IF($L53="Promedio",IF(((W53&lt;&gt;0)+(Y53&lt;&gt;0)+(AA53&lt;&gt;0))=0,0,SUM(W53,Y53,AA53)/((W53&lt;&gt;0)+(Y53&lt;&gt;0)+(AA53&lt;&gt;0))),AA53))</f>
        <v>15</v>
      </c>
      <c r="AD53" s="188">
        <f t="shared" ref="AD53" si="301">IF($L53="Suma",SUM(X53+Z53+AB53),IF($L53="Promedio",IF(((X53&lt;&gt;0)+(Z53&lt;&gt;0)+(AB53&lt;&gt;0))=0,0,SUM(X53,Z53,AB53)/((X53&lt;&gt;0)+(Z53&lt;&gt;0)+(AB53&lt;&gt;0))),AB53))</f>
        <v>14</v>
      </c>
      <c r="AE53" s="154">
        <f t="shared" si="286"/>
        <v>0.93333333333333335</v>
      </c>
      <c r="AF53" s="152">
        <f t="shared" si="143"/>
        <v>1</v>
      </c>
      <c r="AG53" s="751">
        <f>+AG52+AG51</f>
        <v>1</v>
      </c>
      <c r="AH53" s="751">
        <f t="shared" ref="AH53" si="302">+AH52+AH51</f>
        <v>2</v>
      </c>
      <c r="AI53" s="751">
        <f t="shared" ref="AI53" si="303">+AI52+AI51</f>
        <v>2</v>
      </c>
      <c r="AJ53" s="751">
        <f t="shared" ref="AJ53" si="304">+AJ52+AJ51</f>
        <v>1</v>
      </c>
      <c r="AK53" s="751">
        <f t="shared" ref="AK53" si="305">+AK52+AK51</f>
        <v>12</v>
      </c>
      <c r="AL53" s="751">
        <f t="shared" ref="AL53" si="306">+AL52+AL51</f>
        <v>0</v>
      </c>
      <c r="AM53" s="188">
        <f t="shared" si="287"/>
        <v>15</v>
      </c>
      <c r="AN53" s="188">
        <f t="shared" si="288"/>
        <v>3</v>
      </c>
      <c r="AO53" s="198">
        <f t="shared" si="146"/>
        <v>0.2</v>
      </c>
      <c r="AP53" s="194">
        <f t="shared" si="147"/>
        <v>0.63636363636363635</v>
      </c>
      <c r="AQ53" s="690">
        <f>+AQ52+AQ51</f>
        <v>2</v>
      </c>
      <c r="AR53" s="690">
        <f t="shared" ref="AR53" si="307">+AR52+AR51</f>
        <v>0</v>
      </c>
      <c r="AS53" s="690">
        <f t="shared" ref="AS53" si="308">+AS52+AS51</f>
        <v>0</v>
      </c>
      <c r="AT53" s="690">
        <f t="shared" ref="AT53" si="309">+AT52+AT51</f>
        <v>0</v>
      </c>
      <c r="AU53" s="690">
        <f t="shared" ref="AU53" si="310">+AU52+AU51</f>
        <v>0</v>
      </c>
      <c r="AV53" s="690">
        <f t="shared" ref="AV53" si="311">+AV52+AV51</f>
        <v>0</v>
      </c>
      <c r="AW53" s="186">
        <f t="shared" ref="AW53" si="312">IF($L53="Suma",SUM(AQ53+AS53+AU53),IF($L53="Promedio",IF(((AQ53&lt;&gt;0)+(AS53&lt;&gt;0)+(AU53&lt;&gt;0))=0,0,SUM(AQ53,AS53,AU53)/((AQ53&lt;&gt;0)+(AS53&lt;&gt;0)+(AU53&lt;&gt;0))),AU53))</f>
        <v>2</v>
      </c>
      <c r="AX53" s="186">
        <f t="shared" ref="AX53" si="313">IF($L53="Suma",SUM(AR53+AT53+AV53),IF($L53="Promedio",IF(((AR53&lt;&gt;0)+(AT53&lt;&gt;0)+(AV53&lt;&gt;0))=0,0,SUM(AR53,AT53,AV53)/((AR53&lt;&gt;0)+(AT53&lt;&gt;0)+(AV53&lt;&gt;0))),AV53))</f>
        <v>0</v>
      </c>
      <c r="AY53" s="198">
        <f t="shared" si="291"/>
        <v>0</v>
      </c>
      <c r="AZ53" s="188">
        <f t="shared" si="150"/>
        <v>35</v>
      </c>
      <c r="BA53" s="188">
        <f t="shared" si="151"/>
        <v>21</v>
      </c>
      <c r="BB53" s="199">
        <f t="shared" si="19"/>
        <v>0.6</v>
      </c>
    </row>
    <row r="54" spans="1:54" s="135" customFormat="1" ht="23.25" hidden="1" customHeight="1" thickBot="1">
      <c r="A54" s="588"/>
      <c r="B54" s="615" t="s">
        <v>935</v>
      </c>
      <c r="C54" s="642" t="s">
        <v>965</v>
      </c>
      <c r="D54" s="752"/>
      <c r="E54" s="688"/>
      <c r="F54" s="618"/>
      <c r="G54" s="618"/>
      <c r="H54" s="644"/>
      <c r="I54" s="621"/>
      <c r="J54" s="621"/>
      <c r="K54" s="622"/>
      <c r="L54" s="622"/>
      <c r="M54" s="750"/>
      <c r="N54" s="750"/>
      <c r="O54" s="750"/>
      <c r="P54" s="750"/>
      <c r="Q54" s="750"/>
      <c r="R54" s="750"/>
      <c r="S54" s="150"/>
      <c r="T54" s="150"/>
      <c r="U54" s="174">
        <f>AVERAGE(U40,U43,U46,U49,U50,U53)</f>
        <v>1.58607800719831</v>
      </c>
      <c r="V54" s="151">
        <f>AVERAGE(V40,V43,V46,V49,V50,V53)</f>
        <v>1.58607800719831</v>
      </c>
      <c r="W54" s="750"/>
      <c r="X54" s="750"/>
      <c r="Y54" s="750"/>
      <c r="Z54" s="750"/>
      <c r="AA54" s="750"/>
      <c r="AB54" s="750"/>
      <c r="AC54" s="158"/>
      <c r="AD54" s="158"/>
      <c r="AE54" s="174">
        <f>AVERAGE(AE40,AE43,AE46,AE49,AE50,AE53)</f>
        <v>1.5007375347251097</v>
      </c>
      <c r="AF54" s="151">
        <f>AVERAGE(AF40,AF43,AF46,AF49,AF50,AF53)</f>
        <v>1.5053252807839996</v>
      </c>
      <c r="AG54" s="751"/>
      <c r="AH54" s="751"/>
      <c r="AI54" s="751"/>
      <c r="AJ54" s="751"/>
      <c r="AK54" s="751"/>
      <c r="AL54" s="751"/>
      <c r="AM54" s="156"/>
      <c r="AN54" s="156"/>
      <c r="AO54" s="189">
        <f>AVERAGE(AO40,AO43,AO46,AO49,AO50,AO53)</f>
        <v>1.5134110323512724</v>
      </c>
      <c r="AP54" s="190">
        <f>AVERAGE(AP40,AP43,AP46,AP49,AP50,AP53)</f>
        <v>1.4876760289212922</v>
      </c>
      <c r="AQ54" s="753"/>
      <c r="AR54" s="753"/>
      <c r="AS54" s="753"/>
      <c r="AT54" s="753"/>
      <c r="AU54" s="753"/>
      <c r="AV54" s="753"/>
      <c r="AW54" s="203"/>
      <c r="AX54" s="203"/>
      <c r="AY54" s="189">
        <f>AVERAGE(AY40,AY43,AY46,AY49,AY50,AY53)</f>
        <v>0</v>
      </c>
      <c r="AZ54" s="192"/>
      <c r="BA54" s="192"/>
      <c r="BB54" s="189">
        <f>AVERAGE(BB40,BB43,BB46,BB49,BB50,BB53)</f>
        <v>1.2009326724649305</v>
      </c>
    </row>
    <row r="55" spans="1:54" s="135" customFormat="1" ht="202.5" customHeight="1">
      <c r="A55" s="588"/>
      <c r="B55" s="626" t="s">
        <v>936</v>
      </c>
      <c r="C55" s="647" t="s">
        <v>895</v>
      </c>
      <c r="D55" s="648" t="s">
        <v>657</v>
      </c>
      <c r="E55" s="754">
        <v>1</v>
      </c>
      <c r="F55" s="650" t="s">
        <v>658</v>
      </c>
      <c r="G55" s="650" t="s">
        <v>659</v>
      </c>
      <c r="H55" s="651">
        <v>1</v>
      </c>
      <c r="I55" s="652" t="s">
        <v>660</v>
      </c>
      <c r="J55" s="652" t="s">
        <v>661</v>
      </c>
      <c r="K55" s="652" t="s">
        <v>662</v>
      </c>
      <c r="L55" s="652" t="s">
        <v>909</v>
      </c>
      <c r="M55" s="677">
        <v>0</v>
      </c>
      <c r="N55" s="677">
        <v>0</v>
      </c>
      <c r="O55" s="677">
        <v>0</v>
      </c>
      <c r="P55" s="677">
        <v>0</v>
      </c>
      <c r="Q55" s="677">
        <v>0</v>
      </c>
      <c r="R55" s="677">
        <v>0</v>
      </c>
      <c r="S55" s="188">
        <f t="shared" ref="S55:S56" si="314">IF($L55="Suma",SUM(M55+O55+Q55),IF($L55="Promedio",IF(((M55&lt;&gt;0)+(O55&lt;&gt;0)+(Q55&lt;&gt;0))=0,0,SUM(M55,O55,Q55)/((M55&lt;&gt;0)+(O55&lt;&gt;0)+(Q55&lt;&gt;0))),Q55))</f>
        <v>0</v>
      </c>
      <c r="T55" s="188">
        <f t="shared" ref="T55:T56" si="315">IF($L55="Suma",SUM(N55+P55+R55),IF($L55="Promedio",IF(((N55&lt;&gt;0)+(P55&lt;&gt;0)+(R55&lt;&gt;0))=0,0,SUM(N55,P55,R55)/((N55&lt;&gt;0)+(P55&lt;&gt;0)+(R55&lt;&gt;0))),R55))</f>
        <v>0</v>
      </c>
      <c r="U55" s="152" t="str">
        <f t="shared" ref="U55:U67" si="316">IF(S55=0,"N.A.",T55/S55)</f>
        <v>N.A.</v>
      </c>
      <c r="V55" s="152" t="str">
        <f t="shared" ref="V55:V67" si="317">IF($L55="Suma",IF(SUM(S55)=0,"N.A.",SUM(T55)/SUM(S55)),IF(L55="Promedio",IF(AVERAGE(S55)=0,"N.A.",AVERAGE(T55)/AVERAGE(S55)),U55))</f>
        <v>N.A.</v>
      </c>
      <c r="W55" s="678">
        <v>1</v>
      </c>
      <c r="X55" s="678">
        <v>0</v>
      </c>
      <c r="Y55" s="678">
        <v>0</v>
      </c>
      <c r="Z55" s="678">
        <v>0</v>
      </c>
      <c r="AA55" s="678">
        <v>0</v>
      </c>
      <c r="AB55" s="678">
        <v>0</v>
      </c>
      <c r="AC55" s="188">
        <f t="shared" ref="AC55" si="318">IF($L55="Suma",SUM(W55+Y55+AA55),IF($L55="Promedio",IF(((W55&lt;&gt;0)+(Y55&lt;&gt;0)+(AA55&lt;&gt;0))=0,0,SUM(W55,Y55,AA55)/((W55&lt;&gt;0)+(Y55&lt;&gt;0)+(AA55&lt;&gt;0))),AA55))</f>
        <v>1</v>
      </c>
      <c r="AD55" s="188">
        <f t="shared" ref="AD55" si="319">IF($L55="Suma",SUM(X55+Z55+AB55),IF($L55="Promedio",IF(((X55&lt;&gt;0)+(Z55&lt;&gt;0)+(AB55&lt;&gt;0))=0,0,SUM(X55,Z55,AB55)/((X55&lt;&gt;0)+(Z55&lt;&gt;0)+(AB55&lt;&gt;0))),AB55))</f>
        <v>0</v>
      </c>
      <c r="AE55" s="166">
        <f t="shared" si="15"/>
        <v>0</v>
      </c>
      <c r="AF55" s="152">
        <f t="shared" ref="AF55:AF67" si="320">IF($L55="Suma",IF(SUM(S55,AC55)=0,"N.A.",SUM(T55,AD55)/SUM(S55,AC55)),IF($L55="Promedio",IF(AVERAGE(S55,AC55)=0,"N.A.",IF((S55&lt;&gt;0)+(AC55&lt;&gt;0)=0,"N.A.",((T55+AD55)/((T55&lt;&gt;0)+(AD55&lt;&gt;0)))/((S55+AC55)/((S55&lt;&gt;0)+(AC55&lt;&gt;0))))),AE55))</f>
        <v>0</v>
      </c>
      <c r="AG55" s="679">
        <v>0</v>
      </c>
      <c r="AH55" s="679">
        <v>0</v>
      </c>
      <c r="AI55" s="679">
        <v>0</v>
      </c>
      <c r="AJ55" s="679">
        <v>0</v>
      </c>
      <c r="AK55" s="679">
        <v>0</v>
      </c>
      <c r="AL55" s="679">
        <v>0</v>
      </c>
      <c r="AM55" s="188">
        <f t="shared" ref="AM55:AM67" si="321">IF($L55="Suma",SUM(AG55+AI55+AK55),IF($L55="Promedio",IF(((AG55&lt;&gt;0)+(AI55&lt;&gt;0)+(AK55&lt;&gt;0))=0,0,SUM(AG55,AI55,AK55)/((AG55&lt;&gt;0)+(AI55&lt;&gt;0)+(AK55&lt;&gt;0))),AK55))</f>
        <v>0</v>
      </c>
      <c r="AN55" s="188">
        <f t="shared" ref="AN55:AN67" si="322">IF($L55="Suma",SUM(AH55+AJ55+AL55),IF($L55="Promedio",IF(((AH55&lt;&gt;0)+(AJ55&lt;&gt;0)+(AL55&lt;&gt;0))=0,0,SUM(AH55,AJ55,AL55)/((AH55&lt;&gt;0)+(AJ55&lt;&gt;0)+(AL55&lt;&gt;0))),AL55))</f>
        <v>0</v>
      </c>
      <c r="AO55" s="200" t="str">
        <f t="shared" ref="AO55:AO67" si="323">IF(AM55=0,"N.A.",AN55/AM55)</f>
        <v>N.A.</v>
      </c>
      <c r="AP55" s="194">
        <f t="shared" ref="AP55:AP67" si="324">IF($L55="Suma",IF(SUM(S55,AC55,AM55)=0,"N.A.",SUM(T55,AD55,AN55)/SUM(S55,AC55,AM55)),IF($L55="Promedio",IF(AVERAGE(S55,AC55,AM55)=0,"N.A.",IF((S55&lt;&gt;0)+(AC55&lt;&gt;0)+(AM55&lt;&gt;0)=0,"N.A.",((T55+AD55+AN55)/((T55&lt;&gt;0)+(AD55&lt;&gt;0)+(AN55&lt;&gt;0)))/((S55+AC55+AM55)/((S55&lt;&gt;0)+(AC55&lt;&gt;0)+(AM55&lt;&gt;0))))),AO55))</f>
        <v>0</v>
      </c>
      <c r="AQ55" s="678">
        <v>0</v>
      </c>
      <c r="AR55" s="678">
        <v>0</v>
      </c>
      <c r="AS55" s="678">
        <v>0</v>
      </c>
      <c r="AT55" s="678">
        <v>0</v>
      </c>
      <c r="AU55" s="678">
        <v>0</v>
      </c>
      <c r="AV55" s="678">
        <v>0</v>
      </c>
      <c r="AW55" s="186">
        <f t="shared" ref="AW55" si="325">IF($L55="Suma",SUM(AQ55+AS55+AU55),IF($L55="Promedio",IF(((AQ55&lt;&gt;0)+(AS55&lt;&gt;0)+(AU55&lt;&gt;0))=0,0,SUM(AQ55,AS55,AU55)/((AQ55&lt;&gt;0)+(AS55&lt;&gt;0)+(AU55&lt;&gt;0))),AU55))</f>
        <v>0</v>
      </c>
      <c r="AX55" s="186">
        <f t="shared" ref="AX55" si="326">IF($L55="Suma",SUM(AR55+AT55+AV55),IF($L55="Promedio",IF(((AR55&lt;&gt;0)+(AT55&lt;&gt;0)+(AV55&lt;&gt;0))=0,0,SUM(AR55,AT55,AV55)/((AR55&lt;&gt;0)+(AT55&lt;&gt;0)+(AV55&lt;&gt;0))),AV55))</f>
        <v>0</v>
      </c>
      <c r="AY55" s="200" t="str">
        <f t="shared" si="18"/>
        <v>N.A.</v>
      </c>
      <c r="AZ55" s="188">
        <f t="shared" ref="AZ55:AZ67" si="327">IF($L55="Suma",SUM(S55,AC55,AM55,AW55),IF($L55="Promedio",IF(((S55&lt;&gt;0)+(AC55&lt;&gt;0)+(AM55&lt;&gt;0)+(AW55&lt;&gt;0))=0,0,SUM(S55,AC55,AM55,AW55)/((S55&lt;&gt;0)+(AC55&lt;&gt;0)+(AM55&lt;&gt;0)+(AW55&lt;&gt;0))),AW55))</f>
        <v>1</v>
      </c>
      <c r="BA55" s="188">
        <f t="shared" ref="BA55:BA67" si="328">IF($L55="Suma",SUM(T55,AD55,AN55,AX55),IF($L55="Promedio",IF(((T55&lt;&gt;0)+(AD55&lt;&gt;0)+(AN55&lt;&gt;0)+(AX55&lt;&gt;0))=0,0,SUM(T55,AD55,AN55,AX55)/((T55&lt;&gt;0)+(AD55&lt;&gt;0)+(AN55&lt;&gt;0)+(AX55&lt;&gt;0))),AX55))</f>
        <v>0</v>
      </c>
      <c r="BB55" s="202">
        <f t="shared" si="19"/>
        <v>0</v>
      </c>
    </row>
    <row r="56" spans="1:54" s="135" customFormat="1" ht="202.5" hidden="1" customHeight="1">
      <c r="A56" s="588"/>
      <c r="B56" s="598"/>
      <c r="C56" s="656"/>
      <c r="D56" s="727" t="s">
        <v>663</v>
      </c>
      <c r="E56" s="755">
        <v>0.95</v>
      </c>
      <c r="F56" s="756" t="s">
        <v>664</v>
      </c>
      <c r="G56" s="756" t="s">
        <v>665</v>
      </c>
      <c r="H56" s="757" t="s">
        <v>534</v>
      </c>
      <c r="I56" s="729" t="s">
        <v>666</v>
      </c>
      <c r="J56" s="729" t="s">
        <v>667</v>
      </c>
      <c r="K56" s="595" t="s">
        <v>662</v>
      </c>
      <c r="L56" s="595" t="s">
        <v>912</v>
      </c>
      <c r="M56" s="658">
        <v>0.95</v>
      </c>
      <c r="N56" s="658">
        <v>1</v>
      </c>
      <c r="O56" s="658">
        <v>0.95</v>
      </c>
      <c r="P56" s="658">
        <v>1</v>
      </c>
      <c r="Q56" s="658">
        <v>0.95</v>
      </c>
      <c r="R56" s="658">
        <v>1</v>
      </c>
      <c r="S56" s="155">
        <f t="shared" si="314"/>
        <v>0.94999999999999984</v>
      </c>
      <c r="T56" s="155">
        <f t="shared" si="315"/>
        <v>1</v>
      </c>
      <c r="U56" s="152">
        <f t="shared" si="316"/>
        <v>1.0526315789473686</v>
      </c>
      <c r="V56" s="152">
        <f t="shared" si="317"/>
        <v>1.0526315789473686</v>
      </c>
      <c r="W56" s="658">
        <v>0.95</v>
      </c>
      <c r="X56" s="658">
        <v>0.99261447562776961</v>
      </c>
      <c r="Y56" s="658">
        <v>0.95</v>
      </c>
      <c r="Z56" s="658">
        <v>0.99370739381227058</v>
      </c>
      <c r="AA56" s="658">
        <v>0.95</v>
      </c>
      <c r="AB56" s="658">
        <v>0.99472851871375856</v>
      </c>
      <c r="AC56" s="155">
        <f t="shared" ref="AC56" si="329">IF($L56="Suma",SUM(W56+Y56+AA56),IF($L56="Promedio",IF(((W56&lt;&gt;0)+(Y56&lt;&gt;0)+(AA56&lt;&gt;0))=0,0,SUM(W56,Y56,AA56)/((W56&lt;&gt;0)+(Y56&lt;&gt;0)+(AA56&lt;&gt;0))),AA56))</f>
        <v>0.94999999999999984</v>
      </c>
      <c r="AD56" s="155">
        <f t="shared" ref="AD56" si="330">IF($L56="Suma",SUM(X56+Z56+AB56),IF($L56="Promedio",IF(((X56&lt;&gt;0)+(Z56&lt;&gt;0)+(AB56&lt;&gt;0))=0,0,SUM(X56,Z56,AB56)/((X56&lt;&gt;0)+(Z56&lt;&gt;0)+(AB56&lt;&gt;0))),AB56))</f>
        <v>0.99368346271793284</v>
      </c>
      <c r="AE56" s="152">
        <f t="shared" si="15"/>
        <v>1.0459825923346664</v>
      </c>
      <c r="AF56" s="152">
        <f t="shared" si="320"/>
        <v>1.0493070856410174</v>
      </c>
      <c r="AG56" s="659">
        <f>$E$56</f>
        <v>0.95</v>
      </c>
      <c r="AH56" s="659">
        <v>0.99</v>
      </c>
      <c r="AI56" s="659">
        <f>$E$56</f>
        <v>0.95</v>
      </c>
      <c r="AJ56" s="659">
        <v>0.99</v>
      </c>
      <c r="AK56" s="659">
        <f>$E$56</f>
        <v>0.95</v>
      </c>
      <c r="AL56" s="659">
        <v>0.99</v>
      </c>
      <c r="AM56" s="155">
        <f t="shared" si="321"/>
        <v>0.94999999999999984</v>
      </c>
      <c r="AN56" s="155">
        <f t="shared" si="322"/>
        <v>0.98999999999999988</v>
      </c>
      <c r="AO56" s="194">
        <f t="shared" si="323"/>
        <v>1.0421052631578949</v>
      </c>
      <c r="AP56" s="194">
        <f t="shared" si="324"/>
        <v>1.0469064781466431</v>
      </c>
      <c r="AQ56" s="660">
        <f>$E$56</f>
        <v>0.95</v>
      </c>
      <c r="AR56" s="660">
        <v>0</v>
      </c>
      <c r="AS56" s="660">
        <f>$E$56</f>
        <v>0.95</v>
      </c>
      <c r="AT56" s="660">
        <v>0</v>
      </c>
      <c r="AU56" s="660">
        <f>$E$56</f>
        <v>0.95</v>
      </c>
      <c r="AV56" s="660">
        <v>0</v>
      </c>
      <c r="AW56" s="201">
        <f t="shared" ref="AW56" si="331">IF($L56="Suma",SUM(AQ56+AS56+AU56),IF($L56="Promedio",IF(((AQ56&lt;&gt;0)+(AS56&lt;&gt;0)+(AU56&lt;&gt;0))=0,0,SUM(AQ56,AS56,AU56)/((AQ56&lt;&gt;0)+(AS56&lt;&gt;0)+(AU56&lt;&gt;0))),AU56))</f>
        <v>0.94999999999999984</v>
      </c>
      <c r="AX56" s="201">
        <f t="shared" ref="AX56" si="332">IF($L56="Suma",SUM(AR56+AT56+AV56),IF($L56="Promedio",IF(((AR56&lt;&gt;0)+(AT56&lt;&gt;0)+(AV56&lt;&gt;0))=0,0,SUM(AR56,AT56,AV56)/((AR56&lt;&gt;0)+(AT56&lt;&gt;0)+(AV56&lt;&gt;0))),AV56))</f>
        <v>0</v>
      </c>
      <c r="AY56" s="194">
        <f t="shared" si="18"/>
        <v>0</v>
      </c>
      <c r="AZ56" s="201">
        <f t="shared" si="327"/>
        <v>0.94999999999999984</v>
      </c>
      <c r="BA56" s="228">
        <f t="shared" si="328"/>
        <v>0.9945611542393108</v>
      </c>
      <c r="BB56" s="197">
        <f t="shared" si="19"/>
        <v>1.0469064781466431</v>
      </c>
    </row>
    <row r="57" spans="1:54" s="135" customFormat="1" ht="97.5" hidden="1" customHeight="1">
      <c r="A57" s="588"/>
      <c r="B57" s="598"/>
      <c r="C57" s="656"/>
      <c r="D57" s="733"/>
      <c r="E57" s="758"/>
      <c r="F57" s="759"/>
      <c r="G57" s="759"/>
      <c r="H57" s="760"/>
      <c r="I57" s="717"/>
      <c r="J57" s="717"/>
      <c r="K57" s="595" t="s">
        <v>916</v>
      </c>
      <c r="L57" s="595" t="s">
        <v>912</v>
      </c>
      <c r="M57" s="657">
        <v>0.95</v>
      </c>
      <c r="N57" s="657">
        <v>1</v>
      </c>
      <c r="O57" s="657">
        <v>0.95</v>
      </c>
      <c r="P57" s="657">
        <v>1</v>
      </c>
      <c r="Q57" s="657">
        <v>0.95</v>
      </c>
      <c r="R57" s="657">
        <v>1</v>
      </c>
      <c r="S57" s="155">
        <f t="shared" ref="S57:S67" si="333">IF($L57="Suma",SUM(M57+O57+Q57),IF($L57="Promedio",IF(((M57&lt;&gt;0)+(O57&lt;&gt;0)+(Q57&lt;&gt;0))=0,0,SUM(M57,O57,Q57)/((M57&lt;&gt;0)+(O57&lt;&gt;0)+(Q57&lt;&gt;0))),Q57))</f>
        <v>0.94999999999999984</v>
      </c>
      <c r="T57" s="155">
        <f t="shared" ref="T57:T67" si="334">IF($L57="Suma",SUM(N57+P57+R57),IF($L57="Promedio",IF(((N57&lt;&gt;0)+(P57&lt;&gt;0)+(R57&lt;&gt;0))=0,0,SUM(N57,P57,R57)/((N57&lt;&gt;0)+(P57&lt;&gt;0)+(R57&lt;&gt;0))),R57))</f>
        <v>1</v>
      </c>
      <c r="U57" s="152">
        <f t="shared" si="316"/>
        <v>1.0526315789473686</v>
      </c>
      <c r="V57" s="152">
        <f t="shared" si="317"/>
        <v>1.0526315789473686</v>
      </c>
      <c r="W57" s="657">
        <v>0.95</v>
      </c>
      <c r="X57" s="657">
        <v>1</v>
      </c>
      <c r="Y57" s="657">
        <v>0.95</v>
      </c>
      <c r="Z57" s="657">
        <v>1</v>
      </c>
      <c r="AA57" s="657">
        <v>0.95</v>
      </c>
      <c r="AB57" s="657">
        <v>1</v>
      </c>
      <c r="AC57" s="155">
        <f t="shared" ref="AC57" si="335">IF($L57="Suma",SUM(W57+Y57+AA57),IF($L57="Promedio",IF(((W57&lt;&gt;0)+(Y57&lt;&gt;0)+(AA57&lt;&gt;0))=0,0,SUM(W57,Y57,AA57)/((W57&lt;&gt;0)+(Y57&lt;&gt;0)+(AA57&lt;&gt;0))),AA57))</f>
        <v>0.94999999999999984</v>
      </c>
      <c r="AD57" s="155">
        <f t="shared" ref="AD57" si="336">IF($L57="Suma",SUM(X57+Z57+AB57),IF($L57="Promedio",IF(((X57&lt;&gt;0)+(Z57&lt;&gt;0)+(AB57&lt;&gt;0))=0,0,SUM(X57,Z57,AB57)/((X57&lt;&gt;0)+(Z57&lt;&gt;0)+(AB57&lt;&gt;0))),AB57))</f>
        <v>1</v>
      </c>
      <c r="AE57" s="152">
        <f t="shared" ref="AE57:AE58" si="337">IF(AC57=0,"N.A.",AD57/AC57)</f>
        <v>1.0526315789473686</v>
      </c>
      <c r="AF57" s="152">
        <f t="shared" si="320"/>
        <v>1.0526315789473686</v>
      </c>
      <c r="AG57" s="662">
        <f t="shared" ref="AG57" si="338">$E$56</f>
        <v>0.95</v>
      </c>
      <c r="AH57" s="662">
        <v>1</v>
      </c>
      <c r="AI57" s="662">
        <f t="shared" ref="AI57" si="339">$E$56</f>
        <v>0.95</v>
      </c>
      <c r="AJ57" s="662">
        <v>1</v>
      </c>
      <c r="AK57" s="662">
        <f t="shared" ref="AK57" si="340">$E$56</f>
        <v>0.95</v>
      </c>
      <c r="AL57" s="662">
        <v>1</v>
      </c>
      <c r="AM57" s="155">
        <f t="shared" si="321"/>
        <v>0.94999999999999984</v>
      </c>
      <c r="AN57" s="155">
        <f t="shared" si="322"/>
        <v>1</v>
      </c>
      <c r="AO57" s="194">
        <f t="shared" si="323"/>
        <v>1.0526315789473686</v>
      </c>
      <c r="AP57" s="194">
        <f t="shared" si="324"/>
        <v>1.0526315789473686</v>
      </c>
      <c r="AQ57" s="663">
        <v>0</v>
      </c>
      <c r="AR57" s="663">
        <v>0</v>
      </c>
      <c r="AS57" s="663">
        <v>0</v>
      </c>
      <c r="AT57" s="663">
        <v>0</v>
      </c>
      <c r="AU57" s="663">
        <v>0</v>
      </c>
      <c r="AV57" s="663">
        <v>0</v>
      </c>
      <c r="AW57" s="201">
        <f t="shared" ref="AW57" si="341">IF($L57="Suma",SUM(AQ57+AS57+AU57),IF($L57="Promedio",IF(((AQ57&lt;&gt;0)+(AS57&lt;&gt;0)+(AU57&lt;&gt;0))=0,0,SUM(AQ57,AS57,AU57)/((AQ57&lt;&gt;0)+(AS57&lt;&gt;0)+(AU57&lt;&gt;0))),AU57))</f>
        <v>0</v>
      </c>
      <c r="AX57" s="201">
        <f t="shared" ref="AX57" si="342">IF($L57="Suma",SUM(AR57+AT57+AV57),IF($L57="Promedio",IF(((AR57&lt;&gt;0)+(AT57&lt;&gt;0)+(AV57&lt;&gt;0))=0,0,SUM(AR57,AT57,AV57)/((AR57&lt;&gt;0)+(AT57&lt;&gt;0)+(AV57&lt;&gt;0))),AV57))</f>
        <v>0</v>
      </c>
      <c r="AY57" s="194" t="str">
        <f t="shared" ref="AY57:AY58" si="343">IF(AW57=0,"N.A.",AX57/AW57)</f>
        <v>N.A.</v>
      </c>
      <c r="AZ57" s="228">
        <f t="shared" si="327"/>
        <v>0.94999999999999984</v>
      </c>
      <c r="BA57" s="201">
        <f t="shared" si="328"/>
        <v>1</v>
      </c>
      <c r="BB57" s="197">
        <f t="shared" si="19"/>
        <v>1.0526315789473686</v>
      </c>
    </row>
    <row r="58" spans="1:54" s="135" customFormat="1" ht="193.5" customHeight="1">
      <c r="A58" s="588"/>
      <c r="B58" s="598"/>
      <c r="C58" s="656"/>
      <c r="D58" s="740"/>
      <c r="E58" s="761"/>
      <c r="F58" s="762"/>
      <c r="G58" s="762"/>
      <c r="H58" s="763"/>
      <c r="I58" s="724"/>
      <c r="J58" s="724"/>
      <c r="K58" s="595" t="s">
        <v>662</v>
      </c>
      <c r="L58" s="595" t="s">
        <v>912</v>
      </c>
      <c r="M58" s="658">
        <v>0.95</v>
      </c>
      <c r="N58" s="658">
        <f>+AVERAGE(N56:N57)</f>
        <v>1</v>
      </c>
      <c r="O58" s="658">
        <v>0.95</v>
      </c>
      <c r="P58" s="658">
        <f>+AVERAGE(P56:P57)</f>
        <v>1</v>
      </c>
      <c r="Q58" s="658">
        <v>0.95</v>
      </c>
      <c r="R58" s="658">
        <f>+AVERAGE(R56:R57)</f>
        <v>1</v>
      </c>
      <c r="S58" s="155">
        <f t="shared" si="333"/>
        <v>0.94999999999999984</v>
      </c>
      <c r="T58" s="155">
        <f t="shared" si="334"/>
        <v>1</v>
      </c>
      <c r="U58" s="152">
        <f t="shared" si="316"/>
        <v>1.0526315789473686</v>
      </c>
      <c r="V58" s="152">
        <f t="shared" si="317"/>
        <v>1.0526315789473686</v>
      </c>
      <c r="W58" s="658">
        <v>0.95</v>
      </c>
      <c r="X58" s="658">
        <f>+AVERAGE(X56:X57)</f>
        <v>0.99630723781388486</v>
      </c>
      <c r="Y58" s="658">
        <v>0.95</v>
      </c>
      <c r="Z58" s="658">
        <f>+AVERAGE(Z56:Z57)</f>
        <v>0.99685369690613523</v>
      </c>
      <c r="AA58" s="658">
        <v>0.95</v>
      </c>
      <c r="AB58" s="658">
        <f>+AVERAGE(AB56:AB57)</f>
        <v>0.99736425935687922</v>
      </c>
      <c r="AC58" s="155">
        <f t="shared" ref="AC58" si="344">IF($L58="Suma",SUM(W58+Y58+AA58),IF($L58="Promedio",IF(((W58&lt;&gt;0)+(Y58&lt;&gt;0)+(AA58&lt;&gt;0))=0,0,SUM(W58,Y58,AA58)/((W58&lt;&gt;0)+(Y58&lt;&gt;0)+(AA58&lt;&gt;0))),AA58))</f>
        <v>0.94999999999999984</v>
      </c>
      <c r="AD58" s="155">
        <f t="shared" ref="AD58" si="345">IF($L58="Suma",SUM(X58+Z58+AB58),IF($L58="Promedio",IF(((X58&lt;&gt;0)+(Z58&lt;&gt;0)+(AB58&lt;&gt;0))=0,0,SUM(X58,Z58,AB58)/((X58&lt;&gt;0)+(Z58&lt;&gt;0)+(AB58&lt;&gt;0))),AB58))</f>
        <v>0.99684173135896648</v>
      </c>
      <c r="AE58" s="152">
        <f t="shared" si="337"/>
        <v>1.0493070856410176</v>
      </c>
      <c r="AF58" s="152">
        <f t="shared" si="320"/>
        <v>1.0509693322941931</v>
      </c>
      <c r="AG58" s="659">
        <v>0.95</v>
      </c>
      <c r="AH58" s="659">
        <f>+AVERAGE(AH56:AH57)</f>
        <v>0.995</v>
      </c>
      <c r="AI58" s="659">
        <v>0.95</v>
      </c>
      <c r="AJ58" s="659">
        <f>+AVERAGE(AJ56:AJ57)</f>
        <v>0.995</v>
      </c>
      <c r="AK58" s="659">
        <v>0.95</v>
      </c>
      <c r="AL58" s="659">
        <f>+AVERAGE(AL56:AL57)</f>
        <v>0.995</v>
      </c>
      <c r="AM58" s="155">
        <f t="shared" si="321"/>
        <v>0.94999999999999984</v>
      </c>
      <c r="AN58" s="155">
        <f t="shared" si="322"/>
        <v>0.995</v>
      </c>
      <c r="AO58" s="194">
        <f t="shared" si="323"/>
        <v>1.0473684210526317</v>
      </c>
      <c r="AP58" s="194">
        <f t="shared" si="324"/>
        <v>1.049769028547006</v>
      </c>
      <c r="AQ58" s="660">
        <v>0.95</v>
      </c>
      <c r="AR58" s="660">
        <f>+AVERAGE(AR56:AR57)</f>
        <v>0</v>
      </c>
      <c r="AS58" s="660">
        <v>0.95</v>
      </c>
      <c r="AT58" s="660">
        <f>+AVERAGE(AT56:AT57)</f>
        <v>0</v>
      </c>
      <c r="AU58" s="660">
        <v>0.95</v>
      </c>
      <c r="AV58" s="660">
        <f>+AVERAGE(AV56:AV57)</f>
        <v>0</v>
      </c>
      <c r="AW58" s="201">
        <f t="shared" ref="AW58" si="346">IF($L58="Suma",SUM(AQ58+AS58+AU58),IF($L58="Promedio",IF(((AQ58&lt;&gt;0)+(AS58&lt;&gt;0)+(AU58&lt;&gt;0))=0,0,SUM(AQ58,AS58,AU58)/((AQ58&lt;&gt;0)+(AS58&lt;&gt;0)+(AU58&lt;&gt;0))),AU58))</f>
        <v>0.94999999999999984</v>
      </c>
      <c r="AX58" s="201">
        <f t="shared" ref="AX58" si="347">IF($L58="Suma",SUM(AR58+AT58+AV58),IF($L58="Promedio",IF(((AR58&lt;&gt;0)+(AT58&lt;&gt;0)+(AV58&lt;&gt;0))=0,0,SUM(AR58,AT58,AV58)/((AR58&lt;&gt;0)+(AT58&lt;&gt;0)+(AV58&lt;&gt;0))),AV58))</f>
        <v>0</v>
      </c>
      <c r="AY58" s="194">
        <f t="shared" si="343"/>
        <v>0</v>
      </c>
      <c r="AZ58" s="201">
        <f t="shared" si="327"/>
        <v>0.94999999999999984</v>
      </c>
      <c r="BA58" s="201">
        <f t="shared" si="328"/>
        <v>0.99728057711965556</v>
      </c>
      <c r="BB58" s="197">
        <f t="shared" si="19"/>
        <v>1.049769028547006</v>
      </c>
    </row>
    <row r="59" spans="1:54" s="135" customFormat="1" ht="409.5">
      <c r="A59" s="588"/>
      <c r="B59" s="598"/>
      <c r="C59" s="656"/>
      <c r="D59" s="591" t="s">
        <v>668</v>
      </c>
      <c r="E59" s="657">
        <v>0.95</v>
      </c>
      <c r="F59" s="593" t="s">
        <v>669</v>
      </c>
      <c r="G59" s="593" t="s">
        <v>670</v>
      </c>
      <c r="H59" s="594" t="s">
        <v>534</v>
      </c>
      <c r="I59" s="595" t="s">
        <v>671</v>
      </c>
      <c r="J59" s="595" t="s">
        <v>672</v>
      </c>
      <c r="K59" s="595" t="s">
        <v>662</v>
      </c>
      <c r="L59" s="595" t="s">
        <v>912</v>
      </c>
      <c r="M59" s="658">
        <v>0.95</v>
      </c>
      <c r="N59" s="658">
        <v>1</v>
      </c>
      <c r="O59" s="658">
        <v>0.95</v>
      </c>
      <c r="P59" s="658">
        <v>1</v>
      </c>
      <c r="Q59" s="658">
        <v>0.95</v>
      </c>
      <c r="R59" s="658">
        <v>1</v>
      </c>
      <c r="S59" s="155">
        <f t="shared" si="333"/>
        <v>0.94999999999999984</v>
      </c>
      <c r="T59" s="155">
        <f t="shared" si="334"/>
        <v>1</v>
      </c>
      <c r="U59" s="152">
        <f t="shared" si="316"/>
        <v>1.0526315789473686</v>
      </c>
      <c r="V59" s="152">
        <f t="shared" si="317"/>
        <v>1.0526315789473686</v>
      </c>
      <c r="W59" s="658">
        <v>0.95</v>
      </c>
      <c r="X59" s="658">
        <v>1</v>
      </c>
      <c r="Y59" s="658">
        <v>0.95</v>
      </c>
      <c r="Z59" s="658">
        <v>1</v>
      </c>
      <c r="AA59" s="658">
        <v>0.95</v>
      </c>
      <c r="AB59" s="658">
        <v>1</v>
      </c>
      <c r="AC59" s="155">
        <f t="shared" ref="AC59" si="348">IF($L59="Suma",SUM(W59+Y59+AA59),IF($L59="Promedio",IF(((W59&lt;&gt;0)+(Y59&lt;&gt;0)+(AA59&lt;&gt;0))=0,0,SUM(W59,Y59,AA59)/((W59&lt;&gt;0)+(Y59&lt;&gt;0)+(AA59&lt;&gt;0))),AA59))</f>
        <v>0.94999999999999984</v>
      </c>
      <c r="AD59" s="155">
        <f t="shared" ref="AD59" si="349">IF($L59="Suma",SUM(X59+Z59+AB59),IF($L59="Promedio",IF(((X59&lt;&gt;0)+(Z59&lt;&gt;0)+(AB59&lt;&gt;0))=0,0,SUM(X59,Z59,AB59)/((X59&lt;&gt;0)+(Z59&lt;&gt;0)+(AB59&lt;&gt;0))),AB59))</f>
        <v>1</v>
      </c>
      <c r="AE59" s="152">
        <f t="shared" si="15"/>
        <v>1.0526315789473686</v>
      </c>
      <c r="AF59" s="152">
        <f t="shared" si="320"/>
        <v>1.0526315789473686</v>
      </c>
      <c r="AG59" s="659">
        <f>$E$59</f>
        <v>0.95</v>
      </c>
      <c r="AH59" s="659">
        <v>1</v>
      </c>
      <c r="AI59" s="659">
        <f>$E$59</f>
        <v>0.95</v>
      </c>
      <c r="AJ59" s="659">
        <v>0</v>
      </c>
      <c r="AK59" s="659">
        <f>$E$59</f>
        <v>0.95</v>
      </c>
      <c r="AL59" s="659">
        <v>0</v>
      </c>
      <c r="AM59" s="155">
        <f t="shared" si="321"/>
        <v>0.94999999999999984</v>
      </c>
      <c r="AN59" s="155">
        <f t="shared" si="322"/>
        <v>1</v>
      </c>
      <c r="AO59" s="194">
        <f t="shared" si="323"/>
        <v>1.0526315789473686</v>
      </c>
      <c r="AP59" s="194">
        <f t="shared" si="324"/>
        <v>1.0526315789473686</v>
      </c>
      <c r="AQ59" s="660">
        <f>$E$59</f>
        <v>0.95</v>
      </c>
      <c r="AR59" s="660">
        <v>0</v>
      </c>
      <c r="AS59" s="660">
        <f>$E$59</f>
        <v>0.95</v>
      </c>
      <c r="AT59" s="660">
        <v>0</v>
      </c>
      <c r="AU59" s="660">
        <f>$E$59</f>
        <v>0.95</v>
      </c>
      <c r="AV59" s="660">
        <v>0</v>
      </c>
      <c r="AW59" s="201">
        <f t="shared" ref="AW59" si="350">IF($L59="Suma",SUM(AQ59+AS59+AU59),IF($L59="Promedio",IF(((AQ59&lt;&gt;0)+(AS59&lt;&gt;0)+(AU59&lt;&gt;0))=0,0,SUM(AQ59,AS59,AU59)/((AQ59&lt;&gt;0)+(AS59&lt;&gt;0)+(AU59&lt;&gt;0))),AU59))</f>
        <v>0.94999999999999984</v>
      </c>
      <c r="AX59" s="201">
        <f t="shared" ref="AX59" si="351">IF($L59="Suma",SUM(AR59+AT59+AV59),IF($L59="Promedio",IF(((AR59&lt;&gt;0)+(AT59&lt;&gt;0)+(AV59&lt;&gt;0))=0,0,SUM(AR59,AT59,AV59)/((AR59&lt;&gt;0)+(AT59&lt;&gt;0)+(AV59&lt;&gt;0))),AV59))</f>
        <v>0</v>
      </c>
      <c r="AY59" s="194">
        <f t="shared" si="18"/>
        <v>0</v>
      </c>
      <c r="AZ59" s="201">
        <f t="shared" si="327"/>
        <v>0.94999999999999984</v>
      </c>
      <c r="BA59" s="201">
        <f t="shared" si="328"/>
        <v>1</v>
      </c>
      <c r="BB59" s="207">
        <f t="shared" si="19"/>
        <v>1.0526315789473686</v>
      </c>
    </row>
    <row r="60" spans="1:54" s="135" customFormat="1" ht="192" hidden="1" customHeight="1">
      <c r="A60" s="588"/>
      <c r="B60" s="598"/>
      <c r="C60" s="656"/>
      <c r="D60" s="727" t="s">
        <v>986</v>
      </c>
      <c r="E60" s="764">
        <v>120</v>
      </c>
      <c r="F60" s="756" t="s">
        <v>914</v>
      </c>
      <c r="G60" s="765" t="s">
        <v>914</v>
      </c>
      <c r="H60" s="757" t="s">
        <v>534</v>
      </c>
      <c r="I60" s="729" t="s">
        <v>673</v>
      </c>
      <c r="J60" s="729" t="s">
        <v>674</v>
      </c>
      <c r="K60" s="595" t="s">
        <v>662</v>
      </c>
      <c r="L60" s="595" t="s">
        <v>909</v>
      </c>
      <c r="M60" s="766">
        <v>2</v>
      </c>
      <c r="N60" s="766">
        <v>2</v>
      </c>
      <c r="O60" s="766">
        <v>0</v>
      </c>
      <c r="P60" s="766">
        <v>0</v>
      </c>
      <c r="Q60" s="766">
        <v>8</v>
      </c>
      <c r="R60" s="766">
        <v>8</v>
      </c>
      <c r="S60" s="188">
        <f t="shared" si="333"/>
        <v>10</v>
      </c>
      <c r="T60" s="188">
        <f t="shared" si="334"/>
        <v>10</v>
      </c>
      <c r="U60" s="152">
        <f t="shared" si="316"/>
        <v>1</v>
      </c>
      <c r="V60" s="152">
        <f t="shared" si="317"/>
        <v>1</v>
      </c>
      <c r="W60" s="766">
        <v>8</v>
      </c>
      <c r="X60" s="766">
        <v>8</v>
      </c>
      <c r="Y60" s="766">
        <v>11</v>
      </c>
      <c r="Z60" s="766">
        <v>11</v>
      </c>
      <c r="AA60" s="766">
        <v>26</v>
      </c>
      <c r="AB60" s="766">
        <v>26</v>
      </c>
      <c r="AC60" s="188">
        <f t="shared" ref="AC60" si="352">IF($L60="Suma",SUM(W60+Y60+AA60),IF($L60="Promedio",IF(((W60&lt;&gt;0)+(Y60&lt;&gt;0)+(AA60&lt;&gt;0))=0,0,SUM(W60,Y60,AA60)/((W60&lt;&gt;0)+(Y60&lt;&gt;0)+(AA60&lt;&gt;0))),AA60))</f>
        <v>45</v>
      </c>
      <c r="AD60" s="188">
        <f t="shared" ref="AD60" si="353">IF($L60="Suma",SUM(X60+Z60+AB60),IF($L60="Promedio",IF(((X60&lt;&gt;0)+(Z60&lt;&gt;0)+(AB60&lt;&gt;0))=0,0,SUM(X60,Z60,AB60)/((X60&lt;&gt;0)+(Z60&lt;&gt;0)+(AB60&lt;&gt;0))),AB60))</f>
        <v>45</v>
      </c>
      <c r="AE60" s="152">
        <f t="shared" si="15"/>
        <v>1</v>
      </c>
      <c r="AF60" s="152">
        <f t="shared" si="320"/>
        <v>1</v>
      </c>
      <c r="AG60" s="766">
        <v>25</v>
      </c>
      <c r="AH60" s="766">
        <v>25</v>
      </c>
      <c r="AI60" s="767">
        <v>10</v>
      </c>
      <c r="AJ60" s="767">
        <v>10</v>
      </c>
      <c r="AK60" s="767">
        <v>11</v>
      </c>
      <c r="AL60" s="767">
        <v>11</v>
      </c>
      <c r="AM60" s="188">
        <f t="shared" si="321"/>
        <v>46</v>
      </c>
      <c r="AN60" s="188">
        <f t="shared" si="322"/>
        <v>46</v>
      </c>
      <c r="AO60" s="194">
        <f t="shared" si="323"/>
        <v>1</v>
      </c>
      <c r="AP60" s="194">
        <f t="shared" si="324"/>
        <v>1</v>
      </c>
      <c r="AQ60" s="767">
        <v>6</v>
      </c>
      <c r="AR60" s="767">
        <v>0</v>
      </c>
      <c r="AS60" s="767">
        <v>6</v>
      </c>
      <c r="AT60" s="767">
        <v>0</v>
      </c>
      <c r="AU60" s="768">
        <v>7</v>
      </c>
      <c r="AV60" s="767">
        <v>0</v>
      </c>
      <c r="AW60" s="186">
        <f t="shared" ref="AW60" si="354">IF($L60="Suma",SUM(AQ60+AS60+AU60),IF($L60="Promedio",IF(((AQ60&lt;&gt;0)+(AS60&lt;&gt;0)+(AU60&lt;&gt;0))=0,0,SUM(AQ60,AS60,AU60)/((AQ60&lt;&gt;0)+(AS60&lt;&gt;0)+(AU60&lt;&gt;0))),AU60))</f>
        <v>19</v>
      </c>
      <c r="AX60" s="186">
        <f t="shared" ref="AX60" si="355">IF($L60="Suma",SUM(AR60+AT60+AV60),IF($L60="Promedio",IF(((AR60&lt;&gt;0)+(AT60&lt;&gt;0)+(AV60&lt;&gt;0))=0,0,SUM(AR60,AT60,AV60)/((AR60&lt;&gt;0)+(AT60&lt;&gt;0)+(AV60&lt;&gt;0))),AV60))</f>
        <v>0</v>
      </c>
      <c r="AY60" s="194">
        <f t="shared" si="18"/>
        <v>0</v>
      </c>
      <c r="AZ60" s="188">
        <f t="shared" si="327"/>
        <v>120</v>
      </c>
      <c r="BA60" s="188">
        <f t="shared" si="328"/>
        <v>101</v>
      </c>
      <c r="BB60" s="197">
        <f t="shared" si="19"/>
        <v>0.84166666666666667</v>
      </c>
    </row>
    <row r="61" spans="1:54" s="135" customFormat="1" ht="115.5" hidden="1" customHeight="1">
      <c r="A61" s="588"/>
      <c r="B61" s="598"/>
      <c r="C61" s="656"/>
      <c r="D61" s="733"/>
      <c r="E61" s="769"/>
      <c r="F61" s="759"/>
      <c r="G61" s="770"/>
      <c r="H61" s="760"/>
      <c r="I61" s="717"/>
      <c r="J61" s="717"/>
      <c r="K61" s="595" t="s">
        <v>916</v>
      </c>
      <c r="L61" s="595" t="s">
        <v>909</v>
      </c>
      <c r="M61" s="719">
        <v>3</v>
      </c>
      <c r="N61" s="719">
        <v>3</v>
      </c>
      <c r="O61" s="719">
        <v>20</v>
      </c>
      <c r="P61" s="719">
        <v>20</v>
      </c>
      <c r="Q61" s="719">
        <v>2</v>
      </c>
      <c r="R61" s="719">
        <v>2</v>
      </c>
      <c r="S61" s="188">
        <f t="shared" si="333"/>
        <v>25</v>
      </c>
      <c r="T61" s="188">
        <f t="shared" si="334"/>
        <v>25</v>
      </c>
      <c r="U61" s="152">
        <f t="shared" si="316"/>
        <v>1</v>
      </c>
      <c r="V61" s="152">
        <f t="shared" si="317"/>
        <v>1</v>
      </c>
      <c r="W61" s="720">
        <v>3</v>
      </c>
      <c r="X61" s="720">
        <v>3</v>
      </c>
      <c r="Y61" s="720">
        <v>2</v>
      </c>
      <c r="Z61" s="720">
        <v>2</v>
      </c>
      <c r="AA61" s="720">
        <v>2</v>
      </c>
      <c r="AB61" s="719">
        <v>2</v>
      </c>
      <c r="AC61" s="188">
        <f t="shared" ref="AC61" si="356">IF($L61="Suma",SUM(W61+Y61+AA61),IF($L61="Promedio",IF(((W61&lt;&gt;0)+(Y61&lt;&gt;0)+(AA61&lt;&gt;0))=0,0,SUM(W61,Y61,AA61)/((W61&lt;&gt;0)+(Y61&lt;&gt;0)+(AA61&lt;&gt;0))),AA61))</f>
        <v>7</v>
      </c>
      <c r="AD61" s="188">
        <f t="shared" ref="AD61" si="357">IF($L61="Suma",SUM(X61+Z61+AB61),IF($L61="Promedio",IF(((X61&lt;&gt;0)+(Z61&lt;&gt;0)+(AB61&lt;&gt;0))=0,0,SUM(X61,Z61,AB61)/((X61&lt;&gt;0)+(Z61&lt;&gt;0)+(AB61&lt;&gt;0))),AB61))</f>
        <v>7</v>
      </c>
      <c r="AE61" s="152">
        <f t="shared" ref="AE61:AE62" si="358">IF(AC61=0,"N.A.",AD61/AC61)</f>
        <v>1</v>
      </c>
      <c r="AF61" s="152">
        <f t="shared" si="320"/>
        <v>1</v>
      </c>
      <c r="AG61" s="720">
        <v>7</v>
      </c>
      <c r="AH61" s="720">
        <v>7</v>
      </c>
      <c r="AI61" s="720">
        <v>10</v>
      </c>
      <c r="AJ61" s="720">
        <v>10</v>
      </c>
      <c r="AK61" s="720">
        <v>8</v>
      </c>
      <c r="AL61" s="720">
        <v>8</v>
      </c>
      <c r="AM61" s="188">
        <f t="shared" si="321"/>
        <v>25</v>
      </c>
      <c r="AN61" s="188">
        <f t="shared" si="322"/>
        <v>25</v>
      </c>
      <c r="AO61" s="194">
        <f t="shared" si="323"/>
        <v>1</v>
      </c>
      <c r="AP61" s="194">
        <f t="shared" si="324"/>
        <v>1</v>
      </c>
      <c r="AQ61" s="735">
        <v>0</v>
      </c>
      <c r="AR61" s="735">
        <v>0</v>
      </c>
      <c r="AS61" s="735">
        <v>0</v>
      </c>
      <c r="AT61" s="735">
        <v>0</v>
      </c>
      <c r="AU61" s="735">
        <v>0</v>
      </c>
      <c r="AV61" s="734">
        <v>0</v>
      </c>
      <c r="AW61" s="186">
        <f t="shared" ref="AW61" si="359">IF($L61="Suma",SUM(AQ61+AS61+AU61),IF($L61="Promedio",IF(((AQ61&lt;&gt;0)+(AS61&lt;&gt;0)+(AU61&lt;&gt;0))=0,0,SUM(AQ61,AS61,AU61)/((AQ61&lt;&gt;0)+(AS61&lt;&gt;0)+(AU61&lt;&gt;0))),AU61))</f>
        <v>0</v>
      </c>
      <c r="AX61" s="186">
        <f t="shared" ref="AX61" si="360">IF($L61="Suma",SUM(AR61+AT61+AV61),IF($L61="Promedio",IF(((AR61&lt;&gt;0)+(AT61&lt;&gt;0)+(AV61&lt;&gt;0))=0,0,SUM(AR61,AT61,AV61)/((AR61&lt;&gt;0)+(AT61&lt;&gt;0)+(AV61&lt;&gt;0))),AV61))</f>
        <v>0</v>
      </c>
      <c r="AY61" s="194" t="str">
        <f t="shared" ref="AY61:AY62" si="361">IF(AW61=0,"N.A.",AX61/AW61)</f>
        <v>N.A.</v>
      </c>
      <c r="AZ61" s="188">
        <f t="shared" si="327"/>
        <v>57</v>
      </c>
      <c r="BA61" s="188">
        <f t="shared" si="328"/>
        <v>57</v>
      </c>
      <c r="BB61" s="197">
        <f t="shared" si="19"/>
        <v>1</v>
      </c>
    </row>
    <row r="62" spans="1:54" s="135" customFormat="1" ht="115.5" customHeight="1">
      <c r="A62" s="588"/>
      <c r="B62" s="598"/>
      <c r="C62" s="656"/>
      <c r="D62" s="740"/>
      <c r="E62" s="771"/>
      <c r="F62" s="762"/>
      <c r="G62" s="772"/>
      <c r="H62" s="763"/>
      <c r="I62" s="724"/>
      <c r="J62" s="724"/>
      <c r="K62" s="595" t="s">
        <v>662</v>
      </c>
      <c r="L62" s="595" t="s">
        <v>909</v>
      </c>
      <c r="M62" s="603">
        <f t="shared" ref="M62" si="362">+M61+M60</f>
        <v>5</v>
      </c>
      <c r="N62" s="603">
        <f t="shared" ref="N62" si="363">+N61+N60</f>
        <v>5</v>
      </c>
      <c r="O62" s="603">
        <f t="shared" ref="O62" si="364">+O61+O60</f>
        <v>20</v>
      </c>
      <c r="P62" s="603">
        <f t="shared" ref="P62" si="365">+P61+P60</f>
        <v>20</v>
      </c>
      <c r="Q62" s="603">
        <f t="shared" ref="Q62" si="366">+Q61+Q60</f>
        <v>10</v>
      </c>
      <c r="R62" s="603">
        <f>+R61+R60</f>
        <v>10</v>
      </c>
      <c r="S62" s="188">
        <f t="shared" si="333"/>
        <v>35</v>
      </c>
      <c r="T62" s="188">
        <f t="shared" si="334"/>
        <v>35</v>
      </c>
      <c r="U62" s="152">
        <f t="shared" si="316"/>
        <v>1</v>
      </c>
      <c r="V62" s="152">
        <f t="shared" si="317"/>
        <v>1</v>
      </c>
      <c r="W62" s="603">
        <f t="shared" ref="W62" si="367">+W61+W60</f>
        <v>11</v>
      </c>
      <c r="X62" s="603">
        <f t="shared" ref="X62" si="368">+X61+X60</f>
        <v>11</v>
      </c>
      <c r="Y62" s="603">
        <f t="shared" ref="Y62" si="369">+Y61+Y60</f>
        <v>13</v>
      </c>
      <c r="Z62" s="603">
        <f t="shared" ref="Z62" si="370">+Z61+Z60</f>
        <v>13</v>
      </c>
      <c r="AA62" s="603">
        <f t="shared" ref="AA62" si="371">+AA61+AA60</f>
        <v>28</v>
      </c>
      <c r="AB62" s="603">
        <f>+AB61+AB60</f>
        <v>28</v>
      </c>
      <c r="AC62" s="188">
        <f t="shared" ref="AC62" si="372">IF($L62="Suma",SUM(W62+Y62+AA62),IF($L62="Promedio",IF(((W62&lt;&gt;0)+(Y62&lt;&gt;0)+(AA62&lt;&gt;0))=0,0,SUM(W62,Y62,AA62)/((W62&lt;&gt;0)+(Y62&lt;&gt;0)+(AA62&lt;&gt;0))),AA62))</f>
        <v>52</v>
      </c>
      <c r="AD62" s="188">
        <f t="shared" ref="AD62" si="373">IF($L62="Suma",SUM(X62+Z62+AB62),IF($L62="Promedio",IF(((X62&lt;&gt;0)+(Z62&lt;&gt;0)+(AB62&lt;&gt;0))=0,0,SUM(X62,Z62,AB62)/((X62&lt;&gt;0)+(Z62&lt;&gt;0)+(AB62&lt;&gt;0))),AB62))</f>
        <v>52</v>
      </c>
      <c r="AE62" s="152">
        <f t="shared" si="358"/>
        <v>1</v>
      </c>
      <c r="AF62" s="152">
        <f t="shared" si="320"/>
        <v>1</v>
      </c>
      <c r="AG62" s="603">
        <f t="shared" ref="AG62" si="374">+AG61+AG60</f>
        <v>32</v>
      </c>
      <c r="AH62" s="603">
        <f t="shared" ref="AH62" si="375">+AH61+AH60</f>
        <v>32</v>
      </c>
      <c r="AI62" s="603">
        <f t="shared" ref="AI62" si="376">+AI61+AI60</f>
        <v>20</v>
      </c>
      <c r="AJ62" s="603">
        <f t="shared" ref="AJ62" si="377">+AJ61+AJ60</f>
        <v>20</v>
      </c>
      <c r="AK62" s="603">
        <f t="shared" ref="AK62" si="378">+AK61+AK60</f>
        <v>19</v>
      </c>
      <c r="AL62" s="603">
        <f>+AL61+AL60</f>
        <v>19</v>
      </c>
      <c r="AM62" s="188">
        <f t="shared" si="321"/>
        <v>71</v>
      </c>
      <c r="AN62" s="188">
        <f t="shared" si="322"/>
        <v>71</v>
      </c>
      <c r="AO62" s="194">
        <f t="shared" si="323"/>
        <v>1</v>
      </c>
      <c r="AP62" s="194">
        <f t="shared" si="324"/>
        <v>1</v>
      </c>
      <c r="AQ62" s="767">
        <f t="shared" ref="AQ62:AU62" si="379">+AQ61+AQ60</f>
        <v>6</v>
      </c>
      <c r="AR62" s="767">
        <f t="shared" si="379"/>
        <v>0</v>
      </c>
      <c r="AS62" s="767">
        <f t="shared" si="379"/>
        <v>6</v>
      </c>
      <c r="AT62" s="767">
        <f t="shared" si="379"/>
        <v>0</v>
      </c>
      <c r="AU62" s="767">
        <f t="shared" si="379"/>
        <v>7</v>
      </c>
      <c r="AV62" s="767">
        <f>+AV61+AV60</f>
        <v>0</v>
      </c>
      <c r="AW62" s="186">
        <f t="shared" ref="AW62" si="380">IF($L62="Suma",SUM(AQ62+AS62+AU62),IF($L62="Promedio",IF(((AQ62&lt;&gt;0)+(AS62&lt;&gt;0)+(AU62&lt;&gt;0))=0,0,SUM(AQ62,AS62,AU62)/((AQ62&lt;&gt;0)+(AS62&lt;&gt;0)+(AU62&lt;&gt;0))),AU62))</f>
        <v>19</v>
      </c>
      <c r="AX62" s="186">
        <f t="shared" ref="AX62" si="381">IF($L62="Suma",SUM(AR62+AT62+AV62),IF($L62="Promedio",IF(((AR62&lt;&gt;0)+(AT62&lt;&gt;0)+(AV62&lt;&gt;0))=0,0,SUM(AR62,AT62,AV62)/((AR62&lt;&gt;0)+(AT62&lt;&gt;0)+(AV62&lt;&gt;0))),AV62))</f>
        <v>0</v>
      </c>
      <c r="AY62" s="194">
        <f t="shared" si="361"/>
        <v>0</v>
      </c>
      <c r="AZ62" s="188">
        <f t="shared" si="327"/>
        <v>177</v>
      </c>
      <c r="BA62" s="188">
        <f t="shared" si="328"/>
        <v>158</v>
      </c>
      <c r="BB62" s="197">
        <f t="shared" si="19"/>
        <v>0.89265536723163841</v>
      </c>
    </row>
    <row r="63" spans="1:54" s="135" customFormat="1" ht="243">
      <c r="A63" s="588"/>
      <c r="B63" s="598"/>
      <c r="C63" s="656"/>
      <c r="D63" s="591" t="s">
        <v>675</v>
      </c>
      <c r="E63" s="657">
        <v>0.95</v>
      </c>
      <c r="F63" s="593" t="s">
        <v>676</v>
      </c>
      <c r="G63" s="773" t="s">
        <v>677</v>
      </c>
      <c r="H63" s="594" t="s">
        <v>534</v>
      </c>
      <c r="I63" s="595" t="s">
        <v>678</v>
      </c>
      <c r="J63" s="595" t="s">
        <v>679</v>
      </c>
      <c r="K63" s="595" t="s">
        <v>662</v>
      </c>
      <c r="L63" s="595" t="s">
        <v>912</v>
      </c>
      <c r="M63" s="658">
        <v>0.95</v>
      </c>
      <c r="N63" s="658">
        <v>1</v>
      </c>
      <c r="O63" s="658">
        <v>0.95</v>
      </c>
      <c r="P63" s="658">
        <v>1</v>
      </c>
      <c r="Q63" s="658">
        <v>0.95</v>
      </c>
      <c r="R63" s="658">
        <v>1</v>
      </c>
      <c r="S63" s="155">
        <f t="shared" si="333"/>
        <v>0.94999999999999984</v>
      </c>
      <c r="T63" s="155">
        <f t="shared" si="334"/>
        <v>1</v>
      </c>
      <c r="U63" s="152">
        <f t="shared" si="316"/>
        <v>1.0526315789473686</v>
      </c>
      <c r="V63" s="152">
        <f t="shared" si="317"/>
        <v>1.0526315789473686</v>
      </c>
      <c r="W63" s="658">
        <v>0.95</v>
      </c>
      <c r="X63" s="658">
        <v>1</v>
      </c>
      <c r="Y63" s="658">
        <v>0.95</v>
      </c>
      <c r="Z63" s="658">
        <v>1</v>
      </c>
      <c r="AA63" s="658">
        <v>0.95</v>
      </c>
      <c r="AB63" s="658">
        <v>1</v>
      </c>
      <c r="AC63" s="155">
        <f t="shared" ref="AC63" si="382">IF($L63="Suma",SUM(W63+Y63+AA63),IF($L63="Promedio",IF(((W63&lt;&gt;0)+(Y63&lt;&gt;0)+(AA63&lt;&gt;0))=0,0,SUM(W63,Y63,AA63)/((W63&lt;&gt;0)+(Y63&lt;&gt;0)+(AA63&lt;&gt;0))),AA63))</f>
        <v>0.94999999999999984</v>
      </c>
      <c r="AD63" s="155">
        <f t="shared" ref="AD63" si="383">IF($L63="Suma",SUM(X63+Z63+AB63),IF($L63="Promedio",IF(((X63&lt;&gt;0)+(Z63&lt;&gt;0)+(AB63&lt;&gt;0))=0,0,SUM(X63,Z63,AB63)/((X63&lt;&gt;0)+(Z63&lt;&gt;0)+(AB63&lt;&gt;0))),AB63))</f>
        <v>1</v>
      </c>
      <c r="AE63" s="152">
        <f t="shared" si="15"/>
        <v>1.0526315789473686</v>
      </c>
      <c r="AF63" s="152">
        <f t="shared" si="320"/>
        <v>1.0526315789473686</v>
      </c>
      <c r="AG63" s="659">
        <f>$E$63</f>
        <v>0.95</v>
      </c>
      <c r="AH63" s="659">
        <v>1</v>
      </c>
      <c r="AI63" s="659">
        <f>$E$63</f>
        <v>0.95</v>
      </c>
      <c r="AJ63" s="659">
        <v>1</v>
      </c>
      <c r="AK63" s="659">
        <f>$E$63</f>
        <v>0.95</v>
      </c>
      <c r="AL63" s="659">
        <v>1</v>
      </c>
      <c r="AM63" s="155">
        <f t="shared" si="321"/>
        <v>0.94999999999999984</v>
      </c>
      <c r="AN63" s="155">
        <f t="shared" si="322"/>
        <v>1</v>
      </c>
      <c r="AO63" s="194">
        <f t="shared" si="323"/>
        <v>1.0526315789473686</v>
      </c>
      <c r="AP63" s="194">
        <f t="shared" si="324"/>
        <v>1.0526315789473686</v>
      </c>
      <c r="AQ63" s="660">
        <f>$E$63</f>
        <v>0.95</v>
      </c>
      <c r="AR63" s="660">
        <v>0</v>
      </c>
      <c r="AS63" s="660">
        <f>$E$63</f>
        <v>0.95</v>
      </c>
      <c r="AT63" s="660">
        <v>0</v>
      </c>
      <c r="AU63" s="660">
        <f>$E$63</f>
        <v>0.95</v>
      </c>
      <c r="AV63" s="660">
        <v>0</v>
      </c>
      <c r="AW63" s="201">
        <f t="shared" ref="AW63" si="384">IF($L63="Suma",SUM(AQ63+AS63+AU63),IF($L63="Promedio",IF(((AQ63&lt;&gt;0)+(AS63&lt;&gt;0)+(AU63&lt;&gt;0))=0,0,SUM(AQ63,AS63,AU63)/((AQ63&lt;&gt;0)+(AS63&lt;&gt;0)+(AU63&lt;&gt;0))),AU63))</f>
        <v>0.94999999999999984</v>
      </c>
      <c r="AX63" s="201">
        <f t="shared" ref="AX63" si="385">IF($L63="Suma",SUM(AR63+AT63+AV63),IF($L63="Promedio",IF(((AR63&lt;&gt;0)+(AT63&lt;&gt;0)+(AV63&lt;&gt;0))=0,0,SUM(AR63,AT63,AV63)/((AR63&lt;&gt;0)+(AT63&lt;&gt;0)+(AV63&lt;&gt;0))),AV63))</f>
        <v>0</v>
      </c>
      <c r="AY63" s="194">
        <f t="shared" si="18"/>
        <v>0</v>
      </c>
      <c r="AZ63" s="201">
        <f t="shared" si="327"/>
        <v>0.94999999999999984</v>
      </c>
      <c r="BA63" s="201">
        <f t="shared" si="328"/>
        <v>1</v>
      </c>
      <c r="BB63" s="197">
        <f t="shared" si="19"/>
        <v>1.0526315789473686</v>
      </c>
    </row>
    <row r="64" spans="1:54" s="135" customFormat="1" ht="117" hidden="1" customHeight="1">
      <c r="A64" s="588"/>
      <c r="B64" s="598"/>
      <c r="C64" s="656"/>
      <c r="D64" s="774" t="s">
        <v>680</v>
      </c>
      <c r="E64" s="755">
        <v>0.95</v>
      </c>
      <c r="F64" s="756" t="s">
        <v>681</v>
      </c>
      <c r="G64" s="756" t="s">
        <v>682</v>
      </c>
      <c r="H64" s="757" t="s">
        <v>534</v>
      </c>
      <c r="I64" s="729" t="s">
        <v>683</v>
      </c>
      <c r="J64" s="729" t="s">
        <v>684</v>
      </c>
      <c r="K64" s="595" t="s">
        <v>662</v>
      </c>
      <c r="L64" s="595" t="s">
        <v>912</v>
      </c>
      <c r="M64" s="658">
        <v>0.95</v>
      </c>
      <c r="N64" s="658">
        <v>1</v>
      </c>
      <c r="O64" s="658">
        <v>0.95</v>
      </c>
      <c r="P64" s="658">
        <v>1</v>
      </c>
      <c r="Q64" s="658">
        <v>0.95</v>
      </c>
      <c r="R64" s="658">
        <v>1</v>
      </c>
      <c r="S64" s="155">
        <f t="shared" si="333"/>
        <v>0.94999999999999984</v>
      </c>
      <c r="T64" s="155">
        <f t="shared" si="334"/>
        <v>1</v>
      </c>
      <c r="U64" s="152">
        <f t="shared" si="316"/>
        <v>1.0526315789473686</v>
      </c>
      <c r="V64" s="152">
        <f t="shared" si="317"/>
        <v>1.0526315789473686</v>
      </c>
      <c r="W64" s="658">
        <v>0.95</v>
      </c>
      <c r="X64" s="658">
        <v>1</v>
      </c>
      <c r="Y64" s="658">
        <v>0.95</v>
      </c>
      <c r="Z64" s="658">
        <v>1</v>
      </c>
      <c r="AA64" s="658">
        <v>0.95</v>
      </c>
      <c r="AB64" s="658">
        <v>1</v>
      </c>
      <c r="AC64" s="155">
        <f t="shared" ref="AC64" si="386">IF($L64="Suma",SUM(W64+Y64+AA64),IF($L64="Promedio",IF(((W64&lt;&gt;0)+(Y64&lt;&gt;0)+(AA64&lt;&gt;0))=0,0,SUM(W64,Y64,AA64)/((W64&lt;&gt;0)+(Y64&lt;&gt;0)+(AA64&lt;&gt;0))),AA64))</f>
        <v>0.94999999999999984</v>
      </c>
      <c r="AD64" s="155">
        <f t="shared" ref="AD64" si="387">IF($L64="Suma",SUM(X64+Z64+AB64),IF($L64="Promedio",IF(((X64&lt;&gt;0)+(Z64&lt;&gt;0)+(AB64&lt;&gt;0))=0,0,SUM(X64,Z64,AB64)/((X64&lt;&gt;0)+(Z64&lt;&gt;0)+(AB64&lt;&gt;0))),AB64))</f>
        <v>1</v>
      </c>
      <c r="AE64" s="152">
        <f t="shared" si="15"/>
        <v>1.0526315789473686</v>
      </c>
      <c r="AF64" s="152">
        <f t="shared" si="320"/>
        <v>1.0526315789473686</v>
      </c>
      <c r="AG64" s="659">
        <f>$E$64</f>
        <v>0.95</v>
      </c>
      <c r="AH64" s="659">
        <v>1</v>
      </c>
      <c r="AI64" s="659">
        <f>$E$64</f>
        <v>0.95</v>
      </c>
      <c r="AJ64" s="659">
        <v>1</v>
      </c>
      <c r="AK64" s="659">
        <f>$E$64</f>
        <v>0.95</v>
      </c>
      <c r="AL64" s="659">
        <v>1</v>
      </c>
      <c r="AM64" s="155">
        <f t="shared" si="321"/>
        <v>0.94999999999999984</v>
      </c>
      <c r="AN64" s="155">
        <f t="shared" si="322"/>
        <v>1</v>
      </c>
      <c r="AO64" s="194">
        <f t="shared" si="323"/>
        <v>1.0526315789473686</v>
      </c>
      <c r="AP64" s="194">
        <f t="shared" si="324"/>
        <v>1.0526315789473686</v>
      </c>
      <c r="AQ64" s="660">
        <f>$E$64</f>
        <v>0.95</v>
      </c>
      <c r="AR64" s="660">
        <v>0</v>
      </c>
      <c r="AS64" s="660">
        <f>$E$64</f>
        <v>0.95</v>
      </c>
      <c r="AT64" s="660">
        <v>0</v>
      </c>
      <c r="AU64" s="660">
        <f>$E$64</f>
        <v>0.95</v>
      </c>
      <c r="AV64" s="660">
        <v>0</v>
      </c>
      <c r="AW64" s="201">
        <f t="shared" ref="AW64" si="388">IF($L64="Suma",SUM(AQ64+AS64+AU64),IF($L64="Promedio",IF(((AQ64&lt;&gt;0)+(AS64&lt;&gt;0)+(AU64&lt;&gt;0))=0,0,SUM(AQ64,AS64,AU64)/((AQ64&lt;&gt;0)+(AS64&lt;&gt;0)+(AU64&lt;&gt;0))),AU64))</f>
        <v>0.94999999999999984</v>
      </c>
      <c r="AX64" s="201">
        <f t="shared" ref="AX64" si="389">IF($L64="Suma",SUM(AR64+AT64+AV64),IF($L64="Promedio",IF(((AR64&lt;&gt;0)+(AT64&lt;&gt;0)+(AV64&lt;&gt;0))=0,0,SUM(AR64,AT64,AV64)/((AR64&lt;&gt;0)+(AT64&lt;&gt;0)+(AV64&lt;&gt;0))),AV64))</f>
        <v>0</v>
      </c>
      <c r="AY64" s="194">
        <f t="shared" si="18"/>
        <v>0</v>
      </c>
      <c r="AZ64" s="201">
        <f t="shared" si="327"/>
        <v>0.94999999999999984</v>
      </c>
      <c r="BA64" s="201">
        <f t="shared" si="328"/>
        <v>1</v>
      </c>
      <c r="BB64" s="197">
        <f t="shared" si="19"/>
        <v>1.0526315789473686</v>
      </c>
    </row>
    <row r="65" spans="1:54" s="135" customFormat="1" ht="117" hidden="1" customHeight="1">
      <c r="A65" s="588"/>
      <c r="B65" s="598"/>
      <c r="C65" s="774"/>
      <c r="D65" s="775"/>
      <c r="E65" s="758"/>
      <c r="F65" s="759"/>
      <c r="G65" s="759"/>
      <c r="H65" s="760"/>
      <c r="I65" s="717"/>
      <c r="J65" s="717"/>
      <c r="K65" s="776" t="s">
        <v>916</v>
      </c>
      <c r="L65" s="595" t="s">
        <v>912</v>
      </c>
      <c r="M65" s="777">
        <v>0.95</v>
      </c>
      <c r="N65" s="777">
        <f>43/22</f>
        <v>1.9545454545454546</v>
      </c>
      <c r="O65" s="777">
        <v>0.95</v>
      </c>
      <c r="P65" s="777">
        <f>28/5</f>
        <v>5.6</v>
      </c>
      <c r="Q65" s="777">
        <v>0.95</v>
      </c>
      <c r="R65" s="777">
        <f>68/3</f>
        <v>22.666666666666668</v>
      </c>
      <c r="S65" s="155">
        <f t="shared" si="333"/>
        <v>0.94999999999999984</v>
      </c>
      <c r="T65" s="155">
        <f t="shared" si="334"/>
        <v>10.073737373737375</v>
      </c>
      <c r="U65" s="152">
        <f t="shared" si="316"/>
        <v>10.603934077618291</v>
      </c>
      <c r="V65" s="152">
        <f t="shared" si="317"/>
        <v>10.603934077618291</v>
      </c>
      <c r="W65" s="777">
        <v>0.95</v>
      </c>
      <c r="X65" s="777">
        <f>30/6</f>
        <v>5</v>
      </c>
      <c r="Y65" s="777">
        <v>0.95</v>
      </c>
      <c r="Z65" s="777">
        <f>39/4</f>
        <v>9.75</v>
      </c>
      <c r="AA65" s="777">
        <v>0.95</v>
      </c>
      <c r="AB65" s="777">
        <f>57/16</f>
        <v>3.5625</v>
      </c>
      <c r="AC65" s="155">
        <f t="shared" ref="AC65" si="390">IF($L65="Suma",SUM(W65+Y65+AA65),IF($L65="Promedio",IF(((W65&lt;&gt;0)+(Y65&lt;&gt;0)+(AA65&lt;&gt;0))=0,0,SUM(W65,Y65,AA65)/((W65&lt;&gt;0)+(Y65&lt;&gt;0)+(AA65&lt;&gt;0))),AA65))</f>
        <v>0.94999999999999984</v>
      </c>
      <c r="AD65" s="155">
        <f t="shared" ref="AD65" si="391">IF($L65="Suma",SUM(X65+Z65+AB65),IF($L65="Promedio",IF(((X65&lt;&gt;0)+(Z65&lt;&gt;0)+(AB65&lt;&gt;0))=0,0,SUM(X65,Z65,AB65)/((X65&lt;&gt;0)+(Z65&lt;&gt;0)+(AB65&lt;&gt;0))),AB65))</f>
        <v>6.104166666666667</v>
      </c>
      <c r="AE65" s="152">
        <f t="shared" ref="AE65:AE66" si="392">IF(AC65=0,"N.A.",AD65/AC65)</f>
        <v>6.4254385964912295</v>
      </c>
      <c r="AF65" s="152">
        <f t="shared" si="320"/>
        <v>8.5146863370547603</v>
      </c>
      <c r="AG65" s="659">
        <f>$E$64</f>
        <v>0.95</v>
      </c>
      <c r="AH65" s="778">
        <v>1</v>
      </c>
      <c r="AI65" s="659">
        <f>$E$64</f>
        <v>0.95</v>
      </c>
      <c r="AJ65" s="778">
        <v>1</v>
      </c>
      <c r="AK65" s="659">
        <f>$E$64</f>
        <v>0.95</v>
      </c>
      <c r="AL65" s="778">
        <v>1</v>
      </c>
      <c r="AM65" s="155">
        <f t="shared" si="321"/>
        <v>0.94999999999999984</v>
      </c>
      <c r="AN65" s="155">
        <f t="shared" si="322"/>
        <v>1</v>
      </c>
      <c r="AO65" s="194">
        <f t="shared" si="323"/>
        <v>1.0526315789473686</v>
      </c>
      <c r="AP65" s="194">
        <f t="shared" si="324"/>
        <v>6.0273347510189623</v>
      </c>
      <c r="AQ65" s="660">
        <f>$E$64</f>
        <v>0.95</v>
      </c>
      <c r="AR65" s="660">
        <v>0</v>
      </c>
      <c r="AS65" s="660">
        <f>$E$64</f>
        <v>0.95</v>
      </c>
      <c r="AT65" s="660">
        <v>0</v>
      </c>
      <c r="AU65" s="660">
        <f>$E$64</f>
        <v>0.95</v>
      </c>
      <c r="AV65" s="660">
        <v>0</v>
      </c>
      <c r="AW65" s="201">
        <f t="shared" ref="AW65" si="393">IF($L65="Suma",SUM(AQ65+AS65+AU65),IF($L65="Promedio",IF(((AQ65&lt;&gt;0)+(AS65&lt;&gt;0)+(AU65&lt;&gt;0))=0,0,SUM(AQ65,AS65,AU65)/((AQ65&lt;&gt;0)+(AS65&lt;&gt;0)+(AU65&lt;&gt;0))),AU65))</f>
        <v>0.94999999999999984</v>
      </c>
      <c r="AX65" s="201">
        <f t="shared" ref="AX65" si="394">IF($L65="Suma",SUM(AR65+AT65+AV65),IF($L65="Promedio",IF(((AR65&lt;&gt;0)+(AT65&lt;&gt;0)+(AV65&lt;&gt;0))=0,0,SUM(AR65,AT65,AV65)/((AR65&lt;&gt;0)+(AT65&lt;&gt;0)+(AV65&lt;&gt;0))),AV65))</f>
        <v>0</v>
      </c>
      <c r="AY65" s="194">
        <f t="shared" ref="AY65:AY66" si="395">IF(AW65=0,"N.A.",AX65/AW65)</f>
        <v>0</v>
      </c>
      <c r="AZ65" s="201">
        <f t="shared" si="327"/>
        <v>0.94999999999999984</v>
      </c>
      <c r="BA65" s="228">
        <f t="shared" si="328"/>
        <v>5.7259680134680133</v>
      </c>
      <c r="BB65" s="197">
        <f t="shared" ref="BB65:BB66" si="396">IF(AZ65=0,"N.A.",BA65/AZ65)</f>
        <v>6.0273347510189623</v>
      </c>
    </row>
    <row r="66" spans="1:54" s="135" customFormat="1" ht="243" customHeight="1">
      <c r="A66" s="588"/>
      <c r="B66" s="598"/>
      <c r="C66" s="774"/>
      <c r="D66" s="647"/>
      <c r="E66" s="761"/>
      <c r="F66" s="762"/>
      <c r="G66" s="762"/>
      <c r="H66" s="763"/>
      <c r="I66" s="724"/>
      <c r="J66" s="724"/>
      <c r="K66" s="595" t="s">
        <v>662</v>
      </c>
      <c r="L66" s="595" t="s">
        <v>912</v>
      </c>
      <c r="M66" s="779">
        <f>AVERAGE(M64:M65)</f>
        <v>0.95</v>
      </c>
      <c r="N66" s="779">
        <f t="shared" ref="N66:R66" si="397">AVERAGE(N64:N65)</f>
        <v>1.4772727272727273</v>
      </c>
      <c r="O66" s="779">
        <f t="shared" si="397"/>
        <v>0.95</v>
      </c>
      <c r="P66" s="779">
        <f t="shared" si="397"/>
        <v>3.3</v>
      </c>
      <c r="Q66" s="779">
        <f t="shared" si="397"/>
        <v>0.95</v>
      </c>
      <c r="R66" s="779">
        <f t="shared" si="397"/>
        <v>11.833333333333334</v>
      </c>
      <c r="S66" s="155">
        <f t="shared" si="333"/>
        <v>0.94999999999999984</v>
      </c>
      <c r="T66" s="155">
        <f t="shared" si="334"/>
        <v>5.5368686868686865</v>
      </c>
      <c r="U66" s="152">
        <f t="shared" si="316"/>
        <v>5.8282828282828287</v>
      </c>
      <c r="V66" s="152">
        <f t="shared" si="317"/>
        <v>5.8282828282828287</v>
      </c>
      <c r="W66" s="779">
        <f>AVERAGE(W64:W65)</f>
        <v>0.95</v>
      </c>
      <c r="X66" s="779">
        <f t="shared" ref="X66:AB66" si="398">AVERAGE(X64:X65)</f>
        <v>3</v>
      </c>
      <c r="Y66" s="779">
        <f t="shared" si="398"/>
        <v>0.95</v>
      </c>
      <c r="Z66" s="779">
        <f t="shared" si="398"/>
        <v>5.375</v>
      </c>
      <c r="AA66" s="779">
        <f t="shared" si="398"/>
        <v>0.95</v>
      </c>
      <c r="AB66" s="779">
        <f t="shared" si="398"/>
        <v>2.28125</v>
      </c>
      <c r="AC66" s="155">
        <f t="shared" ref="AC66" si="399">IF($L66="Suma",SUM(W66+Y66+AA66),IF($L66="Promedio",IF(((W66&lt;&gt;0)+(Y66&lt;&gt;0)+(AA66&lt;&gt;0))=0,0,SUM(W66,Y66,AA66)/((W66&lt;&gt;0)+(Y66&lt;&gt;0)+(AA66&lt;&gt;0))),AA66))</f>
        <v>0.94999999999999984</v>
      </c>
      <c r="AD66" s="155">
        <f t="shared" ref="AD66" si="400">IF($L66="Suma",SUM(X66+Z66+AB66),IF($L66="Promedio",IF(((X66&lt;&gt;0)+(Z66&lt;&gt;0)+(AB66&lt;&gt;0))=0,0,SUM(X66,Z66,AB66)/((X66&lt;&gt;0)+(Z66&lt;&gt;0)+(AB66&lt;&gt;0))),AB66))</f>
        <v>3.5520833333333335</v>
      </c>
      <c r="AE66" s="152">
        <f t="shared" si="392"/>
        <v>3.7390350877192988</v>
      </c>
      <c r="AF66" s="152">
        <f t="shared" si="320"/>
        <v>4.7836589580010642</v>
      </c>
      <c r="AG66" s="780">
        <f>AVERAGE(AG64:AG65)</f>
        <v>0.95</v>
      </c>
      <c r="AH66" s="780">
        <f t="shared" ref="AH66:AL66" si="401">AVERAGE(AH64:AH65)</f>
        <v>1</v>
      </c>
      <c r="AI66" s="780">
        <f t="shared" si="401"/>
        <v>0.95</v>
      </c>
      <c r="AJ66" s="780">
        <f t="shared" si="401"/>
        <v>1</v>
      </c>
      <c r="AK66" s="780">
        <f t="shared" si="401"/>
        <v>0.95</v>
      </c>
      <c r="AL66" s="780">
        <f t="shared" si="401"/>
        <v>1</v>
      </c>
      <c r="AM66" s="155">
        <f t="shared" si="321"/>
        <v>0.94999999999999984</v>
      </c>
      <c r="AN66" s="155">
        <f t="shared" si="322"/>
        <v>1</v>
      </c>
      <c r="AO66" s="194">
        <f t="shared" si="323"/>
        <v>1.0526315789473686</v>
      </c>
      <c r="AP66" s="194">
        <f t="shared" si="324"/>
        <v>3.5399831649831657</v>
      </c>
      <c r="AQ66" s="780">
        <f>AVERAGE(AQ64:AQ65)</f>
        <v>0.95</v>
      </c>
      <c r="AR66" s="780">
        <f t="shared" ref="AR66:AV66" si="402">AVERAGE(AR64:AR65)</f>
        <v>0</v>
      </c>
      <c r="AS66" s="780">
        <f t="shared" si="402"/>
        <v>0.95</v>
      </c>
      <c r="AT66" s="780">
        <f t="shared" si="402"/>
        <v>0</v>
      </c>
      <c r="AU66" s="780">
        <f t="shared" si="402"/>
        <v>0.95</v>
      </c>
      <c r="AV66" s="780">
        <f t="shared" si="402"/>
        <v>0</v>
      </c>
      <c r="AW66" s="201">
        <f t="shared" ref="AW66" si="403">IF($L66="Suma",SUM(AQ66+AS66+AU66),IF($L66="Promedio",IF(((AQ66&lt;&gt;0)+(AS66&lt;&gt;0)+(AU66&lt;&gt;0))=0,0,SUM(AQ66,AS66,AU66)/((AQ66&lt;&gt;0)+(AS66&lt;&gt;0)+(AU66&lt;&gt;0))),AU66))</f>
        <v>0.94999999999999984</v>
      </c>
      <c r="AX66" s="201">
        <f t="shared" ref="AX66" si="404">IF($L66="Suma",SUM(AR66+AT66+AV66),IF($L66="Promedio",IF(((AR66&lt;&gt;0)+(AT66&lt;&gt;0)+(AV66&lt;&gt;0))=0,0,SUM(AR66,AT66,AV66)/((AR66&lt;&gt;0)+(AT66&lt;&gt;0)+(AV66&lt;&gt;0))),AV66))</f>
        <v>0</v>
      </c>
      <c r="AY66" s="194">
        <f t="shared" si="395"/>
        <v>0</v>
      </c>
      <c r="AZ66" s="201">
        <f t="shared" si="327"/>
        <v>0.94999999999999984</v>
      </c>
      <c r="BA66" s="228">
        <f t="shared" si="328"/>
        <v>3.3629840067340067</v>
      </c>
      <c r="BB66" s="197">
        <f t="shared" si="396"/>
        <v>3.5399831649831657</v>
      </c>
    </row>
    <row r="67" spans="1:54" s="135" customFormat="1" ht="189" customHeight="1" thickBot="1">
      <c r="A67" s="588"/>
      <c r="B67" s="604"/>
      <c r="C67" s="664"/>
      <c r="D67" s="606" t="s">
        <v>685</v>
      </c>
      <c r="E67" s="781">
        <v>1</v>
      </c>
      <c r="F67" s="608" t="s">
        <v>686</v>
      </c>
      <c r="G67" s="782" t="s">
        <v>659</v>
      </c>
      <c r="H67" s="639" t="s">
        <v>534</v>
      </c>
      <c r="I67" s="611" t="s">
        <v>687</v>
      </c>
      <c r="J67" s="611" t="s">
        <v>688</v>
      </c>
      <c r="K67" s="611" t="s">
        <v>662</v>
      </c>
      <c r="L67" s="611" t="s">
        <v>909</v>
      </c>
      <c r="M67" s="685">
        <v>0</v>
      </c>
      <c r="N67" s="685">
        <v>0</v>
      </c>
      <c r="O67" s="685">
        <v>0</v>
      </c>
      <c r="P67" s="685">
        <v>0</v>
      </c>
      <c r="Q67" s="685">
        <v>0</v>
      </c>
      <c r="R67" s="685">
        <v>0</v>
      </c>
      <c r="S67" s="188">
        <f t="shared" si="333"/>
        <v>0</v>
      </c>
      <c r="T67" s="188">
        <f t="shared" si="334"/>
        <v>0</v>
      </c>
      <c r="U67" s="152" t="str">
        <f t="shared" si="316"/>
        <v>N.A.</v>
      </c>
      <c r="V67" s="152" t="str">
        <f t="shared" si="317"/>
        <v>N.A.</v>
      </c>
      <c r="W67" s="686">
        <v>0</v>
      </c>
      <c r="X67" s="686">
        <v>0</v>
      </c>
      <c r="Y67" s="686">
        <v>0</v>
      </c>
      <c r="Z67" s="686">
        <v>0</v>
      </c>
      <c r="AA67" s="686">
        <v>0</v>
      </c>
      <c r="AB67" s="686">
        <v>0</v>
      </c>
      <c r="AC67" s="188">
        <f t="shared" ref="AC67" si="405">IF($L67="Suma",SUM(W67+Y67+AA67),IF($L67="Promedio",IF(((W67&lt;&gt;0)+(Y67&lt;&gt;0)+(AA67&lt;&gt;0))=0,0,SUM(W67,Y67,AA67)/((W67&lt;&gt;0)+(Y67&lt;&gt;0)+(AA67&lt;&gt;0))),AA67))</f>
        <v>0</v>
      </c>
      <c r="AD67" s="188">
        <f t="shared" ref="AD67" si="406">IF($L67="Suma",SUM(X67+Z67+AB67),IF($L67="Promedio",IF(((X67&lt;&gt;0)+(Z67&lt;&gt;0)+(AB67&lt;&gt;0))=0,0,SUM(X67,Z67,AB67)/((X67&lt;&gt;0)+(Z67&lt;&gt;0)+(AB67&lt;&gt;0))),AB67))</f>
        <v>0</v>
      </c>
      <c r="AE67" s="154" t="str">
        <f t="shared" si="15"/>
        <v>N.A.</v>
      </c>
      <c r="AF67" s="152" t="str">
        <f t="shared" si="320"/>
        <v>N.A.</v>
      </c>
      <c r="AG67" s="687">
        <v>0</v>
      </c>
      <c r="AH67" s="687">
        <v>0</v>
      </c>
      <c r="AI67" s="687">
        <v>0</v>
      </c>
      <c r="AJ67" s="687">
        <v>0</v>
      </c>
      <c r="AK67" s="687">
        <v>0</v>
      </c>
      <c r="AL67" s="687">
        <v>0</v>
      </c>
      <c r="AM67" s="188">
        <f t="shared" si="321"/>
        <v>0</v>
      </c>
      <c r="AN67" s="188">
        <f t="shared" si="322"/>
        <v>0</v>
      </c>
      <c r="AO67" s="198" t="str">
        <f t="shared" si="323"/>
        <v>N.A.</v>
      </c>
      <c r="AP67" s="194" t="str">
        <f t="shared" si="324"/>
        <v>N.A.</v>
      </c>
      <c r="AQ67" s="686">
        <v>0</v>
      </c>
      <c r="AR67" s="686">
        <v>0</v>
      </c>
      <c r="AS67" s="686">
        <v>0</v>
      </c>
      <c r="AT67" s="686">
        <v>0</v>
      </c>
      <c r="AU67" s="686">
        <v>1</v>
      </c>
      <c r="AV67" s="686">
        <v>0</v>
      </c>
      <c r="AW67" s="186">
        <f t="shared" ref="AW67" si="407">IF($L67="Suma",SUM(AQ67+AS67+AU67),IF($L67="Promedio",IF(((AQ67&lt;&gt;0)+(AS67&lt;&gt;0)+(AU67&lt;&gt;0))=0,0,SUM(AQ67,AS67,AU67)/((AQ67&lt;&gt;0)+(AS67&lt;&gt;0)+(AU67&lt;&gt;0))),AU67))</f>
        <v>1</v>
      </c>
      <c r="AX67" s="186">
        <f t="shared" ref="AX67" si="408">IF($L67="Suma",SUM(AR67+AT67+AV67),IF($L67="Promedio",IF(((AR67&lt;&gt;0)+(AT67&lt;&gt;0)+(AV67&lt;&gt;0))=0,0,SUM(AR67,AT67,AV67)/((AR67&lt;&gt;0)+(AT67&lt;&gt;0)+(AV67&lt;&gt;0))),AV67))</f>
        <v>0</v>
      </c>
      <c r="AY67" s="198">
        <f t="shared" si="18"/>
        <v>0</v>
      </c>
      <c r="AZ67" s="188">
        <f t="shared" si="327"/>
        <v>1</v>
      </c>
      <c r="BA67" s="188">
        <f t="shared" si="328"/>
        <v>0</v>
      </c>
      <c r="BB67" s="199">
        <f t="shared" si="19"/>
        <v>0</v>
      </c>
    </row>
    <row r="68" spans="1:54" s="135" customFormat="1" ht="33" hidden="1" customHeight="1" thickBot="1">
      <c r="A68" s="588"/>
      <c r="B68" s="615" t="s">
        <v>937</v>
      </c>
      <c r="C68" s="669" t="s">
        <v>966</v>
      </c>
      <c r="D68" s="617"/>
      <c r="E68" s="670"/>
      <c r="F68" s="619"/>
      <c r="G68" s="619"/>
      <c r="H68" s="644"/>
      <c r="I68" s="622"/>
      <c r="J68" s="622"/>
      <c r="K68" s="622"/>
      <c r="L68" s="622"/>
      <c r="M68" s="690"/>
      <c r="N68" s="690"/>
      <c r="O68" s="690"/>
      <c r="P68" s="690"/>
      <c r="Q68" s="690"/>
      <c r="R68" s="690"/>
      <c r="S68" s="150"/>
      <c r="T68" s="150"/>
      <c r="U68" s="151">
        <f>AVERAGE(U67,U66,U63,U62,U59,U58,U55)</f>
        <v>1.9972355130249866</v>
      </c>
      <c r="V68" s="151">
        <f>AVERAGE(V67,V66,V63,V62,V59,V58,V55)</f>
        <v>1.9972355130249866</v>
      </c>
      <c r="W68" s="691"/>
      <c r="X68" s="691"/>
      <c r="Y68" s="691"/>
      <c r="Z68" s="691"/>
      <c r="AA68" s="691"/>
      <c r="AB68" s="691"/>
      <c r="AC68" s="158"/>
      <c r="AD68" s="158"/>
      <c r="AE68" s="151">
        <f>AVERAGE(AE67,AE66,AE63,AE62,AE59,AE58,AE55)</f>
        <v>1.315600888542509</v>
      </c>
      <c r="AF68" s="151">
        <f>AVERAGE(AF67,AF66,AF63,AF62,AF59,AF58,AF55)</f>
        <v>1.4899819080316654</v>
      </c>
      <c r="AG68" s="692"/>
      <c r="AH68" s="692"/>
      <c r="AI68" s="692"/>
      <c r="AJ68" s="692"/>
      <c r="AK68" s="692"/>
      <c r="AL68" s="692"/>
      <c r="AM68" s="156"/>
      <c r="AN68" s="156"/>
      <c r="AO68" s="190">
        <f>AVERAGE(AO67,AO66,AO63,AO62,AO59,AO58,AO55)</f>
        <v>1.0410526315789475</v>
      </c>
      <c r="AP68" s="190">
        <f>AVERAGE(AP67,AP66,AP63,AP62,AP59,AP58,AP55)</f>
        <v>1.2825025585708181</v>
      </c>
      <c r="AQ68" s="673"/>
      <c r="AR68" s="673"/>
      <c r="AS68" s="673"/>
      <c r="AT68" s="673"/>
      <c r="AU68" s="673"/>
      <c r="AV68" s="673"/>
      <c r="AW68" s="203"/>
      <c r="AX68" s="203"/>
      <c r="AY68" s="190">
        <f>AVERAGE(AY67,AY66,AY63,AY62,AY59,AY58,AY55)</f>
        <v>0</v>
      </c>
      <c r="AZ68" s="192"/>
      <c r="BA68" s="192"/>
      <c r="BB68" s="189">
        <f>AVERAGE(BB67,BB66,BB63,BB62,BB59,BB58,BB55)</f>
        <v>1.0839529598080782</v>
      </c>
    </row>
    <row r="69" spans="1:54" s="135" customFormat="1" ht="246" customHeight="1">
      <c r="A69" s="588"/>
      <c r="B69" s="626" t="s">
        <v>938</v>
      </c>
      <c r="C69" s="783" t="s">
        <v>896</v>
      </c>
      <c r="D69" s="648" t="s">
        <v>689</v>
      </c>
      <c r="E69" s="754">
        <v>36</v>
      </c>
      <c r="F69" s="650" t="s">
        <v>690</v>
      </c>
      <c r="G69" s="650" t="s">
        <v>691</v>
      </c>
      <c r="H69" s="651">
        <v>30</v>
      </c>
      <c r="I69" s="652" t="s">
        <v>692</v>
      </c>
      <c r="J69" s="652" t="s">
        <v>693</v>
      </c>
      <c r="K69" s="652" t="s">
        <v>694</v>
      </c>
      <c r="L69" s="652" t="s">
        <v>909</v>
      </c>
      <c r="M69" s="677">
        <v>0</v>
      </c>
      <c r="N69" s="677">
        <f>+[6]ENERO!$G$9</f>
        <v>2</v>
      </c>
      <c r="O69" s="677">
        <v>1</v>
      </c>
      <c r="P69" s="677">
        <f>+[6]FEBRERO!$G$9</f>
        <v>4</v>
      </c>
      <c r="Q69" s="677">
        <v>2</v>
      </c>
      <c r="R69" s="677">
        <f>+[6]MARZO!$G$9</f>
        <v>6</v>
      </c>
      <c r="S69" s="188">
        <f t="shared" ref="S69:S71" si="409">IF($L69="Suma",SUM(M69+O69+Q69),IF($L69="Promedio",IF(((M69&lt;&gt;0)+(O69&lt;&gt;0)+(Q69&lt;&gt;0))=0,0,SUM(M69,O69,Q69)/((M69&lt;&gt;0)+(O69&lt;&gt;0)+(Q69&lt;&gt;0))),Q69))</f>
        <v>3</v>
      </c>
      <c r="T69" s="188">
        <f t="shared" ref="T69:T71" si="410">IF($L69="Suma",SUM(N69+P69+R69),IF($L69="Promedio",IF(((N69&lt;&gt;0)+(P69&lt;&gt;0)+(R69&lt;&gt;0))=0,0,SUM(N69,P69,R69)/((N69&lt;&gt;0)+(P69&lt;&gt;0)+(R69&lt;&gt;0))),R69))</f>
        <v>12</v>
      </c>
      <c r="U69" s="152">
        <f t="shared" ref="U69:U71" si="411">IF(S69=0,"N.A.",T69/S69)</f>
        <v>4</v>
      </c>
      <c r="V69" s="152">
        <f t="shared" ref="V69:V71" si="412">IF($L69="Suma",IF(SUM(S69)=0,"N.A.",SUM(T69)/SUM(S69)),IF(L69="Promedio",IF(AVERAGE(S69)=0,"N.A.",AVERAGE(T69)/AVERAGE(S69)),U69))</f>
        <v>4</v>
      </c>
      <c r="W69" s="678">
        <v>5</v>
      </c>
      <c r="X69" s="678">
        <f>+[6]ABRIL!$G$9</f>
        <v>3</v>
      </c>
      <c r="Y69" s="678">
        <v>5</v>
      </c>
      <c r="Z69" s="678">
        <f>+[6]MAYO!$G$9</f>
        <v>6</v>
      </c>
      <c r="AA69" s="678">
        <v>5</v>
      </c>
      <c r="AB69" s="678">
        <f>+[6]JUNIO!$G$9</f>
        <v>8</v>
      </c>
      <c r="AC69" s="188">
        <f t="shared" ref="AC69" si="413">IF($L69="Suma",SUM(W69+Y69+AA69),IF($L69="Promedio",IF(((W69&lt;&gt;0)+(Y69&lt;&gt;0)+(AA69&lt;&gt;0))=0,0,SUM(W69,Y69,AA69)/((W69&lt;&gt;0)+(Y69&lt;&gt;0)+(AA69&lt;&gt;0))),AA69))</f>
        <v>15</v>
      </c>
      <c r="AD69" s="188">
        <f t="shared" ref="AD69" si="414">IF($L69="Suma",SUM(X69+Z69+AB69),IF($L69="Promedio",IF(((X69&lt;&gt;0)+(Z69&lt;&gt;0)+(AB69&lt;&gt;0))=0,0,SUM(X69,Z69,AB69)/((X69&lt;&gt;0)+(Z69&lt;&gt;0)+(AB69&lt;&gt;0))),AB69))</f>
        <v>17</v>
      </c>
      <c r="AE69" s="166">
        <f t="shared" si="15"/>
        <v>1.1333333333333333</v>
      </c>
      <c r="AF69" s="152">
        <f>IF($L69="Suma",IF(SUM(S69,AC69)=0,"N.A.",SUM(T69,AD69)/SUM(S69,AC69)),IF($L69="Promedio",IF(AVERAGE(S69,AC69)=0,"N.A.",IF((S69&lt;&gt;0)+(AC69&lt;&gt;0)=0,"N.A.",((T69+AD69)/((T69&lt;&gt;0)+(AD69&lt;&gt;0)))/((S69+AC69)/((S69&lt;&gt;0)+(AC69&lt;&gt;0))))),AE69))</f>
        <v>1.6111111111111112</v>
      </c>
      <c r="AG69" s="679">
        <v>5</v>
      </c>
      <c r="AH69" s="679">
        <v>8</v>
      </c>
      <c r="AI69" s="679">
        <v>5</v>
      </c>
      <c r="AJ69" s="679">
        <v>3</v>
      </c>
      <c r="AK69" s="679">
        <v>5</v>
      </c>
      <c r="AL69" s="679">
        <v>5</v>
      </c>
      <c r="AM69" s="188">
        <f t="shared" ref="AM69:AM71" si="415">IF($L69="Suma",SUM(AG69+AI69+AK69),IF($L69="Promedio",IF(((AG69&lt;&gt;0)+(AI69&lt;&gt;0)+(AK69&lt;&gt;0))=0,0,SUM(AG69,AI69,AK69)/((AG69&lt;&gt;0)+(AI69&lt;&gt;0)+(AK69&lt;&gt;0))),AK69))</f>
        <v>15</v>
      </c>
      <c r="AN69" s="188">
        <f t="shared" ref="AN69:AN71" si="416">IF($L69="Suma",SUM(AH69+AJ69+AL69),IF($L69="Promedio",IF(((AH69&lt;&gt;0)+(AJ69&lt;&gt;0)+(AL69&lt;&gt;0))=0,0,SUM(AH69,AJ69,AL69)/((AH69&lt;&gt;0)+(AJ69&lt;&gt;0)+(AL69&lt;&gt;0))),AL69))</f>
        <v>16</v>
      </c>
      <c r="AO69" s="200">
        <f>IF(AM69=0,"N.A.",AN69/AM69)</f>
        <v>1.0666666666666667</v>
      </c>
      <c r="AP69" s="194">
        <f>IF($L69="Suma",IF(SUM(S69,AC69,AM69)=0,"N.A.",SUM(T69,AD69,AN69)/SUM(S69,AC69,AM69)),IF($L69="Promedio",IF(AVERAGE(S69,AC69,AM69)=0,"N.A.",IF((S69&lt;&gt;0)+(AC69&lt;&gt;0)+(AM69&lt;&gt;0)=0,"N.A.",((T69+AD69+AN69)/((T69&lt;&gt;0)+(AD69&lt;&gt;0)+(AN69&lt;&gt;0)))/((S69+AC69+AM69)/((S69&lt;&gt;0)+(AC69&lt;&gt;0)+(AM69&lt;&gt;0))))),AO69))</f>
        <v>1.3636363636363635</v>
      </c>
      <c r="AQ69" s="678">
        <v>1</v>
      </c>
      <c r="AR69" s="678">
        <v>0</v>
      </c>
      <c r="AS69" s="678">
        <v>2</v>
      </c>
      <c r="AT69" s="678">
        <v>0</v>
      </c>
      <c r="AU69" s="678">
        <v>0</v>
      </c>
      <c r="AV69" s="678">
        <v>0</v>
      </c>
      <c r="AW69" s="186">
        <f t="shared" ref="AW69" si="417">IF($L69="Suma",SUM(AQ69+AS69+AU69),IF($L69="Promedio",IF(((AQ69&lt;&gt;0)+(AS69&lt;&gt;0)+(AU69&lt;&gt;0))=0,0,SUM(AQ69,AS69,AU69)/((AQ69&lt;&gt;0)+(AS69&lt;&gt;0)+(AU69&lt;&gt;0))),AU69))</f>
        <v>3</v>
      </c>
      <c r="AX69" s="186">
        <f t="shared" ref="AX69" si="418">IF($L69="Suma",SUM(AR69+AT69+AV69),IF($L69="Promedio",IF(((AR69&lt;&gt;0)+(AT69&lt;&gt;0)+(AV69&lt;&gt;0))=0,0,SUM(AR69,AT69,AV69)/((AR69&lt;&gt;0)+(AT69&lt;&gt;0)+(AV69&lt;&gt;0))),AV69))</f>
        <v>0</v>
      </c>
      <c r="AY69" s="200">
        <f t="shared" si="18"/>
        <v>0</v>
      </c>
      <c r="AZ69" s="188">
        <f t="shared" ref="AZ69:BA71" si="419">IF($L69="Suma",SUM(S69,AC69,AM69,AW69),IF($L69="Promedio",IF(((S69&lt;&gt;0)+(AC69&lt;&gt;0)+(AM69&lt;&gt;0)+(AW69&lt;&gt;0))=0,0,SUM(S69,AC69,AM69,AW69)/((S69&lt;&gt;0)+(AC69&lt;&gt;0)+(AM69&lt;&gt;0)+(AW69&lt;&gt;0))),AW69))</f>
        <v>36</v>
      </c>
      <c r="BA69" s="188">
        <f t="shared" si="419"/>
        <v>45</v>
      </c>
      <c r="BB69" s="202">
        <f t="shared" si="19"/>
        <v>1.25</v>
      </c>
    </row>
    <row r="70" spans="1:54" s="135" customFormat="1" ht="246" customHeight="1">
      <c r="A70" s="588"/>
      <c r="B70" s="598"/>
      <c r="C70" s="784"/>
      <c r="D70" s="591" t="s">
        <v>695</v>
      </c>
      <c r="E70" s="592">
        <v>38</v>
      </c>
      <c r="F70" s="593" t="s">
        <v>696</v>
      </c>
      <c r="G70" s="593" t="s">
        <v>697</v>
      </c>
      <c r="H70" s="594">
        <v>31</v>
      </c>
      <c r="I70" s="595" t="s">
        <v>698</v>
      </c>
      <c r="J70" s="595" t="s">
        <v>699</v>
      </c>
      <c r="K70" s="595" t="s">
        <v>958</v>
      </c>
      <c r="L70" s="595" t="s">
        <v>909</v>
      </c>
      <c r="M70" s="680">
        <v>1</v>
      </c>
      <c r="N70" s="680">
        <f>+[6]ENERO!$H$9+[6]ENERO!$I$9</f>
        <v>4</v>
      </c>
      <c r="O70" s="680">
        <v>1</v>
      </c>
      <c r="P70" s="680">
        <f>+[6]FEBRERO!$H$9+[6]FEBRERO!$I$9</f>
        <v>3</v>
      </c>
      <c r="Q70" s="680">
        <v>1</v>
      </c>
      <c r="R70" s="680">
        <f>+[6]MARZO!$I$9+[6]MARZO!$H$9</f>
        <v>3</v>
      </c>
      <c r="S70" s="188">
        <f t="shared" si="409"/>
        <v>3</v>
      </c>
      <c r="T70" s="188">
        <f t="shared" si="410"/>
        <v>10</v>
      </c>
      <c r="U70" s="152">
        <f t="shared" si="411"/>
        <v>3.3333333333333335</v>
      </c>
      <c r="V70" s="152">
        <f t="shared" si="412"/>
        <v>3.3333333333333335</v>
      </c>
      <c r="W70" s="681">
        <v>5</v>
      </c>
      <c r="X70" s="681">
        <f>+[6]ABRIL!$H$9+[6]ABRIL!$I$9</f>
        <v>4</v>
      </c>
      <c r="Y70" s="681">
        <v>5</v>
      </c>
      <c r="Z70" s="681">
        <f>+[6]MAYO!$H$9+[6]MAYO!$I$9</f>
        <v>11</v>
      </c>
      <c r="AA70" s="681">
        <v>5</v>
      </c>
      <c r="AB70" s="681">
        <f>+[6]JUNIO!$I$9+[6]JUNIO!$H$9</f>
        <v>5</v>
      </c>
      <c r="AC70" s="188">
        <f t="shared" ref="AC70" si="420">IF($L70="Suma",SUM(W70+Y70+AA70),IF($L70="Promedio",IF(((W70&lt;&gt;0)+(Y70&lt;&gt;0)+(AA70&lt;&gt;0))=0,0,SUM(W70,Y70,AA70)/((W70&lt;&gt;0)+(Y70&lt;&gt;0)+(AA70&lt;&gt;0))),AA70))</f>
        <v>15</v>
      </c>
      <c r="AD70" s="188">
        <f t="shared" ref="AD70" si="421">IF($L70="Suma",SUM(X70+Z70+AB70),IF($L70="Promedio",IF(((X70&lt;&gt;0)+(Z70&lt;&gt;0)+(AB70&lt;&gt;0))=0,0,SUM(X70,Z70,AB70)/((X70&lt;&gt;0)+(Z70&lt;&gt;0)+(AB70&lt;&gt;0))),AB70))</f>
        <v>20</v>
      </c>
      <c r="AE70" s="152">
        <f t="shared" si="15"/>
        <v>1.3333333333333333</v>
      </c>
      <c r="AF70" s="152">
        <f>IF($L70="Suma",IF(SUM(S70,AC70)=0,"N.A.",SUM(T70,AD70)/SUM(S70,AC70)),IF($L70="Promedio",IF(AVERAGE(S70,AC70)=0,"N.A.",IF((S70&lt;&gt;0)+(AC70&lt;&gt;0)=0,"N.A.",((T70+AD70)/((T70&lt;&gt;0)+(AD70&lt;&gt;0)))/((S70+AC70)/((S70&lt;&gt;0)+(AC70&lt;&gt;0))))),AE70))</f>
        <v>1.6666666666666667</v>
      </c>
      <c r="AG70" s="682">
        <v>5</v>
      </c>
      <c r="AH70" s="682">
        <v>13</v>
      </c>
      <c r="AI70" s="682">
        <v>5</v>
      </c>
      <c r="AJ70" s="682">
        <v>5</v>
      </c>
      <c r="AK70" s="682">
        <v>5</v>
      </c>
      <c r="AL70" s="682">
        <v>8</v>
      </c>
      <c r="AM70" s="188">
        <f t="shared" si="415"/>
        <v>15</v>
      </c>
      <c r="AN70" s="188">
        <f t="shared" si="416"/>
        <v>26</v>
      </c>
      <c r="AO70" s="194">
        <f>IF(AM70=0,"N.A.",AN70/AM70)</f>
        <v>1.7333333333333334</v>
      </c>
      <c r="AP70" s="194">
        <f>IF($L70="Suma",IF(SUM(S70,AC70,AM70)=0,"N.A.",SUM(T70,AD70,AN70)/SUM(S70,AC70,AM70)),IF($L70="Promedio",IF(AVERAGE(S70,AC70,AM70)=0,"N.A.",IF((S70&lt;&gt;0)+(AC70&lt;&gt;0)+(AM70&lt;&gt;0)=0,"N.A.",((T70+AD70+AN70)/((T70&lt;&gt;0)+(AD70&lt;&gt;0)+(AN70&lt;&gt;0)))/((S70+AC70+AM70)/((S70&lt;&gt;0)+(AC70&lt;&gt;0)+(AM70&lt;&gt;0))))),AO70))</f>
        <v>1.696969696969697</v>
      </c>
      <c r="AQ70" s="681">
        <v>2</v>
      </c>
      <c r="AR70" s="681">
        <v>0</v>
      </c>
      <c r="AS70" s="681">
        <v>2</v>
      </c>
      <c r="AT70" s="681">
        <v>0</v>
      </c>
      <c r="AU70" s="681">
        <v>1</v>
      </c>
      <c r="AV70" s="681">
        <v>0</v>
      </c>
      <c r="AW70" s="186">
        <f t="shared" ref="AW70" si="422">IF($L70="Suma",SUM(AQ70+AS70+AU70),IF($L70="Promedio",IF(((AQ70&lt;&gt;0)+(AS70&lt;&gt;0)+(AU70&lt;&gt;0))=0,0,SUM(AQ70,AS70,AU70)/((AQ70&lt;&gt;0)+(AS70&lt;&gt;0)+(AU70&lt;&gt;0))),AU70))</f>
        <v>5</v>
      </c>
      <c r="AX70" s="186">
        <f t="shared" ref="AX70" si="423">IF($L70="Suma",SUM(AR70+AT70+AV70),IF($L70="Promedio",IF(((AR70&lt;&gt;0)+(AT70&lt;&gt;0)+(AV70&lt;&gt;0))=0,0,SUM(AR70,AT70,AV70)/((AR70&lt;&gt;0)+(AT70&lt;&gt;0)+(AV70&lt;&gt;0))),AV70))</f>
        <v>0</v>
      </c>
      <c r="AY70" s="194">
        <f t="shared" si="18"/>
        <v>0</v>
      </c>
      <c r="AZ70" s="188">
        <f t="shared" si="419"/>
        <v>38</v>
      </c>
      <c r="BA70" s="188">
        <f t="shared" si="419"/>
        <v>56</v>
      </c>
      <c r="BB70" s="197">
        <f t="shared" si="19"/>
        <v>1.4736842105263157</v>
      </c>
    </row>
    <row r="71" spans="1:54" s="135" customFormat="1" ht="265.5" customHeight="1" thickBot="1">
      <c r="A71" s="588"/>
      <c r="B71" s="604"/>
      <c r="C71" s="785"/>
      <c r="D71" s="606" t="s">
        <v>700</v>
      </c>
      <c r="E71" s="781">
        <v>1800</v>
      </c>
      <c r="F71" s="608" t="s">
        <v>701</v>
      </c>
      <c r="G71" s="608" t="s">
        <v>702</v>
      </c>
      <c r="H71" s="639">
        <v>1722</v>
      </c>
      <c r="I71" s="611" t="s">
        <v>703</v>
      </c>
      <c r="J71" s="611" t="s">
        <v>704</v>
      </c>
      <c r="K71" s="611" t="s">
        <v>958</v>
      </c>
      <c r="L71" s="611" t="s">
        <v>909</v>
      </c>
      <c r="M71" s="685">
        <v>30</v>
      </c>
      <c r="N71" s="685">
        <f>+[6]ENERO!$J$11</f>
        <v>112</v>
      </c>
      <c r="O71" s="685">
        <v>50</v>
      </c>
      <c r="P71" s="685">
        <f>+[6]FEBRERO!$J$11</f>
        <v>152</v>
      </c>
      <c r="Q71" s="685">
        <v>80</v>
      </c>
      <c r="R71" s="685">
        <f>+[6]MARZO!$J$11</f>
        <v>204</v>
      </c>
      <c r="S71" s="188">
        <f t="shared" si="409"/>
        <v>160</v>
      </c>
      <c r="T71" s="188">
        <f t="shared" si="410"/>
        <v>468</v>
      </c>
      <c r="U71" s="152">
        <f t="shared" si="411"/>
        <v>2.9249999999999998</v>
      </c>
      <c r="V71" s="152">
        <f t="shared" si="412"/>
        <v>2.9249999999999998</v>
      </c>
      <c r="W71" s="686">
        <v>210</v>
      </c>
      <c r="X71" s="686">
        <f>+[6]ABRIL!$J$11</f>
        <v>141</v>
      </c>
      <c r="Y71" s="686">
        <v>210</v>
      </c>
      <c r="Z71" s="686">
        <f>+[6]MAYO!$J$11</f>
        <v>257</v>
      </c>
      <c r="AA71" s="686">
        <v>210</v>
      </c>
      <c r="AB71" s="686">
        <f>+[6]JUNIO!$J$11</f>
        <v>248</v>
      </c>
      <c r="AC71" s="188">
        <f t="shared" ref="AC71" si="424">IF($L71="Suma",SUM(W71+Y71+AA71),IF($L71="Promedio",IF(((W71&lt;&gt;0)+(Y71&lt;&gt;0)+(AA71&lt;&gt;0))=0,0,SUM(W71,Y71,AA71)/((W71&lt;&gt;0)+(Y71&lt;&gt;0)+(AA71&lt;&gt;0))),AA71))</f>
        <v>630</v>
      </c>
      <c r="AD71" s="188">
        <f t="shared" ref="AD71" si="425">IF($L71="Suma",SUM(X71+Z71+AB71),IF($L71="Promedio",IF(((X71&lt;&gt;0)+(Z71&lt;&gt;0)+(AB71&lt;&gt;0))=0,0,SUM(X71,Z71,AB71)/((X71&lt;&gt;0)+(Z71&lt;&gt;0)+(AB71&lt;&gt;0))),AB71))</f>
        <v>646</v>
      </c>
      <c r="AE71" s="154">
        <f t="shared" si="15"/>
        <v>1.0253968253968253</v>
      </c>
      <c r="AF71" s="152">
        <f>IF($L71="Suma",IF(SUM(S71,AC71)=0,"N.A.",SUM(T71,AD71)/SUM(S71,AC71)),IF($L71="Promedio",IF(AVERAGE(S71,AC71)=0,"N.A.",IF((S71&lt;&gt;0)+(AC71&lt;&gt;0)=0,"N.A.",((T71+AD71)/((T71&lt;&gt;0)+(AD71&lt;&gt;0)))/((S71+AC71)/((S71&lt;&gt;0)+(AC71&lt;&gt;0))))),AE71))</f>
        <v>1.410126582278481</v>
      </c>
      <c r="AG71" s="687">
        <v>250</v>
      </c>
      <c r="AH71" s="687">
        <v>215</v>
      </c>
      <c r="AI71" s="687">
        <v>250</v>
      </c>
      <c r="AJ71" s="687">
        <v>214</v>
      </c>
      <c r="AK71" s="687">
        <v>250</v>
      </c>
      <c r="AL71" s="687">
        <v>176</v>
      </c>
      <c r="AM71" s="188">
        <f t="shared" si="415"/>
        <v>750</v>
      </c>
      <c r="AN71" s="188">
        <f t="shared" si="416"/>
        <v>605</v>
      </c>
      <c r="AO71" s="198">
        <f>IF(AM71=0,"N.A.",AN71/AM71)</f>
        <v>0.80666666666666664</v>
      </c>
      <c r="AP71" s="194">
        <f>IF($L71="Suma",IF(SUM(S71,AC71,AM71)=0,"N.A.",SUM(T71,AD71,AN71)/SUM(S71,AC71,AM71)),IF($L71="Promedio",IF(AVERAGE(S71,AC71,AM71)=0,"N.A.",IF((S71&lt;&gt;0)+(AC71&lt;&gt;0)+(AM71&lt;&gt;0)=0,"N.A.",((T71+AD71+AN71)/((T71&lt;&gt;0)+(AD71&lt;&gt;0)+(AN71&lt;&gt;0)))/((S71+AC71+AM71)/((S71&lt;&gt;0)+(AC71&lt;&gt;0)+(AM71&lt;&gt;0))))),AO71))</f>
        <v>1.1162337662337662</v>
      </c>
      <c r="AQ71" s="686">
        <v>100</v>
      </c>
      <c r="AR71" s="686">
        <v>0</v>
      </c>
      <c r="AS71" s="686">
        <v>100</v>
      </c>
      <c r="AT71" s="686">
        <v>0</v>
      </c>
      <c r="AU71" s="686">
        <v>60</v>
      </c>
      <c r="AV71" s="686">
        <v>0</v>
      </c>
      <c r="AW71" s="186">
        <f t="shared" ref="AW71" si="426">IF($L71="Suma",SUM(AQ71+AS71+AU71),IF($L71="Promedio",IF(((AQ71&lt;&gt;0)+(AS71&lt;&gt;0)+(AU71&lt;&gt;0))=0,0,SUM(AQ71,AS71,AU71)/((AQ71&lt;&gt;0)+(AS71&lt;&gt;0)+(AU71&lt;&gt;0))),AU71))</f>
        <v>260</v>
      </c>
      <c r="AX71" s="186">
        <f t="shared" ref="AX71" si="427">IF($L71="Suma",SUM(AR71+AT71+AV71),IF($L71="Promedio",IF(((AR71&lt;&gt;0)+(AT71&lt;&gt;0)+(AV71&lt;&gt;0))=0,0,SUM(AR71,AT71,AV71)/((AR71&lt;&gt;0)+(AT71&lt;&gt;0)+(AV71&lt;&gt;0))),AV71))</f>
        <v>0</v>
      </c>
      <c r="AY71" s="198">
        <f t="shared" si="18"/>
        <v>0</v>
      </c>
      <c r="AZ71" s="188">
        <f t="shared" si="419"/>
        <v>1800</v>
      </c>
      <c r="BA71" s="188">
        <f t="shared" si="419"/>
        <v>1719</v>
      </c>
      <c r="BB71" s="199">
        <f t="shared" si="19"/>
        <v>0.95499999999999996</v>
      </c>
    </row>
    <row r="72" spans="1:54" s="135" customFormat="1" ht="27.75" hidden="1" thickBot="1">
      <c r="A72" s="588"/>
      <c r="B72" s="615" t="s">
        <v>939</v>
      </c>
      <c r="C72" s="786" t="s">
        <v>967</v>
      </c>
      <c r="D72" s="617"/>
      <c r="E72" s="670"/>
      <c r="F72" s="619"/>
      <c r="G72" s="619"/>
      <c r="H72" s="644"/>
      <c r="I72" s="622"/>
      <c r="J72" s="622"/>
      <c r="K72" s="622"/>
      <c r="L72" s="622"/>
      <c r="M72" s="690"/>
      <c r="N72" s="690"/>
      <c r="O72" s="690"/>
      <c r="P72" s="690"/>
      <c r="Q72" s="690"/>
      <c r="R72" s="690"/>
      <c r="S72" s="158"/>
      <c r="T72" s="158"/>
      <c r="U72" s="151">
        <f t="shared" ref="U72:V72" si="428">AVERAGE(U69:U71)</f>
        <v>3.4194444444444443</v>
      </c>
      <c r="V72" s="151">
        <f t="shared" si="428"/>
        <v>3.4194444444444443</v>
      </c>
      <c r="W72" s="691"/>
      <c r="X72" s="691"/>
      <c r="Y72" s="691"/>
      <c r="Z72" s="691"/>
      <c r="AA72" s="691"/>
      <c r="AB72" s="691"/>
      <c r="AC72" s="158"/>
      <c r="AD72" s="158"/>
      <c r="AE72" s="151">
        <f t="shared" ref="AE72:AF72" si="429">AVERAGE(AE69:AE71)</f>
        <v>1.164021164021164</v>
      </c>
      <c r="AF72" s="151">
        <f t="shared" si="429"/>
        <v>1.5626347866854193</v>
      </c>
      <c r="AG72" s="692"/>
      <c r="AH72" s="692"/>
      <c r="AI72" s="692"/>
      <c r="AJ72" s="692"/>
      <c r="AK72" s="692"/>
      <c r="AL72" s="692"/>
      <c r="AM72" s="156"/>
      <c r="AN72" s="156"/>
      <c r="AO72" s="190">
        <f>AVERAGE(AO69:AO71)</f>
        <v>1.2022222222222221</v>
      </c>
      <c r="AP72" s="190">
        <f>AVERAGE(AP69:AP71)</f>
        <v>1.3922799422799423</v>
      </c>
      <c r="AQ72" s="673"/>
      <c r="AR72" s="673"/>
      <c r="AS72" s="673"/>
      <c r="AT72" s="673"/>
      <c r="AU72" s="673"/>
      <c r="AV72" s="673"/>
      <c r="AW72" s="203"/>
      <c r="AX72" s="203"/>
      <c r="AY72" s="190">
        <f>AVERAGE(AY69:AY71)</f>
        <v>0</v>
      </c>
      <c r="AZ72" s="192"/>
      <c r="BA72" s="192"/>
      <c r="BB72" s="189">
        <f>AVERAGE(BB69:BB71)</f>
        <v>1.2262280701754387</v>
      </c>
    </row>
    <row r="73" spans="1:54" s="135" customFormat="1" ht="50.25" hidden="1" customHeight="1" thickBot="1">
      <c r="A73" s="588"/>
      <c r="B73" s="693"/>
      <c r="C73" s="787" t="s">
        <v>968</v>
      </c>
      <c r="D73" s="695"/>
      <c r="E73" s="788"/>
      <c r="F73" s="789"/>
      <c r="G73" s="789"/>
      <c r="H73" s="790"/>
      <c r="I73" s="791"/>
      <c r="J73" s="791"/>
      <c r="K73" s="791"/>
      <c r="L73" s="791"/>
      <c r="M73" s="792"/>
      <c r="N73" s="792"/>
      <c r="O73" s="792"/>
      <c r="P73" s="792"/>
      <c r="Q73" s="792"/>
      <c r="R73" s="792"/>
      <c r="S73" s="175"/>
      <c r="T73" s="175"/>
      <c r="U73" s="161">
        <f>AVERAGE(U72,U68,U54)</f>
        <v>2.334252654889247</v>
      </c>
      <c r="V73" s="161">
        <f>AVERAGE(V72,V68,V54)</f>
        <v>2.334252654889247</v>
      </c>
      <c r="W73" s="793"/>
      <c r="X73" s="793"/>
      <c r="Y73" s="793"/>
      <c r="Z73" s="793"/>
      <c r="AA73" s="793"/>
      <c r="AB73" s="793"/>
      <c r="AC73" s="175"/>
      <c r="AD73" s="175"/>
      <c r="AE73" s="161">
        <f>AVERAGE(AE72,AE68,AE54)</f>
        <v>1.326786529096261</v>
      </c>
      <c r="AF73" s="161">
        <f>AVERAGE(AF72,AF68,AF54)</f>
        <v>1.5193139918336946</v>
      </c>
      <c r="AG73" s="794"/>
      <c r="AH73" s="794"/>
      <c r="AI73" s="794"/>
      <c r="AJ73" s="794"/>
      <c r="AK73" s="794"/>
      <c r="AL73" s="794"/>
      <c r="AM73" s="162"/>
      <c r="AN73" s="162"/>
      <c r="AO73" s="208">
        <f>AVERAGE(AO72,AO68,AO54)</f>
        <v>1.2522286287174806</v>
      </c>
      <c r="AP73" s="208">
        <f>AVERAGE(AP72,AP68,AP54)</f>
        <v>1.3874861765906843</v>
      </c>
      <c r="AQ73" s="702"/>
      <c r="AR73" s="702"/>
      <c r="AS73" s="702"/>
      <c r="AT73" s="702"/>
      <c r="AU73" s="702"/>
      <c r="AV73" s="702"/>
      <c r="AW73" s="205"/>
      <c r="AX73" s="205"/>
      <c r="AY73" s="208"/>
      <c r="AZ73" s="206"/>
      <c r="BA73" s="206"/>
      <c r="BB73" s="208">
        <f>AVERAGE(BB72,BB68,BB54)</f>
        <v>1.1703712341494825</v>
      </c>
    </row>
    <row r="74" spans="1:54" s="135" customFormat="1" ht="409.5">
      <c r="A74" s="588"/>
      <c r="B74" s="626" t="s">
        <v>940</v>
      </c>
      <c r="C74" s="795" t="s">
        <v>897</v>
      </c>
      <c r="D74" s="648" t="s">
        <v>705</v>
      </c>
      <c r="E74" s="649">
        <v>1</v>
      </c>
      <c r="F74" s="650" t="s">
        <v>706</v>
      </c>
      <c r="G74" s="650" t="s">
        <v>707</v>
      </c>
      <c r="H74" s="651">
        <v>1</v>
      </c>
      <c r="I74" s="652" t="s">
        <v>708</v>
      </c>
      <c r="J74" s="652" t="s">
        <v>709</v>
      </c>
      <c r="K74" s="652" t="s">
        <v>710</v>
      </c>
      <c r="L74" s="652" t="s">
        <v>912</v>
      </c>
      <c r="M74" s="653">
        <v>1</v>
      </c>
      <c r="N74" s="653">
        <v>1</v>
      </c>
      <c r="O74" s="653">
        <v>1</v>
      </c>
      <c r="P74" s="653">
        <v>1</v>
      </c>
      <c r="Q74" s="653">
        <v>1</v>
      </c>
      <c r="R74" s="653">
        <v>1</v>
      </c>
      <c r="S74" s="155">
        <f t="shared" ref="S74:S82" si="430">IF($L74="Suma",SUM(M74+O74+Q74),IF($L74="Promedio",IF(((M74&lt;&gt;0)+(O74&lt;&gt;0)+(Q74&lt;&gt;0))=0,0,SUM(M74,O74,Q74)/((M74&lt;&gt;0)+(O74&lt;&gt;0)+(Q74&lt;&gt;0))),Q74))</f>
        <v>1</v>
      </c>
      <c r="T74" s="155">
        <f t="shared" ref="T74:T82" si="431">IF($L74="Suma",SUM(N74+P74+R74),IF($L74="Promedio",IF(((N74&lt;&gt;0)+(P74&lt;&gt;0)+(R74&lt;&gt;0))=0,0,SUM(N74,P74,R74)/((N74&lt;&gt;0)+(P74&lt;&gt;0)+(R74&lt;&gt;0))),R74))</f>
        <v>1</v>
      </c>
      <c r="U74" s="152">
        <f t="shared" ref="U74:U82" si="432">IF(S74=0,"N.A.",T74/S74)</f>
        <v>1</v>
      </c>
      <c r="V74" s="152">
        <f t="shared" ref="V74:V82" si="433">IF($L74="Suma",IF(SUM(S74)=0,"N.A.",SUM(T74)/SUM(S74)),IF(L74="Promedio",IF(AVERAGE(S74)=0,"N.A.",AVERAGE(T74)/AVERAGE(S74)),U74))</f>
        <v>1</v>
      </c>
      <c r="W74" s="653">
        <v>1</v>
      </c>
      <c r="X74" s="653">
        <v>1</v>
      </c>
      <c r="Y74" s="653">
        <v>1</v>
      </c>
      <c r="Z74" s="653">
        <v>1</v>
      </c>
      <c r="AA74" s="653">
        <v>1</v>
      </c>
      <c r="AB74" s="653">
        <v>1</v>
      </c>
      <c r="AC74" s="155">
        <f t="shared" ref="AC74" si="434">IF($L74="Suma",SUM(W74+Y74+AA74),IF($L74="Promedio",IF(((W74&lt;&gt;0)+(Y74&lt;&gt;0)+(AA74&lt;&gt;0))=0,0,SUM(W74,Y74,AA74)/((W74&lt;&gt;0)+(Y74&lt;&gt;0)+(AA74&lt;&gt;0))),AA74))</f>
        <v>1</v>
      </c>
      <c r="AD74" s="155">
        <f t="shared" ref="AD74" si="435">IF($L74="Suma",SUM(X74+Z74+AB74),IF($L74="Promedio",IF(((X74&lt;&gt;0)+(Z74&lt;&gt;0)+(AB74&lt;&gt;0))=0,0,SUM(X74,Z74,AB74)/((X74&lt;&gt;0)+(Z74&lt;&gt;0)+(AB74&lt;&gt;0))),AB74))</f>
        <v>1</v>
      </c>
      <c r="AE74" s="166">
        <f t="shared" si="15"/>
        <v>1</v>
      </c>
      <c r="AF74" s="152">
        <f t="shared" ref="AF74:AF82" si="436">IF($L74="Suma",IF(SUM(S74,AC74)=0,"N.A.",SUM(T74,AD74)/SUM(S74,AC74)),IF($L74="Promedio",IF(AVERAGE(S74,AC74)=0,"N.A.",IF((S74&lt;&gt;0)+(AC74&lt;&gt;0)=0,"N.A.",((T74+AD74)/((T74&lt;&gt;0)+(AD74&lt;&gt;0)))/((S74+AC74)/((S74&lt;&gt;0)+(AC74&lt;&gt;0))))),AE74))</f>
        <v>1</v>
      </c>
      <c r="AG74" s="654">
        <v>1</v>
      </c>
      <c r="AH74" s="654">
        <v>1</v>
      </c>
      <c r="AI74" s="654">
        <v>1</v>
      </c>
      <c r="AJ74" s="654">
        <v>1</v>
      </c>
      <c r="AK74" s="654">
        <v>1</v>
      </c>
      <c r="AL74" s="654">
        <v>1</v>
      </c>
      <c r="AM74" s="155">
        <f t="shared" ref="AM74:AM82" si="437">IF($L74="Suma",SUM(AG74+AI74+AK74),IF($L74="Promedio",IF(((AG74&lt;&gt;0)+(AI74&lt;&gt;0)+(AK74&lt;&gt;0))=0,0,SUM(AG74,AI74,AK74)/((AG74&lt;&gt;0)+(AI74&lt;&gt;0)+(AK74&lt;&gt;0))),AK74))</f>
        <v>1</v>
      </c>
      <c r="AN74" s="155">
        <f t="shared" ref="AN74:AN82" si="438">IF($L74="Suma",SUM(AH74+AJ74+AL74),IF($L74="Promedio",IF(((AH74&lt;&gt;0)+(AJ74&lt;&gt;0)+(AL74&lt;&gt;0))=0,0,SUM(AH74,AJ74,AL74)/((AH74&lt;&gt;0)+(AJ74&lt;&gt;0)+(AL74&lt;&gt;0))),AL74))</f>
        <v>1</v>
      </c>
      <c r="AO74" s="200">
        <f t="shared" ref="AO74:AO82" si="439">IF(AM74=0,"N.A.",AN74/AM74)</f>
        <v>1</v>
      </c>
      <c r="AP74" s="194">
        <f t="shared" ref="AP74:AP82" si="440">IF($L74="Suma",IF(SUM(S74,AC74,AM74)=0,"N.A.",SUM(T74,AD74,AN74)/SUM(S74,AC74,AM74)),IF($L74="Promedio",IF(AVERAGE(S74,AC74,AM74)=0,"N.A.",IF((S74&lt;&gt;0)+(AC74&lt;&gt;0)+(AM74&lt;&gt;0)=0,"N.A.",((T74+AD74+AN74)/((T74&lt;&gt;0)+(AD74&lt;&gt;0)+(AN74&lt;&gt;0)))/((S74+AC74+AM74)/((S74&lt;&gt;0)+(AC74&lt;&gt;0)+(AM74&lt;&gt;0))))),AO74))</f>
        <v>1</v>
      </c>
      <c r="AQ74" s="796">
        <v>1</v>
      </c>
      <c r="AR74" s="796">
        <v>0</v>
      </c>
      <c r="AS74" s="796">
        <v>1</v>
      </c>
      <c r="AT74" s="796">
        <v>0</v>
      </c>
      <c r="AU74" s="796">
        <v>1</v>
      </c>
      <c r="AV74" s="655">
        <v>0</v>
      </c>
      <c r="AW74" s="201"/>
      <c r="AX74" s="201">
        <f t="shared" ref="AX74" si="441">IF($L74="Suma",SUM(AR74+AT74+AV74),IF($L74="Promedio",IF(((AR74&lt;&gt;0)+(AT74&lt;&gt;0)+(AV74&lt;&gt;0))=0,0,SUM(AR74,AT74,AV74)/((AR74&lt;&gt;0)+(AT74&lt;&gt;0)+(AV74&lt;&gt;0))),AV74))</f>
        <v>0</v>
      </c>
      <c r="AY74" s="200" t="str">
        <f t="shared" si="18"/>
        <v>N.A.</v>
      </c>
      <c r="AZ74" s="195">
        <f t="shared" ref="AZ74:AZ82" si="442">IF($L74="Suma",SUM(S74,AC74,AM74,AW74),IF($L74="Promedio",IF(((S74&lt;&gt;0)+(AC74&lt;&gt;0)+(AM74&lt;&gt;0)+(AW74&lt;&gt;0))=0,0,SUM(S74,AC74,AM74,AW74)/((S74&lt;&gt;0)+(AC74&lt;&gt;0)+(AM74&lt;&gt;0)+(AW74&lt;&gt;0))),AW74))</f>
        <v>1</v>
      </c>
      <c r="BA74" s="195">
        <f t="shared" ref="BA74:BA82" si="443">IF($L74="Suma",SUM(T74,AD74,AN74,AX74),IF($L74="Promedio",IF(((T74&lt;&gt;0)+(AD74&lt;&gt;0)+(AN74&lt;&gt;0)+(AX74&lt;&gt;0))=0,0,SUM(T74,AD74,AN74,AX74)/((T74&lt;&gt;0)+(AD74&lt;&gt;0)+(AN74&lt;&gt;0)+(AX74&lt;&gt;0))),AX74))</f>
        <v>1</v>
      </c>
      <c r="BB74" s="202">
        <f t="shared" si="19"/>
        <v>1</v>
      </c>
    </row>
    <row r="75" spans="1:54" s="135" customFormat="1" ht="409.5">
      <c r="A75" s="588"/>
      <c r="B75" s="598"/>
      <c r="C75" s="797"/>
      <c r="D75" s="591" t="s">
        <v>711</v>
      </c>
      <c r="E75" s="592">
        <v>12</v>
      </c>
      <c r="F75" s="593" t="s">
        <v>712</v>
      </c>
      <c r="G75" s="593" t="s">
        <v>713</v>
      </c>
      <c r="H75" s="594">
        <v>1</v>
      </c>
      <c r="I75" s="595" t="s">
        <v>714</v>
      </c>
      <c r="J75" s="595" t="s">
        <v>715</v>
      </c>
      <c r="K75" s="595" t="s">
        <v>716</v>
      </c>
      <c r="L75" s="595" t="s">
        <v>909</v>
      </c>
      <c r="M75" s="680">
        <v>1</v>
      </c>
      <c r="N75" s="680">
        <v>1</v>
      </c>
      <c r="O75" s="680">
        <v>1</v>
      </c>
      <c r="P75" s="680">
        <v>1</v>
      </c>
      <c r="Q75" s="680">
        <v>1</v>
      </c>
      <c r="R75" s="680">
        <v>1</v>
      </c>
      <c r="S75" s="188">
        <f t="shared" si="430"/>
        <v>3</v>
      </c>
      <c r="T75" s="188">
        <f t="shared" si="431"/>
        <v>3</v>
      </c>
      <c r="U75" s="152">
        <f t="shared" si="432"/>
        <v>1</v>
      </c>
      <c r="V75" s="152">
        <f t="shared" si="433"/>
        <v>1</v>
      </c>
      <c r="W75" s="681">
        <v>1</v>
      </c>
      <c r="X75" s="681">
        <v>1</v>
      </c>
      <c r="Y75" s="681">
        <v>1</v>
      </c>
      <c r="Z75" s="681">
        <v>1</v>
      </c>
      <c r="AA75" s="681">
        <v>1</v>
      </c>
      <c r="AB75" s="681">
        <v>1</v>
      </c>
      <c r="AC75" s="188">
        <f t="shared" ref="AC75" si="444">IF($L75="Suma",SUM(W75+Y75+AA75),IF($L75="Promedio",IF(((W75&lt;&gt;0)+(Y75&lt;&gt;0)+(AA75&lt;&gt;0))=0,0,SUM(W75,Y75,AA75)/((W75&lt;&gt;0)+(Y75&lt;&gt;0)+(AA75&lt;&gt;0))),AA75))</f>
        <v>3</v>
      </c>
      <c r="AD75" s="188">
        <f t="shared" ref="AD75" si="445">IF($L75="Suma",SUM(X75+Z75+AB75),IF($L75="Promedio",IF(((X75&lt;&gt;0)+(Z75&lt;&gt;0)+(AB75&lt;&gt;0))=0,0,SUM(X75,Z75,AB75)/((X75&lt;&gt;0)+(Z75&lt;&gt;0)+(AB75&lt;&gt;0))),AB75))</f>
        <v>3</v>
      </c>
      <c r="AE75" s="152">
        <f t="shared" si="15"/>
        <v>1</v>
      </c>
      <c r="AF75" s="152">
        <f t="shared" si="436"/>
        <v>1</v>
      </c>
      <c r="AG75" s="682">
        <v>1</v>
      </c>
      <c r="AH75" s="682">
        <v>1</v>
      </c>
      <c r="AI75" s="682">
        <v>1</v>
      </c>
      <c r="AJ75" s="682">
        <v>1</v>
      </c>
      <c r="AK75" s="682">
        <v>1</v>
      </c>
      <c r="AL75" s="682">
        <v>1</v>
      </c>
      <c r="AM75" s="188">
        <f t="shared" si="437"/>
        <v>3</v>
      </c>
      <c r="AN75" s="188">
        <f t="shared" si="438"/>
        <v>3</v>
      </c>
      <c r="AO75" s="194">
        <f t="shared" si="439"/>
        <v>1</v>
      </c>
      <c r="AP75" s="194">
        <f t="shared" si="440"/>
        <v>1</v>
      </c>
      <c r="AQ75" s="682">
        <v>1</v>
      </c>
      <c r="AR75" s="682">
        <v>0</v>
      </c>
      <c r="AS75" s="682">
        <v>1</v>
      </c>
      <c r="AT75" s="682">
        <v>0</v>
      </c>
      <c r="AU75" s="682">
        <v>1</v>
      </c>
      <c r="AV75" s="681">
        <v>0</v>
      </c>
      <c r="AW75" s="186">
        <f t="shared" ref="AW75" si="446">IF($L75="Suma",SUM(AQ75+AS75+AU75),IF($L75="Promedio",IF(((AQ75&lt;&gt;0)+(AS75&lt;&gt;0)+(AU75&lt;&gt;0))=0,0,SUM(AQ75,AS75,AU75)/((AQ75&lt;&gt;0)+(AS75&lt;&gt;0)+(AU75&lt;&gt;0))),AU75))</f>
        <v>3</v>
      </c>
      <c r="AX75" s="186">
        <f t="shared" ref="AX75" si="447">IF($L75="Suma",SUM(AR75+AT75+AV75),IF($L75="Promedio",IF(((AR75&lt;&gt;0)+(AT75&lt;&gt;0)+(AV75&lt;&gt;0))=0,0,SUM(AR75,AT75,AV75)/((AR75&lt;&gt;0)+(AT75&lt;&gt;0)+(AV75&lt;&gt;0))),AV75))</f>
        <v>0</v>
      </c>
      <c r="AY75" s="194">
        <f t="shared" si="18"/>
        <v>0</v>
      </c>
      <c r="AZ75" s="188">
        <f t="shared" si="442"/>
        <v>12</v>
      </c>
      <c r="BA75" s="188">
        <f t="shared" si="443"/>
        <v>9</v>
      </c>
      <c r="BB75" s="197">
        <f t="shared" si="19"/>
        <v>0.75</v>
      </c>
    </row>
    <row r="76" spans="1:54" s="135" customFormat="1" ht="409.5">
      <c r="A76" s="588"/>
      <c r="B76" s="598"/>
      <c r="C76" s="797"/>
      <c r="D76" s="591" t="s">
        <v>717</v>
      </c>
      <c r="E76" s="657">
        <v>1</v>
      </c>
      <c r="F76" s="593" t="s">
        <v>718</v>
      </c>
      <c r="G76" s="593" t="s">
        <v>719</v>
      </c>
      <c r="H76" s="594" t="s">
        <v>534</v>
      </c>
      <c r="I76" s="595" t="s">
        <v>720</v>
      </c>
      <c r="J76" s="595" t="s">
        <v>721</v>
      </c>
      <c r="K76" s="595" t="s">
        <v>716</v>
      </c>
      <c r="L76" s="595" t="s">
        <v>912</v>
      </c>
      <c r="M76" s="658">
        <v>1</v>
      </c>
      <c r="N76" s="658">
        <v>1</v>
      </c>
      <c r="O76" s="658">
        <v>1</v>
      </c>
      <c r="P76" s="658">
        <v>1</v>
      </c>
      <c r="Q76" s="658">
        <v>1</v>
      </c>
      <c r="R76" s="658">
        <v>1</v>
      </c>
      <c r="S76" s="155">
        <f t="shared" si="430"/>
        <v>1</v>
      </c>
      <c r="T76" s="155">
        <f t="shared" si="431"/>
        <v>1</v>
      </c>
      <c r="U76" s="152">
        <f t="shared" si="432"/>
        <v>1</v>
      </c>
      <c r="V76" s="152">
        <f t="shared" si="433"/>
        <v>1</v>
      </c>
      <c r="W76" s="658">
        <v>1</v>
      </c>
      <c r="X76" s="658">
        <v>1</v>
      </c>
      <c r="Y76" s="658">
        <v>1</v>
      </c>
      <c r="Z76" s="658">
        <v>1</v>
      </c>
      <c r="AA76" s="658">
        <v>1</v>
      </c>
      <c r="AB76" s="658">
        <v>1</v>
      </c>
      <c r="AC76" s="155">
        <f t="shared" ref="AC76" si="448">IF($L76="Suma",SUM(W76+Y76+AA76),IF($L76="Promedio",IF(((W76&lt;&gt;0)+(Y76&lt;&gt;0)+(AA76&lt;&gt;0))=0,0,SUM(W76,Y76,AA76)/((W76&lt;&gt;0)+(Y76&lt;&gt;0)+(AA76&lt;&gt;0))),AA76))</f>
        <v>1</v>
      </c>
      <c r="AD76" s="155">
        <f t="shared" ref="AD76" si="449">IF($L76="Suma",SUM(X76+Z76+AB76),IF($L76="Promedio",IF(((X76&lt;&gt;0)+(Z76&lt;&gt;0)+(AB76&lt;&gt;0))=0,0,SUM(X76,Z76,AB76)/((X76&lt;&gt;0)+(Z76&lt;&gt;0)+(AB76&lt;&gt;0))),AB76))</f>
        <v>1</v>
      </c>
      <c r="AE76" s="152">
        <f t="shared" si="15"/>
        <v>1</v>
      </c>
      <c r="AF76" s="152">
        <f t="shared" si="436"/>
        <v>1</v>
      </c>
      <c r="AG76" s="659">
        <v>1</v>
      </c>
      <c r="AH76" s="659">
        <v>1</v>
      </c>
      <c r="AI76" s="659">
        <v>1</v>
      </c>
      <c r="AJ76" s="659">
        <v>1</v>
      </c>
      <c r="AK76" s="659">
        <v>1</v>
      </c>
      <c r="AL76" s="659">
        <v>1</v>
      </c>
      <c r="AM76" s="155">
        <f t="shared" si="437"/>
        <v>1</v>
      </c>
      <c r="AN76" s="155">
        <f t="shared" si="438"/>
        <v>1</v>
      </c>
      <c r="AO76" s="194">
        <f t="shared" si="439"/>
        <v>1</v>
      </c>
      <c r="AP76" s="194">
        <f t="shared" si="440"/>
        <v>1</v>
      </c>
      <c r="AQ76" s="798">
        <v>1</v>
      </c>
      <c r="AR76" s="798">
        <v>0</v>
      </c>
      <c r="AS76" s="798">
        <v>1</v>
      </c>
      <c r="AT76" s="798">
        <v>0</v>
      </c>
      <c r="AU76" s="798">
        <v>1</v>
      </c>
      <c r="AV76" s="660">
        <v>0</v>
      </c>
      <c r="AW76" s="201">
        <f t="shared" ref="AW76" si="450">IF($L76="Suma",SUM(AQ76+AS76+AU76),IF($L76="Promedio",IF(((AQ76&lt;&gt;0)+(AS76&lt;&gt;0)+(AU76&lt;&gt;0))=0,0,SUM(AQ76,AS76,AU76)/((AQ76&lt;&gt;0)+(AS76&lt;&gt;0)+(AU76&lt;&gt;0))),AU76))</f>
        <v>1</v>
      </c>
      <c r="AX76" s="201">
        <f t="shared" ref="AX76" si="451">IF($L76="Suma",SUM(AR76+AT76+AV76),IF($L76="Promedio",IF(((AR76&lt;&gt;0)+(AT76&lt;&gt;0)+(AV76&lt;&gt;0))=0,0,SUM(AR76,AT76,AV76)/((AR76&lt;&gt;0)+(AT76&lt;&gt;0)+(AV76&lt;&gt;0))),AV76))</f>
        <v>0</v>
      </c>
      <c r="AY76" s="194">
        <f t="shared" si="18"/>
        <v>0</v>
      </c>
      <c r="AZ76" s="195">
        <f t="shared" si="442"/>
        <v>1</v>
      </c>
      <c r="BA76" s="195">
        <f t="shared" si="443"/>
        <v>1</v>
      </c>
      <c r="BB76" s="197">
        <f t="shared" si="19"/>
        <v>1</v>
      </c>
    </row>
    <row r="77" spans="1:54" s="135" customFormat="1" ht="344.25">
      <c r="A77" s="588"/>
      <c r="B77" s="598"/>
      <c r="C77" s="797"/>
      <c r="D77" s="591" t="s">
        <v>722</v>
      </c>
      <c r="E77" s="657">
        <v>1</v>
      </c>
      <c r="F77" s="593" t="s">
        <v>723</v>
      </c>
      <c r="G77" s="593" t="s">
        <v>724</v>
      </c>
      <c r="H77" s="594">
        <v>1</v>
      </c>
      <c r="I77" s="595" t="s">
        <v>725</v>
      </c>
      <c r="J77" s="595" t="s">
        <v>726</v>
      </c>
      <c r="K77" s="595" t="s">
        <v>716</v>
      </c>
      <c r="L77" s="595" t="s">
        <v>912</v>
      </c>
      <c r="M77" s="658">
        <v>1</v>
      </c>
      <c r="N77" s="658">
        <v>1</v>
      </c>
      <c r="O77" s="658">
        <v>1</v>
      </c>
      <c r="P77" s="658">
        <v>1</v>
      </c>
      <c r="Q77" s="658">
        <v>1</v>
      </c>
      <c r="R77" s="658">
        <v>1</v>
      </c>
      <c r="S77" s="155">
        <f t="shared" si="430"/>
        <v>1</v>
      </c>
      <c r="T77" s="155">
        <f t="shared" si="431"/>
        <v>1</v>
      </c>
      <c r="U77" s="152">
        <f t="shared" si="432"/>
        <v>1</v>
      </c>
      <c r="V77" s="152">
        <f t="shared" si="433"/>
        <v>1</v>
      </c>
      <c r="W77" s="658">
        <v>1</v>
      </c>
      <c r="X77" s="658">
        <v>1</v>
      </c>
      <c r="Y77" s="658">
        <v>1</v>
      </c>
      <c r="Z77" s="658">
        <v>1</v>
      </c>
      <c r="AA77" s="658">
        <v>1</v>
      </c>
      <c r="AB77" s="658">
        <v>1</v>
      </c>
      <c r="AC77" s="155">
        <f t="shared" ref="AC77" si="452">IF($L77="Suma",SUM(W77+Y77+AA77),IF($L77="Promedio",IF(((W77&lt;&gt;0)+(Y77&lt;&gt;0)+(AA77&lt;&gt;0))=0,0,SUM(W77,Y77,AA77)/((W77&lt;&gt;0)+(Y77&lt;&gt;0)+(AA77&lt;&gt;0))),AA77))</f>
        <v>1</v>
      </c>
      <c r="AD77" s="155">
        <f t="shared" ref="AD77" si="453">IF($L77="Suma",SUM(X77+Z77+AB77),IF($L77="Promedio",IF(((X77&lt;&gt;0)+(Z77&lt;&gt;0)+(AB77&lt;&gt;0))=0,0,SUM(X77,Z77,AB77)/((X77&lt;&gt;0)+(Z77&lt;&gt;0)+(AB77&lt;&gt;0))),AB77))</f>
        <v>1</v>
      </c>
      <c r="AE77" s="152">
        <f t="shared" si="15"/>
        <v>1</v>
      </c>
      <c r="AF77" s="152">
        <f t="shared" si="436"/>
        <v>1</v>
      </c>
      <c r="AG77" s="659">
        <v>1</v>
      </c>
      <c r="AH77" s="659">
        <v>1</v>
      </c>
      <c r="AI77" s="659">
        <v>1</v>
      </c>
      <c r="AJ77" s="659">
        <v>1</v>
      </c>
      <c r="AK77" s="659">
        <v>1</v>
      </c>
      <c r="AL77" s="659">
        <v>1</v>
      </c>
      <c r="AM77" s="155">
        <f t="shared" si="437"/>
        <v>1</v>
      </c>
      <c r="AN77" s="155">
        <f t="shared" si="438"/>
        <v>1</v>
      </c>
      <c r="AO77" s="194">
        <f t="shared" si="439"/>
        <v>1</v>
      </c>
      <c r="AP77" s="194">
        <f t="shared" si="440"/>
        <v>1</v>
      </c>
      <c r="AQ77" s="798">
        <v>1</v>
      </c>
      <c r="AR77" s="798">
        <v>0</v>
      </c>
      <c r="AS77" s="798">
        <v>1</v>
      </c>
      <c r="AT77" s="798">
        <v>0</v>
      </c>
      <c r="AU77" s="798">
        <v>1</v>
      </c>
      <c r="AV77" s="660">
        <v>0</v>
      </c>
      <c r="AW77" s="201">
        <f t="shared" ref="AW77" si="454">IF($L77="Suma",SUM(AQ77+AS77+AU77),IF($L77="Promedio",IF(((AQ77&lt;&gt;0)+(AS77&lt;&gt;0)+(AU77&lt;&gt;0))=0,0,SUM(AQ77,AS77,AU77)/((AQ77&lt;&gt;0)+(AS77&lt;&gt;0)+(AU77&lt;&gt;0))),AU77))</f>
        <v>1</v>
      </c>
      <c r="AX77" s="201">
        <f t="shared" ref="AX77" si="455">IF($L77="Suma",SUM(AR77+AT77+AV77),IF($L77="Promedio",IF(((AR77&lt;&gt;0)+(AT77&lt;&gt;0)+(AV77&lt;&gt;0))=0,0,SUM(AR77,AT77,AV77)/((AR77&lt;&gt;0)+(AT77&lt;&gt;0)+(AV77&lt;&gt;0))),AV77))</f>
        <v>0</v>
      </c>
      <c r="AY77" s="194">
        <f t="shared" si="18"/>
        <v>0</v>
      </c>
      <c r="AZ77" s="195">
        <f t="shared" si="442"/>
        <v>1</v>
      </c>
      <c r="BA77" s="195">
        <f t="shared" si="443"/>
        <v>1</v>
      </c>
      <c r="BB77" s="197">
        <f t="shared" si="19"/>
        <v>1</v>
      </c>
    </row>
    <row r="78" spans="1:54" s="135" customFormat="1" ht="182.25">
      <c r="A78" s="588"/>
      <c r="B78" s="598"/>
      <c r="C78" s="797"/>
      <c r="D78" s="591" t="s">
        <v>727</v>
      </c>
      <c r="E78" s="592">
        <v>1</v>
      </c>
      <c r="F78" s="593" t="s">
        <v>728</v>
      </c>
      <c r="G78" s="593" t="s">
        <v>729</v>
      </c>
      <c r="H78" s="594" t="s">
        <v>534</v>
      </c>
      <c r="I78" s="595" t="s">
        <v>730</v>
      </c>
      <c r="J78" s="595" t="s">
        <v>731</v>
      </c>
      <c r="K78" s="595" t="s">
        <v>710</v>
      </c>
      <c r="L78" s="595" t="s">
        <v>909</v>
      </c>
      <c r="M78" s="680">
        <v>0</v>
      </c>
      <c r="N78" s="680">
        <v>0</v>
      </c>
      <c r="O78" s="680">
        <v>0</v>
      </c>
      <c r="P78" s="680">
        <v>0</v>
      </c>
      <c r="Q78" s="680">
        <v>0</v>
      </c>
      <c r="R78" s="680">
        <v>0</v>
      </c>
      <c r="S78" s="188">
        <f t="shared" si="430"/>
        <v>0</v>
      </c>
      <c r="T78" s="188">
        <f t="shared" si="431"/>
        <v>0</v>
      </c>
      <c r="U78" s="152" t="str">
        <f t="shared" si="432"/>
        <v>N.A.</v>
      </c>
      <c r="V78" s="152" t="str">
        <f t="shared" si="433"/>
        <v>N.A.</v>
      </c>
      <c r="W78" s="681">
        <v>0</v>
      </c>
      <c r="X78" s="681">
        <v>0</v>
      </c>
      <c r="Y78" s="681">
        <v>0</v>
      </c>
      <c r="Z78" s="681">
        <v>0</v>
      </c>
      <c r="AA78" s="681">
        <v>0</v>
      </c>
      <c r="AB78" s="681">
        <v>0</v>
      </c>
      <c r="AC78" s="188">
        <f t="shared" ref="AC78" si="456">IF($L78="Suma",SUM(W78+Y78+AA78),IF($L78="Promedio",IF(((W78&lt;&gt;0)+(Y78&lt;&gt;0)+(AA78&lt;&gt;0))=0,0,SUM(W78,Y78,AA78)/((W78&lt;&gt;0)+(Y78&lt;&gt;0)+(AA78&lt;&gt;0))),AA78))</f>
        <v>0</v>
      </c>
      <c r="AD78" s="188">
        <f t="shared" ref="AD78" si="457">IF($L78="Suma",SUM(X78+Z78+AB78),IF($L78="Promedio",IF(((X78&lt;&gt;0)+(Z78&lt;&gt;0)+(AB78&lt;&gt;0))=0,0,SUM(X78,Z78,AB78)/((X78&lt;&gt;0)+(Z78&lt;&gt;0)+(AB78&lt;&gt;0))),AB78))</f>
        <v>0</v>
      </c>
      <c r="AE78" s="152" t="str">
        <f t="shared" si="15"/>
        <v>N.A.</v>
      </c>
      <c r="AF78" s="152" t="str">
        <f t="shared" si="436"/>
        <v>N.A.</v>
      </c>
      <c r="AG78" s="682">
        <v>0</v>
      </c>
      <c r="AH78" s="682">
        <v>0</v>
      </c>
      <c r="AI78" s="682">
        <v>0</v>
      </c>
      <c r="AJ78" s="682">
        <v>0</v>
      </c>
      <c r="AK78" s="682">
        <v>0</v>
      </c>
      <c r="AL78" s="682">
        <v>0</v>
      </c>
      <c r="AM78" s="188">
        <f t="shared" si="437"/>
        <v>0</v>
      </c>
      <c r="AN78" s="188">
        <f t="shared" si="438"/>
        <v>0</v>
      </c>
      <c r="AO78" s="194" t="str">
        <f t="shared" si="439"/>
        <v>N.A.</v>
      </c>
      <c r="AP78" s="194" t="str">
        <f t="shared" si="440"/>
        <v>N.A.</v>
      </c>
      <c r="AQ78" s="681">
        <v>0</v>
      </c>
      <c r="AR78" s="681">
        <v>0</v>
      </c>
      <c r="AS78" s="681">
        <v>0</v>
      </c>
      <c r="AT78" s="681">
        <v>0</v>
      </c>
      <c r="AU78" s="681">
        <v>1</v>
      </c>
      <c r="AV78" s="681">
        <v>0</v>
      </c>
      <c r="AW78" s="186">
        <f t="shared" ref="AW78" si="458">IF($L78="Suma",SUM(AQ78+AS78+AU78),IF($L78="Promedio",IF(((AQ78&lt;&gt;0)+(AS78&lt;&gt;0)+(AU78&lt;&gt;0))=0,0,SUM(AQ78,AS78,AU78)/((AQ78&lt;&gt;0)+(AS78&lt;&gt;0)+(AU78&lt;&gt;0))),AU78))</f>
        <v>1</v>
      </c>
      <c r="AX78" s="186">
        <f t="shared" ref="AX78" si="459">IF($L78="Suma",SUM(AR78+AT78+AV78),IF($L78="Promedio",IF(((AR78&lt;&gt;0)+(AT78&lt;&gt;0)+(AV78&lt;&gt;0))=0,0,SUM(AR78,AT78,AV78)/((AR78&lt;&gt;0)+(AT78&lt;&gt;0)+(AV78&lt;&gt;0))),AV78))</f>
        <v>0</v>
      </c>
      <c r="AY78" s="194">
        <f t="shared" si="18"/>
        <v>0</v>
      </c>
      <c r="AZ78" s="188">
        <f t="shared" si="442"/>
        <v>1</v>
      </c>
      <c r="BA78" s="188">
        <f t="shared" si="443"/>
        <v>0</v>
      </c>
      <c r="BB78" s="197">
        <f t="shared" si="19"/>
        <v>0</v>
      </c>
    </row>
    <row r="79" spans="1:54" s="135" customFormat="1" ht="409.5">
      <c r="A79" s="588"/>
      <c r="B79" s="598"/>
      <c r="C79" s="797"/>
      <c r="D79" s="591" t="s">
        <v>732</v>
      </c>
      <c r="E79" s="657">
        <v>1</v>
      </c>
      <c r="F79" s="593" t="s">
        <v>733</v>
      </c>
      <c r="G79" s="593" t="s">
        <v>734</v>
      </c>
      <c r="H79" s="594">
        <v>1</v>
      </c>
      <c r="I79" s="595" t="s">
        <v>735</v>
      </c>
      <c r="J79" s="595" t="s">
        <v>736</v>
      </c>
      <c r="K79" s="595" t="s">
        <v>737</v>
      </c>
      <c r="L79" s="595" t="s">
        <v>909</v>
      </c>
      <c r="M79" s="658">
        <v>0</v>
      </c>
      <c r="N79" s="658">
        <v>0</v>
      </c>
      <c r="O79" s="658">
        <v>0</v>
      </c>
      <c r="P79" s="658">
        <v>0</v>
      </c>
      <c r="Q79" s="658">
        <v>0</v>
      </c>
      <c r="R79" s="658">
        <v>0</v>
      </c>
      <c r="S79" s="155">
        <f t="shared" si="430"/>
        <v>0</v>
      </c>
      <c r="T79" s="155">
        <f t="shared" si="431"/>
        <v>0</v>
      </c>
      <c r="U79" s="152" t="str">
        <f t="shared" si="432"/>
        <v>N.A.</v>
      </c>
      <c r="V79" s="152" t="str">
        <f t="shared" si="433"/>
        <v>N.A.</v>
      </c>
      <c r="W79" s="658">
        <v>0</v>
      </c>
      <c r="X79" s="658">
        <v>0</v>
      </c>
      <c r="Y79" s="658">
        <v>0</v>
      </c>
      <c r="Z79" s="658">
        <v>0</v>
      </c>
      <c r="AA79" s="658">
        <v>0.4</v>
      </c>
      <c r="AB79" s="658">
        <v>0.4</v>
      </c>
      <c r="AC79" s="155">
        <f t="shared" ref="AC79" si="460">IF($L79="Suma",SUM(W79+Y79+AA79),IF($L79="Promedio",IF(((W79&lt;&gt;0)+(Y79&lt;&gt;0)+(AA79&lt;&gt;0))=0,0,SUM(W79,Y79,AA79)/((W79&lt;&gt;0)+(Y79&lt;&gt;0)+(AA79&lt;&gt;0))),AA79))</f>
        <v>0.4</v>
      </c>
      <c r="AD79" s="155">
        <f t="shared" ref="AD79" si="461">IF($L79="Suma",SUM(X79+Z79+AB79),IF($L79="Promedio",IF(((X79&lt;&gt;0)+(Z79&lt;&gt;0)+(AB79&lt;&gt;0))=0,0,SUM(X79,Z79,AB79)/((X79&lt;&gt;0)+(Z79&lt;&gt;0)+(AB79&lt;&gt;0))),AB79))</f>
        <v>0.4</v>
      </c>
      <c r="AE79" s="152">
        <f t="shared" si="15"/>
        <v>1</v>
      </c>
      <c r="AF79" s="152">
        <f t="shared" si="436"/>
        <v>1</v>
      </c>
      <c r="AG79" s="659">
        <v>0</v>
      </c>
      <c r="AH79" s="659">
        <v>0</v>
      </c>
      <c r="AI79" s="659">
        <v>0</v>
      </c>
      <c r="AJ79" s="659">
        <v>0</v>
      </c>
      <c r="AK79" s="659">
        <v>0.2</v>
      </c>
      <c r="AL79" s="659">
        <v>0.2</v>
      </c>
      <c r="AM79" s="155">
        <f t="shared" si="437"/>
        <v>0.2</v>
      </c>
      <c r="AN79" s="155">
        <f t="shared" si="438"/>
        <v>0.2</v>
      </c>
      <c r="AO79" s="194">
        <f t="shared" si="439"/>
        <v>1</v>
      </c>
      <c r="AP79" s="194">
        <f t="shared" si="440"/>
        <v>1</v>
      </c>
      <c r="AQ79" s="660">
        <v>0</v>
      </c>
      <c r="AR79" s="660">
        <v>0</v>
      </c>
      <c r="AS79" s="660">
        <v>0</v>
      </c>
      <c r="AT79" s="660">
        <v>0</v>
      </c>
      <c r="AU79" s="660">
        <v>0.4</v>
      </c>
      <c r="AV79" s="660">
        <v>0</v>
      </c>
      <c r="AW79" s="201">
        <f t="shared" ref="AW79" si="462">IF($L79="Suma",SUM(AQ79+AS79+AU79),IF($L79="Promedio",IF(((AQ79&lt;&gt;0)+(AS79&lt;&gt;0)+(AU79&lt;&gt;0))=0,0,SUM(AQ79,AS79,AU79)/((AQ79&lt;&gt;0)+(AS79&lt;&gt;0)+(AU79&lt;&gt;0))),AU79))</f>
        <v>0.4</v>
      </c>
      <c r="AX79" s="201">
        <f t="shared" ref="AX79" si="463">IF($L79="Suma",SUM(AR79+AT79+AV79),IF($L79="Promedio",IF(((AR79&lt;&gt;0)+(AT79&lt;&gt;0)+(AV79&lt;&gt;0))=0,0,SUM(AR79,AT79,AV79)/((AR79&lt;&gt;0)+(AT79&lt;&gt;0)+(AV79&lt;&gt;0))),AV79))</f>
        <v>0</v>
      </c>
      <c r="AY79" s="194">
        <f t="shared" si="18"/>
        <v>0</v>
      </c>
      <c r="AZ79" s="201">
        <f t="shared" si="442"/>
        <v>1</v>
      </c>
      <c r="BA79" s="201">
        <f t="shared" si="443"/>
        <v>0.60000000000000009</v>
      </c>
      <c r="BB79" s="197">
        <f t="shared" si="19"/>
        <v>0.60000000000000009</v>
      </c>
    </row>
    <row r="80" spans="1:54" s="135" customFormat="1" ht="409.5">
      <c r="A80" s="588"/>
      <c r="B80" s="598"/>
      <c r="C80" s="797"/>
      <c r="D80" s="591" t="s">
        <v>738</v>
      </c>
      <c r="E80" s="657">
        <v>1</v>
      </c>
      <c r="F80" s="593" t="s">
        <v>739</v>
      </c>
      <c r="G80" s="593" t="s">
        <v>740</v>
      </c>
      <c r="H80" s="594">
        <v>1</v>
      </c>
      <c r="I80" s="595" t="s">
        <v>741</v>
      </c>
      <c r="J80" s="595" t="s">
        <v>742</v>
      </c>
      <c r="K80" s="595" t="s">
        <v>737</v>
      </c>
      <c r="L80" s="595" t="s">
        <v>909</v>
      </c>
      <c r="M80" s="658">
        <v>0</v>
      </c>
      <c r="N80" s="658">
        <v>0</v>
      </c>
      <c r="O80" s="658">
        <v>0</v>
      </c>
      <c r="P80" s="658">
        <v>0</v>
      </c>
      <c r="Q80" s="658">
        <v>0</v>
      </c>
      <c r="R80" s="658">
        <v>0</v>
      </c>
      <c r="S80" s="155">
        <f t="shared" si="430"/>
        <v>0</v>
      </c>
      <c r="T80" s="155">
        <f t="shared" si="431"/>
        <v>0</v>
      </c>
      <c r="U80" s="152" t="str">
        <f t="shared" si="432"/>
        <v>N.A.</v>
      </c>
      <c r="V80" s="152" t="str">
        <f t="shared" si="433"/>
        <v>N.A.</v>
      </c>
      <c r="W80" s="658">
        <v>0</v>
      </c>
      <c r="X80" s="658">
        <v>0</v>
      </c>
      <c r="Y80" s="658">
        <v>0</v>
      </c>
      <c r="Z80" s="658">
        <v>0</v>
      </c>
      <c r="AA80" s="658">
        <v>0.4</v>
      </c>
      <c r="AB80" s="658">
        <v>0.4</v>
      </c>
      <c r="AC80" s="155">
        <f t="shared" ref="AC80" si="464">IF($L80="Suma",SUM(W80+Y80+AA80),IF($L80="Promedio",IF(((W80&lt;&gt;0)+(Y80&lt;&gt;0)+(AA80&lt;&gt;0))=0,0,SUM(W80,Y80,AA80)/((W80&lt;&gt;0)+(Y80&lt;&gt;0)+(AA80&lt;&gt;0))),AA80))</f>
        <v>0.4</v>
      </c>
      <c r="AD80" s="155">
        <f t="shared" ref="AD80" si="465">IF($L80="Suma",SUM(X80+Z80+AB80),IF($L80="Promedio",IF(((X80&lt;&gt;0)+(Z80&lt;&gt;0)+(AB80&lt;&gt;0))=0,0,SUM(X80,Z80,AB80)/((X80&lt;&gt;0)+(Z80&lt;&gt;0)+(AB80&lt;&gt;0))),AB80))</f>
        <v>0.4</v>
      </c>
      <c r="AE80" s="152">
        <f t="shared" si="15"/>
        <v>1</v>
      </c>
      <c r="AF80" s="152">
        <f t="shared" si="436"/>
        <v>1</v>
      </c>
      <c r="AG80" s="659">
        <v>0</v>
      </c>
      <c r="AH80" s="659">
        <v>0</v>
      </c>
      <c r="AI80" s="659">
        <v>0</v>
      </c>
      <c r="AJ80" s="659">
        <v>0</v>
      </c>
      <c r="AK80" s="659">
        <v>0.2</v>
      </c>
      <c r="AL80" s="659">
        <v>0.2</v>
      </c>
      <c r="AM80" s="155">
        <f t="shared" si="437"/>
        <v>0.2</v>
      </c>
      <c r="AN80" s="155">
        <f t="shared" si="438"/>
        <v>0.2</v>
      </c>
      <c r="AO80" s="194">
        <f t="shared" si="439"/>
        <v>1</v>
      </c>
      <c r="AP80" s="194">
        <f t="shared" si="440"/>
        <v>1</v>
      </c>
      <c r="AQ80" s="660">
        <v>0</v>
      </c>
      <c r="AR80" s="660">
        <v>0</v>
      </c>
      <c r="AS80" s="660">
        <v>0</v>
      </c>
      <c r="AT80" s="660">
        <v>0</v>
      </c>
      <c r="AU80" s="660">
        <v>0.4</v>
      </c>
      <c r="AV80" s="660">
        <v>0</v>
      </c>
      <c r="AW80" s="201">
        <f t="shared" ref="AW80" si="466">IF($L80="Suma",SUM(AQ80+AS80+AU80),IF($L80="Promedio",IF(((AQ80&lt;&gt;0)+(AS80&lt;&gt;0)+(AU80&lt;&gt;0))=0,0,SUM(AQ80,AS80,AU80)/((AQ80&lt;&gt;0)+(AS80&lt;&gt;0)+(AU80&lt;&gt;0))),AU80))</f>
        <v>0.4</v>
      </c>
      <c r="AX80" s="201">
        <f t="shared" ref="AX80" si="467">IF($L80="Suma",SUM(AR80+AT80+AV80),IF($L80="Promedio",IF(((AR80&lt;&gt;0)+(AT80&lt;&gt;0)+(AV80&lt;&gt;0))=0,0,SUM(AR80,AT80,AV80)/((AR80&lt;&gt;0)+(AT80&lt;&gt;0)+(AV80&lt;&gt;0))),AV80))</f>
        <v>0</v>
      </c>
      <c r="AY80" s="194">
        <f t="shared" si="18"/>
        <v>0</v>
      </c>
      <c r="AZ80" s="201">
        <f t="shared" si="442"/>
        <v>1</v>
      </c>
      <c r="BA80" s="201">
        <f t="shared" si="443"/>
        <v>0.60000000000000009</v>
      </c>
      <c r="BB80" s="197">
        <f t="shared" si="19"/>
        <v>0.60000000000000009</v>
      </c>
    </row>
    <row r="81" spans="1:54" s="135" customFormat="1" ht="409.5">
      <c r="A81" s="588"/>
      <c r="B81" s="598"/>
      <c r="C81" s="797"/>
      <c r="D81" s="591" t="s">
        <v>743</v>
      </c>
      <c r="E81" s="657">
        <v>1</v>
      </c>
      <c r="F81" s="593" t="s">
        <v>744</v>
      </c>
      <c r="G81" s="593" t="s">
        <v>745</v>
      </c>
      <c r="H81" s="594">
        <v>1</v>
      </c>
      <c r="I81" s="595" t="s">
        <v>746</v>
      </c>
      <c r="J81" s="595" t="s">
        <v>747</v>
      </c>
      <c r="K81" s="595" t="s">
        <v>737</v>
      </c>
      <c r="L81" s="595" t="s">
        <v>909</v>
      </c>
      <c r="M81" s="658">
        <v>0</v>
      </c>
      <c r="N81" s="658">
        <v>0</v>
      </c>
      <c r="O81" s="658">
        <v>0</v>
      </c>
      <c r="P81" s="658">
        <v>0</v>
      </c>
      <c r="Q81" s="658">
        <v>0</v>
      </c>
      <c r="R81" s="658">
        <v>0</v>
      </c>
      <c r="S81" s="155">
        <f t="shared" si="430"/>
        <v>0</v>
      </c>
      <c r="T81" s="155">
        <f t="shared" si="431"/>
        <v>0</v>
      </c>
      <c r="U81" s="152" t="str">
        <f t="shared" si="432"/>
        <v>N.A.</v>
      </c>
      <c r="V81" s="152" t="str">
        <f t="shared" si="433"/>
        <v>N.A.</v>
      </c>
      <c r="W81" s="658">
        <v>0</v>
      </c>
      <c r="X81" s="658">
        <v>0</v>
      </c>
      <c r="Y81" s="658">
        <v>0</v>
      </c>
      <c r="Z81" s="658">
        <v>0</v>
      </c>
      <c r="AA81" s="658">
        <v>0.4</v>
      </c>
      <c r="AB81" s="658">
        <v>0.4</v>
      </c>
      <c r="AC81" s="155">
        <f t="shared" ref="AC81" si="468">IF($L81="Suma",SUM(W81+Y81+AA81),IF($L81="Promedio",IF(((W81&lt;&gt;0)+(Y81&lt;&gt;0)+(AA81&lt;&gt;0))=0,0,SUM(W81,Y81,AA81)/((W81&lt;&gt;0)+(Y81&lt;&gt;0)+(AA81&lt;&gt;0))),AA81))</f>
        <v>0.4</v>
      </c>
      <c r="AD81" s="155">
        <f t="shared" ref="AD81" si="469">IF($L81="Suma",SUM(X81+Z81+AB81),IF($L81="Promedio",IF(((X81&lt;&gt;0)+(Z81&lt;&gt;0)+(AB81&lt;&gt;0))=0,0,SUM(X81,Z81,AB81)/((X81&lt;&gt;0)+(Z81&lt;&gt;0)+(AB81&lt;&gt;0))),AB81))</f>
        <v>0.4</v>
      </c>
      <c r="AE81" s="152">
        <f t="shared" si="15"/>
        <v>1</v>
      </c>
      <c r="AF81" s="152">
        <f t="shared" si="436"/>
        <v>1</v>
      </c>
      <c r="AG81" s="659">
        <v>0</v>
      </c>
      <c r="AH81" s="659">
        <v>0</v>
      </c>
      <c r="AI81" s="659">
        <v>0</v>
      </c>
      <c r="AJ81" s="659">
        <v>0</v>
      </c>
      <c r="AK81" s="659">
        <v>0.2</v>
      </c>
      <c r="AL81" s="659">
        <v>0.2</v>
      </c>
      <c r="AM81" s="155">
        <f t="shared" si="437"/>
        <v>0.2</v>
      </c>
      <c r="AN81" s="155">
        <f t="shared" si="438"/>
        <v>0.2</v>
      </c>
      <c r="AO81" s="194">
        <f t="shared" si="439"/>
        <v>1</v>
      </c>
      <c r="AP81" s="194">
        <f t="shared" si="440"/>
        <v>1</v>
      </c>
      <c r="AQ81" s="660">
        <v>0</v>
      </c>
      <c r="AR81" s="660">
        <v>0</v>
      </c>
      <c r="AS81" s="660">
        <v>0</v>
      </c>
      <c r="AT81" s="660">
        <v>0</v>
      </c>
      <c r="AU81" s="660">
        <v>0.4</v>
      </c>
      <c r="AV81" s="660">
        <v>0</v>
      </c>
      <c r="AW81" s="201">
        <f t="shared" ref="AW81" si="470">IF($L81="Suma",SUM(AQ81+AS81+AU81),IF($L81="Promedio",IF(((AQ81&lt;&gt;0)+(AS81&lt;&gt;0)+(AU81&lt;&gt;0))=0,0,SUM(AQ81,AS81,AU81)/((AQ81&lt;&gt;0)+(AS81&lt;&gt;0)+(AU81&lt;&gt;0))),AU81))</f>
        <v>0.4</v>
      </c>
      <c r="AX81" s="201">
        <f t="shared" ref="AX81" si="471">IF($L81="Suma",SUM(AR81+AT81+AV81),IF($L81="Promedio",IF(((AR81&lt;&gt;0)+(AT81&lt;&gt;0)+(AV81&lt;&gt;0))=0,0,SUM(AR81,AT81,AV81)/((AR81&lt;&gt;0)+(AT81&lt;&gt;0)+(AV81&lt;&gt;0))),AV81))</f>
        <v>0</v>
      </c>
      <c r="AY81" s="194">
        <f t="shared" si="18"/>
        <v>0</v>
      </c>
      <c r="AZ81" s="201">
        <f t="shared" si="442"/>
        <v>1</v>
      </c>
      <c r="BA81" s="201">
        <f t="shared" si="443"/>
        <v>0.60000000000000009</v>
      </c>
      <c r="BB81" s="197">
        <f t="shared" si="19"/>
        <v>0.60000000000000009</v>
      </c>
    </row>
    <row r="82" spans="1:54" s="135" customFormat="1" ht="409.6" thickBot="1">
      <c r="A82" s="588"/>
      <c r="B82" s="604"/>
      <c r="C82" s="799"/>
      <c r="D82" s="606" t="s">
        <v>748</v>
      </c>
      <c r="E82" s="781">
        <v>1</v>
      </c>
      <c r="F82" s="608" t="s">
        <v>749</v>
      </c>
      <c r="G82" s="608" t="s">
        <v>750</v>
      </c>
      <c r="H82" s="639">
        <v>1</v>
      </c>
      <c r="I82" s="611" t="s">
        <v>751</v>
      </c>
      <c r="J82" s="611" t="s">
        <v>752</v>
      </c>
      <c r="K82" s="611" t="s">
        <v>710</v>
      </c>
      <c r="L82" s="611" t="s">
        <v>909</v>
      </c>
      <c r="M82" s="685">
        <v>0</v>
      </c>
      <c r="N82" s="685">
        <v>0</v>
      </c>
      <c r="O82" s="685">
        <v>0</v>
      </c>
      <c r="P82" s="685">
        <v>0</v>
      </c>
      <c r="Q82" s="685">
        <v>0</v>
      </c>
      <c r="R82" s="685">
        <v>0</v>
      </c>
      <c r="S82" s="188">
        <f t="shared" si="430"/>
        <v>0</v>
      </c>
      <c r="T82" s="188">
        <f t="shared" si="431"/>
        <v>0</v>
      </c>
      <c r="U82" s="152" t="str">
        <f t="shared" si="432"/>
        <v>N.A.</v>
      </c>
      <c r="V82" s="152" t="str">
        <f t="shared" si="433"/>
        <v>N.A.</v>
      </c>
      <c r="W82" s="686">
        <v>0</v>
      </c>
      <c r="X82" s="686">
        <v>0</v>
      </c>
      <c r="Y82" s="686">
        <v>0</v>
      </c>
      <c r="Z82" s="686">
        <v>0</v>
      </c>
      <c r="AA82" s="686">
        <v>62</v>
      </c>
      <c r="AB82" s="686">
        <v>62</v>
      </c>
      <c r="AC82" s="188">
        <f t="shared" ref="AC82" si="472">IF($L82="Suma",SUM(W82+Y82+AA82),IF($L82="Promedio",IF(((W82&lt;&gt;0)+(Y82&lt;&gt;0)+(AA82&lt;&gt;0))=0,0,SUM(W82,Y82,AA82)/((W82&lt;&gt;0)+(Y82&lt;&gt;0)+(AA82&lt;&gt;0))),AA82))</f>
        <v>62</v>
      </c>
      <c r="AD82" s="188">
        <f t="shared" ref="AD82" si="473">IF($L82="Suma",SUM(X82+Z82+AB82),IF($L82="Promedio",IF(((X82&lt;&gt;0)+(Z82&lt;&gt;0)+(AB82&lt;&gt;0))=0,0,SUM(X82,Z82,AB82)/((X82&lt;&gt;0)+(Z82&lt;&gt;0)+(AB82&lt;&gt;0))),AB82))</f>
        <v>62</v>
      </c>
      <c r="AE82" s="154">
        <f t="shared" si="15"/>
        <v>1</v>
      </c>
      <c r="AF82" s="152">
        <f t="shared" si="436"/>
        <v>1</v>
      </c>
      <c r="AG82" s="687">
        <v>0</v>
      </c>
      <c r="AH82" s="687">
        <v>0</v>
      </c>
      <c r="AI82" s="687">
        <v>0</v>
      </c>
      <c r="AJ82" s="687">
        <v>0</v>
      </c>
      <c r="AK82" s="687">
        <v>0</v>
      </c>
      <c r="AL82" s="687">
        <v>0</v>
      </c>
      <c r="AM82" s="188">
        <f t="shared" si="437"/>
        <v>0</v>
      </c>
      <c r="AN82" s="188">
        <f t="shared" si="438"/>
        <v>0</v>
      </c>
      <c r="AO82" s="198" t="str">
        <f t="shared" si="439"/>
        <v>N.A.</v>
      </c>
      <c r="AP82" s="194">
        <f t="shared" si="440"/>
        <v>1</v>
      </c>
      <c r="AQ82" s="686">
        <v>0</v>
      </c>
      <c r="AR82" s="686">
        <v>0</v>
      </c>
      <c r="AS82" s="686">
        <v>0</v>
      </c>
      <c r="AT82" s="686">
        <v>0</v>
      </c>
      <c r="AU82" s="686">
        <v>0</v>
      </c>
      <c r="AV82" s="686">
        <v>0</v>
      </c>
      <c r="AW82" s="186">
        <f t="shared" ref="AW82" si="474">IF($L82="Suma",SUM(AQ82+AS82+AU82),IF($L82="Promedio",IF(((AQ82&lt;&gt;0)+(AS82&lt;&gt;0)+(AU82&lt;&gt;0))=0,0,SUM(AQ82,AS82,AU82)/((AQ82&lt;&gt;0)+(AS82&lt;&gt;0)+(AU82&lt;&gt;0))),AU82))</f>
        <v>0</v>
      </c>
      <c r="AX82" s="186">
        <f t="shared" ref="AX82" si="475">IF($L82="Suma",SUM(AR82+AT82+AV82),IF($L82="Promedio",IF(((AR82&lt;&gt;0)+(AT82&lt;&gt;0)+(AV82&lt;&gt;0))=0,0,SUM(AR82,AT82,AV82)/((AR82&lt;&gt;0)+(AT82&lt;&gt;0)+(AV82&lt;&gt;0))),AV82))</f>
        <v>0</v>
      </c>
      <c r="AY82" s="198" t="str">
        <f t="shared" si="18"/>
        <v>N.A.</v>
      </c>
      <c r="AZ82" s="188">
        <f t="shared" si="442"/>
        <v>62</v>
      </c>
      <c r="BA82" s="188">
        <f t="shared" si="443"/>
        <v>62</v>
      </c>
      <c r="BB82" s="199">
        <f t="shared" si="19"/>
        <v>1</v>
      </c>
    </row>
    <row r="83" spans="1:54" s="135" customFormat="1" ht="27.75" hidden="1" thickBot="1">
      <c r="A83" s="588"/>
      <c r="B83" s="615" t="s">
        <v>941</v>
      </c>
      <c r="C83" s="642" t="s">
        <v>969</v>
      </c>
      <c r="D83" s="617"/>
      <c r="E83" s="670"/>
      <c r="F83" s="619"/>
      <c r="G83" s="619"/>
      <c r="H83" s="644"/>
      <c r="I83" s="622"/>
      <c r="J83" s="622"/>
      <c r="K83" s="622"/>
      <c r="L83" s="622"/>
      <c r="M83" s="690"/>
      <c r="N83" s="690"/>
      <c r="O83" s="690"/>
      <c r="P83" s="690"/>
      <c r="Q83" s="690"/>
      <c r="R83" s="690"/>
      <c r="S83" s="158"/>
      <c r="T83" s="158"/>
      <c r="U83" s="174">
        <f t="shared" ref="U83:V83" si="476">AVERAGE(U74:U82)</f>
        <v>1</v>
      </c>
      <c r="V83" s="174">
        <f t="shared" si="476"/>
        <v>1</v>
      </c>
      <c r="W83" s="691"/>
      <c r="X83" s="691"/>
      <c r="Y83" s="691"/>
      <c r="Z83" s="691"/>
      <c r="AA83" s="691"/>
      <c r="AB83" s="691"/>
      <c r="AC83" s="158"/>
      <c r="AD83" s="158"/>
      <c r="AE83" s="174">
        <f t="shared" ref="AE83:AF83" si="477">AVERAGE(AE74:AE82)</f>
        <v>1</v>
      </c>
      <c r="AF83" s="174">
        <f t="shared" si="477"/>
        <v>1</v>
      </c>
      <c r="AG83" s="692"/>
      <c r="AH83" s="692"/>
      <c r="AI83" s="692"/>
      <c r="AJ83" s="692"/>
      <c r="AK83" s="692"/>
      <c r="AL83" s="692"/>
      <c r="AM83" s="156"/>
      <c r="AN83" s="156"/>
      <c r="AO83" s="189">
        <f>AVERAGE(AO74:AO82)</f>
        <v>1</v>
      </c>
      <c r="AP83" s="190">
        <f>AVERAGE(AP74:AP82)</f>
        <v>1</v>
      </c>
      <c r="AQ83" s="673"/>
      <c r="AR83" s="673"/>
      <c r="AS83" s="673"/>
      <c r="AT83" s="673"/>
      <c r="AU83" s="673"/>
      <c r="AV83" s="673"/>
      <c r="AW83" s="203"/>
      <c r="AX83" s="203"/>
      <c r="AY83" s="189">
        <f>AVERAGE(AY74:AY82)</f>
        <v>0</v>
      </c>
      <c r="AZ83" s="192"/>
      <c r="BA83" s="192"/>
      <c r="BB83" s="189">
        <f>AVERAGE(BB74:BB82)</f>
        <v>0.72777777777777763</v>
      </c>
    </row>
    <row r="84" spans="1:54" s="135" customFormat="1" ht="303.75">
      <c r="A84" s="588"/>
      <c r="B84" s="626" t="s">
        <v>942</v>
      </c>
      <c r="C84" s="800" t="s">
        <v>898</v>
      </c>
      <c r="D84" s="628" t="s">
        <v>753</v>
      </c>
      <c r="E84" s="801">
        <v>0.9</v>
      </c>
      <c r="F84" s="630" t="s">
        <v>754</v>
      </c>
      <c r="G84" s="630" t="s">
        <v>755</v>
      </c>
      <c r="H84" s="631" t="s">
        <v>603</v>
      </c>
      <c r="I84" s="632" t="s">
        <v>756</v>
      </c>
      <c r="J84" s="632" t="s">
        <v>757</v>
      </c>
      <c r="K84" s="632" t="s">
        <v>758</v>
      </c>
      <c r="L84" s="632" t="s">
        <v>912</v>
      </c>
      <c r="M84" s="802">
        <v>0.9</v>
      </c>
      <c r="N84" s="802">
        <v>0.9</v>
      </c>
      <c r="O84" s="802">
        <v>0.9</v>
      </c>
      <c r="P84" s="802">
        <v>0.88</v>
      </c>
      <c r="Q84" s="802">
        <v>0.9</v>
      </c>
      <c r="R84" s="802">
        <v>0.87</v>
      </c>
      <c r="S84" s="155">
        <f t="shared" ref="S84:S88" si="478">IF($L84="Suma",SUM(M84+O84+Q84),IF($L84="Promedio",IF(((M84&lt;&gt;0)+(O84&lt;&gt;0)+(Q84&lt;&gt;0))=0,0,SUM(M84,O84,Q84)/((M84&lt;&gt;0)+(O84&lt;&gt;0)+(Q84&lt;&gt;0))),Q84))</f>
        <v>0.9</v>
      </c>
      <c r="T84" s="155">
        <f t="shared" ref="T84:T88" si="479">IF($L84="Suma",SUM(N84+P84+R84),IF($L84="Promedio",IF(((N84&lt;&gt;0)+(P84&lt;&gt;0)+(R84&lt;&gt;0))=0,0,SUM(N84,P84,R84)/((N84&lt;&gt;0)+(P84&lt;&gt;0)+(R84&lt;&gt;0))),R84))</f>
        <v>0.8833333333333333</v>
      </c>
      <c r="U84" s="152">
        <f t="shared" ref="U84:U88" si="480">IF(S84=0,"N.A.",T84/S84)</f>
        <v>0.9814814814814814</v>
      </c>
      <c r="V84" s="152">
        <f t="shared" ref="V84:V88" si="481">IF($L84="Suma",IF(SUM(S84)=0,"N.A.",SUM(T84)/SUM(S84)),IF(L84="Promedio",IF(AVERAGE(S84)=0,"N.A.",AVERAGE(T84)/AVERAGE(S84)),U84))</f>
        <v>0.9814814814814814</v>
      </c>
      <c r="W84" s="802">
        <v>0.9</v>
      </c>
      <c r="X84" s="802">
        <v>0.9</v>
      </c>
      <c r="Y84" s="802">
        <v>0.9</v>
      </c>
      <c r="Z84" s="802">
        <v>0.9</v>
      </c>
      <c r="AA84" s="802">
        <v>0.9</v>
      </c>
      <c r="AB84" s="802">
        <v>0.9</v>
      </c>
      <c r="AC84" s="155">
        <f t="shared" ref="AC84" si="482">IF($L84="Suma",SUM(W84+Y84+AA84),IF($L84="Promedio",IF(((W84&lt;&gt;0)+(Y84&lt;&gt;0)+(AA84&lt;&gt;0))=0,0,SUM(W84,Y84,AA84)/((W84&lt;&gt;0)+(Y84&lt;&gt;0)+(AA84&lt;&gt;0))),AA84))</f>
        <v>0.9</v>
      </c>
      <c r="AD84" s="155">
        <f t="shared" ref="AD84" si="483">IF($L84="Suma",SUM(X84+Z84+AB84),IF($L84="Promedio",IF(((X84&lt;&gt;0)+(Z84&lt;&gt;0)+(AB84&lt;&gt;0))=0,0,SUM(X84,Z84,AB84)/((X84&lt;&gt;0)+(Z84&lt;&gt;0)+(AB84&lt;&gt;0))),AB84))</f>
        <v>0.9</v>
      </c>
      <c r="AE84" s="159">
        <f t="shared" si="15"/>
        <v>1</v>
      </c>
      <c r="AF84" s="152">
        <f>IF($L84="Suma",IF(SUM(S84,AC84)=0,"N.A.",SUM(T84,AD84)/SUM(S84,AC84)),IF($L84="Promedio",IF(AVERAGE(S84,AC84)=0,"N.A.",IF((S84&lt;&gt;0)+(AC84&lt;&gt;0)=0,"N.A.",((T84+AD84)/((T84&lt;&gt;0)+(AD84&lt;&gt;0)))/((S84+AC84)/((S84&lt;&gt;0)+(AC84&lt;&gt;0))))),AE84))</f>
        <v>0.9907407407407407</v>
      </c>
      <c r="AG84" s="803">
        <v>0.9</v>
      </c>
      <c r="AH84" s="803">
        <v>0.9</v>
      </c>
      <c r="AI84" s="803">
        <v>0.9</v>
      </c>
      <c r="AJ84" s="803">
        <v>0.9</v>
      </c>
      <c r="AK84" s="803">
        <v>0.9</v>
      </c>
      <c r="AL84" s="803">
        <v>0.9</v>
      </c>
      <c r="AM84" s="155">
        <f t="shared" ref="AM84:AM86" si="484">IF($L84="Suma",SUM(AG84+AI84+AK84),IF($L84="Promedio",IF(((AG84&lt;&gt;0)+(AI84&lt;&gt;0)+(AK84&lt;&gt;0))=0,0,SUM(AG84,AI84,AK84)/((AG84&lt;&gt;0)+(AI84&lt;&gt;0)+(AK84&lt;&gt;0))),AK84))</f>
        <v>0.9</v>
      </c>
      <c r="AN84" s="155">
        <f t="shared" ref="AN84:AN85" si="485">IF($L84="Suma",SUM(AH84+AJ84+AL84),IF($L84="Promedio",IF(((AH84&lt;&gt;0)+(AJ84&lt;&gt;0)+(AL84&lt;&gt;0))=0,0,SUM(AH84,AJ84,AL84)/((AH84&lt;&gt;0)+(AJ84&lt;&gt;0)+(AL84&lt;&gt;0))),AL84))</f>
        <v>0.9</v>
      </c>
      <c r="AO84" s="193">
        <f>IF(AM84=0,"N.A.",AN84/AM84)</f>
        <v>1</v>
      </c>
      <c r="AP84" s="194">
        <f>IF($L84="Suma",IF(SUM(S84,AC84,AM84)=0,"N.A.",SUM(T84,AD84,AN84)/SUM(S84,AC84,AM84)),IF($L84="Promedio",IF(AVERAGE(S84,AC84,AM84)=0,"N.A.",IF((S84&lt;&gt;0)+(AC84&lt;&gt;0)+(AM84&lt;&gt;0)=0,"N.A.",((T84+AD84+AN84)/((T84&lt;&gt;0)+(AD84&lt;&gt;0)+(AN84&lt;&gt;0)))/((S84+AC84+AM84)/((S84&lt;&gt;0)+(AC84&lt;&gt;0)+(AM84&lt;&gt;0))))),AO84))</f>
        <v>0.99382716049382702</v>
      </c>
      <c r="AQ84" s="804">
        <v>0.9</v>
      </c>
      <c r="AR84" s="804">
        <v>0</v>
      </c>
      <c r="AS84" s="804">
        <v>0.9</v>
      </c>
      <c r="AT84" s="804">
        <v>0</v>
      </c>
      <c r="AU84" s="804">
        <v>0.9</v>
      </c>
      <c r="AV84" s="804">
        <v>0</v>
      </c>
      <c r="AW84" s="201">
        <f t="shared" ref="AW84" si="486">IF($L84="Suma",SUM(AQ84+AS84+AU84),IF($L84="Promedio",IF(((AQ84&lt;&gt;0)+(AS84&lt;&gt;0)+(AU84&lt;&gt;0))=0,0,SUM(AQ84,AS84,AU84)/((AQ84&lt;&gt;0)+(AS84&lt;&gt;0)+(AU84&lt;&gt;0))),AU84))</f>
        <v>0.9</v>
      </c>
      <c r="AX84" s="201">
        <f t="shared" ref="AX84" si="487">IF($L84="Suma",SUM(AR84+AT84+AV84),IF($L84="Promedio",IF(((AR84&lt;&gt;0)+(AT84&lt;&gt;0)+(AV84&lt;&gt;0))=0,0,SUM(AR84,AT84,AV84)/((AR84&lt;&gt;0)+(AT84&lt;&gt;0)+(AV84&lt;&gt;0))),AV84))</f>
        <v>0</v>
      </c>
      <c r="AY84" s="193">
        <f t="shared" si="18"/>
        <v>0</v>
      </c>
      <c r="AZ84" s="201">
        <f t="shared" ref="AZ84:BA88" si="488">IF($L84="Suma",SUM(S84,AC84,AM84,AW84),IF($L84="Promedio",IF(((S84&lt;&gt;0)+(AC84&lt;&gt;0)+(AM84&lt;&gt;0)+(AW84&lt;&gt;0))=0,0,SUM(S84,AC84,AM84,AW84)/((S84&lt;&gt;0)+(AC84&lt;&gt;0)+(AM84&lt;&gt;0)+(AW84&lt;&gt;0))),AW84))</f>
        <v>0.9</v>
      </c>
      <c r="BA84" s="201">
        <f t="shared" si="488"/>
        <v>0.89444444444444438</v>
      </c>
      <c r="BB84" s="196">
        <f t="shared" si="19"/>
        <v>0.99382716049382702</v>
      </c>
    </row>
    <row r="85" spans="1:54" s="135" customFormat="1" ht="364.5" customHeight="1">
      <c r="A85" s="588"/>
      <c r="B85" s="598"/>
      <c r="C85" s="805"/>
      <c r="D85" s="591" t="s">
        <v>759</v>
      </c>
      <c r="E85" s="657">
        <v>0.8</v>
      </c>
      <c r="F85" s="593" t="s">
        <v>760</v>
      </c>
      <c r="G85" s="593" t="s">
        <v>761</v>
      </c>
      <c r="H85" s="594" t="s">
        <v>603</v>
      </c>
      <c r="I85" s="595" t="s">
        <v>762</v>
      </c>
      <c r="J85" s="595" t="s">
        <v>763</v>
      </c>
      <c r="K85" s="595" t="s">
        <v>758</v>
      </c>
      <c r="L85" s="595" t="s">
        <v>912</v>
      </c>
      <c r="M85" s="658">
        <v>0.8</v>
      </c>
      <c r="N85" s="658">
        <v>0.8</v>
      </c>
      <c r="O85" s="658">
        <v>0.8</v>
      </c>
      <c r="P85" s="658">
        <v>0.8</v>
      </c>
      <c r="Q85" s="658">
        <v>0.8</v>
      </c>
      <c r="R85" s="658">
        <v>0.8</v>
      </c>
      <c r="S85" s="155">
        <f t="shared" si="478"/>
        <v>0.80000000000000016</v>
      </c>
      <c r="T85" s="155">
        <f t="shared" si="479"/>
        <v>0.80000000000000016</v>
      </c>
      <c r="U85" s="152">
        <f t="shared" si="480"/>
        <v>1</v>
      </c>
      <c r="V85" s="152">
        <f t="shared" si="481"/>
        <v>1</v>
      </c>
      <c r="W85" s="658">
        <v>0.8</v>
      </c>
      <c r="X85" s="658">
        <v>0.92</v>
      </c>
      <c r="Y85" s="658">
        <v>0.8</v>
      </c>
      <c r="Z85" s="658">
        <v>0.94</v>
      </c>
      <c r="AA85" s="658">
        <v>0.8</v>
      </c>
      <c r="AB85" s="658">
        <v>0.96</v>
      </c>
      <c r="AC85" s="155">
        <f t="shared" ref="AC85" si="489">IF($L85="Suma",SUM(W85+Y85+AA85),IF($L85="Promedio",IF(((W85&lt;&gt;0)+(Y85&lt;&gt;0)+(AA85&lt;&gt;0))=0,0,SUM(W85,Y85,AA85)/((W85&lt;&gt;0)+(Y85&lt;&gt;0)+(AA85&lt;&gt;0))),AA85))</f>
        <v>0.80000000000000016</v>
      </c>
      <c r="AD85" s="155">
        <f t="shared" ref="AD85" si="490">IF($L85="Suma",SUM(X85+Z85+AB85),IF($L85="Promedio",IF(((X85&lt;&gt;0)+(Z85&lt;&gt;0)+(AB85&lt;&gt;0))=0,0,SUM(X85,Z85,AB85)/((X85&lt;&gt;0)+(Z85&lt;&gt;0)+(AB85&lt;&gt;0))),AB85))</f>
        <v>0.94</v>
      </c>
      <c r="AE85" s="152">
        <f t="shared" si="15"/>
        <v>1.1749999999999996</v>
      </c>
      <c r="AF85" s="152">
        <f>IF($L85="Suma",IF(SUM(S85,AC85)=0,"N.A.",SUM(T85,AD85)/SUM(S85,AC85)),IF($L85="Promedio",IF(AVERAGE(S85,AC85)=0,"N.A.",IF((S85&lt;&gt;0)+(AC85&lt;&gt;0)=0,"N.A.",((T85+AD85)/((T85&lt;&gt;0)+(AD85&lt;&gt;0)))/((S85+AC85)/((S85&lt;&gt;0)+(AC85&lt;&gt;0))))),AE85))</f>
        <v>1.0874999999999999</v>
      </c>
      <c r="AG85" s="659">
        <v>0.8</v>
      </c>
      <c r="AH85" s="659">
        <v>0.93</v>
      </c>
      <c r="AI85" s="659">
        <v>0.8</v>
      </c>
      <c r="AJ85" s="659">
        <v>0.96</v>
      </c>
      <c r="AK85" s="659">
        <v>0.8</v>
      </c>
      <c r="AL85" s="659">
        <v>0.95</v>
      </c>
      <c r="AM85" s="155">
        <f t="shared" si="484"/>
        <v>0.80000000000000016</v>
      </c>
      <c r="AN85" s="155">
        <f t="shared" si="485"/>
        <v>0.94666666666666666</v>
      </c>
      <c r="AO85" s="194">
        <f>IF(AM85=0,"N.A.",AN85/AM85)</f>
        <v>1.1833333333333331</v>
      </c>
      <c r="AP85" s="194">
        <f>IF($L85="Suma",IF(SUM(S85,AC85,AM85)=0,"N.A.",SUM(T85,AD85,AN85)/SUM(S85,AC85,AM85)),IF($L85="Promedio",IF(AVERAGE(S85,AC85,AM85)=0,"N.A.",IF((S85&lt;&gt;0)+(AC85&lt;&gt;0)+(AM85&lt;&gt;0)=0,"N.A.",((T85+AD85+AN85)/((T85&lt;&gt;0)+(AD85&lt;&gt;0)+(AN85&lt;&gt;0)))/((S85+AC85+AM85)/((S85&lt;&gt;0)+(AC85&lt;&gt;0)+(AM85&lt;&gt;0))))),AO85))</f>
        <v>1.1194444444444445</v>
      </c>
      <c r="AQ85" s="660">
        <v>0.8</v>
      </c>
      <c r="AR85" s="660">
        <v>0</v>
      </c>
      <c r="AS85" s="660">
        <v>0.8</v>
      </c>
      <c r="AT85" s="660">
        <v>0</v>
      </c>
      <c r="AU85" s="660">
        <v>0.8</v>
      </c>
      <c r="AV85" s="660">
        <v>0</v>
      </c>
      <c r="AW85" s="201">
        <f t="shared" ref="AW85" si="491">IF($L85="Suma",SUM(AQ85+AS85+AU85),IF($L85="Promedio",IF(((AQ85&lt;&gt;0)+(AS85&lt;&gt;0)+(AU85&lt;&gt;0))=0,0,SUM(AQ85,AS85,AU85)/((AQ85&lt;&gt;0)+(AS85&lt;&gt;0)+(AU85&lt;&gt;0))),AU85))</f>
        <v>0.80000000000000016</v>
      </c>
      <c r="AX85" s="201">
        <f t="shared" ref="AX85" si="492">IF($L85="Suma",SUM(AR85+AT85+AV85),IF($L85="Promedio",IF(((AR85&lt;&gt;0)+(AT85&lt;&gt;0)+(AV85&lt;&gt;0))=0,0,SUM(AR85,AT85,AV85)/((AR85&lt;&gt;0)+(AT85&lt;&gt;0)+(AV85&lt;&gt;0))),AV85))</f>
        <v>0</v>
      </c>
      <c r="AY85" s="194">
        <f t="shared" si="18"/>
        <v>0</v>
      </c>
      <c r="AZ85" s="201">
        <f t="shared" si="488"/>
        <v>0.80000000000000016</v>
      </c>
      <c r="BA85" s="228">
        <f t="shared" si="488"/>
        <v>0.89555555555555566</v>
      </c>
      <c r="BB85" s="197">
        <f t="shared" si="19"/>
        <v>1.1194444444444445</v>
      </c>
    </row>
    <row r="86" spans="1:54" s="135" customFormat="1" ht="409.5">
      <c r="A86" s="588"/>
      <c r="B86" s="598"/>
      <c r="C86" s="805"/>
      <c r="D86" s="591" t="s">
        <v>764</v>
      </c>
      <c r="E86" s="657">
        <v>0.9</v>
      </c>
      <c r="F86" s="593" t="s">
        <v>765</v>
      </c>
      <c r="G86" s="593" t="s">
        <v>766</v>
      </c>
      <c r="H86" s="594" t="s">
        <v>603</v>
      </c>
      <c r="I86" s="595" t="s">
        <v>767</v>
      </c>
      <c r="J86" s="595" t="s">
        <v>768</v>
      </c>
      <c r="K86" s="595" t="s">
        <v>758</v>
      </c>
      <c r="L86" s="595" t="s">
        <v>912</v>
      </c>
      <c r="M86" s="658">
        <v>0.9</v>
      </c>
      <c r="N86" s="658">
        <v>0.88</v>
      </c>
      <c r="O86" s="658">
        <v>0.9</v>
      </c>
      <c r="P86" s="658">
        <v>0.89</v>
      </c>
      <c r="Q86" s="658">
        <v>0.9</v>
      </c>
      <c r="R86" s="658">
        <v>0.86</v>
      </c>
      <c r="S86" s="155">
        <f t="shared" si="478"/>
        <v>0.9</v>
      </c>
      <c r="T86" s="155">
        <f t="shared" si="479"/>
        <v>0.87666666666666659</v>
      </c>
      <c r="U86" s="152">
        <f t="shared" si="480"/>
        <v>0.97407407407407398</v>
      </c>
      <c r="V86" s="152">
        <f t="shared" si="481"/>
        <v>0.97407407407407398</v>
      </c>
      <c r="W86" s="658">
        <v>0.9</v>
      </c>
      <c r="X86" s="658">
        <v>0.87</v>
      </c>
      <c r="Y86" s="658">
        <v>0.9</v>
      </c>
      <c r="Z86" s="658">
        <v>0.9</v>
      </c>
      <c r="AA86" s="658">
        <v>0.9</v>
      </c>
      <c r="AB86" s="658">
        <v>0.9</v>
      </c>
      <c r="AC86" s="155">
        <f t="shared" ref="AC86" si="493">IF($L86="Suma",SUM(W86+Y86+AA86),IF($L86="Promedio",IF(((W86&lt;&gt;0)+(Y86&lt;&gt;0)+(AA86&lt;&gt;0))=0,0,SUM(W86,Y86,AA86)/((W86&lt;&gt;0)+(Y86&lt;&gt;0)+(AA86&lt;&gt;0))),AA86))</f>
        <v>0.9</v>
      </c>
      <c r="AD86" s="155">
        <f t="shared" ref="AD86" si="494">IF($L86="Suma",SUM(X86+Z86+AB86),IF($L86="Promedio",IF(((X86&lt;&gt;0)+(Z86&lt;&gt;0)+(AB86&lt;&gt;0))=0,0,SUM(X86,Z86,AB86)/((X86&lt;&gt;0)+(Z86&lt;&gt;0)+(AB86&lt;&gt;0))),AB86))</f>
        <v>0.89</v>
      </c>
      <c r="AE86" s="152">
        <f t="shared" si="15"/>
        <v>0.98888888888888893</v>
      </c>
      <c r="AF86" s="152">
        <f>IF($L86="Suma",IF(SUM(S86,AC86)=0,"N.A.",SUM(T86,AD86)/SUM(S86,AC86)),IF($L86="Promedio",IF(AVERAGE(S86,AC86)=0,"N.A.",IF((S86&lt;&gt;0)+(AC86&lt;&gt;0)=0,"N.A.",((T86+AD86)/((T86&lt;&gt;0)+(AD86&lt;&gt;0)))/((S86+AC86)/((S86&lt;&gt;0)+(AC86&lt;&gt;0))))),AE86))</f>
        <v>0.9814814814814814</v>
      </c>
      <c r="AG86" s="806">
        <v>0.9</v>
      </c>
      <c r="AH86" s="806">
        <f>96/106</f>
        <v>0.90566037735849059</v>
      </c>
      <c r="AI86" s="806">
        <v>0.9</v>
      </c>
      <c r="AJ86" s="806">
        <f>330/340</f>
        <v>0.97058823529411764</v>
      </c>
      <c r="AK86" s="806">
        <v>0.9</v>
      </c>
      <c r="AL86" s="806">
        <f>261/271</f>
        <v>0.96309963099630991</v>
      </c>
      <c r="AM86" s="155">
        <f t="shared" si="484"/>
        <v>0.9</v>
      </c>
      <c r="AN86" s="155">
        <f>(96+330+261)/(106+340+271)</f>
        <v>0.95815899581589958</v>
      </c>
      <c r="AO86" s="194">
        <f>IF(AM86=0,"N.A.",AN86/AM86)</f>
        <v>1.0646211064621107</v>
      </c>
      <c r="AP86" s="194">
        <f>IF($L86="Suma",IF(SUM(S86,AC86,AM86)=0,"N.A.",SUM(T86,AD86,AN86)/SUM(S86,AC86,AM86)),IF($L86="Promedio",IF(AVERAGE(S86,AC86,AM86)=0,"N.A.",IF((S86&lt;&gt;0)+(AC86&lt;&gt;0)+(AM86&lt;&gt;0)=0,"N.A.",((T86+AD86+AN86)/((T86&lt;&gt;0)+(AD86&lt;&gt;0)+(AN86&lt;&gt;0)))/((S86+AC86+AM86)/((S86&lt;&gt;0)+(AC86&lt;&gt;0)+(AM86&lt;&gt;0))))),AO86))</f>
        <v>1.0091946898083579</v>
      </c>
      <c r="AQ86" s="660">
        <v>0.9</v>
      </c>
      <c r="AR86" s="660">
        <v>0</v>
      </c>
      <c r="AS86" s="660">
        <v>0.9</v>
      </c>
      <c r="AT86" s="660">
        <v>0</v>
      </c>
      <c r="AU86" s="660">
        <v>0.9</v>
      </c>
      <c r="AV86" s="660">
        <v>0</v>
      </c>
      <c r="AW86" s="201">
        <f t="shared" ref="AW86" si="495">IF($L86="Suma",SUM(AQ86+AS86+AU86),IF($L86="Promedio",IF(((AQ86&lt;&gt;0)+(AS86&lt;&gt;0)+(AU86&lt;&gt;0))=0,0,SUM(AQ86,AS86,AU86)/((AQ86&lt;&gt;0)+(AS86&lt;&gt;0)+(AU86&lt;&gt;0))),AU86))</f>
        <v>0.9</v>
      </c>
      <c r="AX86" s="201">
        <f t="shared" ref="AX86" si="496">IF($L86="Suma",SUM(AR86+AT86+AV86),IF($L86="Promedio",IF(((AR86&lt;&gt;0)+(AT86&lt;&gt;0)+(AV86&lt;&gt;0))=0,0,SUM(AR86,AT86,AV86)/((AR86&lt;&gt;0)+(AT86&lt;&gt;0)+(AV86&lt;&gt;0))),AV86))</f>
        <v>0</v>
      </c>
      <c r="AY86" s="194">
        <f t="shared" si="18"/>
        <v>0</v>
      </c>
      <c r="AZ86" s="201">
        <f t="shared" si="488"/>
        <v>0.9</v>
      </c>
      <c r="BA86" s="228">
        <f t="shared" si="488"/>
        <v>0.9082752208275221</v>
      </c>
      <c r="BB86" s="197">
        <f t="shared" si="19"/>
        <v>1.0091946898083579</v>
      </c>
    </row>
    <row r="87" spans="1:54" s="135" customFormat="1" ht="303.75">
      <c r="A87" s="588"/>
      <c r="B87" s="598"/>
      <c r="C87" s="805"/>
      <c r="D87" s="591" t="s">
        <v>769</v>
      </c>
      <c r="E87" s="657">
        <v>0.95</v>
      </c>
      <c r="F87" s="593" t="s">
        <v>987</v>
      </c>
      <c r="G87" s="593" t="s">
        <v>770</v>
      </c>
      <c r="H87" s="594" t="s">
        <v>603</v>
      </c>
      <c r="I87" s="595" t="s">
        <v>771</v>
      </c>
      <c r="J87" s="595" t="s">
        <v>772</v>
      </c>
      <c r="K87" s="595" t="s">
        <v>758</v>
      </c>
      <c r="L87" s="595" t="s">
        <v>912</v>
      </c>
      <c r="M87" s="658">
        <v>0.95</v>
      </c>
      <c r="N87" s="658">
        <v>0.95</v>
      </c>
      <c r="O87" s="658">
        <v>0.95</v>
      </c>
      <c r="P87" s="658">
        <v>0.93</v>
      </c>
      <c r="Q87" s="658">
        <v>0.95</v>
      </c>
      <c r="R87" s="658">
        <v>0.92</v>
      </c>
      <c r="S87" s="155">
        <f t="shared" si="478"/>
        <v>0.94999999999999984</v>
      </c>
      <c r="T87" s="155">
        <f t="shared" si="479"/>
        <v>0.93333333333333324</v>
      </c>
      <c r="U87" s="152">
        <f t="shared" si="480"/>
        <v>0.98245614035087725</v>
      </c>
      <c r="V87" s="152">
        <f t="shared" si="481"/>
        <v>0.98245614035087725</v>
      </c>
      <c r="W87" s="658">
        <v>0.95</v>
      </c>
      <c r="X87" s="658">
        <v>0.95</v>
      </c>
      <c r="Y87" s="658">
        <v>0.95</v>
      </c>
      <c r="Z87" s="658">
        <v>0.95</v>
      </c>
      <c r="AA87" s="658">
        <v>0.95</v>
      </c>
      <c r="AB87" s="658">
        <v>0.94</v>
      </c>
      <c r="AC87" s="155">
        <f t="shared" ref="AC87" si="497">IF($L87="Suma",SUM(W87+Y87+AA87),IF($L87="Promedio",IF(((W87&lt;&gt;0)+(Y87&lt;&gt;0)+(AA87&lt;&gt;0))=0,0,SUM(W87,Y87,AA87)/((W87&lt;&gt;0)+(Y87&lt;&gt;0)+(AA87&lt;&gt;0))),AA87))</f>
        <v>0.94999999999999984</v>
      </c>
      <c r="AD87" s="155">
        <f t="shared" ref="AD87" si="498">IF($L87="Suma",SUM(X87+Z87+AB87),IF($L87="Promedio",IF(((X87&lt;&gt;0)+(Z87&lt;&gt;0)+(AB87&lt;&gt;0))=0,0,SUM(X87,Z87,AB87)/((X87&lt;&gt;0)+(Z87&lt;&gt;0)+(AB87&lt;&gt;0))),AB87))</f>
        <v>0.94666666666666666</v>
      </c>
      <c r="AE87" s="152">
        <f t="shared" si="15"/>
        <v>0.99649122807017554</v>
      </c>
      <c r="AF87" s="152">
        <f>IF($L87="Suma",IF(SUM(S87,AC87)=0,"N.A.",SUM(T87,AD87)/SUM(S87,AC87)),IF($L87="Promedio",IF(AVERAGE(S87,AC87)=0,"N.A.",IF((S87&lt;&gt;0)+(AC87&lt;&gt;0)=0,"N.A.",((T87+AD87)/((T87&lt;&gt;0)+(AD87&lt;&gt;0)))/((S87+AC87)/((S87&lt;&gt;0)+(AC87&lt;&gt;0))))),AE87))</f>
        <v>0.98947368421052639</v>
      </c>
      <c r="AG87" s="659">
        <v>0.95</v>
      </c>
      <c r="AH87" s="659">
        <v>0.97222222222222221</v>
      </c>
      <c r="AI87" s="659">
        <v>0.95</v>
      </c>
      <c r="AJ87" s="659">
        <v>1</v>
      </c>
      <c r="AK87" s="659">
        <v>0.95</v>
      </c>
      <c r="AL87" s="659">
        <v>1</v>
      </c>
      <c r="AM87" s="155">
        <f t="shared" ref="AM87" si="499">IF($L87="Suma",SUM(AG87+AI87+AK87),IF($L87="Promedio",IF(((AG87&lt;&gt;0)+(AI87&lt;&gt;0)+(AK87&lt;&gt;0))=0,0,SUM(AG87,AI87,AK87)/((AG87&lt;&gt;0)+(AI87&lt;&gt;0)+(AK87&lt;&gt;0))),AK87))</f>
        <v>0.94999999999999984</v>
      </c>
      <c r="AN87" s="155">
        <f t="shared" ref="AN87" si="500">IF($L87="Suma",SUM(AH87+AJ87+AL87),IF($L87="Promedio",IF(((AH87&lt;&gt;0)+(AJ87&lt;&gt;0)+(AL87&lt;&gt;0))=0,0,SUM(AH87,AJ87,AL87)/((AH87&lt;&gt;0)+(AJ87&lt;&gt;0)+(AL87&lt;&gt;0))),AL87))</f>
        <v>0.99074074074074081</v>
      </c>
      <c r="AO87" s="194">
        <f>IF(AM87=0,"N.A.",AN87/AM87)</f>
        <v>1.0428849902534116</v>
      </c>
      <c r="AP87" s="194">
        <f>IF($L87="Suma",IF(SUM(S87,AC87,AM87)=0,"N.A.",SUM(T87,AD87,AN87)/SUM(S87,AC87,AM87)),IF($L87="Promedio",IF(AVERAGE(S87,AC87,AM87)=0,"N.A.",IF((S87&lt;&gt;0)+(AC87&lt;&gt;0)+(AM87&lt;&gt;0)=0,"N.A.",((T87+AD87+AN87)/((T87&lt;&gt;0)+(AD87&lt;&gt;0)+(AN87&lt;&gt;0)))/((S87+AC87+AM87)/((S87&lt;&gt;0)+(AC87&lt;&gt;0)+(AM87&lt;&gt;0))))),AO87))</f>
        <v>1.0072774528914883</v>
      </c>
      <c r="AQ87" s="660">
        <v>0.95</v>
      </c>
      <c r="AR87" s="660">
        <v>0</v>
      </c>
      <c r="AS87" s="660">
        <v>0.95</v>
      </c>
      <c r="AT87" s="660">
        <v>0</v>
      </c>
      <c r="AU87" s="660">
        <v>0.95</v>
      </c>
      <c r="AV87" s="660">
        <v>0</v>
      </c>
      <c r="AW87" s="201">
        <f t="shared" ref="AW87" si="501">IF($L87="Suma",SUM(AQ87+AS87+AU87),IF($L87="Promedio",IF(((AQ87&lt;&gt;0)+(AS87&lt;&gt;0)+(AU87&lt;&gt;0))=0,0,SUM(AQ87,AS87,AU87)/((AQ87&lt;&gt;0)+(AS87&lt;&gt;0)+(AU87&lt;&gt;0))),AU87))</f>
        <v>0.94999999999999984</v>
      </c>
      <c r="AX87" s="201">
        <f t="shared" ref="AX87" si="502">IF($L87="Suma",SUM(AR87+AT87+AV87),IF($L87="Promedio",IF(((AR87&lt;&gt;0)+(AT87&lt;&gt;0)+(AV87&lt;&gt;0))=0,0,SUM(AR87,AT87,AV87)/((AR87&lt;&gt;0)+(AT87&lt;&gt;0)+(AV87&lt;&gt;0))),AV87))</f>
        <v>0</v>
      </c>
      <c r="AY87" s="194">
        <f t="shared" si="18"/>
        <v>0</v>
      </c>
      <c r="AZ87" s="201">
        <f t="shared" si="488"/>
        <v>0.94999999999999984</v>
      </c>
      <c r="BA87" s="228">
        <f t="shared" si="488"/>
        <v>0.95691358024691364</v>
      </c>
      <c r="BB87" s="197">
        <f t="shared" si="19"/>
        <v>1.0072774528914883</v>
      </c>
    </row>
    <row r="88" spans="1:54" s="135" customFormat="1" ht="223.5" thickBot="1">
      <c r="A88" s="588"/>
      <c r="B88" s="604"/>
      <c r="C88" s="807"/>
      <c r="D88" s="606" t="s">
        <v>773</v>
      </c>
      <c r="E88" s="665">
        <v>0.8</v>
      </c>
      <c r="F88" s="608" t="s">
        <v>774</v>
      </c>
      <c r="G88" s="608" t="s">
        <v>775</v>
      </c>
      <c r="H88" s="639" t="s">
        <v>603</v>
      </c>
      <c r="I88" s="611" t="s">
        <v>776</v>
      </c>
      <c r="J88" s="611" t="s">
        <v>777</v>
      </c>
      <c r="K88" s="611" t="s">
        <v>758</v>
      </c>
      <c r="L88" s="611" t="s">
        <v>912</v>
      </c>
      <c r="M88" s="666">
        <v>0.8</v>
      </c>
      <c r="N88" s="666">
        <v>0.8</v>
      </c>
      <c r="O88" s="666">
        <v>0.8</v>
      </c>
      <c r="P88" s="666">
        <v>0.78</v>
      </c>
      <c r="Q88" s="666">
        <v>0.8</v>
      </c>
      <c r="R88" s="666">
        <v>0.77</v>
      </c>
      <c r="S88" s="155">
        <f t="shared" si="478"/>
        <v>0.80000000000000016</v>
      </c>
      <c r="T88" s="155">
        <f t="shared" si="479"/>
        <v>0.78333333333333333</v>
      </c>
      <c r="U88" s="152">
        <f t="shared" si="480"/>
        <v>0.97916666666666652</v>
      </c>
      <c r="V88" s="152">
        <f t="shared" si="481"/>
        <v>0.97916666666666652</v>
      </c>
      <c r="W88" s="666">
        <v>0.8</v>
      </c>
      <c r="X88" s="666">
        <v>0.78</v>
      </c>
      <c r="Y88" s="666">
        <v>0.8</v>
      </c>
      <c r="Z88" s="666">
        <v>0.8</v>
      </c>
      <c r="AA88" s="666">
        <v>0.8</v>
      </c>
      <c r="AB88" s="666">
        <v>0.77</v>
      </c>
      <c r="AC88" s="155">
        <f t="shared" ref="AC88" si="503">IF($L88="Suma",SUM(W88+Y88+AA88),IF($L88="Promedio",IF(((W88&lt;&gt;0)+(Y88&lt;&gt;0)+(AA88&lt;&gt;0))=0,0,SUM(W88,Y88,AA88)/((W88&lt;&gt;0)+(Y88&lt;&gt;0)+(AA88&lt;&gt;0))),AA88))</f>
        <v>0.80000000000000016</v>
      </c>
      <c r="AD88" s="155">
        <f t="shared" ref="AD88" si="504">IF($L88="Suma",SUM(X88+Z88+AB88),IF($L88="Promedio",IF(((X88&lt;&gt;0)+(Z88&lt;&gt;0)+(AB88&lt;&gt;0))=0,0,SUM(X88,Z88,AB88)/((X88&lt;&gt;0)+(Z88&lt;&gt;0)+(AB88&lt;&gt;0))),AB88))</f>
        <v>0.78333333333333333</v>
      </c>
      <c r="AE88" s="154">
        <f t="shared" si="15"/>
        <v>0.97916666666666652</v>
      </c>
      <c r="AF88" s="152">
        <f>IF($L88="Suma",IF(SUM(S88,AC88)=0,"N.A.",SUM(T88,AD88)/SUM(S88,AC88)),IF($L88="Promedio",IF(AVERAGE(S88,AC88)=0,"N.A.",IF((S88&lt;&gt;0)+(AC88&lt;&gt;0)=0,"N.A.",((T88+AD88)/((T88&lt;&gt;0)+(AD88&lt;&gt;0)))/((S88+AC88)/((S88&lt;&gt;0)+(AC88&lt;&gt;0))))),AE88))</f>
        <v>0.97916666666666652</v>
      </c>
      <c r="AG88" s="667">
        <v>0.8</v>
      </c>
      <c r="AH88" s="667">
        <v>0.99</v>
      </c>
      <c r="AI88" s="667">
        <v>0.8</v>
      </c>
      <c r="AJ88" s="667">
        <v>1</v>
      </c>
      <c r="AK88" s="667">
        <v>0.8</v>
      </c>
      <c r="AL88" s="667">
        <v>1</v>
      </c>
      <c r="AM88" s="155">
        <f t="shared" ref="AM88" si="505">IF($L88="Suma",SUM(AG88+AI88+AK88),IF($L88="Promedio",IF(((AG88&lt;&gt;0)+(AI88&lt;&gt;0)+(AK88&lt;&gt;0))=0,0,SUM(AG88,AI88,AK88)/((AG88&lt;&gt;0)+(AI88&lt;&gt;0)+(AK88&lt;&gt;0))),AK88))</f>
        <v>0.80000000000000016</v>
      </c>
      <c r="AN88" s="155">
        <f t="shared" ref="AN88" si="506">IF($L88="Suma",SUM(AH88+AJ88+AL88),IF($L88="Promedio",IF(((AH88&lt;&gt;0)+(AJ88&lt;&gt;0)+(AL88&lt;&gt;0))=0,0,SUM(AH88,AJ88,AL88)/((AH88&lt;&gt;0)+(AJ88&lt;&gt;0)+(AL88&lt;&gt;0))),AL88))</f>
        <v>0.9966666666666667</v>
      </c>
      <c r="AO88" s="198">
        <f>IF(AM88=0,"N.A.",AN88/AM88)</f>
        <v>1.2458333333333331</v>
      </c>
      <c r="AP88" s="194">
        <f>IF($L88="Suma",IF(SUM(S88,AC88,AM88)=0,"N.A.",SUM(T88,AD88,AN88)/SUM(S88,AC88,AM88)),IF($L88="Promedio",IF(AVERAGE(S88,AC88,AM88)=0,"N.A.",IF((S88&lt;&gt;0)+(AC88&lt;&gt;0)+(AM88&lt;&gt;0)=0,"N.A.",((T88+AD88+AN88)/((T88&lt;&gt;0)+(AD88&lt;&gt;0)+(AN88&lt;&gt;0)))/((S88+AC88+AM88)/((S88&lt;&gt;0)+(AC88&lt;&gt;0)+(AM88&lt;&gt;0))))),AO88))</f>
        <v>1.0680555555555553</v>
      </c>
      <c r="AQ88" s="668">
        <v>0.8</v>
      </c>
      <c r="AR88" s="668">
        <v>0</v>
      </c>
      <c r="AS88" s="668">
        <v>0.8</v>
      </c>
      <c r="AT88" s="668">
        <v>0</v>
      </c>
      <c r="AU88" s="668">
        <v>0.8</v>
      </c>
      <c r="AV88" s="668">
        <v>0</v>
      </c>
      <c r="AW88" s="201">
        <f t="shared" ref="AW88" si="507">IF($L88="Suma",SUM(AQ88+AS88+AU88),IF($L88="Promedio",IF(((AQ88&lt;&gt;0)+(AS88&lt;&gt;0)+(AU88&lt;&gt;0))=0,0,SUM(AQ88,AS88,AU88)/((AQ88&lt;&gt;0)+(AS88&lt;&gt;0)+(AU88&lt;&gt;0))),AU88))</f>
        <v>0.80000000000000016</v>
      </c>
      <c r="AX88" s="201">
        <f t="shared" ref="AX88" si="508">IF($L88="Suma",SUM(AR88+AT88+AV88),IF($L88="Promedio",IF(((AR88&lt;&gt;0)+(AT88&lt;&gt;0)+(AV88&lt;&gt;0))=0,0,SUM(AR88,AT88,AV88)/((AR88&lt;&gt;0)+(AT88&lt;&gt;0)+(AV88&lt;&gt;0))),AV88))</f>
        <v>0</v>
      </c>
      <c r="AY88" s="198">
        <f t="shared" si="18"/>
        <v>0</v>
      </c>
      <c r="AZ88" s="201">
        <f t="shared" si="488"/>
        <v>0.80000000000000016</v>
      </c>
      <c r="BA88" s="228">
        <f t="shared" si="488"/>
        <v>0.85444444444444445</v>
      </c>
      <c r="BB88" s="199">
        <f t="shared" si="19"/>
        <v>1.0680555555555553</v>
      </c>
    </row>
    <row r="89" spans="1:54" s="135" customFormat="1" ht="27.75" hidden="1" thickBot="1">
      <c r="A89" s="588"/>
      <c r="B89" s="615" t="s">
        <v>943</v>
      </c>
      <c r="C89" s="808" t="s">
        <v>970</v>
      </c>
      <c r="D89" s="617"/>
      <c r="E89" s="670"/>
      <c r="F89" s="619"/>
      <c r="G89" s="619"/>
      <c r="H89" s="644"/>
      <c r="I89" s="622"/>
      <c r="J89" s="622"/>
      <c r="K89" s="622"/>
      <c r="L89" s="622"/>
      <c r="M89" s="671"/>
      <c r="N89" s="671"/>
      <c r="O89" s="671"/>
      <c r="P89" s="671"/>
      <c r="Q89" s="671"/>
      <c r="R89" s="671"/>
      <c r="S89" s="157"/>
      <c r="T89" s="157"/>
      <c r="U89" s="174">
        <f t="shared" ref="U89:V89" si="509">AVERAGE(U84:U88)</f>
        <v>0.98343567251461972</v>
      </c>
      <c r="V89" s="174">
        <f t="shared" si="509"/>
        <v>0.98343567251461972</v>
      </c>
      <c r="W89" s="671"/>
      <c r="X89" s="671"/>
      <c r="Y89" s="671"/>
      <c r="Z89" s="671"/>
      <c r="AA89" s="671"/>
      <c r="AB89" s="671"/>
      <c r="AC89" s="157"/>
      <c r="AD89" s="157"/>
      <c r="AE89" s="174">
        <f t="shared" ref="AE89:AF89" si="510">AVERAGE(AE84:AE88)</f>
        <v>1.0279093567251461</v>
      </c>
      <c r="AF89" s="174">
        <f t="shared" si="510"/>
        <v>1.0056725146198828</v>
      </c>
      <c r="AG89" s="672"/>
      <c r="AH89" s="672"/>
      <c r="AI89" s="672"/>
      <c r="AJ89" s="672"/>
      <c r="AK89" s="672"/>
      <c r="AL89" s="672"/>
      <c r="AM89" s="160"/>
      <c r="AN89" s="160"/>
      <c r="AO89" s="189">
        <f>AVERAGE(AO84:AO88)</f>
        <v>1.1073345526764378</v>
      </c>
      <c r="AP89" s="190">
        <f>AVERAGE(AP84:AP88)</f>
        <v>1.0395598606387346</v>
      </c>
      <c r="AQ89" s="673"/>
      <c r="AR89" s="673"/>
      <c r="AS89" s="673"/>
      <c r="AT89" s="673"/>
      <c r="AU89" s="673"/>
      <c r="AV89" s="673"/>
      <c r="AW89" s="203"/>
      <c r="AX89" s="203"/>
      <c r="AY89" s="189">
        <f>AVERAGE(AY84:AY88)</f>
        <v>0</v>
      </c>
      <c r="AZ89" s="192"/>
      <c r="BA89" s="192"/>
      <c r="BB89" s="189">
        <f>AVERAGE(BB84:BB88)</f>
        <v>1.0395598606387346</v>
      </c>
    </row>
    <row r="90" spans="1:54" s="135" customFormat="1" ht="409.5">
      <c r="A90" s="588"/>
      <c r="B90" s="626" t="s">
        <v>944</v>
      </c>
      <c r="C90" s="809" t="s">
        <v>899</v>
      </c>
      <c r="D90" s="648" t="s">
        <v>778</v>
      </c>
      <c r="E90" s="754">
        <v>17</v>
      </c>
      <c r="F90" s="650" t="s">
        <v>779</v>
      </c>
      <c r="G90" s="650" t="s">
        <v>779</v>
      </c>
      <c r="H90" s="651" t="s">
        <v>780</v>
      </c>
      <c r="I90" s="652" t="s">
        <v>781</v>
      </c>
      <c r="J90" s="652" t="s">
        <v>782</v>
      </c>
      <c r="K90" s="652" t="s">
        <v>783</v>
      </c>
      <c r="L90" s="652" t="s">
        <v>909</v>
      </c>
      <c r="M90" s="677">
        <v>2</v>
      </c>
      <c r="N90" s="677">
        <v>2</v>
      </c>
      <c r="O90" s="677">
        <v>1</v>
      </c>
      <c r="P90" s="677">
        <v>1</v>
      </c>
      <c r="Q90" s="677">
        <v>3</v>
      </c>
      <c r="R90" s="677">
        <v>3</v>
      </c>
      <c r="S90" s="188">
        <f t="shared" ref="S90:S93" si="511">IF($L90="Suma",SUM(M90+O90+Q90),IF($L90="Promedio",IF(((M90&lt;&gt;0)+(O90&lt;&gt;0)+(Q90&lt;&gt;0))=0,0,SUM(M90,O90,Q90)/((M90&lt;&gt;0)+(O90&lt;&gt;0)+(Q90&lt;&gt;0))),Q90))</f>
        <v>6</v>
      </c>
      <c r="T90" s="188">
        <f t="shared" ref="T90:T93" si="512">IF($L90="Suma",SUM(N90+P90+R90),IF($L90="Promedio",IF(((N90&lt;&gt;0)+(P90&lt;&gt;0)+(R90&lt;&gt;0))=0,0,SUM(N90,P90,R90)/((N90&lt;&gt;0)+(P90&lt;&gt;0)+(R90&lt;&gt;0))),R90))</f>
        <v>6</v>
      </c>
      <c r="U90" s="152">
        <f t="shared" ref="U90:U93" si="513">IF(S90=0,"N.A.",T90/S90)</f>
        <v>1</v>
      </c>
      <c r="V90" s="152">
        <f t="shared" ref="V90:V93" si="514">IF($L90="Suma",IF(SUM(S90)=0,"N.A.",SUM(T90)/SUM(S90)),IF(L90="Promedio",IF(AVERAGE(S90)=0,"N.A.",AVERAGE(T90)/AVERAGE(S90)),U90))</f>
        <v>1</v>
      </c>
      <c r="W90" s="678">
        <v>1</v>
      </c>
      <c r="X90" s="678">
        <v>0</v>
      </c>
      <c r="Y90" s="678">
        <v>2</v>
      </c>
      <c r="Z90" s="678">
        <v>1</v>
      </c>
      <c r="AA90" s="678">
        <v>0</v>
      </c>
      <c r="AB90" s="678">
        <v>0</v>
      </c>
      <c r="AC90" s="188">
        <f t="shared" ref="AC90" si="515">IF($L90="Suma",SUM(W90+Y90+AA90),IF($L90="Promedio",IF(((W90&lt;&gt;0)+(Y90&lt;&gt;0)+(AA90&lt;&gt;0))=0,0,SUM(W90,Y90,AA90)/((W90&lt;&gt;0)+(Y90&lt;&gt;0)+(AA90&lt;&gt;0))),AA90))</f>
        <v>3</v>
      </c>
      <c r="AD90" s="188">
        <f t="shared" ref="AD90" si="516">IF($L90="Suma",SUM(X90+Z90+AB90),IF($L90="Promedio",IF(((X90&lt;&gt;0)+(Z90&lt;&gt;0)+(AB90&lt;&gt;0))=0,0,SUM(X90,Z90,AB90)/((X90&lt;&gt;0)+(Z90&lt;&gt;0)+(AB90&lt;&gt;0))),AB90))</f>
        <v>1</v>
      </c>
      <c r="AE90" s="166">
        <f t="shared" si="15"/>
        <v>0.33333333333333331</v>
      </c>
      <c r="AF90" s="152">
        <f>IF($L90="Suma",IF(SUM(S90,AC90)=0,"N.A.",SUM(T90,AD90)/SUM(S90,AC90)),IF($L90="Promedio",IF(AVERAGE(S90,AC90)=0,"N.A.",IF((S90&lt;&gt;0)+(AC90&lt;&gt;0)=0,"N.A.",((T90+AD90)/((T90&lt;&gt;0)+(AD90&lt;&gt;0)))/((S90+AC90)/((S90&lt;&gt;0)+(AC90&lt;&gt;0))))),AE90))</f>
        <v>0.77777777777777779</v>
      </c>
      <c r="AG90" s="679">
        <v>2</v>
      </c>
      <c r="AH90" s="679">
        <v>2</v>
      </c>
      <c r="AI90" s="679">
        <v>3</v>
      </c>
      <c r="AJ90" s="679">
        <v>3</v>
      </c>
      <c r="AK90" s="679">
        <v>1</v>
      </c>
      <c r="AL90" s="679">
        <v>1</v>
      </c>
      <c r="AM90" s="186">
        <f t="shared" ref="AM90" si="517">IF($L90="Suma",SUM(AG90+AI90+AK90),IF($L90="Promedio",IF(((AG90&lt;&gt;0)+(AI90&lt;&gt;0)+(AK90&lt;&gt;0))=0,0,SUM(AG90,AI90,AK90)/((AG90&lt;&gt;0)+(AI90&lt;&gt;0)+(AK90&lt;&gt;0))),AK90))</f>
        <v>6</v>
      </c>
      <c r="AN90" s="186">
        <f t="shared" ref="AN90" si="518">IF($L90="Suma",SUM(AH90+AJ90+AL90),IF($L90="Promedio",IF(((AH90&lt;&gt;0)+(AJ90&lt;&gt;0)+(AL90&lt;&gt;0))=0,0,SUM(AH90,AJ90,AL90)/((AH90&lt;&gt;0)+(AJ90&lt;&gt;0)+(AL90&lt;&gt;0))),AL90))</f>
        <v>6</v>
      </c>
      <c r="AO90" s="200">
        <f>IF(AM90=0,"N.A.",AN90/AM90)</f>
        <v>1</v>
      </c>
      <c r="AP90" s="194">
        <f>IF($L90="Suma",IF(SUM(S90,AC90,AM90)=0,"N.A.",SUM(T90,AD90,AN90)/SUM(S90,AC90,AM90)),IF($L90="Promedio",IF(AVERAGE(S90,AC90,AM90)=0,"N.A.",IF((S90&lt;&gt;0)+(AC90&lt;&gt;0)+(AM90&lt;&gt;0)=0,"N.A.",((T90+AD90+AN90)/((T90&lt;&gt;0)+(AD90&lt;&gt;0)+(AN90&lt;&gt;0)))/((S90+AC90+AM90)/((S90&lt;&gt;0)+(AC90&lt;&gt;0)+(AM90&lt;&gt;0))))),AO90))</f>
        <v>0.8666666666666667</v>
      </c>
      <c r="AQ90" s="678">
        <v>0</v>
      </c>
      <c r="AR90" s="678">
        <v>0</v>
      </c>
      <c r="AS90" s="678">
        <v>1</v>
      </c>
      <c r="AT90" s="678">
        <v>0</v>
      </c>
      <c r="AU90" s="678">
        <v>1</v>
      </c>
      <c r="AV90" s="678">
        <v>0</v>
      </c>
      <c r="AW90" s="186">
        <f t="shared" ref="AW90" si="519">IF($L90="Suma",SUM(AQ90+AS90+AU90),IF($L90="Promedio",IF(((AQ90&lt;&gt;0)+(AS90&lt;&gt;0)+(AU90&lt;&gt;0))=0,0,SUM(AQ90,AS90,AU90)/((AQ90&lt;&gt;0)+(AS90&lt;&gt;0)+(AU90&lt;&gt;0))),AU90))</f>
        <v>2</v>
      </c>
      <c r="AX90" s="186">
        <f t="shared" ref="AX90" si="520">IF($L90="Suma",SUM(AR90+AT90+AV90),IF($L90="Promedio",IF(((AR90&lt;&gt;0)+(AT90&lt;&gt;0)+(AV90&lt;&gt;0))=0,0,SUM(AR90,AT90,AV90)/((AR90&lt;&gt;0)+(AT90&lt;&gt;0)+(AV90&lt;&gt;0))),AV90))</f>
        <v>0</v>
      </c>
      <c r="AY90" s="200">
        <f t="shared" si="18"/>
        <v>0</v>
      </c>
      <c r="AZ90" s="188">
        <f t="shared" ref="AZ90:BA92" si="521">IF($L90="Suma",SUM(S90,AC90,AM90,AW90),IF($L90="Promedio",IF(((S90&lt;&gt;0)+(AC90&lt;&gt;0)+(AM90&lt;&gt;0)+(AW90&lt;&gt;0))=0,0,SUM(S90,AC90,AM90,AW90)/((S90&lt;&gt;0)+(AC90&lt;&gt;0)+(AM90&lt;&gt;0)+(AW90&lt;&gt;0))),AW90))</f>
        <v>17</v>
      </c>
      <c r="BA90" s="188">
        <f t="shared" si="521"/>
        <v>13</v>
      </c>
      <c r="BB90" s="202">
        <f t="shared" si="19"/>
        <v>0.76470588235294112</v>
      </c>
    </row>
    <row r="91" spans="1:54" s="135" customFormat="1" ht="315" customHeight="1">
      <c r="A91" s="588"/>
      <c r="B91" s="598"/>
      <c r="C91" s="805"/>
      <c r="D91" s="591" t="s">
        <v>784</v>
      </c>
      <c r="E91" s="592">
        <v>12</v>
      </c>
      <c r="F91" s="593" t="s">
        <v>785</v>
      </c>
      <c r="G91" s="593" t="s">
        <v>786</v>
      </c>
      <c r="H91" s="594" t="s">
        <v>780</v>
      </c>
      <c r="I91" s="595" t="s">
        <v>787</v>
      </c>
      <c r="J91" s="595" t="s">
        <v>788</v>
      </c>
      <c r="K91" s="595" t="s">
        <v>783</v>
      </c>
      <c r="L91" s="595" t="s">
        <v>909</v>
      </c>
      <c r="M91" s="680">
        <v>1</v>
      </c>
      <c r="N91" s="680">
        <v>1</v>
      </c>
      <c r="O91" s="680">
        <v>1</v>
      </c>
      <c r="P91" s="680">
        <v>1</v>
      </c>
      <c r="Q91" s="680">
        <v>1</v>
      </c>
      <c r="R91" s="680">
        <v>1</v>
      </c>
      <c r="S91" s="188">
        <f t="shared" si="511"/>
        <v>3</v>
      </c>
      <c r="T91" s="188">
        <f t="shared" si="512"/>
        <v>3</v>
      </c>
      <c r="U91" s="152">
        <f t="shared" si="513"/>
        <v>1</v>
      </c>
      <c r="V91" s="152">
        <f t="shared" si="514"/>
        <v>1</v>
      </c>
      <c r="W91" s="681">
        <v>1</v>
      </c>
      <c r="X91" s="681">
        <v>1</v>
      </c>
      <c r="Y91" s="681">
        <v>1</v>
      </c>
      <c r="Z91" s="681">
        <v>1</v>
      </c>
      <c r="AA91" s="681">
        <v>1</v>
      </c>
      <c r="AB91" s="681">
        <v>1</v>
      </c>
      <c r="AC91" s="188">
        <f t="shared" ref="AC91" si="522">IF($L91="Suma",SUM(W91+Y91+AA91),IF($L91="Promedio",IF(((W91&lt;&gt;0)+(Y91&lt;&gt;0)+(AA91&lt;&gt;0))=0,0,SUM(W91,Y91,AA91)/((W91&lt;&gt;0)+(Y91&lt;&gt;0)+(AA91&lt;&gt;0))),AA91))</f>
        <v>3</v>
      </c>
      <c r="AD91" s="188">
        <f t="shared" ref="AD91" si="523">IF($L91="Suma",SUM(X91+Z91+AB91),IF($L91="Promedio",IF(((X91&lt;&gt;0)+(Z91&lt;&gt;0)+(AB91&lt;&gt;0))=0,0,SUM(X91,Z91,AB91)/((X91&lt;&gt;0)+(Z91&lt;&gt;0)+(AB91&lt;&gt;0))),AB91))</f>
        <v>3</v>
      </c>
      <c r="AE91" s="152">
        <f t="shared" si="15"/>
        <v>1</v>
      </c>
      <c r="AF91" s="152">
        <f>IF($L91="Suma",IF(SUM(S91,AC91)=0,"N.A.",SUM(T91,AD91)/SUM(S91,AC91)),IF($L91="Promedio",IF(AVERAGE(S91,AC91)=0,"N.A.",IF((S91&lt;&gt;0)+(AC91&lt;&gt;0)=0,"N.A.",((T91+AD91)/((T91&lt;&gt;0)+(AD91&lt;&gt;0)))/((S91+AC91)/((S91&lt;&gt;0)+(AC91&lt;&gt;0))))),AE91))</f>
        <v>1</v>
      </c>
      <c r="AG91" s="682">
        <v>1</v>
      </c>
      <c r="AH91" s="682">
        <v>1</v>
      </c>
      <c r="AI91" s="682">
        <v>1</v>
      </c>
      <c r="AJ91" s="682">
        <v>1</v>
      </c>
      <c r="AK91" s="682">
        <v>1</v>
      </c>
      <c r="AL91" s="682">
        <v>1</v>
      </c>
      <c r="AM91" s="186">
        <f t="shared" ref="AM91:AM93" si="524">IF($L91="Suma",SUM(AG91+AI91+AK91),IF($L91="Promedio",IF(((AG91&lt;&gt;0)+(AI91&lt;&gt;0)+(AK91&lt;&gt;0))=0,0,SUM(AG91,AI91,AK91)/((AG91&lt;&gt;0)+(AI91&lt;&gt;0)+(AK91&lt;&gt;0))),AK91))</f>
        <v>3</v>
      </c>
      <c r="AN91" s="186">
        <f t="shared" ref="AN91:AN93" si="525">IF($L91="Suma",SUM(AH91+AJ91+AL91),IF($L91="Promedio",IF(((AH91&lt;&gt;0)+(AJ91&lt;&gt;0)+(AL91&lt;&gt;0))=0,0,SUM(AH91,AJ91,AL91)/((AH91&lt;&gt;0)+(AJ91&lt;&gt;0)+(AL91&lt;&gt;0))),AL91))</f>
        <v>3</v>
      </c>
      <c r="AO91" s="194">
        <f>IF(AM91=0,"N.A.",AN91/AM91)</f>
        <v>1</v>
      </c>
      <c r="AP91" s="194">
        <f>IF($L91="Suma",IF(SUM(S91,AC91,AM91)=0,"N.A.",SUM(T91,AD91,AN91)/SUM(S91,AC91,AM91)),IF($L91="Promedio",IF(AVERAGE(S91,AC91,AM91)=0,"N.A.",IF((S91&lt;&gt;0)+(AC91&lt;&gt;0)+(AM91&lt;&gt;0)=0,"N.A.",((T91+AD91+AN91)/((T91&lt;&gt;0)+(AD91&lt;&gt;0)+(AN91&lt;&gt;0)))/((S91+AC91+AM91)/((S91&lt;&gt;0)+(AC91&lt;&gt;0)+(AM91&lt;&gt;0))))),AO91))</f>
        <v>1</v>
      </c>
      <c r="AQ91" s="681">
        <v>1</v>
      </c>
      <c r="AR91" s="681">
        <v>0</v>
      </c>
      <c r="AS91" s="681">
        <v>1</v>
      </c>
      <c r="AT91" s="681">
        <v>0</v>
      </c>
      <c r="AU91" s="681">
        <v>1</v>
      </c>
      <c r="AV91" s="681">
        <v>0</v>
      </c>
      <c r="AW91" s="186">
        <f t="shared" ref="AW91" si="526">IF($L91="Suma",SUM(AQ91+AS91+AU91),IF($L91="Promedio",IF(((AQ91&lt;&gt;0)+(AS91&lt;&gt;0)+(AU91&lt;&gt;0))=0,0,SUM(AQ91,AS91,AU91)/((AQ91&lt;&gt;0)+(AS91&lt;&gt;0)+(AU91&lt;&gt;0))),AU91))</f>
        <v>3</v>
      </c>
      <c r="AX91" s="186">
        <f t="shared" ref="AX91" si="527">IF($L91="Suma",SUM(AR91+AT91+AV91),IF($L91="Promedio",IF(((AR91&lt;&gt;0)+(AT91&lt;&gt;0)+(AV91&lt;&gt;0))=0,0,SUM(AR91,AT91,AV91)/((AR91&lt;&gt;0)+(AT91&lt;&gt;0)+(AV91&lt;&gt;0))),AV91))</f>
        <v>0</v>
      </c>
      <c r="AY91" s="194">
        <f t="shared" si="18"/>
        <v>0</v>
      </c>
      <c r="AZ91" s="188">
        <f t="shared" si="521"/>
        <v>12</v>
      </c>
      <c r="BA91" s="188">
        <f t="shared" si="521"/>
        <v>9</v>
      </c>
      <c r="BB91" s="197">
        <f t="shared" ref="BB91:BB116" si="528">IF(AZ91=0,"N.A.",BA91/AZ91)</f>
        <v>0.75</v>
      </c>
    </row>
    <row r="92" spans="1:54" s="135" customFormat="1" ht="315" customHeight="1">
      <c r="A92" s="588"/>
      <c r="B92" s="598"/>
      <c r="C92" s="805"/>
      <c r="D92" s="591" t="s">
        <v>789</v>
      </c>
      <c r="E92" s="657">
        <v>0.85</v>
      </c>
      <c r="F92" s="593" t="s">
        <v>790</v>
      </c>
      <c r="G92" s="593" t="s">
        <v>791</v>
      </c>
      <c r="H92" s="594" t="s">
        <v>780</v>
      </c>
      <c r="I92" s="595" t="s">
        <v>792</v>
      </c>
      <c r="J92" s="595" t="s">
        <v>793</v>
      </c>
      <c r="K92" s="595" t="s">
        <v>783</v>
      </c>
      <c r="L92" s="595" t="s">
        <v>912</v>
      </c>
      <c r="M92" s="658">
        <v>0.85</v>
      </c>
      <c r="N92" s="658">
        <v>0.99809999999999999</v>
      </c>
      <c r="O92" s="658">
        <v>0.85</v>
      </c>
      <c r="P92" s="658">
        <v>0.82379999999999998</v>
      </c>
      <c r="Q92" s="658">
        <v>0.85</v>
      </c>
      <c r="R92" s="658">
        <v>0.95609999999999995</v>
      </c>
      <c r="S92" s="155">
        <f t="shared" si="511"/>
        <v>0.85</v>
      </c>
      <c r="T92" s="155">
        <f t="shared" si="512"/>
        <v>0.92599999999999982</v>
      </c>
      <c r="U92" s="152">
        <f t="shared" si="513"/>
        <v>1.0894117647058821</v>
      </c>
      <c r="V92" s="152">
        <f t="shared" si="514"/>
        <v>1.0894117647058821</v>
      </c>
      <c r="W92" s="658">
        <v>0.85</v>
      </c>
      <c r="X92" s="658">
        <v>0.98380000000000001</v>
      </c>
      <c r="Y92" s="658">
        <v>0.85</v>
      </c>
      <c r="Z92" s="658">
        <v>0.99819999999999998</v>
      </c>
      <c r="AA92" s="658">
        <v>0.85</v>
      </c>
      <c r="AB92" s="658">
        <v>0.99329999999999996</v>
      </c>
      <c r="AC92" s="155">
        <f t="shared" ref="AC92" si="529">IF($L92="Suma",SUM(W92+Y92+AA92),IF($L92="Promedio",IF(((W92&lt;&gt;0)+(Y92&lt;&gt;0)+(AA92&lt;&gt;0))=0,0,SUM(W92,Y92,AA92)/((W92&lt;&gt;0)+(Y92&lt;&gt;0)+(AA92&lt;&gt;0))),AA92))</f>
        <v>0.85</v>
      </c>
      <c r="AD92" s="155">
        <f t="shared" ref="AD92" si="530">IF($L92="Suma",SUM(X92+Z92+AB92),IF($L92="Promedio",IF(((X92&lt;&gt;0)+(Z92&lt;&gt;0)+(AB92&lt;&gt;0))=0,0,SUM(X92,Z92,AB92)/((X92&lt;&gt;0)+(Z92&lt;&gt;0)+(AB92&lt;&gt;0))),AB92))</f>
        <v>0.99176666666666657</v>
      </c>
      <c r="AE92" s="152">
        <f t="shared" si="15"/>
        <v>1.1667843137254901</v>
      </c>
      <c r="AF92" s="152">
        <f>IF($L92="Suma",IF(SUM(S92,AC92)=0,"N.A.",SUM(T92,AD92)/SUM(S92,AC92)),IF($L92="Promedio",IF(AVERAGE(S92,AC92)=0,"N.A.",IF((S92&lt;&gt;0)+(AC92&lt;&gt;0)=0,"N.A.",((T92+AD92)/((T92&lt;&gt;0)+(AD92&lt;&gt;0)))/((S92+AC92)/((S92&lt;&gt;0)+(AC92&lt;&gt;0))))),AE92))</f>
        <v>1.1280980392156861</v>
      </c>
      <c r="AG92" s="659">
        <v>0.85</v>
      </c>
      <c r="AH92" s="659">
        <v>0.95909999999999995</v>
      </c>
      <c r="AI92" s="659">
        <v>0.85</v>
      </c>
      <c r="AJ92" s="659">
        <v>0.93120000000000003</v>
      </c>
      <c r="AK92" s="659">
        <v>0.85</v>
      </c>
      <c r="AL92" s="659">
        <v>0.92169999999999996</v>
      </c>
      <c r="AM92" s="155">
        <f t="shared" si="524"/>
        <v>0.85</v>
      </c>
      <c r="AN92" s="155">
        <f t="shared" si="525"/>
        <v>0.93733333333333324</v>
      </c>
      <c r="AO92" s="194">
        <f>IF(AM92=0,"N.A.",AN92/AM92)</f>
        <v>1.1027450980392155</v>
      </c>
      <c r="AP92" s="194">
        <f>IF($L92="Suma",IF(SUM(S92,AC92,AM92)=0,"N.A.",SUM(T92,AD92,AN92)/SUM(S92,AC92,AM92)),IF($L92="Promedio",IF(AVERAGE(S92,AC92,AM92)=0,"N.A.",IF((S92&lt;&gt;0)+(AC92&lt;&gt;0)+(AM92&lt;&gt;0)=0,"N.A.",((T92+AD92+AN92)/((T92&lt;&gt;0)+(AD92&lt;&gt;0)+(AN92&lt;&gt;0)))/((S92+AC92+AM92)/((S92&lt;&gt;0)+(AC92&lt;&gt;0)+(AM92&lt;&gt;0))))),AO92))</f>
        <v>1.1196470588235292</v>
      </c>
      <c r="AQ92" s="660">
        <v>0.85</v>
      </c>
      <c r="AR92" s="660">
        <v>0</v>
      </c>
      <c r="AS92" s="660">
        <v>0.85</v>
      </c>
      <c r="AT92" s="660">
        <v>0</v>
      </c>
      <c r="AU92" s="660">
        <v>0.85</v>
      </c>
      <c r="AV92" s="660">
        <v>0</v>
      </c>
      <c r="AW92" s="201">
        <f t="shared" ref="AW92" si="531">IF($L92="Suma",SUM(AQ92+AS92+AU92),IF($L92="Promedio",IF(((AQ92&lt;&gt;0)+(AS92&lt;&gt;0)+(AU92&lt;&gt;0))=0,0,SUM(AQ92,AS92,AU92)/((AQ92&lt;&gt;0)+(AS92&lt;&gt;0)+(AU92&lt;&gt;0))),AU92))</f>
        <v>0.85</v>
      </c>
      <c r="AX92" s="201">
        <f t="shared" ref="AX92" si="532">IF($L92="Suma",SUM(AR92+AT92+AV92),IF($L92="Promedio",IF(((AR92&lt;&gt;0)+(AT92&lt;&gt;0)+(AV92&lt;&gt;0))=0,0,SUM(AR92,AT92,AV92)/((AR92&lt;&gt;0)+(AT92&lt;&gt;0)+(AV92&lt;&gt;0))),AV92))</f>
        <v>0</v>
      </c>
      <c r="AY92" s="194">
        <f t="shared" si="18"/>
        <v>0</v>
      </c>
      <c r="AZ92" s="201">
        <f t="shared" si="521"/>
        <v>0.85</v>
      </c>
      <c r="BA92" s="201">
        <f t="shared" si="521"/>
        <v>0.95169999999999988</v>
      </c>
      <c r="BB92" s="197">
        <f t="shared" si="528"/>
        <v>1.1196470588235292</v>
      </c>
    </row>
    <row r="93" spans="1:54" s="135" customFormat="1" ht="315" customHeight="1" thickBot="1">
      <c r="A93" s="588"/>
      <c r="B93" s="604"/>
      <c r="C93" s="807"/>
      <c r="D93" s="606" t="s">
        <v>794</v>
      </c>
      <c r="E93" s="665">
        <v>0.98</v>
      </c>
      <c r="F93" s="608" t="s">
        <v>795</v>
      </c>
      <c r="G93" s="608" t="s">
        <v>796</v>
      </c>
      <c r="H93" s="639" t="s">
        <v>780</v>
      </c>
      <c r="I93" s="611" t="s">
        <v>797</v>
      </c>
      <c r="J93" s="611" t="s">
        <v>798</v>
      </c>
      <c r="K93" s="611" t="s">
        <v>783</v>
      </c>
      <c r="L93" s="611" t="s">
        <v>913</v>
      </c>
      <c r="M93" s="666">
        <f>0.98/12</f>
        <v>8.1666666666666665E-2</v>
      </c>
      <c r="N93" s="666">
        <v>0.11020000000000001</v>
      </c>
      <c r="O93" s="666">
        <f>M93+M93</f>
        <v>0.16333333333333333</v>
      </c>
      <c r="P93" s="666">
        <v>0.21410000000000001</v>
      </c>
      <c r="Q93" s="666">
        <f>M93+O93</f>
        <v>0.245</v>
      </c>
      <c r="R93" s="666">
        <v>0.28589999999999999</v>
      </c>
      <c r="S93" s="155">
        <f t="shared" si="511"/>
        <v>0.245</v>
      </c>
      <c r="T93" s="155">
        <f t="shared" si="512"/>
        <v>0.28589999999999999</v>
      </c>
      <c r="U93" s="152">
        <f t="shared" si="513"/>
        <v>1.1669387755102041</v>
      </c>
      <c r="V93" s="152">
        <f t="shared" si="514"/>
        <v>1.1669387755102041</v>
      </c>
      <c r="W93" s="666">
        <f>M93+Q93</f>
        <v>0.32666666666666666</v>
      </c>
      <c r="X93" s="666">
        <v>0.34179999999999999</v>
      </c>
      <c r="Y93" s="666">
        <f>W93+M93</f>
        <v>0.40833333333333333</v>
      </c>
      <c r="Z93" s="666">
        <v>0.39129999999999998</v>
      </c>
      <c r="AA93" s="666">
        <f>Y93+M93</f>
        <v>0.49</v>
      </c>
      <c r="AB93" s="666">
        <v>0.505</v>
      </c>
      <c r="AC93" s="155">
        <f t="shared" ref="AC93" si="533">IF($L93="Suma",SUM(W93+Y93+AA93),IF($L93="Promedio",IF(((W93&lt;&gt;0)+(Y93&lt;&gt;0)+(AA93&lt;&gt;0))=0,0,SUM(W93,Y93,AA93)/((W93&lt;&gt;0)+(Y93&lt;&gt;0)+(AA93&lt;&gt;0))),AA93))</f>
        <v>0.49</v>
      </c>
      <c r="AD93" s="155">
        <f t="shared" ref="AD93" si="534">IF($L93="Suma",SUM(X93+Z93+AB93),IF($L93="Promedio",IF(((X93&lt;&gt;0)+(Z93&lt;&gt;0)+(AB93&lt;&gt;0))=0,0,SUM(X93,Z93,AB93)/((X93&lt;&gt;0)+(Z93&lt;&gt;0)+(AB93&lt;&gt;0))),AB93))</f>
        <v>0.505</v>
      </c>
      <c r="AE93" s="154">
        <f t="shared" si="15"/>
        <v>1.0306122448979591</v>
      </c>
      <c r="AF93" s="152">
        <f>IF($L93="Suma",IF(SUM(S93,AC93)=0,"N.A.",SUM(T93,AD93)/SUM(S93,AC93)),IF($L93="Promedio",IF(AVERAGE(S93,AC93)=0,"N.A.",IF((S93&lt;&gt;0)+(AC93&lt;&gt;0)=0,"N.A.",((T93+AD93)/((T93&lt;&gt;0)+(AD93&lt;&gt;0)))/((S93+AC93)/((S93&lt;&gt;0)+(AC93&lt;&gt;0))))),AE93))</f>
        <v>1.0306122448979591</v>
      </c>
      <c r="AG93" s="667">
        <v>0.57166666666666666</v>
      </c>
      <c r="AH93" s="667">
        <v>0.56879999999999997</v>
      </c>
      <c r="AI93" s="667">
        <v>0.65333333333333332</v>
      </c>
      <c r="AJ93" s="667">
        <v>0.62319999999999998</v>
      </c>
      <c r="AK93" s="667">
        <v>0.73499999999999999</v>
      </c>
      <c r="AL93" s="667">
        <v>0.71099999999999997</v>
      </c>
      <c r="AM93" s="155">
        <f t="shared" si="524"/>
        <v>0.73499999999999999</v>
      </c>
      <c r="AN93" s="155">
        <f t="shared" si="525"/>
        <v>0.71099999999999997</v>
      </c>
      <c r="AO93" s="198">
        <f>IF(AM93=0,"N.A.",AN93/AM93)</f>
        <v>0.96734693877551015</v>
      </c>
      <c r="AP93" s="194">
        <f>IF($L93="Suma",IF(SUM(S93,AC93,AM93)=0,"N.A.",SUM(T93,AD93,AN93)/SUM(S93,AC93,AM93)),IF($L93="Promedio",IF(AVERAGE(S93,AC93,AM93)=0,"N.A.",IF((S93&lt;&gt;0)+(AC93&lt;&gt;0)+(AM93&lt;&gt;0)=0,"N.A.",((T93+AD93+AN93)/((T93&lt;&gt;0)+(AD93&lt;&gt;0)+(AN93&lt;&gt;0)))/((S93+AC93+AM93)/((S93&lt;&gt;0)+(AC93&lt;&gt;0)+(AM93&lt;&gt;0))))),AO93))</f>
        <v>0.96734693877551015</v>
      </c>
      <c r="AQ93" s="668">
        <f>AM93+M93</f>
        <v>0.81666666666666665</v>
      </c>
      <c r="AR93" s="668">
        <v>0</v>
      </c>
      <c r="AS93" s="668">
        <f>AQ93+M93</f>
        <v>0.89833333333333332</v>
      </c>
      <c r="AT93" s="668">
        <v>0</v>
      </c>
      <c r="AU93" s="668">
        <f>AS93+M93</f>
        <v>0.98</v>
      </c>
      <c r="AV93" s="668">
        <v>0</v>
      </c>
      <c r="AW93" s="201">
        <f t="shared" ref="AW93" si="535">IF($L93="Suma",SUM(AQ93+AS93+AU93),IF($L93="Promedio",IF(((AQ93&lt;&gt;0)+(AS93&lt;&gt;0)+(AU93&lt;&gt;0))=0,0,SUM(AQ93,AS93,AU93)/((AQ93&lt;&gt;0)+(AS93&lt;&gt;0)+(AU93&lt;&gt;0))),AU93))</f>
        <v>0.98</v>
      </c>
      <c r="AX93" s="201">
        <f t="shared" ref="AX93" si="536">IF($L93="Suma",SUM(AR93+AT93+AV93),IF($L93="Promedio",IF(((AR93&lt;&gt;0)+(AT93&lt;&gt;0)+(AV93&lt;&gt;0))=0,0,SUM(AR93,AT93,AV93)/((AR93&lt;&gt;0)+(AT93&lt;&gt;0)+(AV93&lt;&gt;0))),AV93))</f>
        <v>0</v>
      </c>
      <c r="AY93" s="198">
        <f t="shared" si="18"/>
        <v>0</v>
      </c>
      <c r="AZ93" s="201">
        <f>IF($L93="Suma",SUM(S93,AC93,AM93,AW93),IF($L93="Promedio",IF(((S93&lt;&gt;0)+(AC93&lt;&gt;0)+(AM93&lt;&gt;0)+(AW93&lt;&gt;0))=0,0,SUM(S93,AC93,AM93,AW93)/((S93&lt;&gt;0)+(AC93&lt;&gt;0)+(AM93&lt;&gt;0)+(AW93&lt;&gt;0))),AW93))</f>
        <v>0.98</v>
      </c>
      <c r="BA93" s="228">
        <f>IF($L93="Suma",SUM(T93,AD93,AN93,AX93),IF($L93="Promedio",IF(((T93&lt;&gt;0)+(AD93&lt;&gt;0)+(AN93&lt;&gt;0)+(AX93&lt;&gt;0))=0,0,SUM(T93,AD93,AN93,AX93)/((T93&lt;&gt;0)+(AD93&lt;&gt;0)+(AN93&lt;&gt;0)+(AX93&lt;&gt;0))),IF(AX93=0,AN93,AX93)))</f>
        <v>0.71099999999999997</v>
      </c>
      <c r="BB93" s="199">
        <f t="shared" si="528"/>
        <v>0.72551020408163258</v>
      </c>
    </row>
    <row r="94" spans="1:54" s="135" customFormat="1" ht="34.5" hidden="1" customHeight="1" thickBot="1">
      <c r="A94" s="588"/>
      <c r="B94" s="615" t="s">
        <v>945</v>
      </c>
      <c r="C94" s="808" t="s">
        <v>971</v>
      </c>
      <c r="D94" s="617"/>
      <c r="E94" s="670"/>
      <c r="F94" s="619"/>
      <c r="G94" s="619"/>
      <c r="H94" s="644"/>
      <c r="I94" s="622"/>
      <c r="J94" s="622"/>
      <c r="K94" s="622"/>
      <c r="L94" s="622"/>
      <c r="M94" s="671"/>
      <c r="N94" s="671"/>
      <c r="O94" s="671"/>
      <c r="P94" s="671"/>
      <c r="Q94" s="671"/>
      <c r="R94" s="671"/>
      <c r="S94" s="157"/>
      <c r="T94" s="157"/>
      <c r="U94" s="174">
        <f t="shared" ref="U94:V94" si="537">AVERAGE(U90:U93)</f>
        <v>1.0640876350540216</v>
      </c>
      <c r="V94" s="174">
        <f t="shared" si="537"/>
        <v>1.0640876350540216</v>
      </c>
      <c r="W94" s="671"/>
      <c r="X94" s="671"/>
      <c r="Y94" s="671"/>
      <c r="Z94" s="671"/>
      <c r="AA94" s="671"/>
      <c r="AB94" s="671"/>
      <c r="AC94" s="157"/>
      <c r="AD94" s="157"/>
      <c r="AE94" s="174">
        <f t="shared" ref="AE94:AF94" si="538">AVERAGE(AE90:AE93)</f>
        <v>0.88268247298919555</v>
      </c>
      <c r="AF94" s="174">
        <f t="shared" si="538"/>
        <v>0.98412201547285583</v>
      </c>
      <c r="AG94" s="672"/>
      <c r="AH94" s="672"/>
      <c r="AI94" s="672"/>
      <c r="AJ94" s="672"/>
      <c r="AK94" s="672"/>
      <c r="AL94" s="672"/>
      <c r="AM94" s="160"/>
      <c r="AN94" s="160"/>
      <c r="AO94" s="189">
        <f>AVERAGE(AO90:AO93)</f>
        <v>1.0175230092036813</v>
      </c>
      <c r="AP94" s="190">
        <f>AVERAGE(AP90:AP93)</f>
        <v>0.98841516606642654</v>
      </c>
      <c r="AQ94" s="673"/>
      <c r="AR94" s="673"/>
      <c r="AS94" s="673"/>
      <c r="AT94" s="673"/>
      <c r="AU94" s="673"/>
      <c r="AV94" s="673"/>
      <c r="AW94" s="203"/>
      <c r="AX94" s="203"/>
      <c r="AY94" s="189">
        <f>AVERAGE(AY90:AY93)</f>
        <v>0</v>
      </c>
      <c r="AZ94" s="192"/>
      <c r="BA94" s="192"/>
      <c r="BB94" s="189">
        <f>AVERAGE(BB90:BB93)</f>
        <v>0.83996578631452579</v>
      </c>
    </row>
    <row r="95" spans="1:54" s="135" customFormat="1" ht="409.5">
      <c r="A95" s="588"/>
      <c r="B95" s="626" t="s">
        <v>946</v>
      </c>
      <c r="C95" s="810" t="s">
        <v>900</v>
      </c>
      <c r="D95" s="648" t="s">
        <v>799</v>
      </c>
      <c r="E95" s="649">
        <v>0.9</v>
      </c>
      <c r="F95" s="650" t="s">
        <v>800</v>
      </c>
      <c r="G95" s="650" t="s">
        <v>801</v>
      </c>
      <c r="H95" s="651">
        <v>0.99</v>
      </c>
      <c r="I95" s="652" t="s">
        <v>802</v>
      </c>
      <c r="J95" s="652" t="s">
        <v>803</v>
      </c>
      <c r="K95" s="652" t="s">
        <v>804</v>
      </c>
      <c r="L95" s="652" t="s">
        <v>912</v>
      </c>
      <c r="M95" s="653">
        <v>0.9</v>
      </c>
      <c r="N95" s="653">
        <v>1</v>
      </c>
      <c r="O95" s="653">
        <v>0.9</v>
      </c>
      <c r="P95" s="653">
        <v>1</v>
      </c>
      <c r="Q95" s="653">
        <v>0.9</v>
      </c>
      <c r="R95" s="653">
        <v>1</v>
      </c>
      <c r="S95" s="155">
        <f t="shared" ref="S95:S96" si="539">IF($L95="Suma",SUM(M95+O95+Q95),IF($L95="Promedio",IF(((M95&lt;&gt;0)+(O95&lt;&gt;0)+(Q95&lt;&gt;0))=0,0,SUM(M95,O95,Q95)/((M95&lt;&gt;0)+(O95&lt;&gt;0)+(Q95&lt;&gt;0))),Q95))</f>
        <v>0.9</v>
      </c>
      <c r="T95" s="155">
        <f t="shared" ref="T95" si="540">IF($L95="Suma",SUM(N95+P95+R95),IF($L95="Promedio",IF(((N95&lt;&gt;0)+(P95&lt;&gt;0)+(R95&lt;&gt;0))=0,0,SUM(N95,P95,R95)/((N95&lt;&gt;0)+(P95&lt;&gt;0)+(R95&lt;&gt;0))),R95))</f>
        <v>1</v>
      </c>
      <c r="U95" s="152">
        <f t="shared" ref="U95:U96" si="541">IF(S95=0,"N.A.",T95/S95)</f>
        <v>1.1111111111111112</v>
      </c>
      <c r="V95" s="152">
        <f t="shared" ref="V95:V96" si="542">IF($L95="Suma",IF(SUM(S95)=0,"N.A.",SUM(T95)/SUM(S95)),IF(L95="Promedio",IF(AVERAGE(S95)=0,"N.A.",AVERAGE(T95)/AVERAGE(S95)),U95))</f>
        <v>1.1111111111111112</v>
      </c>
      <c r="W95" s="653">
        <v>0.9</v>
      </c>
      <c r="X95" s="653">
        <v>1</v>
      </c>
      <c r="Y95" s="653">
        <v>0.9</v>
      </c>
      <c r="Z95" s="653">
        <v>1</v>
      </c>
      <c r="AA95" s="653">
        <v>0.9</v>
      </c>
      <c r="AB95" s="653">
        <v>0.92</v>
      </c>
      <c r="AC95" s="155">
        <f t="shared" ref="AC95" si="543">IF($L95="Suma",SUM(W95+Y95+AA95),IF($L95="Promedio",IF(((W95&lt;&gt;0)+(Y95&lt;&gt;0)+(AA95&lt;&gt;0))=0,0,SUM(W95,Y95,AA95)/((W95&lt;&gt;0)+(Y95&lt;&gt;0)+(AA95&lt;&gt;0))),AA95))</f>
        <v>0.9</v>
      </c>
      <c r="AD95" s="155">
        <v>1</v>
      </c>
      <c r="AE95" s="166">
        <f t="shared" si="15"/>
        <v>1.1111111111111112</v>
      </c>
      <c r="AF95" s="152">
        <f>IF($L95="Suma",IF(SUM(S95,AC95)=0,"N.A.",SUM(T95,AD95)/SUM(S95,AC95)),IF($L95="Promedio",IF(AVERAGE(S95,AC95)=0,"N.A.",IF((S95&lt;&gt;0)+(AC95&lt;&gt;0)=0,"N.A.",((T95+AD95)/((T95&lt;&gt;0)+(AD95&lt;&gt;0)))/((S95+AC95)/((S95&lt;&gt;0)+(AC95&lt;&gt;0))))),AE95))</f>
        <v>1.1111111111111112</v>
      </c>
      <c r="AG95" s="654">
        <v>0.9</v>
      </c>
      <c r="AH95" s="654">
        <v>1</v>
      </c>
      <c r="AI95" s="654">
        <v>0.9</v>
      </c>
      <c r="AJ95" s="654">
        <v>1</v>
      </c>
      <c r="AK95" s="654">
        <v>0.9</v>
      </c>
      <c r="AL95" s="654">
        <v>1</v>
      </c>
      <c r="AM95" s="155">
        <f t="shared" ref="AM95:AM96" si="544">IF($L95="Suma",SUM(AG95+AI95+AK95),IF($L95="Promedio",IF(((AG95&lt;&gt;0)+(AI95&lt;&gt;0)+(AK95&lt;&gt;0))=0,0,SUM(AG95,AI95,AK95)/((AG95&lt;&gt;0)+(AI95&lt;&gt;0)+(AK95&lt;&gt;0))),AK95))</f>
        <v>0.9</v>
      </c>
      <c r="AN95" s="155">
        <f t="shared" ref="AN95:AN96" si="545">IF($L95="Suma",SUM(AH95+AJ95+AL95),IF($L95="Promedio",IF(((AH95&lt;&gt;0)+(AJ95&lt;&gt;0)+(AL95&lt;&gt;0))=0,0,SUM(AH95,AJ95,AL95)/((AH95&lt;&gt;0)+(AJ95&lt;&gt;0)+(AL95&lt;&gt;0))),AL95))</f>
        <v>1</v>
      </c>
      <c r="AO95" s="200">
        <f>IF(AM95=0,"N.A.",AN95/AM95)</f>
        <v>1.1111111111111112</v>
      </c>
      <c r="AP95" s="194">
        <f>IF($L95="Suma",IF(SUM(S95,AC95,AM95)=0,"N.A.",SUM(T95,AD95,AN95)/SUM(S95,AC95,AM95)),IF($L95="Promedio",IF(AVERAGE(S95,AC95,AM95)=0,"N.A.",IF((S95&lt;&gt;0)+(AC95&lt;&gt;0)+(AM95&lt;&gt;0)=0,"N.A.",((T95+AD95+AN95)/((T95&lt;&gt;0)+(AD95&lt;&gt;0)+(AN95&lt;&gt;0)))/((S95+AC95+AM95)/((S95&lt;&gt;0)+(AC95&lt;&gt;0)+(AM95&lt;&gt;0))))),AO95))</f>
        <v>1.1111111111111112</v>
      </c>
      <c r="AQ95" s="655">
        <v>0.9</v>
      </c>
      <c r="AR95" s="655">
        <v>0</v>
      </c>
      <c r="AS95" s="655">
        <v>0.9</v>
      </c>
      <c r="AT95" s="655">
        <v>0</v>
      </c>
      <c r="AU95" s="655">
        <v>0.9</v>
      </c>
      <c r="AV95" s="655">
        <v>0</v>
      </c>
      <c r="AW95" s="201">
        <f t="shared" ref="AW95" si="546">IF($L95="Suma",SUM(AQ95+AS95+AU95),IF($L95="Promedio",IF(((AQ95&lt;&gt;0)+(AS95&lt;&gt;0)+(AU95&lt;&gt;0))=0,0,SUM(AQ95,AS95,AU95)/((AQ95&lt;&gt;0)+(AS95&lt;&gt;0)+(AU95&lt;&gt;0))),AU95))</f>
        <v>0.9</v>
      </c>
      <c r="AX95" s="201">
        <f t="shared" ref="AX95" si="547">IF($L95="Suma",SUM(AR95+AT95+AV95),IF($L95="Promedio",IF(((AR95&lt;&gt;0)+(AT95&lt;&gt;0)+(AV95&lt;&gt;0))=0,0,SUM(AR95,AT95,AV95)/((AR95&lt;&gt;0)+(AT95&lt;&gt;0)+(AV95&lt;&gt;0))),AV95))</f>
        <v>0</v>
      </c>
      <c r="AY95" s="200">
        <f t="shared" si="18"/>
        <v>0</v>
      </c>
      <c r="AZ95" s="201">
        <f>IF($L95="Suma",SUM(S95,AC95,AM95,AW95),IF($L95="Promedio",IF(((S95&lt;&gt;0)+(AC95&lt;&gt;0)+(AM95&lt;&gt;0)+(AW95&lt;&gt;0))=0,0,SUM(S95,AC95,AM95,AW95)/((S95&lt;&gt;0)+(AC95&lt;&gt;0)+(AM95&lt;&gt;0)+(AW95&lt;&gt;0))),AW95))</f>
        <v>0.9</v>
      </c>
      <c r="BA95" s="201">
        <f>IF($L95="Suma",SUM(T95,AD95,AN95,AX95),IF($L95="Promedio",IF(((T95&lt;&gt;0)+(AD95&lt;&gt;0)+(AN95&lt;&gt;0)+(AX95&lt;&gt;0))=0,0,SUM(T95,AD95,AN95,AX95)/((T95&lt;&gt;0)+(AD95&lt;&gt;0)+(AN95&lt;&gt;0)+(AX95&lt;&gt;0))),AX95))</f>
        <v>1</v>
      </c>
      <c r="BB95" s="202">
        <f t="shared" si="528"/>
        <v>1.1111111111111112</v>
      </c>
    </row>
    <row r="96" spans="1:54" s="135" customFormat="1" ht="324.75" thickBot="1">
      <c r="A96" s="588"/>
      <c r="B96" s="604"/>
      <c r="C96" s="811"/>
      <c r="D96" s="606" t="s">
        <v>805</v>
      </c>
      <c r="E96" s="665">
        <v>0.9</v>
      </c>
      <c r="F96" s="608" t="s">
        <v>806</v>
      </c>
      <c r="G96" s="608" t="s">
        <v>807</v>
      </c>
      <c r="H96" s="639" t="s">
        <v>808</v>
      </c>
      <c r="I96" s="611" t="s">
        <v>809</v>
      </c>
      <c r="J96" s="611" t="s">
        <v>810</v>
      </c>
      <c r="K96" s="611" t="s">
        <v>811</v>
      </c>
      <c r="L96" s="611" t="s">
        <v>912</v>
      </c>
      <c r="M96" s="666">
        <v>0.9</v>
      </c>
      <c r="N96" s="666">
        <v>0.97</v>
      </c>
      <c r="O96" s="666">
        <v>0.9</v>
      </c>
      <c r="P96" s="666">
        <v>1.24</v>
      </c>
      <c r="Q96" s="666">
        <v>0.9</v>
      </c>
      <c r="R96" s="666">
        <v>0.73</v>
      </c>
      <c r="S96" s="155">
        <f t="shared" si="539"/>
        <v>0.9</v>
      </c>
      <c r="T96" s="155">
        <v>0.94710000000000005</v>
      </c>
      <c r="U96" s="152">
        <f t="shared" si="541"/>
        <v>1.0523333333333333</v>
      </c>
      <c r="V96" s="152">
        <f t="shared" si="542"/>
        <v>1.0523333333333333</v>
      </c>
      <c r="W96" s="666">
        <v>0.9</v>
      </c>
      <c r="X96" s="666">
        <v>0.96</v>
      </c>
      <c r="Y96" s="666">
        <v>0.9</v>
      </c>
      <c r="Z96" s="666">
        <v>1</v>
      </c>
      <c r="AA96" s="666">
        <v>0.9</v>
      </c>
      <c r="AB96" s="666">
        <v>1</v>
      </c>
      <c r="AC96" s="155">
        <f t="shared" ref="AC96" si="548">IF($L96="Suma",SUM(W96+Y96+AA96),IF($L96="Promedio",IF(((W96&lt;&gt;0)+(Y96&lt;&gt;0)+(AA96&lt;&gt;0))=0,0,SUM(W96,Y96,AA96)/((W96&lt;&gt;0)+(Y96&lt;&gt;0)+(AA96&lt;&gt;0))),AA96))</f>
        <v>0.9</v>
      </c>
      <c r="AD96" s="155">
        <v>0.96</v>
      </c>
      <c r="AE96" s="154">
        <f t="shared" si="15"/>
        <v>1.0666666666666667</v>
      </c>
      <c r="AF96" s="152">
        <f>IF($L96="Suma",IF(SUM(S96,AC96)=0,"N.A.",SUM(T96,AD96)/SUM(S96,AC96)),IF($L96="Promedio",IF(AVERAGE(S96,AC96)=0,"N.A.",IF((S96&lt;&gt;0)+(AC96&lt;&gt;0)=0,"N.A.",((T96+AD96)/((T96&lt;&gt;0)+(AD96&lt;&gt;0)))/((S96+AC96)/((S96&lt;&gt;0)+(AC96&lt;&gt;0))))),AE96))</f>
        <v>1.0594999999999999</v>
      </c>
      <c r="AG96" s="667">
        <v>0.9</v>
      </c>
      <c r="AH96" s="667">
        <v>1</v>
      </c>
      <c r="AI96" s="667">
        <v>0.9</v>
      </c>
      <c r="AJ96" s="667">
        <v>1</v>
      </c>
      <c r="AK96" s="667">
        <v>0.9</v>
      </c>
      <c r="AL96" s="667">
        <v>1</v>
      </c>
      <c r="AM96" s="155">
        <f t="shared" si="544"/>
        <v>0.9</v>
      </c>
      <c r="AN96" s="155">
        <f t="shared" si="545"/>
        <v>1</v>
      </c>
      <c r="AO96" s="198">
        <f>IF(AM96=0,"N.A.",AN96/AM96)</f>
        <v>1.1111111111111112</v>
      </c>
      <c r="AP96" s="194">
        <f>IF($L96="Suma",IF(SUM(S96,AC96,AM96)=0,"N.A.",SUM(T96,AD96,AN96)/SUM(S96,AC96,AM96)),IF($L96="Promedio",IF(AVERAGE(S96,AC96,AM96)=0,"N.A.",IF((S96&lt;&gt;0)+(AC96&lt;&gt;0)+(AM96&lt;&gt;0)=0,"N.A.",((T96+AD96+AN96)/((T96&lt;&gt;0)+(AD96&lt;&gt;0)+(AN96&lt;&gt;0)))/((S96+AC96+AM96)/((S96&lt;&gt;0)+(AC96&lt;&gt;0)+(AM96&lt;&gt;0))))),AO96))</f>
        <v>1.0767037037037037</v>
      </c>
      <c r="AQ96" s="668">
        <v>0.9</v>
      </c>
      <c r="AR96" s="668">
        <v>0</v>
      </c>
      <c r="AS96" s="668">
        <v>0.9</v>
      </c>
      <c r="AT96" s="668">
        <v>0</v>
      </c>
      <c r="AU96" s="668">
        <v>0.9</v>
      </c>
      <c r="AV96" s="668">
        <v>0</v>
      </c>
      <c r="AW96" s="201">
        <f t="shared" ref="AW96" si="549">IF($L96="Suma",SUM(AQ96+AS96+AU96),IF($L96="Promedio",IF(((AQ96&lt;&gt;0)+(AS96&lt;&gt;0)+(AU96&lt;&gt;0))=0,0,SUM(AQ96,AS96,AU96)/((AQ96&lt;&gt;0)+(AS96&lt;&gt;0)+(AU96&lt;&gt;0))),AU96))</f>
        <v>0.9</v>
      </c>
      <c r="AX96" s="201">
        <f t="shared" ref="AX96" si="550">IF($L96="Suma",SUM(AR96+AT96+AV96),IF($L96="Promedio",IF(((AR96&lt;&gt;0)+(AT96&lt;&gt;0)+(AV96&lt;&gt;0))=0,0,SUM(AR96,AT96,AV96)/((AR96&lt;&gt;0)+(AT96&lt;&gt;0)+(AV96&lt;&gt;0))),AV96))</f>
        <v>0</v>
      </c>
      <c r="AY96" s="198">
        <f t="shared" si="18"/>
        <v>0</v>
      </c>
      <c r="AZ96" s="201">
        <f>IF($L96="Suma",SUM(S96,AC96,AM96,AW96),IF($L96="Promedio",IF(((S96&lt;&gt;0)+(AC96&lt;&gt;0)+(AM96&lt;&gt;0)+(AW96&lt;&gt;0))=0,0,SUM(S96,AC96,AM96,AW96)/((S96&lt;&gt;0)+(AC96&lt;&gt;0)+(AM96&lt;&gt;0)+(AW96&lt;&gt;0))),AW96))</f>
        <v>0.9</v>
      </c>
      <c r="BA96" s="228">
        <f>IF($L96="Suma",SUM(T96,AD96,AN96,AX96),IF($L96="Promedio",IF(((T96&lt;&gt;0)+(AD96&lt;&gt;0)+(AN96&lt;&gt;0)+(AX96&lt;&gt;0))=0,0,SUM(T96,AD96,AN96,AX96)/((T96&lt;&gt;0)+(AD96&lt;&gt;0)+(AN96&lt;&gt;0)+(AX96&lt;&gt;0))),AX96))</f>
        <v>0.9690333333333333</v>
      </c>
      <c r="BB96" s="199">
        <f t="shared" si="528"/>
        <v>1.0767037037037037</v>
      </c>
    </row>
    <row r="97" spans="1:54" s="135" customFormat="1" ht="27.75" hidden="1" thickBot="1">
      <c r="A97" s="588"/>
      <c r="B97" s="615" t="s">
        <v>947</v>
      </c>
      <c r="C97" s="808" t="s">
        <v>972</v>
      </c>
      <c r="D97" s="617"/>
      <c r="E97" s="670"/>
      <c r="F97" s="619"/>
      <c r="G97" s="619"/>
      <c r="H97" s="644"/>
      <c r="I97" s="622"/>
      <c r="J97" s="622"/>
      <c r="K97" s="622"/>
      <c r="L97" s="622"/>
      <c r="M97" s="671"/>
      <c r="N97" s="671"/>
      <c r="O97" s="671"/>
      <c r="P97" s="671"/>
      <c r="Q97" s="671"/>
      <c r="R97" s="671"/>
      <c r="S97" s="157"/>
      <c r="T97" s="157"/>
      <c r="U97" s="174">
        <f t="shared" ref="U97:V97" si="551">AVERAGE(U95:U96)</f>
        <v>1.0817222222222223</v>
      </c>
      <c r="V97" s="174">
        <f t="shared" si="551"/>
        <v>1.0817222222222223</v>
      </c>
      <c r="W97" s="671"/>
      <c r="X97" s="671"/>
      <c r="Y97" s="671"/>
      <c r="Z97" s="671"/>
      <c r="AA97" s="671"/>
      <c r="AB97" s="671"/>
      <c r="AC97" s="157"/>
      <c r="AD97" s="157"/>
      <c r="AE97" s="174">
        <f t="shared" ref="AE97:AF97" si="552">AVERAGE(AE95:AE96)</f>
        <v>1.088888888888889</v>
      </c>
      <c r="AF97" s="174">
        <f t="shared" si="552"/>
        <v>1.0853055555555555</v>
      </c>
      <c r="AG97" s="672"/>
      <c r="AH97" s="672"/>
      <c r="AI97" s="672"/>
      <c r="AJ97" s="672"/>
      <c r="AK97" s="672"/>
      <c r="AL97" s="672"/>
      <c r="AM97" s="160"/>
      <c r="AN97" s="160"/>
      <c r="AO97" s="189">
        <f>AVERAGE(AO95:AO96)</f>
        <v>1.1111111111111112</v>
      </c>
      <c r="AP97" s="190">
        <f>AVERAGE(AP95:AP96)</f>
        <v>1.0939074074074076</v>
      </c>
      <c r="AQ97" s="673"/>
      <c r="AR97" s="673"/>
      <c r="AS97" s="673"/>
      <c r="AT97" s="673"/>
      <c r="AU97" s="673"/>
      <c r="AV97" s="673"/>
      <c r="AW97" s="203"/>
      <c r="AX97" s="203"/>
      <c r="AY97" s="189">
        <f>AVERAGE(AY95:AY96)</f>
        <v>0</v>
      </c>
      <c r="AZ97" s="192"/>
      <c r="BA97" s="192"/>
      <c r="BB97" s="189">
        <f>AVERAGE(BB95:BB96)</f>
        <v>1.0939074074074076</v>
      </c>
    </row>
    <row r="98" spans="1:54" s="135" customFormat="1" ht="165" customHeight="1">
      <c r="A98" s="588"/>
      <c r="B98" s="626" t="s">
        <v>948</v>
      </c>
      <c r="C98" s="800" t="s">
        <v>901</v>
      </c>
      <c r="D98" s="628" t="s">
        <v>812</v>
      </c>
      <c r="E98" s="801">
        <v>0.95</v>
      </c>
      <c r="F98" s="630" t="s">
        <v>813</v>
      </c>
      <c r="G98" s="630" t="s">
        <v>814</v>
      </c>
      <c r="H98" s="631" t="s">
        <v>815</v>
      </c>
      <c r="I98" s="632" t="s">
        <v>816</v>
      </c>
      <c r="J98" s="632" t="s">
        <v>817</v>
      </c>
      <c r="K98" s="632" t="s">
        <v>818</v>
      </c>
      <c r="L98" s="632" t="s">
        <v>912</v>
      </c>
      <c r="M98" s="802">
        <v>0.95</v>
      </c>
      <c r="N98" s="802">
        <v>0.95</v>
      </c>
      <c r="O98" s="802">
        <v>0.95</v>
      </c>
      <c r="P98" s="802">
        <v>0.95</v>
      </c>
      <c r="Q98" s="802">
        <v>0.95</v>
      </c>
      <c r="R98" s="802">
        <v>0.95</v>
      </c>
      <c r="S98" s="155">
        <f t="shared" ref="S98:S100" si="553">IF($L98="Suma",SUM(M98+O98+Q98),IF($L98="Promedio",IF(((M98&lt;&gt;0)+(O98&lt;&gt;0)+(Q98&lt;&gt;0))=0,0,SUM(M98,O98,Q98)/((M98&lt;&gt;0)+(O98&lt;&gt;0)+(Q98&lt;&gt;0))),Q98))</f>
        <v>0.94999999999999984</v>
      </c>
      <c r="T98" s="155">
        <f t="shared" ref="T98:T100" si="554">IF($L98="Suma",SUM(N98+P98+R98),IF($L98="Promedio",IF(((N98&lt;&gt;0)+(P98&lt;&gt;0)+(R98&lt;&gt;0))=0,0,SUM(N98,P98,R98)/((N98&lt;&gt;0)+(P98&lt;&gt;0)+(R98&lt;&gt;0))),R98))</f>
        <v>0.94999999999999984</v>
      </c>
      <c r="U98" s="152">
        <f t="shared" ref="U98:U100" si="555">IF(S98=0,"N.A.",T98/S98)</f>
        <v>1</v>
      </c>
      <c r="V98" s="152">
        <f t="shared" ref="V98:V100" si="556">IF($L98="Suma",IF(SUM(S98)=0,"N.A.",SUM(T98)/SUM(S98)),IF(L98="Promedio",IF(AVERAGE(S98)=0,"N.A.",AVERAGE(T98)/AVERAGE(S98)),U98))</f>
        <v>1</v>
      </c>
      <c r="W98" s="802">
        <v>0.95</v>
      </c>
      <c r="X98" s="802">
        <v>0.95</v>
      </c>
      <c r="Y98" s="802">
        <v>0.95</v>
      </c>
      <c r="Z98" s="802">
        <v>0.95</v>
      </c>
      <c r="AA98" s="802">
        <v>0.95</v>
      </c>
      <c r="AB98" s="802">
        <v>0.95</v>
      </c>
      <c r="AC98" s="155">
        <f t="shared" ref="AC98" si="557">IF($L98="Suma",SUM(W98+Y98+AA98),IF($L98="Promedio",IF(((W98&lt;&gt;0)+(Y98&lt;&gt;0)+(AA98&lt;&gt;0))=0,0,SUM(W98,Y98,AA98)/((W98&lt;&gt;0)+(Y98&lt;&gt;0)+(AA98&lt;&gt;0))),AA98))</f>
        <v>0.94999999999999984</v>
      </c>
      <c r="AD98" s="155">
        <f t="shared" ref="AD98" si="558">IF($L98="Suma",SUM(X98+Z98+AB98),IF($L98="Promedio",IF(((X98&lt;&gt;0)+(Z98&lt;&gt;0)+(AB98&lt;&gt;0))=0,0,SUM(X98,Z98,AB98)/((X98&lt;&gt;0)+(Z98&lt;&gt;0)+(AB98&lt;&gt;0))),AB98))</f>
        <v>0.94999999999999984</v>
      </c>
      <c r="AE98" s="159">
        <f t="shared" si="15"/>
        <v>1</v>
      </c>
      <c r="AF98" s="152">
        <f>IF($L98="Suma",IF(SUM(S98,AC98)=0,"N.A.",SUM(T98,AD98)/SUM(S98,AC98)),IF($L98="Promedio",IF(AVERAGE(S98,AC98)=0,"N.A.",IF((S98&lt;&gt;0)+(AC98&lt;&gt;0)=0,"N.A.",((T98+AD98)/((T98&lt;&gt;0)+(AD98&lt;&gt;0)))/((S98+AC98)/((S98&lt;&gt;0)+(AC98&lt;&gt;0))))),AE98))</f>
        <v>1</v>
      </c>
      <c r="AG98" s="803">
        <v>0.95</v>
      </c>
      <c r="AH98" s="803">
        <v>0.95</v>
      </c>
      <c r="AI98" s="803">
        <v>0.95</v>
      </c>
      <c r="AJ98" s="803">
        <v>0.95</v>
      </c>
      <c r="AK98" s="803">
        <v>0.95</v>
      </c>
      <c r="AL98" s="803">
        <v>0.95</v>
      </c>
      <c r="AM98" s="155">
        <f t="shared" ref="AM98:AM100" si="559">IF($L98="Suma",SUM(AG98+AI98+AK98),IF($L98="Promedio",IF(((AG98&lt;&gt;0)+(AI98&lt;&gt;0)+(AK98&lt;&gt;0))=0,0,SUM(AG98,AI98,AK98)/((AG98&lt;&gt;0)+(AI98&lt;&gt;0)+(AK98&lt;&gt;0))),AK98))</f>
        <v>0.94999999999999984</v>
      </c>
      <c r="AN98" s="155">
        <f t="shared" ref="AN98:AN100" si="560">IF($L98="Suma",SUM(AH98+AJ98+AL98),IF($L98="Promedio",IF(((AH98&lt;&gt;0)+(AJ98&lt;&gt;0)+(AL98&lt;&gt;0))=0,0,SUM(AH98,AJ98,AL98)/((AH98&lt;&gt;0)+(AJ98&lt;&gt;0)+(AL98&lt;&gt;0))),AL98))</f>
        <v>0.94999999999999984</v>
      </c>
      <c r="AO98" s="193">
        <f>IF(AM98=0,"N.A.",AN98/AM98)</f>
        <v>1</v>
      </c>
      <c r="AP98" s="194">
        <f>IF($L98="Suma",IF(SUM(S98,AC98,AM98)=0,"N.A.",SUM(T98,AD98,AN98)/SUM(S98,AC98,AM98)),IF($L98="Promedio",IF(AVERAGE(S98,AC98,AM98)=0,"N.A.",IF((S98&lt;&gt;0)+(AC98&lt;&gt;0)+(AM98&lt;&gt;0)=0,"N.A.",((T98+AD98+AN98)/((T98&lt;&gt;0)+(AD98&lt;&gt;0)+(AN98&lt;&gt;0)))/((S98+AC98+AM98)/((S98&lt;&gt;0)+(AC98&lt;&gt;0)+(AM98&lt;&gt;0))))),AO98))</f>
        <v>1</v>
      </c>
      <c r="AQ98" s="804">
        <v>0.95</v>
      </c>
      <c r="AR98" s="804">
        <v>0</v>
      </c>
      <c r="AS98" s="804">
        <v>0.95</v>
      </c>
      <c r="AT98" s="804">
        <v>0</v>
      </c>
      <c r="AU98" s="812">
        <v>0.95</v>
      </c>
      <c r="AV98" s="812">
        <v>0</v>
      </c>
      <c r="AW98" s="201">
        <f t="shared" ref="AW98" si="561">IF($L98="Suma",SUM(AQ98+AS98+AU98),IF($L98="Promedio",IF(((AQ98&lt;&gt;0)+(AS98&lt;&gt;0)+(AU98&lt;&gt;0))=0,0,SUM(AQ98,AS98,AU98)/((AQ98&lt;&gt;0)+(AS98&lt;&gt;0)+(AU98&lt;&gt;0))),AU98))</f>
        <v>0.94999999999999984</v>
      </c>
      <c r="AX98" s="201">
        <f t="shared" ref="AX98" si="562">IF($L98="Suma",SUM(AR98+AT98+AV98),IF($L98="Promedio",IF(((AR98&lt;&gt;0)+(AT98&lt;&gt;0)+(AV98&lt;&gt;0))=0,0,SUM(AR98,AT98,AV98)/((AR98&lt;&gt;0)+(AT98&lt;&gt;0)+(AV98&lt;&gt;0))),AV98))</f>
        <v>0</v>
      </c>
      <c r="AY98" s="193">
        <f t="shared" si="18"/>
        <v>0</v>
      </c>
      <c r="AZ98" s="201">
        <f t="shared" ref="AZ98:BA100" si="563">IF($L98="Suma",SUM(S98,AC98,AM98,AW98),IF($L98="Promedio",IF(((S98&lt;&gt;0)+(AC98&lt;&gt;0)+(AM98&lt;&gt;0)+(AW98&lt;&gt;0))=0,0,SUM(S98,AC98,AM98,AW98)/((S98&lt;&gt;0)+(AC98&lt;&gt;0)+(AM98&lt;&gt;0)+(AW98&lt;&gt;0))),AW98))</f>
        <v>0.94999999999999984</v>
      </c>
      <c r="BA98" s="201">
        <f t="shared" si="563"/>
        <v>0.94999999999999984</v>
      </c>
      <c r="BB98" s="196">
        <f t="shared" si="528"/>
        <v>1</v>
      </c>
    </row>
    <row r="99" spans="1:54" s="135" customFormat="1" ht="202.5">
      <c r="A99" s="588"/>
      <c r="B99" s="598"/>
      <c r="C99" s="805"/>
      <c r="D99" s="591" t="s">
        <v>819</v>
      </c>
      <c r="E99" s="657">
        <v>0.5</v>
      </c>
      <c r="F99" s="593" t="s">
        <v>820</v>
      </c>
      <c r="G99" s="593" t="s">
        <v>821</v>
      </c>
      <c r="H99" s="594" t="s">
        <v>815</v>
      </c>
      <c r="I99" s="595" t="s">
        <v>822</v>
      </c>
      <c r="J99" s="595" t="s">
        <v>823</v>
      </c>
      <c r="K99" s="595" t="s">
        <v>818</v>
      </c>
      <c r="L99" s="595" t="s">
        <v>909</v>
      </c>
      <c r="M99" s="658">
        <v>0.02</v>
      </c>
      <c r="N99" s="658">
        <v>0.03</v>
      </c>
      <c r="O99" s="658">
        <v>0.05</v>
      </c>
      <c r="P99" s="658">
        <v>0.04</v>
      </c>
      <c r="Q99" s="658">
        <v>0.05</v>
      </c>
      <c r="R99" s="658">
        <v>0.05</v>
      </c>
      <c r="S99" s="155">
        <f t="shared" si="553"/>
        <v>0.12000000000000001</v>
      </c>
      <c r="T99" s="155">
        <f t="shared" si="554"/>
        <v>0.12000000000000001</v>
      </c>
      <c r="U99" s="152">
        <f t="shared" si="555"/>
        <v>1</v>
      </c>
      <c r="V99" s="152">
        <f t="shared" si="556"/>
        <v>1</v>
      </c>
      <c r="W99" s="658">
        <v>0.05</v>
      </c>
      <c r="X99" s="658">
        <v>0.03</v>
      </c>
      <c r="Y99" s="658">
        <v>0.05</v>
      </c>
      <c r="Z99" s="658">
        <v>0.03</v>
      </c>
      <c r="AA99" s="658">
        <v>0.02</v>
      </c>
      <c r="AB99" s="658">
        <v>0.02</v>
      </c>
      <c r="AC99" s="155">
        <f t="shared" ref="AC99" si="564">IF($L99="Suma",SUM(W99+Y99+AA99),IF($L99="Promedio",IF(((W99&lt;&gt;0)+(Y99&lt;&gt;0)+(AA99&lt;&gt;0))=0,0,SUM(W99,Y99,AA99)/((W99&lt;&gt;0)+(Y99&lt;&gt;0)+(AA99&lt;&gt;0))),AA99))</f>
        <v>0.12000000000000001</v>
      </c>
      <c r="AD99" s="155">
        <f t="shared" ref="AD99" si="565">IF($L99="Suma",SUM(X99+Z99+AB99),IF($L99="Promedio",IF(((X99&lt;&gt;0)+(Z99&lt;&gt;0)+(AB99&lt;&gt;0))=0,0,SUM(X99,Z99,AB99)/((X99&lt;&gt;0)+(Z99&lt;&gt;0)+(AB99&lt;&gt;0))),AB99))</f>
        <v>0.08</v>
      </c>
      <c r="AE99" s="152">
        <f t="shared" si="15"/>
        <v>0.66666666666666663</v>
      </c>
      <c r="AF99" s="152">
        <f>IF($L99="Suma",IF(SUM(S99,AC99)=0,"N.A.",SUM(T99,AD99)/SUM(S99,AC99)),IF($L99="Promedio",IF(AVERAGE(S99,AC99)=0,"N.A.",IF((S99&lt;&gt;0)+(AC99&lt;&gt;0)=0,"N.A.",((T99+AD99)/((T99&lt;&gt;0)+(AD99&lt;&gt;0)))/((S99+AC99)/((S99&lt;&gt;0)+(AC99&lt;&gt;0))))),AE99))</f>
        <v>0.83333333333333326</v>
      </c>
      <c r="AG99" s="659">
        <v>0.05</v>
      </c>
      <c r="AH99" s="659">
        <v>0.03</v>
      </c>
      <c r="AI99" s="659">
        <v>0.06</v>
      </c>
      <c r="AJ99" s="659">
        <v>0.05</v>
      </c>
      <c r="AK99" s="659">
        <v>0.05</v>
      </c>
      <c r="AL99" s="659">
        <v>0.06</v>
      </c>
      <c r="AM99" s="155">
        <f t="shared" si="559"/>
        <v>0.16</v>
      </c>
      <c r="AN99" s="155">
        <f t="shared" si="560"/>
        <v>0.14000000000000001</v>
      </c>
      <c r="AO99" s="194">
        <f>IF(AM99=0,"N.A.",AN99/AM99)</f>
        <v>0.87500000000000011</v>
      </c>
      <c r="AP99" s="194">
        <f>IF($L99="Suma",IF(SUM(S99,AC99,AM99)=0,"N.A.",SUM(T99,AD99,AN99)/SUM(S99,AC99,AM99)),IF($L99="Promedio",IF(AVERAGE(S99,AC99,AM99)=0,"N.A.",IF((S99&lt;&gt;0)+(AC99&lt;&gt;0)+(AM99&lt;&gt;0)=0,"N.A.",((T99+AD99+AN99)/((T99&lt;&gt;0)+(AD99&lt;&gt;0)+(AN99&lt;&gt;0)))/((S99+AC99+AM99)/((S99&lt;&gt;0)+(AC99&lt;&gt;0)+(AM99&lt;&gt;0))))),AO99))</f>
        <v>0.85</v>
      </c>
      <c r="AQ99" s="660">
        <v>0.05</v>
      </c>
      <c r="AR99" s="660">
        <v>0</v>
      </c>
      <c r="AS99" s="660">
        <v>0.05</v>
      </c>
      <c r="AT99" s="660">
        <v>0</v>
      </c>
      <c r="AU99" s="798">
        <v>0</v>
      </c>
      <c r="AV99" s="798">
        <v>0</v>
      </c>
      <c r="AW99" s="201">
        <f t="shared" ref="AW99" si="566">IF($L99="Suma",SUM(AQ99+AS99+AU99),IF($L99="Promedio",IF(((AQ99&lt;&gt;0)+(AS99&lt;&gt;0)+(AU99&lt;&gt;0))=0,0,SUM(AQ99,AS99,AU99)/((AQ99&lt;&gt;0)+(AS99&lt;&gt;0)+(AU99&lt;&gt;0))),AU99))</f>
        <v>0.1</v>
      </c>
      <c r="AX99" s="201">
        <f t="shared" ref="AX99" si="567">IF($L99="Suma",SUM(AR99+AT99+AV99),IF($L99="Promedio",IF(((AR99&lt;&gt;0)+(AT99&lt;&gt;0)+(AV99&lt;&gt;0))=0,0,SUM(AR99,AT99,AV99)/((AR99&lt;&gt;0)+(AT99&lt;&gt;0)+(AV99&lt;&gt;0))),AV99))</f>
        <v>0</v>
      </c>
      <c r="AY99" s="194">
        <f t="shared" si="18"/>
        <v>0</v>
      </c>
      <c r="AZ99" s="201">
        <f t="shared" si="563"/>
        <v>0.5</v>
      </c>
      <c r="BA99" s="201">
        <f t="shared" si="563"/>
        <v>0.34</v>
      </c>
      <c r="BB99" s="197">
        <f t="shared" si="528"/>
        <v>0.68</v>
      </c>
    </row>
    <row r="100" spans="1:54" s="135" customFormat="1" ht="165" customHeight="1" thickBot="1">
      <c r="A100" s="588"/>
      <c r="B100" s="604"/>
      <c r="C100" s="807"/>
      <c r="D100" s="606" t="s">
        <v>824</v>
      </c>
      <c r="E100" s="665">
        <v>0.98</v>
      </c>
      <c r="F100" s="608" t="s">
        <v>825</v>
      </c>
      <c r="G100" s="608" t="s">
        <v>826</v>
      </c>
      <c r="H100" s="639" t="s">
        <v>808</v>
      </c>
      <c r="I100" s="611" t="s">
        <v>827</v>
      </c>
      <c r="J100" s="611" t="s">
        <v>828</v>
      </c>
      <c r="K100" s="611" t="s">
        <v>818</v>
      </c>
      <c r="L100" s="611" t="s">
        <v>912</v>
      </c>
      <c r="M100" s="666">
        <v>0.98</v>
      </c>
      <c r="N100" s="666">
        <v>0.98</v>
      </c>
      <c r="O100" s="666">
        <v>0.98</v>
      </c>
      <c r="P100" s="666">
        <v>0.98</v>
      </c>
      <c r="Q100" s="666">
        <v>0.98</v>
      </c>
      <c r="R100" s="666">
        <v>0.98</v>
      </c>
      <c r="S100" s="155">
        <f t="shared" si="553"/>
        <v>0.98</v>
      </c>
      <c r="T100" s="155">
        <f t="shared" si="554"/>
        <v>0.98</v>
      </c>
      <c r="U100" s="152">
        <f t="shared" si="555"/>
        <v>1</v>
      </c>
      <c r="V100" s="152">
        <f t="shared" si="556"/>
        <v>1</v>
      </c>
      <c r="W100" s="666">
        <v>0.98</v>
      </c>
      <c r="X100" s="666">
        <v>0.98</v>
      </c>
      <c r="Y100" s="666">
        <v>0.98</v>
      </c>
      <c r="Z100" s="666">
        <v>0.98</v>
      </c>
      <c r="AA100" s="666">
        <v>0.98</v>
      </c>
      <c r="AB100" s="666">
        <v>0.98</v>
      </c>
      <c r="AC100" s="155">
        <f t="shared" ref="AC100" si="568">IF($L100="Suma",SUM(W100+Y100+AA100),IF($L100="Promedio",IF(((W100&lt;&gt;0)+(Y100&lt;&gt;0)+(AA100&lt;&gt;0))=0,0,SUM(W100,Y100,AA100)/((W100&lt;&gt;0)+(Y100&lt;&gt;0)+(AA100&lt;&gt;0))),AA100))</f>
        <v>0.98</v>
      </c>
      <c r="AD100" s="155">
        <f t="shared" ref="AD100" si="569">IF($L100="Suma",SUM(X100+Z100+AB100),IF($L100="Promedio",IF(((X100&lt;&gt;0)+(Z100&lt;&gt;0)+(AB100&lt;&gt;0))=0,0,SUM(X100,Z100,AB100)/((X100&lt;&gt;0)+(Z100&lt;&gt;0)+(AB100&lt;&gt;0))),AB100))</f>
        <v>0.98</v>
      </c>
      <c r="AE100" s="154">
        <f t="shared" si="15"/>
        <v>1</v>
      </c>
      <c r="AF100" s="152">
        <f>IF($L100="Suma",IF(SUM(S100,AC100)=0,"N.A.",SUM(T100,AD100)/SUM(S100,AC100)),IF($L100="Promedio",IF(AVERAGE(S100,AC100)=0,"N.A.",IF((S100&lt;&gt;0)+(AC100&lt;&gt;0)=0,"N.A.",((T100+AD100)/((T100&lt;&gt;0)+(AD100&lt;&gt;0)))/((S100+AC100)/((S100&lt;&gt;0)+(AC100&lt;&gt;0))))),AE100))</f>
        <v>1</v>
      </c>
      <c r="AG100" s="667">
        <v>0.98</v>
      </c>
      <c r="AH100" s="667">
        <v>0.98</v>
      </c>
      <c r="AI100" s="667">
        <v>0.98</v>
      </c>
      <c r="AJ100" s="667">
        <v>0.98</v>
      </c>
      <c r="AK100" s="667">
        <v>0.98</v>
      </c>
      <c r="AL100" s="667">
        <v>0.98</v>
      </c>
      <c r="AM100" s="155">
        <f t="shared" si="559"/>
        <v>0.98</v>
      </c>
      <c r="AN100" s="155">
        <f t="shared" si="560"/>
        <v>0.98</v>
      </c>
      <c r="AO100" s="198">
        <f>IF(AM100=0,"N.A.",AN100/AM100)</f>
        <v>1</v>
      </c>
      <c r="AP100" s="194">
        <f>IF($L100="Suma",IF(SUM(S100,AC100,AM100)=0,"N.A.",SUM(T100,AD100,AN100)/SUM(S100,AC100,AM100)),IF($L100="Promedio",IF(AVERAGE(S100,AC100,AM100)=0,"N.A.",IF((S100&lt;&gt;0)+(AC100&lt;&gt;0)+(AM100&lt;&gt;0)=0,"N.A.",((T100+AD100+AN100)/((T100&lt;&gt;0)+(AD100&lt;&gt;0)+(AN100&lt;&gt;0)))/((S100+AC100+AM100)/((S100&lt;&gt;0)+(AC100&lt;&gt;0)+(AM100&lt;&gt;0))))),AO100))</f>
        <v>1</v>
      </c>
      <c r="AQ100" s="668">
        <v>0.98</v>
      </c>
      <c r="AR100" s="668">
        <v>0</v>
      </c>
      <c r="AS100" s="668">
        <v>0.98</v>
      </c>
      <c r="AT100" s="668">
        <v>0</v>
      </c>
      <c r="AU100" s="813">
        <v>0.98</v>
      </c>
      <c r="AV100" s="813">
        <v>0</v>
      </c>
      <c r="AW100" s="201">
        <f t="shared" ref="AW100" si="570">IF($L100="Suma",SUM(AQ100+AS100+AU100),IF($L100="Promedio",IF(((AQ100&lt;&gt;0)+(AS100&lt;&gt;0)+(AU100&lt;&gt;0))=0,0,SUM(AQ100,AS100,AU100)/((AQ100&lt;&gt;0)+(AS100&lt;&gt;0)+(AU100&lt;&gt;0))),AU100))</f>
        <v>0.98</v>
      </c>
      <c r="AX100" s="201">
        <f t="shared" ref="AX100" si="571">IF($L100="Suma",SUM(AR100+AT100+AV100),IF($L100="Promedio",IF(((AR100&lt;&gt;0)+(AT100&lt;&gt;0)+(AV100&lt;&gt;0))=0,0,SUM(AR100,AT100,AV100)/((AR100&lt;&gt;0)+(AT100&lt;&gt;0)+(AV100&lt;&gt;0))),AV100))</f>
        <v>0</v>
      </c>
      <c r="AY100" s="198">
        <f t="shared" si="18"/>
        <v>0</v>
      </c>
      <c r="AZ100" s="201">
        <f t="shared" si="563"/>
        <v>0.98</v>
      </c>
      <c r="BA100" s="201">
        <f t="shared" si="563"/>
        <v>0.98</v>
      </c>
      <c r="BB100" s="199">
        <f t="shared" si="528"/>
        <v>1</v>
      </c>
    </row>
    <row r="101" spans="1:54" s="135" customFormat="1" ht="25.5" hidden="1" customHeight="1" thickBot="1">
      <c r="A101" s="588"/>
      <c r="B101" s="615" t="s">
        <v>949</v>
      </c>
      <c r="C101" s="808" t="s">
        <v>973</v>
      </c>
      <c r="D101" s="617"/>
      <c r="E101" s="670"/>
      <c r="F101" s="619"/>
      <c r="G101" s="619"/>
      <c r="H101" s="644"/>
      <c r="I101" s="622"/>
      <c r="J101" s="622"/>
      <c r="K101" s="622"/>
      <c r="L101" s="622"/>
      <c r="M101" s="671"/>
      <c r="N101" s="671"/>
      <c r="O101" s="671"/>
      <c r="P101" s="671"/>
      <c r="Q101" s="671"/>
      <c r="R101" s="671"/>
      <c r="S101" s="157"/>
      <c r="T101" s="157"/>
      <c r="U101" s="174">
        <f t="shared" ref="U101:V101" si="572">AVERAGE(U98:U100)</f>
        <v>1</v>
      </c>
      <c r="V101" s="174">
        <f t="shared" si="572"/>
        <v>1</v>
      </c>
      <c r="W101" s="671"/>
      <c r="X101" s="671"/>
      <c r="Y101" s="671"/>
      <c r="Z101" s="671"/>
      <c r="AA101" s="671"/>
      <c r="AB101" s="671"/>
      <c r="AC101" s="157"/>
      <c r="AD101" s="157"/>
      <c r="AE101" s="174">
        <f t="shared" ref="AE101:AF101" si="573">AVERAGE(AE98:AE100)</f>
        <v>0.88888888888888884</v>
      </c>
      <c r="AF101" s="174">
        <f t="shared" si="573"/>
        <v>0.94444444444444431</v>
      </c>
      <c r="AG101" s="672"/>
      <c r="AH101" s="672"/>
      <c r="AI101" s="672"/>
      <c r="AJ101" s="672"/>
      <c r="AK101" s="672"/>
      <c r="AL101" s="672"/>
      <c r="AM101" s="156"/>
      <c r="AN101" s="156"/>
      <c r="AO101" s="189">
        <f>AVERAGE(AO98:AO100)</f>
        <v>0.95833333333333337</v>
      </c>
      <c r="AP101" s="190">
        <f>AVERAGE(AP98:AP100)</f>
        <v>0.95000000000000007</v>
      </c>
      <c r="AQ101" s="673"/>
      <c r="AR101" s="673"/>
      <c r="AS101" s="673"/>
      <c r="AT101" s="673"/>
      <c r="AU101" s="814"/>
      <c r="AV101" s="814"/>
      <c r="AW101" s="203"/>
      <c r="AX101" s="203"/>
      <c r="AY101" s="189">
        <f>AVERAGE(AY98:AY100)</f>
        <v>0</v>
      </c>
      <c r="AZ101" s="192"/>
      <c r="BA101" s="192"/>
      <c r="BB101" s="189">
        <f>AVERAGE(BB98:BB100)</f>
        <v>0.89333333333333342</v>
      </c>
    </row>
    <row r="102" spans="1:54" s="135" customFormat="1" ht="344.25" customHeight="1">
      <c r="A102" s="588"/>
      <c r="B102" s="626" t="s">
        <v>950</v>
      </c>
      <c r="C102" s="815" t="s">
        <v>902</v>
      </c>
      <c r="D102" s="816" t="s">
        <v>829</v>
      </c>
      <c r="E102" s="817">
        <v>1</v>
      </c>
      <c r="F102" s="818" t="s">
        <v>830</v>
      </c>
      <c r="G102" s="819" t="s">
        <v>831</v>
      </c>
      <c r="H102" s="820" t="s">
        <v>534</v>
      </c>
      <c r="I102" s="632" t="s">
        <v>832</v>
      </c>
      <c r="J102" s="632" t="s">
        <v>833</v>
      </c>
      <c r="K102" s="821" t="s">
        <v>834</v>
      </c>
      <c r="L102" s="821" t="s">
        <v>912</v>
      </c>
      <c r="M102" s="802">
        <v>1</v>
      </c>
      <c r="N102" s="802">
        <v>1</v>
      </c>
      <c r="O102" s="802">
        <v>1</v>
      </c>
      <c r="P102" s="802">
        <v>1</v>
      </c>
      <c r="Q102" s="802">
        <v>1</v>
      </c>
      <c r="R102" s="802">
        <v>1</v>
      </c>
      <c r="S102" s="155">
        <f t="shared" ref="S102:S104" si="574">IF($L102="Suma",SUM(M102+O102+Q102),IF($L102="Promedio",IF(((M102&lt;&gt;0)+(O102&lt;&gt;0)+(Q102&lt;&gt;0))=0,0,SUM(M102,O102,Q102)/((M102&lt;&gt;0)+(O102&lt;&gt;0)+(Q102&lt;&gt;0))),Q102))</f>
        <v>1</v>
      </c>
      <c r="T102" s="155">
        <f t="shared" ref="T102:T104" si="575">IF($L102="Suma",SUM(N102+P102+R102),IF($L102="Promedio",IF(((N102&lt;&gt;0)+(P102&lt;&gt;0)+(R102&lt;&gt;0))=0,0,SUM(N102,P102,R102)/((N102&lt;&gt;0)+(P102&lt;&gt;0)+(R102&lt;&gt;0))),R102))</f>
        <v>1</v>
      </c>
      <c r="U102" s="152">
        <f t="shared" ref="U102:U104" si="576">IF(S102=0,"N.A.",T102/S102)</f>
        <v>1</v>
      </c>
      <c r="V102" s="152">
        <f t="shared" ref="V102:V104" si="577">IF($L102="Suma",IF(SUM(S102)=0,"N.A.",SUM(T102)/SUM(S102)),IF(L102="Promedio",IF(AVERAGE(S102)=0,"N.A.",AVERAGE(T102)/AVERAGE(S102)),U102))</f>
        <v>1</v>
      </c>
      <c r="W102" s="802">
        <v>1</v>
      </c>
      <c r="X102" s="802">
        <v>1</v>
      </c>
      <c r="Y102" s="802">
        <v>1</v>
      </c>
      <c r="Z102" s="802">
        <v>1</v>
      </c>
      <c r="AA102" s="802">
        <v>1</v>
      </c>
      <c r="AB102" s="802">
        <v>1</v>
      </c>
      <c r="AC102" s="155">
        <f t="shared" ref="AC102" si="578">IF($L102="Suma",SUM(W102+Y102+AA102),IF($L102="Promedio",IF(((W102&lt;&gt;0)+(Y102&lt;&gt;0)+(AA102&lt;&gt;0))=0,0,SUM(W102,Y102,AA102)/((W102&lt;&gt;0)+(Y102&lt;&gt;0)+(AA102&lt;&gt;0))),AA102))</f>
        <v>1</v>
      </c>
      <c r="AD102" s="155">
        <f t="shared" ref="AD102" si="579">IF($L102="Suma",SUM(X102+Z102+AB102),IF($L102="Promedio",IF(((X102&lt;&gt;0)+(Z102&lt;&gt;0)+(AB102&lt;&gt;0))=0,0,SUM(X102,Z102,AB102)/((X102&lt;&gt;0)+(Z102&lt;&gt;0)+(AB102&lt;&gt;0))),AB102))</f>
        <v>1</v>
      </c>
      <c r="AE102" s="159">
        <f t="shared" si="15"/>
        <v>1</v>
      </c>
      <c r="AF102" s="152">
        <f>IF($L102="Suma",IF(SUM(S102,AC102)=0,"N.A.",SUM(T102,AD102)/SUM(S102,AC102)),IF($L102="Promedio",IF(AVERAGE(S102,AC102)=0,"N.A.",IF((S102&lt;&gt;0)+(AC102&lt;&gt;0)=0,"N.A.",((T102+AD102)/((T102&lt;&gt;0)+(AD102&lt;&gt;0)))/((S102+AC102)/((S102&lt;&gt;0)+(AC102&lt;&gt;0))))),AE102))</f>
        <v>1</v>
      </c>
      <c r="AG102" s="803">
        <v>1</v>
      </c>
      <c r="AH102" s="803">
        <v>1</v>
      </c>
      <c r="AI102" s="803">
        <v>1</v>
      </c>
      <c r="AJ102" s="803">
        <v>1</v>
      </c>
      <c r="AK102" s="803">
        <v>1</v>
      </c>
      <c r="AL102" s="803">
        <v>1</v>
      </c>
      <c r="AM102" s="155">
        <f t="shared" ref="AM102:AM104" si="580">IF($L102="Suma",SUM(AG102+AI102+AK102),IF($L102="Promedio",IF(((AG102&lt;&gt;0)+(AI102&lt;&gt;0)+(AK102&lt;&gt;0))=0,0,SUM(AG102,AI102,AK102)/((AG102&lt;&gt;0)+(AI102&lt;&gt;0)+(AK102&lt;&gt;0))),AK102))</f>
        <v>1</v>
      </c>
      <c r="AN102" s="155">
        <f t="shared" ref="AN102:AN104" si="581">IF($L102="Suma",SUM(AH102+AJ102+AL102),IF($L102="Promedio",IF(((AH102&lt;&gt;0)+(AJ102&lt;&gt;0)+(AL102&lt;&gt;0))=0,0,SUM(AH102,AJ102,AL102)/((AH102&lt;&gt;0)+(AJ102&lt;&gt;0)+(AL102&lt;&gt;0))),AL102))</f>
        <v>1</v>
      </c>
      <c r="AO102" s="193">
        <f>IF(AM102=0,"N.A.",AN102/AM102)</f>
        <v>1</v>
      </c>
      <c r="AP102" s="194">
        <f>IF($L102="Suma",IF(SUM(S102,AC102,AM102)=0,"N.A.",SUM(T102,AD102,AN102)/SUM(S102,AC102,AM102)),IF($L102="Promedio",IF(AVERAGE(S102,AC102,AM102)=0,"N.A.",IF((S102&lt;&gt;0)+(AC102&lt;&gt;0)+(AM102&lt;&gt;0)=0,"N.A.",((T102+AD102+AN102)/((T102&lt;&gt;0)+(AD102&lt;&gt;0)+(AN102&lt;&gt;0)))/((S102+AC102+AM102)/((S102&lt;&gt;0)+(AC102&lt;&gt;0)+(AM102&lt;&gt;0))))),AO102))</f>
        <v>1</v>
      </c>
      <c r="AQ102" s="804">
        <v>1</v>
      </c>
      <c r="AR102" s="804">
        <v>0</v>
      </c>
      <c r="AS102" s="804">
        <v>1</v>
      </c>
      <c r="AT102" s="804">
        <v>0</v>
      </c>
      <c r="AU102" s="804">
        <v>1</v>
      </c>
      <c r="AV102" s="804">
        <v>0</v>
      </c>
      <c r="AW102" s="201">
        <f t="shared" ref="AW102" si="582">IF($L102="Suma",SUM(AQ102+AS102+AU102),IF($L102="Promedio",IF(((AQ102&lt;&gt;0)+(AS102&lt;&gt;0)+(AU102&lt;&gt;0))=0,0,SUM(AQ102,AS102,AU102)/((AQ102&lt;&gt;0)+(AS102&lt;&gt;0)+(AU102&lt;&gt;0))),AU102))</f>
        <v>1</v>
      </c>
      <c r="AX102" s="201">
        <f t="shared" ref="AX102" si="583">IF($L102="Suma",SUM(AR102+AT102+AV102),IF($L102="Promedio",IF(((AR102&lt;&gt;0)+(AT102&lt;&gt;0)+(AV102&lt;&gt;0))=0,0,SUM(AR102,AT102,AV102)/((AR102&lt;&gt;0)+(AT102&lt;&gt;0)+(AV102&lt;&gt;0))),AV102))</f>
        <v>0</v>
      </c>
      <c r="AY102" s="193">
        <f t="shared" si="18"/>
        <v>0</v>
      </c>
      <c r="AZ102" s="201">
        <f t="shared" ref="AZ102:BA104" si="584">IF($L102="Suma",SUM(S102,AC102,AM102,AW102),IF($L102="Promedio",IF(((S102&lt;&gt;0)+(AC102&lt;&gt;0)+(AM102&lt;&gt;0)+(AW102&lt;&gt;0))=0,0,SUM(S102,AC102,AM102,AW102)/((S102&lt;&gt;0)+(AC102&lt;&gt;0)+(AM102&lt;&gt;0)+(AW102&lt;&gt;0))),AW102))</f>
        <v>1</v>
      </c>
      <c r="BA102" s="201">
        <f t="shared" si="584"/>
        <v>1</v>
      </c>
      <c r="BB102" s="196">
        <f t="shared" si="528"/>
        <v>1</v>
      </c>
    </row>
    <row r="103" spans="1:54" s="135" customFormat="1" ht="267.75" customHeight="1">
      <c r="A103" s="588"/>
      <c r="B103" s="598"/>
      <c r="C103" s="822"/>
      <c r="D103" s="823" t="s">
        <v>835</v>
      </c>
      <c r="E103" s="824">
        <v>1</v>
      </c>
      <c r="F103" s="825" t="s">
        <v>836</v>
      </c>
      <c r="G103" s="601" t="s">
        <v>837</v>
      </c>
      <c r="H103" s="715" t="s">
        <v>534</v>
      </c>
      <c r="I103" s="595" t="s">
        <v>838</v>
      </c>
      <c r="J103" s="595" t="s">
        <v>839</v>
      </c>
      <c r="K103" s="826" t="s">
        <v>834</v>
      </c>
      <c r="L103" s="826" t="s">
        <v>912</v>
      </c>
      <c r="M103" s="658">
        <v>1</v>
      </c>
      <c r="N103" s="658">
        <v>0.8518</v>
      </c>
      <c r="O103" s="658">
        <v>1</v>
      </c>
      <c r="P103" s="658">
        <v>0.94110000000000005</v>
      </c>
      <c r="Q103" s="658">
        <v>1</v>
      </c>
      <c r="R103" s="658">
        <v>0.94730000000000003</v>
      </c>
      <c r="S103" s="155">
        <f t="shared" si="574"/>
        <v>1</v>
      </c>
      <c r="T103" s="155">
        <f t="shared" si="575"/>
        <v>0.91339999999999988</v>
      </c>
      <c r="U103" s="152">
        <f t="shared" si="576"/>
        <v>0.91339999999999988</v>
      </c>
      <c r="V103" s="152">
        <f t="shared" si="577"/>
        <v>0.91339999999999988</v>
      </c>
      <c r="W103" s="658">
        <v>1</v>
      </c>
      <c r="X103" s="658">
        <v>0.96099999999999997</v>
      </c>
      <c r="Y103" s="658">
        <v>1</v>
      </c>
      <c r="Z103" s="658">
        <v>0.90400000000000003</v>
      </c>
      <c r="AA103" s="658">
        <v>1</v>
      </c>
      <c r="AB103" s="658">
        <v>0.94899999999999995</v>
      </c>
      <c r="AC103" s="155">
        <f t="shared" ref="AC103" si="585">IF($L103="Suma",SUM(W103+Y103+AA103),IF($L103="Promedio",IF(((W103&lt;&gt;0)+(Y103&lt;&gt;0)+(AA103&lt;&gt;0))=0,0,SUM(W103,Y103,AA103)/((W103&lt;&gt;0)+(Y103&lt;&gt;0)+(AA103&lt;&gt;0))),AA103))</f>
        <v>1</v>
      </c>
      <c r="AD103" s="155">
        <f t="shared" ref="AD103" si="586">IF($L103="Suma",SUM(X103+Z103+AB103),IF($L103="Promedio",IF(((X103&lt;&gt;0)+(Z103&lt;&gt;0)+(AB103&lt;&gt;0))=0,0,SUM(X103,Z103,AB103)/((X103&lt;&gt;0)+(Z103&lt;&gt;0)+(AB103&lt;&gt;0))),AB103))</f>
        <v>0.93800000000000006</v>
      </c>
      <c r="AE103" s="152">
        <f t="shared" si="15"/>
        <v>0.93800000000000006</v>
      </c>
      <c r="AF103" s="152">
        <f>IF($L103="Suma",IF(SUM(S103,AC103)=0,"N.A.",SUM(T103,AD103)/SUM(S103,AC103)),IF($L103="Promedio",IF(AVERAGE(S103,AC103)=0,"N.A.",IF((S103&lt;&gt;0)+(AC103&lt;&gt;0)=0,"N.A.",((T103+AD103)/((T103&lt;&gt;0)+(AD103&lt;&gt;0)))/((S103+AC103)/((S103&lt;&gt;0)+(AC103&lt;&gt;0))))),AE103))</f>
        <v>0.92569999999999997</v>
      </c>
      <c r="AG103" s="654">
        <v>1</v>
      </c>
      <c r="AH103" s="659">
        <v>0.96</v>
      </c>
      <c r="AI103" s="654">
        <v>1</v>
      </c>
      <c r="AJ103" s="659">
        <v>0.96199999999999997</v>
      </c>
      <c r="AK103" s="654">
        <v>1</v>
      </c>
      <c r="AL103" s="659">
        <v>0.97099999999999997</v>
      </c>
      <c r="AM103" s="155">
        <f t="shared" si="580"/>
        <v>1</v>
      </c>
      <c r="AN103" s="155">
        <f t="shared" si="581"/>
        <v>0.96433333333333326</v>
      </c>
      <c r="AO103" s="194">
        <f>IF(AM103=0,"N.A.",AN103/AM103)</f>
        <v>0.96433333333333326</v>
      </c>
      <c r="AP103" s="194">
        <f>IF($L103="Suma",IF(SUM(S103,AC103,AM103)=0,"N.A.",SUM(T103,AD103,AN103)/SUM(S103,AC103,AM103)),IF($L103="Promedio",IF(AVERAGE(S103,AC103,AM103)=0,"N.A.",IF((S103&lt;&gt;0)+(AC103&lt;&gt;0)+(AM103&lt;&gt;0)=0,"N.A.",((T103+AD103+AN103)/((T103&lt;&gt;0)+(AD103&lt;&gt;0)+(AN103&lt;&gt;0)))/((S103+AC103+AM103)/((S103&lt;&gt;0)+(AC103&lt;&gt;0)+(AM103&lt;&gt;0))))),AO103))</f>
        <v>0.93857777777777773</v>
      </c>
      <c r="AQ103" s="660">
        <v>1</v>
      </c>
      <c r="AR103" s="660">
        <v>0</v>
      </c>
      <c r="AS103" s="660">
        <v>1</v>
      </c>
      <c r="AT103" s="660">
        <v>0</v>
      </c>
      <c r="AU103" s="660">
        <v>1</v>
      </c>
      <c r="AV103" s="660">
        <v>0</v>
      </c>
      <c r="AW103" s="201">
        <f t="shared" ref="AW103" si="587">IF($L103="Suma",SUM(AQ103+AS103+AU103),IF($L103="Promedio",IF(((AQ103&lt;&gt;0)+(AS103&lt;&gt;0)+(AU103&lt;&gt;0))=0,0,SUM(AQ103,AS103,AU103)/((AQ103&lt;&gt;0)+(AS103&lt;&gt;0)+(AU103&lt;&gt;0))),AU103))</f>
        <v>1</v>
      </c>
      <c r="AX103" s="201">
        <f t="shared" ref="AX103" si="588">IF($L103="Suma",SUM(AR103+AT103+AV103),IF($L103="Promedio",IF(((AR103&lt;&gt;0)+(AT103&lt;&gt;0)+(AV103&lt;&gt;0))=0,0,SUM(AR103,AT103,AV103)/((AR103&lt;&gt;0)+(AT103&lt;&gt;0)+(AV103&lt;&gt;0))),AV103))</f>
        <v>0</v>
      </c>
      <c r="AY103" s="194">
        <f t="shared" si="18"/>
        <v>0</v>
      </c>
      <c r="AZ103" s="201">
        <f t="shared" si="584"/>
        <v>1</v>
      </c>
      <c r="BA103" s="201">
        <f t="shared" si="584"/>
        <v>0.93857777777777773</v>
      </c>
      <c r="BB103" s="197">
        <f t="shared" si="528"/>
        <v>0.93857777777777773</v>
      </c>
    </row>
    <row r="104" spans="1:54" s="135" customFormat="1" ht="267.75" customHeight="1" thickBot="1">
      <c r="A104" s="588"/>
      <c r="B104" s="604"/>
      <c r="C104" s="827"/>
      <c r="D104" s="828" t="s">
        <v>840</v>
      </c>
      <c r="E104" s="829">
        <v>1</v>
      </c>
      <c r="F104" s="830" t="s">
        <v>841</v>
      </c>
      <c r="G104" s="609" t="s">
        <v>842</v>
      </c>
      <c r="H104" s="831" t="s">
        <v>534</v>
      </c>
      <c r="I104" s="611" t="s">
        <v>843</v>
      </c>
      <c r="J104" s="611" t="s">
        <v>844</v>
      </c>
      <c r="K104" s="610" t="s">
        <v>834</v>
      </c>
      <c r="L104" s="610" t="s">
        <v>912</v>
      </c>
      <c r="M104" s="666">
        <v>1</v>
      </c>
      <c r="N104" s="666">
        <v>1</v>
      </c>
      <c r="O104" s="666">
        <v>1</v>
      </c>
      <c r="P104" s="666">
        <v>1</v>
      </c>
      <c r="Q104" s="666">
        <v>1</v>
      </c>
      <c r="R104" s="666">
        <v>1</v>
      </c>
      <c r="S104" s="155">
        <f t="shared" si="574"/>
        <v>1</v>
      </c>
      <c r="T104" s="155">
        <f t="shared" si="575"/>
        <v>1</v>
      </c>
      <c r="U104" s="152">
        <f t="shared" si="576"/>
        <v>1</v>
      </c>
      <c r="V104" s="152">
        <f t="shared" si="577"/>
        <v>1</v>
      </c>
      <c r="W104" s="666">
        <v>1</v>
      </c>
      <c r="X104" s="666">
        <v>1</v>
      </c>
      <c r="Y104" s="666">
        <v>1</v>
      </c>
      <c r="Z104" s="666">
        <v>1</v>
      </c>
      <c r="AA104" s="666">
        <v>1</v>
      </c>
      <c r="AB104" s="666">
        <v>1</v>
      </c>
      <c r="AC104" s="155">
        <f t="shared" ref="AC104" si="589">IF($L104="Suma",SUM(W104+Y104+AA104),IF($L104="Promedio",IF(((W104&lt;&gt;0)+(Y104&lt;&gt;0)+(AA104&lt;&gt;0))=0,0,SUM(W104,Y104,AA104)/((W104&lt;&gt;0)+(Y104&lt;&gt;0)+(AA104&lt;&gt;0))),AA104))</f>
        <v>1</v>
      </c>
      <c r="AD104" s="155">
        <f t="shared" ref="AD104" si="590">IF($L104="Suma",SUM(X104+Z104+AB104),IF($L104="Promedio",IF(((X104&lt;&gt;0)+(Z104&lt;&gt;0)+(AB104&lt;&gt;0))=0,0,SUM(X104,Z104,AB104)/((X104&lt;&gt;0)+(Z104&lt;&gt;0)+(AB104&lt;&gt;0))),AB104))</f>
        <v>1</v>
      </c>
      <c r="AE104" s="154">
        <f t="shared" si="15"/>
        <v>1</v>
      </c>
      <c r="AF104" s="152">
        <f>IF($L104="Suma",IF(SUM(S104,AC104)=0,"N.A.",SUM(T104,AD104)/SUM(S104,AC104)),IF($L104="Promedio",IF(AVERAGE(S104,AC104)=0,"N.A.",IF((S104&lt;&gt;0)+(AC104&lt;&gt;0)=0,"N.A.",((T104+AD104)/((T104&lt;&gt;0)+(AD104&lt;&gt;0)))/((S104+AC104)/((S104&lt;&gt;0)+(AC104&lt;&gt;0))))),AE104))</f>
        <v>1</v>
      </c>
      <c r="AG104" s="672">
        <v>1</v>
      </c>
      <c r="AH104" s="672">
        <v>1</v>
      </c>
      <c r="AI104" s="672">
        <v>1</v>
      </c>
      <c r="AJ104" s="672">
        <v>1</v>
      </c>
      <c r="AK104" s="672">
        <v>1</v>
      </c>
      <c r="AL104" s="672">
        <v>1</v>
      </c>
      <c r="AM104" s="155">
        <f t="shared" si="580"/>
        <v>1</v>
      </c>
      <c r="AN104" s="155">
        <f t="shared" si="581"/>
        <v>1</v>
      </c>
      <c r="AO104" s="198">
        <f>IF(AM104=0,"N.A.",AN104/AM104)</f>
        <v>1</v>
      </c>
      <c r="AP104" s="194">
        <f>IF($L104="Suma",IF(SUM(S104,AC104,AM104)=0,"N.A.",SUM(T104,AD104,AN104)/SUM(S104,AC104,AM104)),IF($L104="Promedio",IF(AVERAGE(S104,AC104,AM104)=0,"N.A.",IF((S104&lt;&gt;0)+(AC104&lt;&gt;0)+(AM104&lt;&gt;0)=0,"N.A.",((T104+AD104+AN104)/((T104&lt;&gt;0)+(AD104&lt;&gt;0)+(AN104&lt;&gt;0)))/((S104+AC104+AM104)/((S104&lt;&gt;0)+(AC104&lt;&gt;0)+(AM104&lt;&gt;0))))),AO104))</f>
        <v>1</v>
      </c>
      <c r="AQ104" s="668">
        <v>1</v>
      </c>
      <c r="AR104" s="668">
        <v>0</v>
      </c>
      <c r="AS104" s="668">
        <v>1</v>
      </c>
      <c r="AT104" s="668">
        <v>0</v>
      </c>
      <c r="AU104" s="668">
        <v>1</v>
      </c>
      <c r="AV104" s="668">
        <v>0</v>
      </c>
      <c r="AW104" s="201">
        <f t="shared" ref="AW104" si="591">IF($L104="Suma",SUM(AQ104+AS104+AU104),IF($L104="Promedio",IF(((AQ104&lt;&gt;0)+(AS104&lt;&gt;0)+(AU104&lt;&gt;0))=0,0,SUM(AQ104,AS104,AU104)/((AQ104&lt;&gt;0)+(AS104&lt;&gt;0)+(AU104&lt;&gt;0))),AU104))</f>
        <v>1</v>
      </c>
      <c r="AX104" s="201">
        <f t="shared" ref="AX104" si="592">IF($L104="Suma",SUM(AR104+AT104+AV104),IF($L104="Promedio",IF(((AR104&lt;&gt;0)+(AT104&lt;&gt;0)+(AV104&lt;&gt;0))=0,0,SUM(AR104,AT104,AV104)/((AR104&lt;&gt;0)+(AT104&lt;&gt;0)+(AV104&lt;&gt;0))),AV104))</f>
        <v>0</v>
      </c>
      <c r="AY104" s="198">
        <f t="shared" si="18"/>
        <v>0</v>
      </c>
      <c r="AZ104" s="201">
        <f t="shared" si="584"/>
        <v>1</v>
      </c>
      <c r="BA104" s="201">
        <f t="shared" si="584"/>
        <v>1</v>
      </c>
      <c r="BB104" s="199">
        <f t="shared" si="528"/>
        <v>1</v>
      </c>
    </row>
    <row r="105" spans="1:54" s="135" customFormat="1" ht="32.25" hidden="1" customHeight="1" thickBot="1">
      <c r="A105" s="588"/>
      <c r="B105" s="615" t="s">
        <v>951</v>
      </c>
      <c r="C105" s="832" t="s">
        <v>974</v>
      </c>
      <c r="D105" s="833"/>
      <c r="E105" s="834"/>
      <c r="F105" s="835"/>
      <c r="G105" s="620"/>
      <c r="H105" s="836"/>
      <c r="I105" s="622"/>
      <c r="J105" s="622"/>
      <c r="K105" s="621"/>
      <c r="L105" s="621"/>
      <c r="M105" s="671"/>
      <c r="N105" s="671"/>
      <c r="O105" s="671"/>
      <c r="P105" s="671"/>
      <c r="Q105" s="671"/>
      <c r="R105" s="671"/>
      <c r="S105" s="157"/>
      <c r="T105" s="157"/>
      <c r="U105" s="174">
        <f t="shared" ref="U105:V105" si="593">AVERAGE(U102:U104)</f>
        <v>0.97113333333333329</v>
      </c>
      <c r="V105" s="174">
        <f t="shared" si="593"/>
        <v>0.97113333333333329</v>
      </c>
      <c r="W105" s="671"/>
      <c r="X105" s="671"/>
      <c r="Y105" s="671"/>
      <c r="Z105" s="671"/>
      <c r="AA105" s="671"/>
      <c r="AB105" s="671"/>
      <c r="AC105" s="157"/>
      <c r="AD105" s="157"/>
      <c r="AE105" s="174">
        <f t="shared" ref="AE105:AF105" si="594">AVERAGE(AE102:AE104)</f>
        <v>0.97933333333333339</v>
      </c>
      <c r="AF105" s="174">
        <f t="shared" si="594"/>
        <v>0.97523333333333329</v>
      </c>
      <c r="AG105" s="672"/>
      <c r="AH105" s="672"/>
      <c r="AI105" s="672"/>
      <c r="AJ105" s="672"/>
      <c r="AK105" s="672"/>
      <c r="AL105" s="672"/>
      <c r="AM105" s="160"/>
      <c r="AN105" s="160"/>
      <c r="AO105" s="189">
        <f>AVERAGE(AO102:AO104)</f>
        <v>0.98811111111111105</v>
      </c>
      <c r="AP105" s="190">
        <f>AVERAGE(AP102:AP104)</f>
        <v>0.97952592592592591</v>
      </c>
      <c r="AQ105" s="673"/>
      <c r="AR105" s="673"/>
      <c r="AS105" s="673"/>
      <c r="AT105" s="673"/>
      <c r="AU105" s="673"/>
      <c r="AV105" s="673"/>
      <c r="AW105" s="203"/>
      <c r="AX105" s="203"/>
      <c r="AY105" s="189">
        <f>AVERAGE(AY102:AY104)</f>
        <v>0</v>
      </c>
      <c r="AZ105" s="192"/>
      <c r="BA105" s="192"/>
      <c r="BB105" s="189">
        <f>AVERAGE(BB102:BB104)</f>
        <v>0.97952592592592591</v>
      </c>
    </row>
    <row r="106" spans="1:54" s="135" customFormat="1" ht="50.25" hidden="1" customHeight="1" thickBot="1">
      <c r="A106" s="588"/>
      <c r="B106" s="615"/>
      <c r="C106" s="832" t="s">
        <v>975</v>
      </c>
      <c r="D106" s="833"/>
      <c r="E106" s="834"/>
      <c r="F106" s="835"/>
      <c r="G106" s="620"/>
      <c r="H106" s="836"/>
      <c r="I106" s="622"/>
      <c r="J106" s="622"/>
      <c r="K106" s="621"/>
      <c r="L106" s="621"/>
      <c r="M106" s="671"/>
      <c r="N106" s="671"/>
      <c r="O106" s="671"/>
      <c r="P106" s="671"/>
      <c r="Q106" s="671"/>
      <c r="R106" s="671"/>
      <c r="S106" s="157"/>
      <c r="T106" s="157"/>
      <c r="U106" s="180">
        <f>AVERAGE(U105,U101,U97,U94,U89,U83)</f>
        <v>1.0167298105206994</v>
      </c>
      <c r="V106" s="180">
        <f>AVERAGE(V105,V101,V97,V94,V89,V83)</f>
        <v>1.0167298105206994</v>
      </c>
      <c r="W106" s="671"/>
      <c r="X106" s="671"/>
      <c r="Y106" s="671"/>
      <c r="Z106" s="671"/>
      <c r="AA106" s="671"/>
      <c r="AB106" s="671"/>
      <c r="AC106" s="157"/>
      <c r="AD106" s="157"/>
      <c r="AE106" s="180">
        <f>AVERAGE(AE105,AE101,AE97,AE94,AE89,AE83)</f>
        <v>0.9779504901375754</v>
      </c>
      <c r="AF106" s="180">
        <f>AVERAGE(AF105,AF101,AF97,AF94,AF89,AF83)</f>
        <v>0.99912964390434522</v>
      </c>
      <c r="AG106" s="672"/>
      <c r="AH106" s="672"/>
      <c r="AI106" s="672"/>
      <c r="AJ106" s="672"/>
      <c r="AK106" s="672"/>
      <c r="AL106" s="672"/>
      <c r="AM106" s="160"/>
      <c r="AN106" s="160"/>
      <c r="AO106" s="209">
        <f>AVERAGE(AO105,AO101,AO97,AO94,AO89,AO83)</f>
        <v>1.0304021862392791</v>
      </c>
      <c r="AP106" s="209">
        <f>AVERAGE(AP105,AP101,AP97,AP94,AP89,AP83)</f>
        <v>1.008568060006416</v>
      </c>
      <c r="AQ106" s="673"/>
      <c r="AR106" s="673"/>
      <c r="AS106" s="673"/>
      <c r="AT106" s="673"/>
      <c r="AU106" s="673"/>
      <c r="AV106" s="673"/>
      <c r="AW106" s="203"/>
      <c r="AX106" s="203"/>
      <c r="AY106" s="209"/>
      <c r="AZ106" s="192"/>
      <c r="BA106" s="192"/>
      <c r="BB106" s="209">
        <f>AVERAGE(BB105,BB101,BB97,BB94,BB89,BB83)</f>
        <v>0.92901168189961758</v>
      </c>
    </row>
    <row r="107" spans="1:54" s="135" customFormat="1" ht="409.6" thickBot="1">
      <c r="A107" s="588"/>
      <c r="B107" s="837" t="s">
        <v>952</v>
      </c>
      <c r="C107" s="838" t="s">
        <v>903</v>
      </c>
      <c r="D107" s="695" t="s">
        <v>845</v>
      </c>
      <c r="E107" s="839">
        <v>0.9</v>
      </c>
      <c r="F107" s="789" t="s">
        <v>846</v>
      </c>
      <c r="G107" s="789" t="s">
        <v>847</v>
      </c>
      <c r="H107" s="790" t="s">
        <v>534</v>
      </c>
      <c r="I107" s="791" t="s">
        <v>848</v>
      </c>
      <c r="J107" s="791" t="s">
        <v>849</v>
      </c>
      <c r="K107" s="791" t="s">
        <v>537</v>
      </c>
      <c r="L107" s="791" t="s">
        <v>909</v>
      </c>
      <c r="M107" s="792">
        <v>0</v>
      </c>
      <c r="N107" s="792">
        <v>0</v>
      </c>
      <c r="O107" s="792">
        <v>0</v>
      </c>
      <c r="P107" s="792">
        <v>0</v>
      </c>
      <c r="Q107" s="792">
        <v>0</v>
      </c>
      <c r="R107" s="792">
        <v>0</v>
      </c>
      <c r="S107" s="188">
        <f t="shared" ref="S107" si="595">IF($L107="Suma",SUM(M107+O107+Q107),IF($L107="Promedio",IF(((M107&lt;&gt;0)+(O107&lt;&gt;0)+(Q107&lt;&gt;0))=0,0,SUM(M107,O107,Q107)/((M107&lt;&gt;0)+(O107&lt;&gt;0)+(Q107&lt;&gt;0))),Q107))</f>
        <v>0</v>
      </c>
      <c r="T107" s="188">
        <f t="shared" ref="T107" si="596">IF($L107="Suma",SUM(N107+P107+R107),IF($L107="Promedio",IF(((N107&lt;&gt;0)+(P107&lt;&gt;0)+(R107&lt;&gt;0))=0,0,SUM(N107,P107,R107)/((N107&lt;&gt;0)+(P107&lt;&gt;0)+(R107&lt;&gt;0))),R107))</f>
        <v>0</v>
      </c>
      <c r="U107" s="152" t="str">
        <f>IF(S107=0,"N.A.",T107/S107)</f>
        <v>N.A.</v>
      </c>
      <c r="V107" s="152" t="str">
        <f>IF($L107="Suma",IF(SUM(S107)=0,"N.A.",SUM(T107)/SUM(S107)),IF(L107="Promedio",IF(AVERAGE(S107)=0,"N.A.",AVERAGE(T107)/AVERAGE(S107)),U107))</f>
        <v>N.A.</v>
      </c>
      <c r="W107" s="793">
        <v>4</v>
      </c>
      <c r="X107" s="793">
        <v>4</v>
      </c>
      <c r="Y107" s="793">
        <v>0</v>
      </c>
      <c r="Z107" s="793">
        <v>0</v>
      </c>
      <c r="AA107" s="793">
        <v>0</v>
      </c>
      <c r="AB107" s="793">
        <v>0</v>
      </c>
      <c r="AC107" s="188">
        <f t="shared" ref="AC107" si="597">IF($L107="Suma",SUM(W107+Y107+AA107),IF($L107="Promedio",IF(((W107&lt;&gt;0)+(Y107&lt;&gt;0)+(AA107&lt;&gt;0))=0,0,SUM(W107,Y107,AA107)/((W107&lt;&gt;0)+(Y107&lt;&gt;0)+(AA107&lt;&gt;0))),AA107))</f>
        <v>4</v>
      </c>
      <c r="AD107" s="188">
        <f t="shared" ref="AD107" si="598">IF($L107="Suma",SUM(X107+Z107+AB107),IF($L107="Promedio",IF(((X107&lt;&gt;0)+(Z107&lt;&gt;0)+(AB107&lt;&gt;0))=0,0,SUM(X107,Z107,AB107)/((X107&lt;&gt;0)+(Z107&lt;&gt;0)+(AB107&lt;&gt;0))),AB107))</f>
        <v>4</v>
      </c>
      <c r="AE107" s="161">
        <f t="shared" ref="AE107:AE116" si="599">IF(AC107=0,"N.A.",AD107/AC107)</f>
        <v>1</v>
      </c>
      <c r="AF107" s="152">
        <f>IF($L107="Suma",IF(SUM(S107,AC107)=0,"N.A.",SUM(T107,AD107)/SUM(S107,AC107)),IF($L107="Promedio",IF(AVERAGE(S107,AC107)=0,"N.A.",IF((S107&lt;&gt;0)+(AC107&lt;&gt;0)=0,"N.A.",((T107+AD107)/((T107&lt;&gt;0)+(AD107&lt;&gt;0)))/((S107+AC107)/((S107&lt;&gt;0)+(AC107&lt;&gt;0))))),AE107))</f>
        <v>1</v>
      </c>
      <c r="AG107" s="794">
        <v>6</v>
      </c>
      <c r="AH107" s="794">
        <v>6</v>
      </c>
      <c r="AI107" s="794">
        <v>0</v>
      </c>
      <c r="AJ107" s="794">
        <v>0</v>
      </c>
      <c r="AK107" s="794">
        <v>0</v>
      </c>
      <c r="AL107" s="794">
        <v>0</v>
      </c>
      <c r="AM107" s="186">
        <f t="shared" ref="AM107" si="600">IF($L107="Suma",SUM(AG107+AI107+AK107),IF($L107="Promedio",IF(((AG107&lt;&gt;0)+(AI107&lt;&gt;0)+(AK107&lt;&gt;0))=0,0,SUM(AG107,AI107,AK107)/((AG107&lt;&gt;0)+(AI107&lt;&gt;0)+(AK107&lt;&gt;0))),AK107))</f>
        <v>6</v>
      </c>
      <c r="AN107" s="186">
        <f t="shared" ref="AN107" si="601">IF($L107="Suma",SUM(AH107+AJ107+AL107),IF($L107="Promedio",IF(((AH107&lt;&gt;0)+(AJ107&lt;&gt;0)+(AL107&lt;&gt;0))=0,0,SUM(AH107,AJ107,AL107)/((AH107&lt;&gt;0)+(AJ107&lt;&gt;0)+(AL107&lt;&gt;0))),AL107))</f>
        <v>6</v>
      </c>
      <c r="AO107" s="210">
        <f>IF(AM107=0,"N.A.",AN107/AM107)</f>
        <v>1</v>
      </c>
      <c r="AP107" s="194">
        <f>IF($L107="Suma",IF(SUM(S107,AC107,AM107)=0,"N.A.",SUM(T107,AD107,AN107)/SUM(S107,AC107,AM107)),IF($L107="Promedio",IF(AVERAGE(S107,AC107,AM107)=0,"N.A.",IF((S107&lt;&gt;0)+(AC107&lt;&gt;0)+(AM107&lt;&gt;0)=0,"N.A.",((T107+AD107+AN107)/((T107&lt;&gt;0)+(AD107&lt;&gt;0)+(AN107&lt;&gt;0)))/((S107+AC107+AM107)/((S107&lt;&gt;0)+(AC107&lt;&gt;0)+(AM107&lt;&gt;0))))),AO107))</f>
        <v>1</v>
      </c>
      <c r="AQ107" s="793">
        <v>4</v>
      </c>
      <c r="AR107" s="793">
        <v>0</v>
      </c>
      <c r="AS107" s="793">
        <v>0</v>
      </c>
      <c r="AT107" s="793">
        <v>0</v>
      </c>
      <c r="AU107" s="793">
        <v>0</v>
      </c>
      <c r="AV107" s="793">
        <v>0</v>
      </c>
      <c r="AW107" s="186">
        <f t="shared" ref="AW107" si="602">IF($L107="Suma",SUM(AQ107+AS107+AU107),IF($L107="Promedio",IF(((AQ107&lt;&gt;0)+(AS107&lt;&gt;0)+(AU107&lt;&gt;0))=0,0,SUM(AQ107,AS107,AU107)/((AQ107&lt;&gt;0)+(AS107&lt;&gt;0)+(AU107&lt;&gt;0))),AU107))</f>
        <v>4</v>
      </c>
      <c r="AX107" s="186">
        <f t="shared" ref="AX107" si="603">IF($L107="Suma",SUM(AR107+AT107+AV107),IF($L107="Promedio",IF(((AR107&lt;&gt;0)+(AT107&lt;&gt;0)+(AV107&lt;&gt;0))=0,0,SUM(AR107,AT107,AV107)/((AR107&lt;&gt;0)+(AT107&lt;&gt;0)+(AV107&lt;&gt;0))),AV107))</f>
        <v>0</v>
      </c>
      <c r="AY107" s="210">
        <f t="shared" ref="AY107:AY116" si="604">IF(AW107=0,"N.A.",AX107/AW107)</f>
        <v>0</v>
      </c>
      <c r="AZ107" s="188">
        <f>IF($L107="Suma",SUM(S107,AC107,AM107,AW107),IF($L107="Promedio",IF(((S107&lt;&gt;0)+(AC107&lt;&gt;0)+(AM107&lt;&gt;0)+(AW107&lt;&gt;0))=0,0,SUM(S107,AC107,AM107,AW107)/((S107&lt;&gt;0)+(AC107&lt;&gt;0)+(AM107&lt;&gt;0)+(AW107&lt;&gt;0))),AW107))</f>
        <v>14</v>
      </c>
      <c r="BA107" s="188">
        <f>IF($L107="Suma",SUM(T107,AD107,AN107,AX107),IF($L107="Promedio",IF(((T107&lt;&gt;0)+(AD107&lt;&gt;0)+(AN107&lt;&gt;0)+(AX107&lt;&gt;0))=0,0,SUM(T107,AD107,AN107,AX107)/((T107&lt;&gt;0)+(AD107&lt;&gt;0)+(AN107&lt;&gt;0)+(AX107&lt;&gt;0))),AX107))</f>
        <v>10</v>
      </c>
      <c r="BB107" s="211">
        <f t="shared" si="528"/>
        <v>0.7142857142857143</v>
      </c>
    </row>
    <row r="108" spans="1:54" s="135" customFormat="1" ht="27.75" hidden="1" thickBot="1">
      <c r="A108" s="588"/>
      <c r="B108" s="840" t="s">
        <v>953</v>
      </c>
      <c r="C108" s="669" t="s">
        <v>976</v>
      </c>
      <c r="D108" s="617"/>
      <c r="E108" s="670"/>
      <c r="F108" s="619"/>
      <c r="G108" s="619"/>
      <c r="H108" s="644"/>
      <c r="I108" s="622"/>
      <c r="J108" s="622"/>
      <c r="K108" s="622"/>
      <c r="L108" s="622"/>
      <c r="M108" s="690"/>
      <c r="N108" s="690"/>
      <c r="O108" s="690"/>
      <c r="P108" s="690"/>
      <c r="Q108" s="690"/>
      <c r="R108" s="690"/>
      <c r="S108" s="150"/>
      <c r="T108" s="150"/>
      <c r="U108" s="174" t="e">
        <f t="shared" ref="U108:V108" si="605">AVERAGE(U107)</f>
        <v>#DIV/0!</v>
      </c>
      <c r="V108" s="174" t="e">
        <f t="shared" si="605"/>
        <v>#DIV/0!</v>
      </c>
      <c r="W108" s="691"/>
      <c r="X108" s="691"/>
      <c r="Y108" s="691"/>
      <c r="Z108" s="691"/>
      <c r="AA108" s="691"/>
      <c r="AB108" s="691"/>
      <c r="AC108" s="150"/>
      <c r="AD108" s="150"/>
      <c r="AE108" s="174">
        <f t="shared" ref="AE108:AF108" si="606">AVERAGE(AE107)</f>
        <v>1</v>
      </c>
      <c r="AF108" s="174">
        <f t="shared" si="606"/>
        <v>1</v>
      </c>
      <c r="AG108" s="692"/>
      <c r="AH108" s="692"/>
      <c r="AI108" s="692"/>
      <c r="AJ108" s="692"/>
      <c r="AK108" s="692"/>
      <c r="AL108" s="692"/>
      <c r="AM108" s="156"/>
      <c r="AN108" s="156"/>
      <c r="AO108" s="189">
        <f>AVERAGE(AO107)</f>
        <v>1</v>
      </c>
      <c r="AP108" s="190">
        <f>AVERAGE(AP107)</f>
        <v>1</v>
      </c>
      <c r="AQ108" s="673"/>
      <c r="AR108" s="673"/>
      <c r="AS108" s="673"/>
      <c r="AT108" s="673"/>
      <c r="AU108" s="673"/>
      <c r="AV108" s="673"/>
      <c r="AW108" s="212"/>
      <c r="AX108" s="212"/>
      <c r="AY108" s="189">
        <f>AVERAGE(AY107)</f>
        <v>0</v>
      </c>
      <c r="AZ108" s="192"/>
      <c r="BA108" s="192"/>
      <c r="BB108" s="189">
        <f>AVERAGE(BB107)</f>
        <v>0.7142857142857143</v>
      </c>
    </row>
    <row r="109" spans="1:54" s="135" customFormat="1" ht="141.75" customHeight="1">
      <c r="A109" s="588"/>
      <c r="B109" s="626" t="s">
        <v>954</v>
      </c>
      <c r="C109" s="815" t="s">
        <v>904</v>
      </c>
      <c r="D109" s="841" t="s">
        <v>850</v>
      </c>
      <c r="E109" s="842">
        <v>13</v>
      </c>
      <c r="F109" s="843" t="s">
        <v>851</v>
      </c>
      <c r="G109" s="819" t="s">
        <v>852</v>
      </c>
      <c r="H109" s="820">
        <v>11</v>
      </c>
      <c r="I109" s="632" t="s">
        <v>853</v>
      </c>
      <c r="J109" s="632" t="s">
        <v>854</v>
      </c>
      <c r="K109" s="821" t="s">
        <v>855</v>
      </c>
      <c r="L109" s="821" t="s">
        <v>909</v>
      </c>
      <c r="M109" s="633">
        <v>0</v>
      </c>
      <c r="N109" s="633">
        <v>0</v>
      </c>
      <c r="O109" s="633">
        <v>3</v>
      </c>
      <c r="P109" s="633">
        <v>3</v>
      </c>
      <c r="Q109" s="633">
        <v>2</v>
      </c>
      <c r="R109" s="633">
        <v>2</v>
      </c>
      <c r="S109" s="188">
        <f t="shared" ref="S109:S116" si="607">IF($L109="Suma",SUM(M109+O109+Q109),IF($L109="Promedio",IF(((M109&lt;&gt;0)+(O109&lt;&gt;0)+(Q109&lt;&gt;0))=0,0,SUM(M109,O109,Q109)/((M109&lt;&gt;0)+(O109&lt;&gt;0)+(Q109&lt;&gt;0))),Q109))</f>
        <v>5</v>
      </c>
      <c r="T109" s="188">
        <f t="shared" ref="T109:T116" si="608">IF($L109="Suma",SUM(N109+P109+R109),IF($L109="Promedio",IF(((N109&lt;&gt;0)+(P109&lt;&gt;0)+(R109&lt;&gt;0))=0,0,SUM(N109,P109,R109)/((N109&lt;&gt;0)+(P109&lt;&gt;0)+(R109&lt;&gt;0))),R109))</f>
        <v>5</v>
      </c>
      <c r="U109" s="152">
        <f t="shared" ref="U109:U116" si="609">IF(S109=0,"N.A.",T109/S109)</f>
        <v>1</v>
      </c>
      <c r="V109" s="152">
        <f t="shared" ref="V109:V116" si="610">IF($L109="Suma",IF(SUM(S109)=0,"N.A.",SUM(T109)/SUM(S109)),IF(L109="Promedio",IF(AVERAGE(S109)=0,"N.A.",AVERAGE(T109)/AVERAGE(S109)),U109))</f>
        <v>1</v>
      </c>
      <c r="W109" s="633">
        <v>1</v>
      </c>
      <c r="X109" s="633">
        <v>1</v>
      </c>
      <c r="Y109" s="633">
        <v>2</v>
      </c>
      <c r="Z109" s="633">
        <v>2</v>
      </c>
      <c r="AA109" s="633">
        <v>1</v>
      </c>
      <c r="AB109" s="633">
        <v>1</v>
      </c>
      <c r="AC109" s="188">
        <f t="shared" ref="AC109" si="611">IF($L109="Suma",SUM(W109+Y109+AA109),IF($L109="Promedio",IF(((W109&lt;&gt;0)+(Y109&lt;&gt;0)+(AA109&lt;&gt;0))=0,0,SUM(W109,Y109,AA109)/((W109&lt;&gt;0)+(Y109&lt;&gt;0)+(AA109&lt;&gt;0))),AA109))</f>
        <v>4</v>
      </c>
      <c r="AD109" s="188">
        <f t="shared" ref="AD109" si="612">IF($L109="Suma",SUM(X109+Z109+AB109),IF($L109="Promedio",IF(((X109&lt;&gt;0)+(Z109&lt;&gt;0)+(AB109&lt;&gt;0))=0,0,SUM(X109,Z109,AB109)/((X109&lt;&gt;0)+(Z109&lt;&gt;0)+(AB109&lt;&gt;0))),AB109))</f>
        <v>4</v>
      </c>
      <c r="AE109" s="159">
        <f t="shared" si="599"/>
        <v>1</v>
      </c>
      <c r="AF109" s="152">
        <f t="shared" ref="AF109:AF116" si="613">IF($L109="Suma",IF(SUM(S109,AC109)=0,"N.A.",SUM(T109,AD109)/SUM(S109,AC109)),IF($L109="Promedio",IF(AVERAGE(S109,AC109)=0,"N.A.",IF((S109&lt;&gt;0)+(AC109&lt;&gt;0)=0,"N.A.",((T109+AD109)/((T109&lt;&gt;0)+(AD109&lt;&gt;0)))/((S109+AC109)/((S109&lt;&gt;0)+(AC109&lt;&gt;0))))),AE109))</f>
        <v>1</v>
      </c>
      <c r="AG109" s="634">
        <v>2</v>
      </c>
      <c r="AH109" s="634">
        <v>2</v>
      </c>
      <c r="AI109" s="634">
        <v>1</v>
      </c>
      <c r="AJ109" s="634">
        <v>1</v>
      </c>
      <c r="AK109" s="634">
        <v>1</v>
      </c>
      <c r="AL109" s="634">
        <v>1</v>
      </c>
      <c r="AM109" s="186">
        <f t="shared" ref="AM109:AM116" si="614">IF($L109="Suma",SUM(AG109+AI109+AK109),IF($L109="Promedio",IF(((AG109&lt;&gt;0)+(AI109&lt;&gt;0)+(AK109&lt;&gt;0))=0,0,SUM(AG109,AI109,AK109)/((AG109&lt;&gt;0)+(AI109&lt;&gt;0)+(AK109&lt;&gt;0))),AK109))</f>
        <v>4</v>
      </c>
      <c r="AN109" s="186">
        <f t="shared" ref="AN109:AN116" si="615">IF($L109="Suma",SUM(AH109+AJ109+AL109),IF($L109="Promedio",IF(((AH109&lt;&gt;0)+(AJ109&lt;&gt;0)+(AL109&lt;&gt;0))=0,0,SUM(AH109,AJ109,AL109)/((AH109&lt;&gt;0)+(AJ109&lt;&gt;0)+(AL109&lt;&gt;0))),AL109))</f>
        <v>4</v>
      </c>
      <c r="AO109" s="193">
        <f t="shared" ref="AO109:AO116" si="616">IF(AM109=0,"N.A.",AN109/AM109)</f>
        <v>1</v>
      </c>
      <c r="AP109" s="194">
        <f t="shared" ref="AP109:AP116" si="617">IF($L109="Suma",IF(SUM(S109,AC109,AM109)=0,"N.A.",SUM(T109,AD109,AN109)/SUM(S109,AC109,AM109)),IF($L109="Promedio",IF(AVERAGE(S109,AC109,AM109)=0,"N.A.",IF((S109&lt;&gt;0)+(AC109&lt;&gt;0)+(AM109&lt;&gt;0)=0,"N.A.",((T109+AD109+AN109)/((T109&lt;&gt;0)+(AD109&lt;&gt;0)+(AN109&lt;&gt;0)))/((S109+AC109+AM109)/((S109&lt;&gt;0)+(AC109&lt;&gt;0)+(AM109&lt;&gt;0))))),AO109))</f>
        <v>1</v>
      </c>
      <c r="AQ109" s="635">
        <v>1</v>
      </c>
      <c r="AR109" s="635">
        <v>0</v>
      </c>
      <c r="AS109" s="635">
        <v>0</v>
      </c>
      <c r="AT109" s="635">
        <v>0</v>
      </c>
      <c r="AU109" s="635">
        <v>0</v>
      </c>
      <c r="AV109" s="635">
        <v>0</v>
      </c>
      <c r="AW109" s="186">
        <f t="shared" ref="AW109" si="618">IF($L109="Suma",SUM(AQ109+AS109+AU109),IF($L109="Promedio",IF(((AQ109&lt;&gt;0)+(AS109&lt;&gt;0)+(AU109&lt;&gt;0))=0,0,SUM(AQ109,AS109,AU109)/((AQ109&lt;&gt;0)+(AS109&lt;&gt;0)+(AU109&lt;&gt;0))),AU109))</f>
        <v>1</v>
      </c>
      <c r="AX109" s="186">
        <f t="shared" ref="AX109" si="619">IF($L109="Suma",SUM(AR109+AT109+AV109),IF($L109="Promedio",IF(((AR109&lt;&gt;0)+(AT109&lt;&gt;0)+(AV109&lt;&gt;0))=0,0,SUM(AR109,AT109,AV109)/((AR109&lt;&gt;0)+(AT109&lt;&gt;0)+(AV109&lt;&gt;0))),AV109))</f>
        <v>0</v>
      </c>
      <c r="AY109" s="193">
        <f t="shared" si="604"/>
        <v>0</v>
      </c>
      <c r="AZ109" s="188">
        <f t="shared" ref="AZ109:BA116" si="620">IF($L109="Suma",SUM(S109,AC109,AM109,AW109),IF($L109="Promedio",IF(((S109&lt;&gt;0)+(AC109&lt;&gt;0)+(AM109&lt;&gt;0)+(AW109&lt;&gt;0))=0,0,SUM(S109,AC109,AM109,AW109)/((S109&lt;&gt;0)+(AC109&lt;&gt;0)+(AM109&lt;&gt;0)+(AW109&lt;&gt;0))),AW109))</f>
        <v>14</v>
      </c>
      <c r="BA109" s="188">
        <f t="shared" si="620"/>
        <v>13</v>
      </c>
      <c r="BB109" s="196">
        <f t="shared" si="528"/>
        <v>0.9285714285714286</v>
      </c>
    </row>
    <row r="110" spans="1:54" s="135" customFormat="1" ht="346.5" customHeight="1">
      <c r="A110" s="588"/>
      <c r="B110" s="598"/>
      <c r="C110" s="822"/>
      <c r="D110" s="844" t="s">
        <v>856</v>
      </c>
      <c r="E110" s="845">
        <v>9</v>
      </c>
      <c r="F110" s="846" t="s">
        <v>857</v>
      </c>
      <c r="G110" s="601" t="s">
        <v>858</v>
      </c>
      <c r="H110" s="715">
        <v>0</v>
      </c>
      <c r="I110" s="595" t="s">
        <v>859</v>
      </c>
      <c r="J110" s="595" t="s">
        <v>860</v>
      </c>
      <c r="K110" s="826" t="s">
        <v>855</v>
      </c>
      <c r="L110" s="826" t="s">
        <v>909</v>
      </c>
      <c r="M110" s="600">
        <v>0</v>
      </c>
      <c r="N110" s="600">
        <v>0</v>
      </c>
      <c r="O110" s="600">
        <v>0</v>
      </c>
      <c r="P110" s="600">
        <v>0</v>
      </c>
      <c r="Q110" s="600">
        <v>0</v>
      </c>
      <c r="R110" s="600">
        <v>0</v>
      </c>
      <c r="S110" s="188">
        <f t="shared" si="607"/>
        <v>0</v>
      </c>
      <c r="T110" s="188">
        <f t="shared" si="608"/>
        <v>0</v>
      </c>
      <c r="U110" s="225" t="str">
        <f t="shared" si="609"/>
        <v>N.A.</v>
      </c>
      <c r="V110" s="225" t="str">
        <f t="shared" si="610"/>
        <v>N.A.</v>
      </c>
      <c r="W110" s="600">
        <v>0</v>
      </c>
      <c r="X110" s="600">
        <v>0</v>
      </c>
      <c r="Y110" s="600">
        <v>0</v>
      </c>
      <c r="Z110" s="600">
        <v>0</v>
      </c>
      <c r="AA110" s="600">
        <v>0</v>
      </c>
      <c r="AB110" s="600">
        <v>0</v>
      </c>
      <c r="AC110" s="188">
        <f t="shared" ref="AC110" si="621">IF($L110="Suma",SUM(W110+Y110+AA110),IF($L110="Promedio",IF(((W110&lt;&gt;0)+(Y110&lt;&gt;0)+(AA110&lt;&gt;0))=0,0,SUM(W110,Y110,AA110)/((W110&lt;&gt;0)+(Y110&lt;&gt;0)+(AA110&lt;&gt;0))),AA110))</f>
        <v>0</v>
      </c>
      <c r="AD110" s="188">
        <f t="shared" ref="AD110" si="622">IF($L110="Suma",SUM(X110+Z110+AB110),IF($L110="Promedio",IF(((X110&lt;&gt;0)+(Z110&lt;&gt;0)+(AB110&lt;&gt;0))=0,0,SUM(X110,Z110,AB110)/((X110&lt;&gt;0)+(Z110&lt;&gt;0)+(AB110&lt;&gt;0))),AB110))</f>
        <v>0</v>
      </c>
      <c r="AE110" s="225" t="str">
        <f t="shared" si="599"/>
        <v>N.A.</v>
      </c>
      <c r="AF110" s="225" t="str">
        <f t="shared" si="613"/>
        <v>N.A.</v>
      </c>
      <c r="AG110" s="767">
        <v>0</v>
      </c>
      <c r="AH110" s="767">
        <v>0</v>
      </c>
      <c r="AI110" s="767">
        <v>0</v>
      </c>
      <c r="AJ110" s="767">
        <v>1</v>
      </c>
      <c r="AK110" s="767">
        <v>0</v>
      </c>
      <c r="AL110" s="767">
        <v>0</v>
      </c>
      <c r="AM110" s="186">
        <f t="shared" si="614"/>
        <v>0</v>
      </c>
      <c r="AN110" s="186">
        <f t="shared" si="615"/>
        <v>1</v>
      </c>
      <c r="AO110" s="225" t="str">
        <f t="shared" si="616"/>
        <v>N.A.</v>
      </c>
      <c r="AP110" s="225" t="str">
        <f t="shared" si="617"/>
        <v>N.A.</v>
      </c>
      <c r="AQ110" s="600">
        <v>0</v>
      </c>
      <c r="AR110" s="600">
        <v>0</v>
      </c>
      <c r="AS110" s="600">
        <v>9</v>
      </c>
      <c r="AT110" s="600">
        <v>0</v>
      </c>
      <c r="AU110" s="600">
        <v>0</v>
      </c>
      <c r="AV110" s="600">
        <v>0</v>
      </c>
      <c r="AW110" s="186">
        <f t="shared" ref="AW110" si="623">IF($L110="Suma",SUM(AQ110+AS110+AU110),IF($L110="Promedio",IF(((AQ110&lt;&gt;0)+(AS110&lt;&gt;0)+(AU110&lt;&gt;0))=0,0,SUM(AQ110,AS110,AU110)/((AQ110&lt;&gt;0)+(AS110&lt;&gt;0)+(AU110&lt;&gt;0))),AU110))</f>
        <v>9</v>
      </c>
      <c r="AX110" s="186">
        <f t="shared" ref="AX110" si="624">IF($L110="Suma",SUM(AR110+AT110+AV110),IF($L110="Promedio",IF(((AR110&lt;&gt;0)+(AT110&lt;&gt;0)+(AV110&lt;&gt;0))=0,0,SUM(AR110,AT110,AV110)/((AR110&lt;&gt;0)+(AT110&lt;&gt;0)+(AV110&lt;&gt;0))),AV110))</f>
        <v>0</v>
      </c>
      <c r="AY110" s="194">
        <f t="shared" si="604"/>
        <v>0</v>
      </c>
      <c r="AZ110" s="188">
        <f t="shared" si="620"/>
        <v>9</v>
      </c>
      <c r="BA110" s="188">
        <f t="shared" si="620"/>
        <v>1</v>
      </c>
      <c r="BB110" s="197">
        <f t="shared" si="528"/>
        <v>0.1111111111111111</v>
      </c>
    </row>
    <row r="111" spans="1:54" s="135" customFormat="1" ht="346.5" customHeight="1">
      <c r="A111" s="588"/>
      <c r="B111" s="598"/>
      <c r="C111" s="822"/>
      <c r="D111" s="847" t="s">
        <v>861</v>
      </c>
      <c r="E111" s="848">
        <v>59</v>
      </c>
      <c r="F111" s="846" t="s">
        <v>862</v>
      </c>
      <c r="G111" s="601" t="s">
        <v>863</v>
      </c>
      <c r="H111" s="715">
        <v>59</v>
      </c>
      <c r="I111" s="595" t="s">
        <v>864</v>
      </c>
      <c r="J111" s="595" t="s">
        <v>865</v>
      </c>
      <c r="K111" s="826" t="s">
        <v>855</v>
      </c>
      <c r="L111" s="826" t="s">
        <v>909</v>
      </c>
      <c r="M111" s="596">
        <v>59</v>
      </c>
      <c r="N111" s="596">
        <v>59</v>
      </c>
      <c r="O111" s="596">
        <v>0</v>
      </c>
      <c r="P111" s="596">
        <v>0</v>
      </c>
      <c r="Q111" s="596">
        <v>0</v>
      </c>
      <c r="R111" s="596">
        <v>0</v>
      </c>
      <c r="S111" s="188">
        <f t="shared" si="607"/>
        <v>59</v>
      </c>
      <c r="T111" s="188">
        <f t="shared" si="608"/>
        <v>59</v>
      </c>
      <c r="U111" s="152">
        <f t="shared" si="609"/>
        <v>1</v>
      </c>
      <c r="V111" s="152">
        <f t="shared" si="610"/>
        <v>1</v>
      </c>
      <c r="W111" s="596">
        <v>0</v>
      </c>
      <c r="X111" s="596">
        <v>0</v>
      </c>
      <c r="Y111" s="596">
        <v>0</v>
      </c>
      <c r="Z111" s="596">
        <v>0</v>
      </c>
      <c r="AA111" s="596">
        <v>0</v>
      </c>
      <c r="AB111" s="596">
        <v>0</v>
      </c>
      <c r="AC111" s="188">
        <f t="shared" ref="AC111" si="625">IF($L111="Suma",SUM(W111+Y111+AA111),IF($L111="Promedio",IF(((W111&lt;&gt;0)+(Y111&lt;&gt;0)+(AA111&lt;&gt;0))=0,0,SUM(W111,Y111,AA111)/((W111&lt;&gt;0)+(Y111&lt;&gt;0)+(AA111&lt;&gt;0))),AA111))</f>
        <v>0</v>
      </c>
      <c r="AD111" s="188">
        <f t="shared" ref="AD111" si="626">IF($L111="Suma",SUM(X111+Z111+AB111),IF($L111="Promedio",IF(((X111&lt;&gt;0)+(Z111&lt;&gt;0)+(AB111&lt;&gt;0))=0,0,SUM(X111,Z111,AB111)/((X111&lt;&gt;0)+(Z111&lt;&gt;0)+(AB111&lt;&gt;0))),AB111))</f>
        <v>0</v>
      </c>
      <c r="AE111" s="152" t="str">
        <f t="shared" si="599"/>
        <v>N.A.</v>
      </c>
      <c r="AF111" s="152">
        <f t="shared" si="613"/>
        <v>1</v>
      </c>
      <c r="AG111" s="597">
        <v>0</v>
      </c>
      <c r="AH111" s="597">
        <v>0</v>
      </c>
      <c r="AI111" s="597">
        <v>0</v>
      </c>
      <c r="AJ111" s="597">
        <v>0</v>
      </c>
      <c r="AK111" s="597">
        <v>0</v>
      </c>
      <c r="AL111" s="597">
        <v>0</v>
      </c>
      <c r="AM111" s="186">
        <f t="shared" si="614"/>
        <v>0</v>
      </c>
      <c r="AN111" s="186">
        <f t="shared" si="615"/>
        <v>0</v>
      </c>
      <c r="AO111" s="194" t="str">
        <f t="shared" si="616"/>
        <v>N.A.</v>
      </c>
      <c r="AP111" s="194">
        <f t="shared" si="617"/>
        <v>1</v>
      </c>
      <c r="AQ111" s="600">
        <v>0</v>
      </c>
      <c r="AR111" s="600">
        <v>0</v>
      </c>
      <c r="AS111" s="600">
        <v>0</v>
      </c>
      <c r="AT111" s="600">
        <v>0</v>
      </c>
      <c r="AU111" s="600">
        <v>0</v>
      </c>
      <c r="AV111" s="600">
        <v>0</v>
      </c>
      <c r="AW111" s="186">
        <f t="shared" ref="AW111" si="627">IF($L111="Suma",SUM(AQ111+AS111+AU111),IF($L111="Promedio",IF(((AQ111&lt;&gt;0)+(AS111&lt;&gt;0)+(AU111&lt;&gt;0))=0,0,SUM(AQ111,AS111,AU111)/((AQ111&lt;&gt;0)+(AS111&lt;&gt;0)+(AU111&lt;&gt;0))),AU111))</f>
        <v>0</v>
      </c>
      <c r="AX111" s="186">
        <f t="shared" ref="AX111" si="628">IF($L111="Suma",SUM(AR111+AT111+AV111),IF($L111="Promedio",IF(((AR111&lt;&gt;0)+(AT111&lt;&gt;0)+(AV111&lt;&gt;0))=0,0,SUM(AR111,AT111,AV111)/((AR111&lt;&gt;0)+(AT111&lt;&gt;0)+(AV111&lt;&gt;0))),AV111))</f>
        <v>0</v>
      </c>
      <c r="AY111" s="194" t="str">
        <f t="shared" si="604"/>
        <v>N.A.</v>
      </c>
      <c r="AZ111" s="188">
        <f t="shared" si="620"/>
        <v>59</v>
      </c>
      <c r="BA111" s="188">
        <f t="shared" si="620"/>
        <v>59</v>
      </c>
      <c r="BB111" s="197">
        <f t="shared" si="528"/>
        <v>1</v>
      </c>
    </row>
    <row r="112" spans="1:54" s="135" customFormat="1" ht="346.5" customHeight="1">
      <c r="A112" s="588"/>
      <c r="B112" s="598"/>
      <c r="C112" s="822"/>
      <c r="D112" s="847" t="s">
        <v>866</v>
      </c>
      <c r="E112" s="848">
        <v>2</v>
      </c>
      <c r="F112" s="846" t="s">
        <v>867</v>
      </c>
      <c r="G112" s="601" t="s">
        <v>868</v>
      </c>
      <c r="H112" s="715">
        <v>2</v>
      </c>
      <c r="I112" s="595" t="s">
        <v>869</v>
      </c>
      <c r="J112" s="595" t="s">
        <v>870</v>
      </c>
      <c r="K112" s="826" t="s">
        <v>855</v>
      </c>
      <c r="L112" s="826" t="s">
        <v>909</v>
      </c>
      <c r="M112" s="596">
        <v>0</v>
      </c>
      <c r="N112" s="596">
        <v>0</v>
      </c>
      <c r="O112" s="596">
        <v>0</v>
      </c>
      <c r="P112" s="596">
        <v>0</v>
      </c>
      <c r="Q112" s="596">
        <v>1</v>
      </c>
      <c r="R112" s="596">
        <v>1</v>
      </c>
      <c r="S112" s="188">
        <f t="shared" si="607"/>
        <v>1</v>
      </c>
      <c r="T112" s="188">
        <f t="shared" si="608"/>
        <v>1</v>
      </c>
      <c r="U112" s="152">
        <f t="shared" si="609"/>
        <v>1</v>
      </c>
      <c r="V112" s="152">
        <f t="shared" si="610"/>
        <v>1</v>
      </c>
      <c r="W112" s="596">
        <v>0</v>
      </c>
      <c r="X112" s="596">
        <v>0</v>
      </c>
      <c r="Y112" s="596">
        <v>0</v>
      </c>
      <c r="Z112" s="596">
        <v>0</v>
      </c>
      <c r="AA112" s="596">
        <v>0</v>
      </c>
      <c r="AB112" s="596">
        <v>0</v>
      </c>
      <c r="AC112" s="188">
        <f t="shared" ref="AC112" si="629">IF($L112="Suma",SUM(W112+Y112+AA112),IF($L112="Promedio",IF(((W112&lt;&gt;0)+(Y112&lt;&gt;0)+(AA112&lt;&gt;0))=0,0,SUM(W112,Y112,AA112)/((W112&lt;&gt;0)+(Y112&lt;&gt;0)+(AA112&lt;&gt;0))),AA112))</f>
        <v>0</v>
      </c>
      <c r="AD112" s="188">
        <f t="shared" ref="AD112" si="630">IF($L112="Suma",SUM(X112+Z112+AB112),IF($L112="Promedio",IF(((X112&lt;&gt;0)+(Z112&lt;&gt;0)+(AB112&lt;&gt;0))=0,0,SUM(X112,Z112,AB112)/((X112&lt;&gt;0)+(Z112&lt;&gt;0)+(AB112&lt;&gt;0))),AB112))</f>
        <v>0</v>
      </c>
      <c r="AE112" s="152" t="str">
        <f t="shared" si="599"/>
        <v>N.A.</v>
      </c>
      <c r="AF112" s="152">
        <f t="shared" si="613"/>
        <v>1</v>
      </c>
      <c r="AG112" s="597">
        <v>0</v>
      </c>
      <c r="AH112" s="597">
        <v>0</v>
      </c>
      <c r="AI112" s="597">
        <v>0</v>
      </c>
      <c r="AJ112" s="597">
        <v>0</v>
      </c>
      <c r="AK112" s="597">
        <v>1</v>
      </c>
      <c r="AL112" s="597">
        <v>1</v>
      </c>
      <c r="AM112" s="186">
        <f t="shared" si="614"/>
        <v>1</v>
      </c>
      <c r="AN112" s="186">
        <f t="shared" si="615"/>
        <v>1</v>
      </c>
      <c r="AO112" s="194">
        <f t="shared" si="616"/>
        <v>1</v>
      </c>
      <c r="AP112" s="194">
        <f t="shared" si="617"/>
        <v>1</v>
      </c>
      <c r="AQ112" s="600">
        <v>0</v>
      </c>
      <c r="AR112" s="600">
        <v>0</v>
      </c>
      <c r="AS112" s="600">
        <v>0</v>
      </c>
      <c r="AT112" s="600">
        <v>0</v>
      </c>
      <c r="AU112" s="600">
        <v>0</v>
      </c>
      <c r="AV112" s="600">
        <v>0</v>
      </c>
      <c r="AW112" s="186">
        <f t="shared" ref="AW112" si="631">IF($L112="Suma",SUM(AQ112+AS112+AU112),IF($L112="Promedio",IF(((AQ112&lt;&gt;0)+(AS112&lt;&gt;0)+(AU112&lt;&gt;0))=0,0,SUM(AQ112,AS112,AU112)/((AQ112&lt;&gt;0)+(AS112&lt;&gt;0)+(AU112&lt;&gt;0))),AU112))</f>
        <v>0</v>
      </c>
      <c r="AX112" s="186">
        <f t="shared" ref="AX112" si="632">IF($L112="Suma",SUM(AR112+AT112+AV112),IF($L112="Promedio",IF(((AR112&lt;&gt;0)+(AT112&lt;&gt;0)+(AV112&lt;&gt;0))=0,0,SUM(AR112,AT112,AV112)/((AR112&lt;&gt;0)+(AT112&lt;&gt;0)+(AV112&lt;&gt;0))),AV112))</f>
        <v>0</v>
      </c>
      <c r="AY112" s="194" t="str">
        <f t="shared" si="604"/>
        <v>N.A.</v>
      </c>
      <c r="AZ112" s="188">
        <f t="shared" si="620"/>
        <v>2</v>
      </c>
      <c r="BA112" s="188">
        <f t="shared" si="620"/>
        <v>2</v>
      </c>
      <c r="BB112" s="197">
        <f t="shared" si="528"/>
        <v>1</v>
      </c>
    </row>
    <row r="113" spans="1:54" s="135" customFormat="1" ht="346.5" customHeight="1">
      <c r="A113" s="588"/>
      <c r="B113" s="598"/>
      <c r="C113" s="822"/>
      <c r="D113" s="847" t="s">
        <v>871</v>
      </c>
      <c r="E113" s="848">
        <v>2</v>
      </c>
      <c r="F113" s="846" t="s">
        <v>872</v>
      </c>
      <c r="G113" s="601" t="s">
        <v>868</v>
      </c>
      <c r="H113" s="715">
        <v>2</v>
      </c>
      <c r="I113" s="595" t="s">
        <v>873</v>
      </c>
      <c r="J113" s="595" t="s">
        <v>874</v>
      </c>
      <c r="K113" s="826" t="s">
        <v>855</v>
      </c>
      <c r="L113" s="826" t="s">
        <v>909</v>
      </c>
      <c r="M113" s="596">
        <v>0</v>
      </c>
      <c r="N113" s="596">
        <v>0</v>
      </c>
      <c r="O113" s="596">
        <v>0</v>
      </c>
      <c r="P113" s="596">
        <v>0</v>
      </c>
      <c r="Q113" s="596">
        <v>0</v>
      </c>
      <c r="R113" s="596">
        <v>0</v>
      </c>
      <c r="S113" s="188">
        <f t="shared" si="607"/>
        <v>0</v>
      </c>
      <c r="T113" s="188">
        <f t="shared" si="608"/>
        <v>0</v>
      </c>
      <c r="U113" s="152" t="str">
        <f t="shared" si="609"/>
        <v>N.A.</v>
      </c>
      <c r="V113" s="152" t="str">
        <f t="shared" si="610"/>
        <v>N.A.</v>
      </c>
      <c r="W113" s="596">
        <v>0</v>
      </c>
      <c r="X113" s="596">
        <v>0</v>
      </c>
      <c r="Y113" s="596">
        <v>0</v>
      </c>
      <c r="Z113" s="596">
        <v>0</v>
      </c>
      <c r="AA113" s="596">
        <v>1</v>
      </c>
      <c r="AB113" s="596">
        <v>1</v>
      </c>
      <c r="AC113" s="188">
        <f t="shared" ref="AC113" si="633">IF($L113="Suma",SUM(W113+Y113+AA113),IF($L113="Promedio",IF(((W113&lt;&gt;0)+(Y113&lt;&gt;0)+(AA113&lt;&gt;0))=0,0,SUM(W113,Y113,AA113)/((W113&lt;&gt;0)+(Y113&lt;&gt;0)+(AA113&lt;&gt;0))),AA113))</f>
        <v>1</v>
      </c>
      <c r="AD113" s="188">
        <f t="shared" ref="AD113" si="634">IF($L113="Suma",SUM(X113+Z113+AB113),IF($L113="Promedio",IF(((X113&lt;&gt;0)+(Z113&lt;&gt;0)+(AB113&lt;&gt;0))=0,0,SUM(X113,Z113,AB113)/((X113&lt;&gt;0)+(Z113&lt;&gt;0)+(AB113&lt;&gt;0))),AB113))</f>
        <v>1</v>
      </c>
      <c r="AE113" s="152">
        <f t="shared" si="599"/>
        <v>1</v>
      </c>
      <c r="AF113" s="152">
        <f t="shared" si="613"/>
        <v>1</v>
      </c>
      <c r="AG113" s="597">
        <v>0</v>
      </c>
      <c r="AH113" s="597">
        <v>0</v>
      </c>
      <c r="AI113" s="597">
        <v>0</v>
      </c>
      <c r="AJ113" s="597">
        <v>0</v>
      </c>
      <c r="AK113" s="597">
        <v>0</v>
      </c>
      <c r="AL113" s="597">
        <v>0</v>
      </c>
      <c r="AM113" s="186">
        <f t="shared" si="614"/>
        <v>0</v>
      </c>
      <c r="AN113" s="186">
        <f t="shared" si="615"/>
        <v>0</v>
      </c>
      <c r="AO113" s="194" t="str">
        <f t="shared" si="616"/>
        <v>N.A.</v>
      </c>
      <c r="AP113" s="194">
        <f t="shared" si="617"/>
        <v>1</v>
      </c>
      <c r="AQ113" s="600">
        <v>0</v>
      </c>
      <c r="AR113" s="600">
        <v>0</v>
      </c>
      <c r="AS113" s="600">
        <v>0</v>
      </c>
      <c r="AT113" s="600">
        <v>0</v>
      </c>
      <c r="AU113" s="600">
        <v>1</v>
      </c>
      <c r="AV113" s="600">
        <v>0</v>
      </c>
      <c r="AW113" s="186">
        <f t="shared" ref="AW113" si="635">IF($L113="Suma",SUM(AQ113+AS113+AU113),IF($L113="Promedio",IF(((AQ113&lt;&gt;0)+(AS113&lt;&gt;0)+(AU113&lt;&gt;0))=0,0,SUM(AQ113,AS113,AU113)/((AQ113&lt;&gt;0)+(AS113&lt;&gt;0)+(AU113&lt;&gt;0))),AU113))</f>
        <v>1</v>
      </c>
      <c r="AX113" s="186">
        <f t="shared" ref="AX113" si="636">IF($L113="Suma",SUM(AR113+AT113+AV113),IF($L113="Promedio",IF(((AR113&lt;&gt;0)+(AT113&lt;&gt;0)+(AV113&lt;&gt;0))=0,0,SUM(AR113,AT113,AV113)/((AR113&lt;&gt;0)+(AT113&lt;&gt;0)+(AV113&lt;&gt;0))),AV113))</f>
        <v>0</v>
      </c>
      <c r="AY113" s="194">
        <f t="shared" si="604"/>
        <v>0</v>
      </c>
      <c r="AZ113" s="188">
        <f t="shared" si="620"/>
        <v>2</v>
      </c>
      <c r="BA113" s="188">
        <f t="shared" si="620"/>
        <v>1</v>
      </c>
      <c r="BB113" s="197">
        <f t="shared" si="528"/>
        <v>0.5</v>
      </c>
    </row>
    <row r="114" spans="1:54" s="135" customFormat="1" ht="346.5" customHeight="1">
      <c r="A114" s="588"/>
      <c r="B114" s="598"/>
      <c r="C114" s="822"/>
      <c r="D114" s="847" t="s">
        <v>875</v>
      </c>
      <c r="E114" s="848">
        <v>18</v>
      </c>
      <c r="F114" s="846" t="s">
        <v>876</v>
      </c>
      <c r="G114" s="601" t="s">
        <v>877</v>
      </c>
      <c r="H114" s="715">
        <v>16</v>
      </c>
      <c r="I114" s="595" t="s">
        <v>878</v>
      </c>
      <c r="J114" s="595" t="s">
        <v>879</v>
      </c>
      <c r="K114" s="826" t="s">
        <v>855</v>
      </c>
      <c r="L114" s="826" t="s">
        <v>909</v>
      </c>
      <c r="M114" s="602">
        <v>6</v>
      </c>
      <c r="N114" s="602">
        <v>6</v>
      </c>
      <c r="O114" s="602">
        <v>3</v>
      </c>
      <c r="P114" s="602">
        <v>3</v>
      </c>
      <c r="Q114" s="602">
        <v>3</v>
      </c>
      <c r="R114" s="602">
        <v>3</v>
      </c>
      <c r="S114" s="188">
        <f t="shared" si="607"/>
        <v>12</v>
      </c>
      <c r="T114" s="188">
        <f t="shared" si="608"/>
        <v>12</v>
      </c>
      <c r="U114" s="152">
        <f t="shared" si="609"/>
        <v>1</v>
      </c>
      <c r="V114" s="152">
        <f t="shared" si="610"/>
        <v>1</v>
      </c>
      <c r="W114" s="602">
        <v>0</v>
      </c>
      <c r="X114" s="602">
        <v>0</v>
      </c>
      <c r="Y114" s="602">
        <v>1</v>
      </c>
      <c r="Z114" s="602">
        <v>1</v>
      </c>
      <c r="AA114" s="602">
        <v>0</v>
      </c>
      <c r="AB114" s="602">
        <v>0</v>
      </c>
      <c r="AC114" s="188">
        <f t="shared" ref="AC114" si="637">IF($L114="Suma",SUM(W114+Y114+AA114),IF($L114="Promedio",IF(((W114&lt;&gt;0)+(Y114&lt;&gt;0)+(AA114&lt;&gt;0))=0,0,SUM(W114,Y114,AA114)/((W114&lt;&gt;0)+(Y114&lt;&gt;0)+(AA114&lt;&gt;0))),AA114))</f>
        <v>1</v>
      </c>
      <c r="AD114" s="188">
        <f t="shared" ref="AD114" si="638">IF($L114="Suma",SUM(X114+Z114+AB114),IF($L114="Promedio",IF(((X114&lt;&gt;0)+(Z114&lt;&gt;0)+(AB114&lt;&gt;0))=0,0,SUM(X114,Z114,AB114)/((X114&lt;&gt;0)+(Z114&lt;&gt;0)+(AB114&lt;&gt;0))),AB114))</f>
        <v>1</v>
      </c>
      <c r="AE114" s="152">
        <f t="shared" si="599"/>
        <v>1</v>
      </c>
      <c r="AF114" s="152">
        <f t="shared" si="613"/>
        <v>1</v>
      </c>
      <c r="AG114" s="603">
        <v>2</v>
      </c>
      <c r="AH114" s="603">
        <v>2</v>
      </c>
      <c r="AI114" s="603">
        <v>1</v>
      </c>
      <c r="AJ114" s="603">
        <v>1</v>
      </c>
      <c r="AK114" s="603">
        <v>1</v>
      </c>
      <c r="AL114" s="603">
        <v>1</v>
      </c>
      <c r="AM114" s="186">
        <f t="shared" si="614"/>
        <v>4</v>
      </c>
      <c r="AN114" s="186">
        <f t="shared" si="615"/>
        <v>4</v>
      </c>
      <c r="AO114" s="194">
        <f t="shared" si="616"/>
        <v>1</v>
      </c>
      <c r="AP114" s="194">
        <f t="shared" si="617"/>
        <v>1</v>
      </c>
      <c r="AQ114" s="600">
        <v>0</v>
      </c>
      <c r="AR114" s="600">
        <v>0</v>
      </c>
      <c r="AS114" s="600">
        <v>1</v>
      </c>
      <c r="AT114" s="600">
        <v>0</v>
      </c>
      <c r="AU114" s="600">
        <v>0</v>
      </c>
      <c r="AV114" s="600">
        <v>0</v>
      </c>
      <c r="AW114" s="186">
        <f t="shared" ref="AW114" si="639">IF($L114="Suma",SUM(AQ114+AS114+AU114),IF($L114="Promedio",IF(((AQ114&lt;&gt;0)+(AS114&lt;&gt;0)+(AU114&lt;&gt;0))=0,0,SUM(AQ114,AS114,AU114)/((AQ114&lt;&gt;0)+(AS114&lt;&gt;0)+(AU114&lt;&gt;0))),AU114))</f>
        <v>1</v>
      </c>
      <c r="AX114" s="186">
        <f t="shared" ref="AX114" si="640">IF($L114="Suma",SUM(AR114+AT114+AV114),IF($L114="Promedio",IF(((AR114&lt;&gt;0)+(AT114&lt;&gt;0)+(AV114&lt;&gt;0))=0,0,SUM(AR114,AT114,AV114)/((AR114&lt;&gt;0)+(AT114&lt;&gt;0)+(AV114&lt;&gt;0))),AV114))</f>
        <v>0</v>
      </c>
      <c r="AY114" s="194">
        <f t="shared" si="604"/>
        <v>0</v>
      </c>
      <c r="AZ114" s="188">
        <f t="shared" si="620"/>
        <v>18</v>
      </c>
      <c r="BA114" s="188">
        <f t="shared" si="620"/>
        <v>17</v>
      </c>
      <c r="BB114" s="197">
        <f t="shared" si="528"/>
        <v>0.94444444444444442</v>
      </c>
    </row>
    <row r="115" spans="1:54" s="135" customFormat="1" ht="346.5" customHeight="1">
      <c r="A115" s="588"/>
      <c r="B115" s="598"/>
      <c r="C115" s="822"/>
      <c r="D115" s="847" t="s">
        <v>880</v>
      </c>
      <c r="E115" s="848">
        <v>11</v>
      </c>
      <c r="F115" s="846" t="s">
        <v>881</v>
      </c>
      <c r="G115" s="601" t="s">
        <v>882</v>
      </c>
      <c r="H115" s="715">
        <v>11</v>
      </c>
      <c r="I115" s="595" t="s">
        <v>883</v>
      </c>
      <c r="J115" s="595" t="s">
        <v>884</v>
      </c>
      <c r="K115" s="826" t="s">
        <v>855</v>
      </c>
      <c r="L115" s="826" t="s">
        <v>909</v>
      </c>
      <c r="M115" s="602">
        <v>0</v>
      </c>
      <c r="N115" s="602">
        <v>0</v>
      </c>
      <c r="O115" s="602">
        <v>0</v>
      </c>
      <c r="P115" s="602">
        <v>0</v>
      </c>
      <c r="Q115" s="602">
        <v>2</v>
      </c>
      <c r="R115" s="602">
        <v>2</v>
      </c>
      <c r="S115" s="188">
        <f t="shared" si="607"/>
        <v>2</v>
      </c>
      <c r="T115" s="188">
        <f t="shared" si="608"/>
        <v>2</v>
      </c>
      <c r="U115" s="152">
        <f t="shared" si="609"/>
        <v>1</v>
      </c>
      <c r="V115" s="152">
        <f t="shared" si="610"/>
        <v>1</v>
      </c>
      <c r="W115" s="602">
        <v>1</v>
      </c>
      <c r="X115" s="602">
        <v>1</v>
      </c>
      <c r="Y115" s="602">
        <v>1</v>
      </c>
      <c r="Z115" s="602">
        <v>1</v>
      </c>
      <c r="AA115" s="602">
        <v>1</v>
      </c>
      <c r="AB115" s="602">
        <v>1</v>
      </c>
      <c r="AC115" s="188">
        <f t="shared" ref="AC115" si="641">IF($L115="Suma",SUM(W115+Y115+AA115),IF($L115="Promedio",IF(((W115&lt;&gt;0)+(Y115&lt;&gt;0)+(AA115&lt;&gt;0))=0,0,SUM(W115,Y115,AA115)/((W115&lt;&gt;0)+(Y115&lt;&gt;0)+(AA115&lt;&gt;0))),AA115))</f>
        <v>3</v>
      </c>
      <c r="AD115" s="188">
        <f t="shared" ref="AD115" si="642">IF($L115="Suma",SUM(X115+Z115+AB115),IF($L115="Promedio",IF(((X115&lt;&gt;0)+(Z115&lt;&gt;0)+(AB115&lt;&gt;0))=0,0,SUM(X115,Z115,AB115)/((X115&lt;&gt;0)+(Z115&lt;&gt;0)+(AB115&lt;&gt;0))),AB115))</f>
        <v>3</v>
      </c>
      <c r="AE115" s="152">
        <f t="shared" si="599"/>
        <v>1</v>
      </c>
      <c r="AF115" s="152">
        <f t="shared" si="613"/>
        <v>1</v>
      </c>
      <c r="AG115" s="603">
        <v>2</v>
      </c>
      <c r="AH115" s="603">
        <v>2</v>
      </c>
      <c r="AI115" s="603">
        <v>1</v>
      </c>
      <c r="AJ115" s="603">
        <v>1</v>
      </c>
      <c r="AK115" s="603">
        <v>1</v>
      </c>
      <c r="AL115" s="603">
        <v>1</v>
      </c>
      <c r="AM115" s="186">
        <f t="shared" si="614"/>
        <v>4</v>
      </c>
      <c r="AN115" s="186">
        <f t="shared" si="615"/>
        <v>4</v>
      </c>
      <c r="AO115" s="194">
        <f t="shared" si="616"/>
        <v>1</v>
      </c>
      <c r="AP115" s="194">
        <f t="shared" si="617"/>
        <v>1</v>
      </c>
      <c r="AQ115" s="600">
        <v>1</v>
      </c>
      <c r="AR115" s="600">
        <v>0</v>
      </c>
      <c r="AS115" s="600">
        <v>1</v>
      </c>
      <c r="AT115" s="600">
        <v>0</v>
      </c>
      <c r="AU115" s="600">
        <v>1</v>
      </c>
      <c r="AV115" s="600">
        <v>0</v>
      </c>
      <c r="AW115" s="186">
        <f t="shared" ref="AW115" si="643">IF($L115="Suma",SUM(AQ115+AS115+AU115),IF($L115="Promedio",IF(((AQ115&lt;&gt;0)+(AS115&lt;&gt;0)+(AU115&lt;&gt;0))=0,0,SUM(AQ115,AS115,AU115)/((AQ115&lt;&gt;0)+(AS115&lt;&gt;0)+(AU115&lt;&gt;0))),AU115))</f>
        <v>3</v>
      </c>
      <c r="AX115" s="186">
        <f t="shared" ref="AX115" si="644">IF($L115="Suma",SUM(AR115+AT115+AV115),IF($L115="Promedio",IF(((AR115&lt;&gt;0)+(AT115&lt;&gt;0)+(AV115&lt;&gt;0))=0,0,SUM(AR115,AT115,AV115)/((AR115&lt;&gt;0)+(AT115&lt;&gt;0)+(AV115&lt;&gt;0))),AV115))</f>
        <v>0</v>
      </c>
      <c r="AY115" s="194">
        <f t="shared" si="604"/>
        <v>0</v>
      </c>
      <c r="AZ115" s="188">
        <f t="shared" si="620"/>
        <v>12</v>
      </c>
      <c r="BA115" s="188">
        <f t="shared" si="620"/>
        <v>9</v>
      </c>
      <c r="BB115" s="197">
        <f t="shared" si="528"/>
        <v>0.75</v>
      </c>
    </row>
    <row r="116" spans="1:54" s="135" customFormat="1" ht="408" customHeight="1" thickBot="1">
      <c r="A116" s="588"/>
      <c r="B116" s="604"/>
      <c r="C116" s="827"/>
      <c r="D116" s="849" t="s">
        <v>885</v>
      </c>
      <c r="E116" s="850">
        <v>26</v>
      </c>
      <c r="F116" s="851" t="s">
        <v>886</v>
      </c>
      <c r="G116" s="852" t="s">
        <v>887</v>
      </c>
      <c r="H116" s="853">
        <v>0</v>
      </c>
      <c r="I116" s="611" t="s">
        <v>888</v>
      </c>
      <c r="J116" s="611" t="s">
        <v>889</v>
      </c>
      <c r="K116" s="610" t="s">
        <v>855</v>
      </c>
      <c r="L116" s="610" t="s">
        <v>909</v>
      </c>
      <c r="M116" s="612">
        <v>0</v>
      </c>
      <c r="N116" s="612">
        <v>0</v>
      </c>
      <c r="O116" s="612">
        <v>4</v>
      </c>
      <c r="P116" s="612">
        <v>4</v>
      </c>
      <c r="Q116" s="612">
        <v>2</v>
      </c>
      <c r="R116" s="612">
        <v>2</v>
      </c>
      <c r="S116" s="188">
        <f t="shared" si="607"/>
        <v>6</v>
      </c>
      <c r="T116" s="188">
        <f t="shared" si="608"/>
        <v>6</v>
      </c>
      <c r="U116" s="152">
        <f t="shared" si="609"/>
        <v>1</v>
      </c>
      <c r="V116" s="152">
        <f t="shared" si="610"/>
        <v>1</v>
      </c>
      <c r="W116" s="612">
        <v>4</v>
      </c>
      <c r="X116" s="612">
        <v>4</v>
      </c>
      <c r="Y116" s="612">
        <v>3</v>
      </c>
      <c r="Z116" s="612">
        <v>3</v>
      </c>
      <c r="AA116" s="612">
        <v>0</v>
      </c>
      <c r="AB116" s="612">
        <v>0</v>
      </c>
      <c r="AC116" s="188">
        <f t="shared" ref="AC116" si="645">IF($L116="Suma",SUM(W116+Y116+AA116),IF($L116="Promedio",IF(((W116&lt;&gt;0)+(Y116&lt;&gt;0)+(AA116&lt;&gt;0))=0,0,SUM(W116,Y116,AA116)/((W116&lt;&gt;0)+(Y116&lt;&gt;0)+(AA116&lt;&gt;0))),AA116))</f>
        <v>7</v>
      </c>
      <c r="AD116" s="188">
        <f t="shared" ref="AD116" si="646">IF($L116="Suma",SUM(X116+Z116+AB116),IF($L116="Promedio",IF(((X116&lt;&gt;0)+(Z116&lt;&gt;0)+(AB116&lt;&gt;0))=0,0,SUM(X116,Z116,AB116)/((X116&lt;&gt;0)+(Z116&lt;&gt;0)+(AB116&lt;&gt;0))),AB116))</f>
        <v>7</v>
      </c>
      <c r="AE116" s="154">
        <f t="shared" si="599"/>
        <v>1</v>
      </c>
      <c r="AF116" s="152">
        <f t="shared" si="613"/>
        <v>1</v>
      </c>
      <c r="AG116" s="613">
        <v>4</v>
      </c>
      <c r="AH116" s="613">
        <v>4</v>
      </c>
      <c r="AI116" s="613">
        <v>2</v>
      </c>
      <c r="AJ116" s="613">
        <v>2</v>
      </c>
      <c r="AK116" s="613">
        <v>2</v>
      </c>
      <c r="AL116" s="613">
        <v>2</v>
      </c>
      <c r="AM116" s="186">
        <f t="shared" si="614"/>
        <v>8</v>
      </c>
      <c r="AN116" s="186">
        <f t="shared" si="615"/>
        <v>8</v>
      </c>
      <c r="AO116" s="198">
        <f t="shared" si="616"/>
        <v>1</v>
      </c>
      <c r="AP116" s="194">
        <f t="shared" si="617"/>
        <v>1</v>
      </c>
      <c r="AQ116" s="638">
        <v>0</v>
      </c>
      <c r="AR116" s="638">
        <v>0</v>
      </c>
      <c r="AS116" s="638">
        <v>0</v>
      </c>
      <c r="AT116" s="638">
        <v>0</v>
      </c>
      <c r="AU116" s="638">
        <v>0</v>
      </c>
      <c r="AV116" s="638">
        <v>0</v>
      </c>
      <c r="AW116" s="186">
        <f t="shared" ref="AW116" si="647">IF($L116="Suma",SUM(AQ116+AS116+AU116),IF($L116="Promedio",IF(((AQ116&lt;&gt;0)+(AS116&lt;&gt;0)+(AU116&lt;&gt;0))=0,0,SUM(AQ116,AS116,AU116)/((AQ116&lt;&gt;0)+(AS116&lt;&gt;0)+(AU116&lt;&gt;0))),AU116))</f>
        <v>0</v>
      </c>
      <c r="AX116" s="186">
        <f t="shared" ref="AX116" si="648">IF($L116="Suma",SUM(AR116+AT116+AV116),IF($L116="Promedio",IF(((AR116&lt;&gt;0)+(AT116&lt;&gt;0)+(AV116&lt;&gt;0))=0,0,SUM(AR116,AT116,AV116)/((AR116&lt;&gt;0)+(AT116&lt;&gt;0)+(AV116&lt;&gt;0))),AV116))</f>
        <v>0</v>
      </c>
      <c r="AY116" s="198" t="str">
        <f t="shared" si="604"/>
        <v>N.A.</v>
      </c>
      <c r="AZ116" s="188">
        <f t="shared" si="620"/>
        <v>21</v>
      </c>
      <c r="BA116" s="188">
        <f t="shared" si="620"/>
        <v>21</v>
      </c>
      <c r="BB116" s="199">
        <f t="shared" si="528"/>
        <v>1</v>
      </c>
    </row>
    <row r="117" spans="1:54" s="135" customFormat="1" ht="27.75" hidden="1" thickBot="1">
      <c r="A117" s="588"/>
      <c r="B117" s="854" t="s">
        <v>955</v>
      </c>
      <c r="C117" s="855" t="s">
        <v>977</v>
      </c>
      <c r="D117" s="856"/>
      <c r="E117" s="857"/>
      <c r="F117" s="858"/>
      <c r="G117" s="859"/>
      <c r="H117" s="860"/>
      <c r="I117" s="861"/>
      <c r="J117" s="861"/>
      <c r="K117" s="862"/>
      <c r="L117" s="862"/>
      <c r="M117" s="863"/>
      <c r="N117" s="863"/>
      <c r="O117" s="863"/>
      <c r="P117" s="863"/>
      <c r="Q117" s="863"/>
      <c r="R117" s="863"/>
      <c r="S117" s="163"/>
      <c r="T117" s="163"/>
      <c r="U117" s="164">
        <f t="shared" ref="U117:V117" si="649">AVERAGE(U109:U116)</f>
        <v>1</v>
      </c>
      <c r="V117" s="164">
        <f t="shared" si="649"/>
        <v>1</v>
      </c>
      <c r="W117" s="863"/>
      <c r="X117" s="863"/>
      <c r="Y117" s="863"/>
      <c r="Z117" s="863"/>
      <c r="AA117" s="863"/>
      <c r="AB117" s="863"/>
      <c r="AC117" s="163"/>
      <c r="AD117" s="163"/>
      <c r="AE117" s="164">
        <f t="shared" ref="AE117:AF117" si="650">AVERAGE(AE109:AE116)</f>
        <v>1</v>
      </c>
      <c r="AF117" s="164">
        <f t="shared" si="650"/>
        <v>1</v>
      </c>
      <c r="AG117" s="864"/>
      <c r="AH117" s="864"/>
      <c r="AI117" s="864"/>
      <c r="AJ117" s="864"/>
      <c r="AK117" s="864"/>
      <c r="AL117" s="864"/>
      <c r="AM117" s="165"/>
      <c r="AN117" s="165"/>
      <c r="AO117" s="213">
        <f>AVERAGE(AO109:AO116)</f>
        <v>1</v>
      </c>
      <c r="AP117" s="213">
        <f>AVERAGE(AP109:AP116)</f>
        <v>1</v>
      </c>
      <c r="AQ117" s="865"/>
      <c r="AR117" s="865"/>
      <c r="AS117" s="865"/>
      <c r="AT117" s="865"/>
      <c r="AU117" s="865"/>
      <c r="AV117" s="865"/>
      <c r="AW117" s="214"/>
      <c r="AX117" s="214"/>
      <c r="AY117" s="213">
        <f>AVERAGE(AY109:AY116)</f>
        <v>0</v>
      </c>
      <c r="AZ117" s="215"/>
      <c r="BA117" s="216"/>
      <c r="BB117" s="217">
        <f>AVERAGE(BB109:BB116)</f>
        <v>0.77926587301587302</v>
      </c>
    </row>
    <row r="118" spans="1:54" s="135" customFormat="1" ht="93.75" hidden="1" customHeight="1" thickBot="1">
      <c r="A118" s="588"/>
      <c r="B118" s="615"/>
      <c r="C118" s="866" t="s">
        <v>978</v>
      </c>
      <c r="D118" s="867"/>
      <c r="E118" s="868"/>
      <c r="F118" s="869"/>
      <c r="G118" s="870"/>
      <c r="H118" s="871"/>
      <c r="I118" s="872"/>
      <c r="J118" s="872"/>
      <c r="K118" s="873"/>
      <c r="L118" s="873"/>
      <c r="M118" s="874"/>
      <c r="N118" s="874"/>
      <c r="O118" s="874"/>
      <c r="P118" s="874"/>
      <c r="Q118" s="874"/>
      <c r="R118" s="874"/>
      <c r="S118" s="181"/>
      <c r="T118" s="181"/>
      <c r="U118" s="182" t="e">
        <f>AVERAGE(U117,U108)</f>
        <v>#DIV/0!</v>
      </c>
      <c r="V118" s="182" t="e">
        <f>AVERAGE(V117,V108)</f>
        <v>#DIV/0!</v>
      </c>
      <c r="W118" s="874"/>
      <c r="X118" s="874"/>
      <c r="Y118" s="874"/>
      <c r="Z118" s="874"/>
      <c r="AA118" s="874"/>
      <c r="AB118" s="874"/>
      <c r="AC118" s="181"/>
      <c r="AD118" s="181"/>
      <c r="AE118" s="182">
        <f>AVERAGE(AE117,AE108)</f>
        <v>1</v>
      </c>
      <c r="AF118" s="182">
        <f>AVERAGE(AF117,AF108)</f>
        <v>1</v>
      </c>
      <c r="AG118" s="875"/>
      <c r="AH118" s="875"/>
      <c r="AI118" s="875"/>
      <c r="AJ118" s="875"/>
      <c r="AK118" s="875"/>
      <c r="AL118" s="875"/>
      <c r="AM118" s="183"/>
      <c r="AN118" s="183"/>
      <c r="AO118" s="218">
        <f>AVERAGE(AO117,AO108)</f>
        <v>1</v>
      </c>
      <c r="AP118" s="218">
        <f>AVERAGE(AP117,AP108)</f>
        <v>1</v>
      </c>
      <c r="AQ118" s="876"/>
      <c r="AR118" s="876"/>
      <c r="AS118" s="876"/>
      <c r="AT118" s="876"/>
      <c r="AU118" s="876"/>
      <c r="AV118" s="876"/>
      <c r="AW118" s="219"/>
      <c r="AX118" s="219"/>
      <c r="AY118" s="218"/>
      <c r="AZ118" s="220"/>
      <c r="BA118" s="221"/>
      <c r="BB118" s="218">
        <f>AVERAGE(BB117,BB108)</f>
        <v>0.74677579365079372</v>
      </c>
    </row>
    <row r="119" spans="1:54" s="2" customFormat="1" ht="29.25" customHeight="1" thickBot="1">
      <c r="A119" s="551"/>
      <c r="B119" s="877"/>
      <c r="C119" s="185" t="s">
        <v>979</v>
      </c>
      <c r="D119" s="184"/>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f>0.2*AE37+0.4*AE73+0.2*AE106+0.2*AE118</f>
        <v>1.1068717878553198</v>
      </c>
      <c r="AF119" s="184">
        <f>0.2*AF37+0.4*AF73+0.2*AF106+0.2*AF118</f>
        <v>1.2210629452674333</v>
      </c>
      <c r="AG119" s="184"/>
      <c r="AH119" s="184"/>
      <c r="AI119" s="184"/>
      <c r="AJ119" s="184"/>
      <c r="AK119" s="184"/>
      <c r="AL119" s="184"/>
      <c r="AM119" s="184"/>
      <c r="AN119" s="184"/>
      <c r="AO119" s="222">
        <f>0.2*AO37+0.4*AO73+0.2*AO106+0.2*AO118</f>
        <v>1.1136716241845837</v>
      </c>
      <c r="AP119" s="222">
        <f>0.2*AP37+0.4*AP73+0.2*AP106+0.2*AP118</f>
        <v>1.1618911073289149</v>
      </c>
      <c r="AQ119" s="223"/>
      <c r="AR119" s="223"/>
      <c r="AS119" s="223"/>
      <c r="AT119" s="223"/>
      <c r="AU119" s="223"/>
      <c r="AV119" s="223"/>
      <c r="AW119" s="223"/>
      <c r="AX119" s="223"/>
      <c r="AY119" s="223"/>
      <c r="AZ119" s="223"/>
      <c r="BA119" s="224"/>
      <c r="BB119" s="222">
        <f>0.2*BB37+0.4*BB73+0.2*BB106+0.2*BB118</f>
        <v>0.96125827272049258</v>
      </c>
    </row>
    <row r="120" spans="1:54" s="2" customFormat="1" ht="17.25">
      <c r="A120" s="551"/>
      <c r="B120" s="551"/>
      <c r="C120" s="878"/>
      <c r="D120" s="878"/>
      <c r="E120" s="879"/>
      <c r="F120" s="878"/>
      <c r="G120" s="878"/>
      <c r="H120" s="878"/>
      <c r="I120" s="878"/>
      <c r="J120" s="878"/>
      <c r="K120" s="880"/>
      <c r="L120" s="880"/>
      <c r="M120" s="551"/>
      <c r="N120" s="551"/>
      <c r="O120" s="551"/>
      <c r="P120" s="551"/>
      <c r="Q120" s="551"/>
      <c r="R120" s="551"/>
      <c r="S120" s="551"/>
      <c r="T120" s="551"/>
      <c r="U120" s="551"/>
      <c r="V120" s="551"/>
      <c r="W120" s="551"/>
      <c r="X120" s="551"/>
      <c r="Y120" s="551"/>
      <c r="Z120" s="551"/>
      <c r="AA120" s="551"/>
      <c r="AB120" s="551"/>
      <c r="AC120" s="551"/>
      <c r="AD120" s="551"/>
      <c r="AE120" s="551"/>
      <c r="AF120" s="551"/>
      <c r="AG120" s="551"/>
      <c r="AH120" s="551"/>
      <c r="AI120" s="551"/>
      <c r="AJ120" s="551"/>
      <c r="AK120" s="551"/>
      <c r="AL120" s="551"/>
      <c r="AM120" s="551"/>
      <c r="AN120" s="551"/>
      <c r="AO120" s="551"/>
      <c r="AP120" s="551"/>
      <c r="AQ120" s="551"/>
      <c r="AR120" s="551"/>
      <c r="AS120" s="551"/>
      <c r="AT120" s="551"/>
      <c r="AU120" s="551"/>
      <c r="AV120" s="551"/>
      <c r="AW120" s="551"/>
      <c r="AX120" s="551"/>
      <c r="AY120" s="551"/>
      <c r="AZ120" s="551"/>
      <c r="BA120" s="551"/>
      <c r="BB120" s="551"/>
    </row>
    <row r="121" spans="1:54" s="2" customFormat="1" ht="30.75" customHeight="1">
      <c r="A121" s="551"/>
      <c r="B121" s="551"/>
      <c r="C121" s="128" t="s">
        <v>185</v>
      </c>
      <c r="D121" s="881" t="s">
        <v>959</v>
      </c>
      <c r="E121" s="882"/>
      <c r="F121" s="882"/>
      <c r="G121" s="882"/>
      <c r="H121" s="882"/>
      <c r="I121" s="882"/>
      <c r="J121" s="882"/>
      <c r="K121" s="883"/>
      <c r="L121" s="884"/>
      <c r="M121" s="551"/>
      <c r="N121" s="551"/>
      <c r="O121" s="551"/>
      <c r="P121" s="551"/>
      <c r="Q121" s="551"/>
      <c r="R121" s="551"/>
      <c r="S121" s="551"/>
      <c r="T121" s="551"/>
      <c r="U121" s="551"/>
      <c r="V121" s="551"/>
      <c r="W121" s="551"/>
      <c r="X121" s="551"/>
      <c r="Y121" s="551"/>
      <c r="Z121" s="551"/>
      <c r="AA121" s="551"/>
      <c r="AB121" s="551"/>
      <c r="AC121" s="551"/>
      <c r="AD121" s="551"/>
      <c r="AE121" s="551"/>
      <c r="AF121" s="551"/>
      <c r="AG121" s="551"/>
      <c r="AH121" s="551"/>
      <c r="AI121" s="551"/>
      <c r="AJ121" s="551"/>
      <c r="AK121" s="551"/>
      <c r="AL121" s="551"/>
      <c r="AM121" s="551"/>
      <c r="AN121" s="551"/>
      <c r="AO121" s="551"/>
      <c r="AP121" s="551"/>
      <c r="AQ121" s="551"/>
      <c r="AR121" s="551"/>
      <c r="AS121" s="551"/>
      <c r="AT121" s="551"/>
      <c r="AU121" s="551"/>
      <c r="AV121" s="551"/>
      <c r="AW121" s="551"/>
      <c r="AX121" s="551"/>
      <c r="AY121" s="551"/>
      <c r="AZ121" s="551"/>
      <c r="BA121" s="551"/>
      <c r="BB121" s="551"/>
    </row>
    <row r="122" spans="1:54" s="2" customFormat="1" ht="17.25">
      <c r="A122" s="551"/>
      <c r="B122" s="551"/>
      <c r="C122" s="878"/>
      <c r="D122" s="885"/>
      <c r="E122" s="885"/>
      <c r="F122" s="885"/>
      <c r="G122" s="885"/>
      <c r="H122" s="885"/>
      <c r="I122" s="885"/>
      <c r="J122" s="885"/>
      <c r="K122" s="885"/>
      <c r="L122" s="886"/>
      <c r="M122" s="551"/>
      <c r="N122" s="551"/>
      <c r="O122" s="551"/>
      <c r="P122" s="551"/>
      <c r="Q122" s="551"/>
      <c r="R122" s="551"/>
      <c r="S122" s="551"/>
      <c r="T122" s="551"/>
      <c r="U122" s="551"/>
      <c r="V122" s="551"/>
      <c r="W122" s="551"/>
      <c r="X122" s="551"/>
      <c r="Y122" s="551"/>
      <c r="Z122" s="551"/>
      <c r="AA122" s="551"/>
      <c r="AB122" s="551"/>
      <c r="AC122" s="551"/>
      <c r="AD122" s="551"/>
      <c r="AE122" s="551"/>
      <c r="AF122" s="551"/>
      <c r="AG122" s="551"/>
      <c r="AH122" s="551"/>
      <c r="AI122" s="551"/>
      <c r="AJ122" s="551"/>
      <c r="AK122" s="551"/>
      <c r="AL122" s="551"/>
      <c r="AM122" s="551"/>
      <c r="AN122" s="551"/>
      <c r="AO122" s="551"/>
      <c r="AP122" s="551"/>
      <c r="AQ122" s="551"/>
      <c r="AR122" s="551"/>
      <c r="AS122" s="551"/>
      <c r="AT122" s="551"/>
      <c r="AU122" s="551"/>
      <c r="AV122" s="551"/>
      <c r="AW122" s="551"/>
      <c r="AX122" s="551"/>
      <c r="AY122" s="551"/>
      <c r="AZ122" s="551"/>
      <c r="BA122" s="551"/>
      <c r="BB122" s="551"/>
    </row>
    <row r="123" spans="1:54" s="2" customFormat="1" ht="30" customHeight="1">
      <c r="A123" s="551"/>
      <c r="B123" s="551"/>
      <c r="C123" s="129" t="s">
        <v>427</v>
      </c>
      <c r="D123" s="887"/>
      <c r="E123" s="888"/>
      <c r="F123" s="878"/>
      <c r="G123" s="878"/>
      <c r="H123" s="889" t="s">
        <v>372</v>
      </c>
      <c r="I123" s="890" t="s">
        <v>519</v>
      </c>
      <c r="J123" s="891"/>
      <c r="K123" s="891"/>
      <c r="L123" s="892"/>
      <c r="M123" s="551"/>
      <c r="N123" s="551"/>
      <c r="O123" s="551"/>
      <c r="P123" s="551"/>
      <c r="Q123" s="551"/>
      <c r="R123" s="551"/>
      <c r="S123" s="551"/>
      <c r="T123" s="551"/>
      <c r="U123" s="551"/>
      <c r="V123" s="551"/>
      <c r="W123" s="551"/>
      <c r="X123" s="551"/>
      <c r="Y123" s="551"/>
      <c r="Z123" s="551"/>
      <c r="AA123" s="551"/>
      <c r="AB123" s="551"/>
      <c r="AC123" s="551"/>
      <c r="AD123" s="551"/>
      <c r="AE123" s="551"/>
      <c r="AF123" s="551"/>
      <c r="AG123" s="551"/>
      <c r="AH123" s="551"/>
      <c r="AI123" s="551"/>
      <c r="AJ123" s="551"/>
      <c r="AK123" s="551"/>
      <c r="AL123" s="551"/>
      <c r="AM123" s="551"/>
      <c r="AN123" s="551"/>
      <c r="AO123" s="551"/>
      <c r="AP123" s="551"/>
      <c r="AQ123" s="551"/>
      <c r="AR123" s="551"/>
      <c r="AS123" s="551"/>
      <c r="AT123" s="551"/>
      <c r="AU123" s="551"/>
      <c r="AV123" s="551"/>
      <c r="AW123" s="551"/>
      <c r="AX123" s="551"/>
      <c r="AY123" s="551"/>
      <c r="AZ123" s="551"/>
      <c r="BA123" s="551"/>
      <c r="BB123" s="551"/>
    </row>
    <row r="124" spans="1:54" s="135" customFormat="1" ht="15" customHeight="1">
      <c r="C124" s="142"/>
      <c r="D124" s="142"/>
      <c r="E124" s="143"/>
      <c r="F124" s="142"/>
      <c r="G124" s="142"/>
      <c r="H124" s="142"/>
      <c r="I124" s="142"/>
      <c r="J124" s="142"/>
      <c r="K124" s="142"/>
      <c r="L124" s="142"/>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c r="AZ124" s="141"/>
      <c r="BA124" s="141"/>
      <c r="BB124" s="141"/>
    </row>
    <row r="125" spans="1:54" s="135" customFormat="1" ht="15" customHeight="1">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row>
    <row r="126" spans="1:54" s="135" customFormat="1" ht="15" customHeight="1">
      <c r="C126" s="137"/>
      <c r="D126" s="137"/>
      <c r="E126" s="138"/>
      <c r="F126" s="137"/>
      <c r="G126" s="137"/>
      <c r="H126" s="137"/>
      <c r="I126" s="139"/>
      <c r="J126" s="139"/>
      <c r="K126" s="137"/>
      <c r="L126" s="137"/>
      <c r="M126" s="136"/>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row>
    <row r="127" spans="1:54" s="135" customFormat="1" ht="15" customHeight="1">
      <c r="C127" s="137"/>
      <c r="D127" s="137"/>
      <c r="E127" s="138"/>
      <c r="F127" s="137"/>
      <c r="G127" s="137"/>
      <c r="H127" s="137"/>
      <c r="I127" s="139"/>
      <c r="J127" s="139"/>
      <c r="K127" s="137"/>
      <c r="L127" s="137"/>
      <c r="M127" s="136"/>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row>
    <row r="128" spans="1:54" s="135" customFormat="1" ht="15" customHeight="1">
      <c r="C128" s="137"/>
      <c r="D128" s="137"/>
      <c r="E128" s="138"/>
      <c r="F128" s="137"/>
      <c r="G128" s="137"/>
      <c r="H128" s="137"/>
      <c r="I128" s="139"/>
      <c r="J128" s="139"/>
      <c r="K128" s="137"/>
      <c r="L128" s="137"/>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row>
    <row r="129" spans="3:54" s="135" customFormat="1" ht="15" customHeight="1">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4"/>
    </row>
    <row r="130" spans="3:54" s="135" customFormat="1" ht="15" customHeight="1">
      <c r="C130" s="145"/>
      <c r="D130" s="145"/>
      <c r="E130" s="146"/>
      <c r="F130" s="145"/>
      <c r="G130" s="145"/>
      <c r="H130" s="145"/>
      <c r="I130" s="145"/>
      <c r="J130" s="145"/>
      <c r="K130" s="145"/>
      <c r="L130" s="145"/>
    </row>
    <row r="131" spans="3:54" s="135" customFormat="1" ht="15" customHeight="1">
      <c r="C131" s="145"/>
      <c r="D131" s="145"/>
      <c r="E131" s="146"/>
      <c r="F131" s="145"/>
      <c r="G131" s="145"/>
      <c r="H131" s="145"/>
      <c r="I131" s="145"/>
      <c r="J131" s="145"/>
      <c r="K131" s="145"/>
      <c r="L131" s="145"/>
    </row>
    <row r="132" spans="3:54" s="135" customFormat="1" ht="15" customHeight="1">
      <c r="C132" s="145"/>
      <c r="D132" s="145"/>
      <c r="E132" s="146"/>
      <c r="F132" s="145"/>
      <c r="G132" s="145"/>
      <c r="H132" s="145"/>
      <c r="I132" s="145"/>
      <c r="J132" s="145"/>
      <c r="K132" s="145"/>
      <c r="L132" s="145"/>
    </row>
    <row r="133" spans="3:54" s="135" customFormat="1" ht="15" customHeight="1">
      <c r="C133" s="145"/>
      <c r="D133" s="145"/>
      <c r="E133" s="146"/>
      <c r="F133" s="145"/>
      <c r="G133" s="145"/>
      <c r="H133" s="145"/>
      <c r="I133" s="145"/>
      <c r="J133" s="145"/>
      <c r="K133" s="145"/>
      <c r="L133" s="145"/>
    </row>
    <row r="134" spans="3:54" s="135" customFormat="1" ht="15" customHeight="1">
      <c r="C134" s="145"/>
      <c r="D134" s="145"/>
      <c r="E134" s="146"/>
      <c r="F134" s="145"/>
      <c r="G134" s="145"/>
      <c r="H134" s="145"/>
      <c r="I134" s="145"/>
      <c r="J134" s="145"/>
      <c r="K134" s="145"/>
      <c r="L134" s="145"/>
    </row>
    <row r="135" spans="3:54" s="135" customFormat="1" ht="15" customHeight="1">
      <c r="C135" s="139"/>
      <c r="D135" s="139"/>
      <c r="E135" s="147"/>
      <c r="F135" s="139"/>
      <c r="G135" s="139"/>
      <c r="H135" s="139"/>
      <c r="I135" s="139"/>
      <c r="J135" s="139"/>
      <c r="K135" s="139"/>
      <c r="L135" s="139"/>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row>
    <row r="136" spans="3:54" s="135" customFormat="1" ht="15" customHeight="1">
      <c r="C136" s="145"/>
      <c r="D136" s="145"/>
      <c r="E136" s="146"/>
      <c r="F136" s="145"/>
      <c r="G136" s="145"/>
      <c r="H136" s="145"/>
      <c r="I136" s="145"/>
      <c r="J136" s="145"/>
      <c r="K136" s="145"/>
      <c r="L136" s="145"/>
    </row>
    <row r="137" spans="3:54" s="135" customFormat="1" ht="15" customHeight="1">
      <c r="C137" s="145"/>
      <c r="D137" s="145"/>
      <c r="E137" s="146"/>
      <c r="F137" s="145"/>
      <c r="G137" s="145"/>
      <c r="H137" s="145"/>
      <c r="I137" s="145"/>
      <c r="J137" s="145"/>
      <c r="K137" s="145"/>
      <c r="L137" s="145"/>
    </row>
    <row r="138" spans="3:54" s="135" customFormat="1" ht="15" customHeight="1">
      <c r="C138" s="145"/>
      <c r="D138" s="145"/>
      <c r="E138" s="146"/>
      <c r="F138" s="145"/>
      <c r="G138" s="145"/>
      <c r="H138" s="145"/>
      <c r="I138" s="145"/>
      <c r="J138" s="145"/>
      <c r="K138" s="145"/>
      <c r="L138" s="145"/>
    </row>
    <row r="139" spans="3:54" s="135" customFormat="1" ht="15" customHeight="1">
      <c r="C139" s="145"/>
      <c r="D139" s="145"/>
      <c r="E139" s="146"/>
      <c r="F139" s="145"/>
      <c r="G139" s="145"/>
      <c r="H139" s="145"/>
      <c r="I139" s="145"/>
      <c r="J139" s="145"/>
      <c r="K139" s="145"/>
      <c r="L139" s="145"/>
    </row>
    <row r="140" spans="3:54" s="135" customFormat="1" ht="15" customHeight="1">
      <c r="C140" s="145"/>
      <c r="D140" s="145"/>
      <c r="E140" s="146"/>
      <c r="F140" s="145"/>
      <c r="G140" s="145"/>
      <c r="H140" s="145"/>
      <c r="I140" s="145"/>
      <c r="J140" s="145"/>
      <c r="K140" s="145"/>
      <c r="L140" s="145"/>
    </row>
    <row r="141" spans="3:54" s="135" customFormat="1" ht="15" customHeight="1">
      <c r="C141" s="145"/>
      <c r="D141" s="145"/>
      <c r="E141" s="146"/>
      <c r="F141" s="145"/>
      <c r="G141" s="145"/>
      <c r="H141" s="145"/>
      <c r="I141" s="145"/>
      <c r="J141" s="145"/>
      <c r="K141" s="145"/>
      <c r="L141" s="145"/>
    </row>
    <row r="142" spans="3:54" s="135" customFormat="1" ht="15" customHeight="1">
      <c r="C142" s="145"/>
      <c r="D142" s="145"/>
      <c r="E142" s="146"/>
      <c r="F142" s="145"/>
      <c r="G142" s="145"/>
      <c r="H142" s="145"/>
      <c r="I142" s="145"/>
      <c r="J142" s="145"/>
      <c r="K142" s="145"/>
      <c r="L142" s="145"/>
    </row>
    <row r="143" spans="3:54" s="135" customFormat="1" ht="15" customHeight="1">
      <c r="C143" s="145"/>
      <c r="D143" s="145"/>
      <c r="E143" s="146"/>
      <c r="F143" s="145"/>
      <c r="G143" s="145"/>
      <c r="H143" s="145"/>
      <c r="I143" s="145"/>
      <c r="J143" s="145"/>
      <c r="K143" s="145"/>
      <c r="L143" s="145"/>
    </row>
    <row r="144" spans="3:54" s="135" customFormat="1" ht="15" customHeight="1">
      <c r="C144" s="145"/>
      <c r="D144" s="145"/>
      <c r="E144" s="146"/>
      <c r="F144" s="145"/>
      <c r="G144" s="145"/>
      <c r="H144" s="145"/>
      <c r="I144" s="145"/>
      <c r="J144" s="145"/>
      <c r="K144" s="145"/>
      <c r="L144" s="145"/>
    </row>
    <row r="145" spans="3:12" s="135" customFormat="1" ht="15" customHeight="1">
      <c r="C145" s="145"/>
      <c r="D145" s="145"/>
      <c r="E145" s="146"/>
      <c r="F145" s="145"/>
      <c r="G145" s="145"/>
      <c r="H145" s="145"/>
      <c r="I145" s="145"/>
      <c r="J145" s="145"/>
      <c r="K145" s="145"/>
      <c r="L145" s="145"/>
    </row>
    <row r="146" spans="3:12" s="135" customFormat="1" ht="15" customHeight="1">
      <c r="C146" s="145"/>
      <c r="D146" s="145"/>
      <c r="E146" s="146"/>
      <c r="F146" s="145"/>
      <c r="G146" s="145"/>
      <c r="H146" s="145"/>
      <c r="I146" s="145"/>
      <c r="J146" s="145"/>
      <c r="K146" s="145"/>
      <c r="L146" s="145"/>
    </row>
    <row r="147" spans="3:12" s="135" customFormat="1" ht="15" customHeight="1">
      <c r="C147" s="145"/>
      <c r="D147" s="145"/>
      <c r="E147" s="146"/>
      <c r="F147" s="145"/>
      <c r="G147" s="145"/>
      <c r="H147" s="145"/>
      <c r="I147" s="145"/>
      <c r="J147" s="145"/>
      <c r="K147" s="145"/>
      <c r="L147" s="145"/>
    </row>
    <row r="148" spans="3:12" s="135" customFormat="1" ht="15" customHeight="1">
      <c r="C148" s="145"/>
      <c r="D148" s="145"/>
      <c r="E148" s="146"/>
      <c r="F148" s="145"/>
      <c r="G148" s="145"/>
      <c r="H148" s="145"/>
      <c r="I148" s="145"/>
      <c r="J148" s="145"/>
      <c r="K148" s="145"/>
      <c r="L148" s="145"/>
    </row>
    <row r="149" spans="3:12" s="135" customFormat="1" ht="15" customHeight="1">
      <c r="C149" s="145"/>
      <c r="D149" s="145"/>
      <c r="E149" s="146"/>
      <c r="F149" s="145"/>
      <c r="G149" s="145"/>
      <c r="H149" s="145"/>
      <c r="I149" s="145"/>
      <c r="J149" s="145"/>
      <c r="K149" s="145"/>
      <c r="L149" s="145"/>
    </row>
    <row r="150" spans="3:12" s="135" customFormat="1" ht="15" customHeight="1">
      <c r="C150" s="145"/>
      <c r="D150" s="145"/>
      <c r="E150" s="146"/>
      <c r="F150" s="145"/>
      <c r="G150" s="145"/>
      <c r="H150" s="145"/>
      <c r="I150" s="145"/>
      <c r="J150" s="145"/>
      <c r="K150" s="145"/>
      <c r="L150" s="145"/>
    </row>
  </sheetData>
  <autoFilter ref="C9:BB119">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autoFilter>
  <mergeCells count="123">
    <mergeCell ref="I64:I66"/>
    <mergeCell ref="J64:J66"/>
    <mergeCell ref="D64:D66"/>
    <mergeCell ref="E64:E66"/>
    <mergeCell ref="F64:F66"/>
    <mergeCell ref="G64:G66"/>
    <mergeCell ref="H64:H66"/>
    <mergeCell ref="I56:I58"/>
    <mergeCell ref="J56:J58"/>
    <mergeCell ref="D60:D62"/>
    <mergeCell ref="E60:E62"/>
    <mergeCell ref="F60:F62"/>
    <mergeCell ref="G60:G62"/>
    <mergeCell ref="H60:H62"/>
    <mergeCell ref="I60:I62"/>
    <mergeCell ref="J60:J62"/>
    <mergeCell ref="D56:D58"/>
    <mergeCell ref="E56:E58"/>
    <mergeCell ref="F56:F58"/>
    <mergeCell ref="G56:G58"/>
    <mergeCell ref="H56:H58"/>
    <mergeCell ref="G38:G40"/>
    <mergeCell ref="J38:J40"/>
    <mergeCell ref="F41:F43"/>
    <mergeCell ref="G41:G43"/>
    <mergeCell ref="J41:J43"/>
    <mergeCell ref="L9:L12"/>
    <mergeCell ref="U11:U12"/>
    <mergeCell ref="V11:V12"/>
    <mergeCell ref="D51:D53"/>
    <mergeCell ref="F51:F53"/>
    <mergeCell ref="G51:G53"/>
    <mergeCell ref="I51:I53"/>
    <mergeCell ref="J51:J53"/>
    <mergeCell ref="F44:F46"/>
    <mergeCell ref="G44:G46"/>
    <mergeCell ref="J44:J46"/>
    <mergeCell ref="I44:I46"/>
    <mergeCell ref="D41:D49"/>
    <mergeCell ref="F47:F49"/>
    <mergeCell ref="G47:G49"/>
    <mergeCell ref="I47:I49"/>
    <mergeCell ref="J47:J49"/>
    <mergeCell ref="M11:N11"/>
    <mergeCell ref="O11:P11"/>
    <mergeCell ref="C102:C104"/>
    <mergeCell ref="C109:C116"/>
    <mergeCell ref="C33:C35"/>
    <mergeCell ref="C55:C67"/>
    <mergeCell ref="C69:C71"/>
    <mergeCell ref="C74:C82"/>
    <mergeCell ref="C38:C53"/>
    <mergeCell ref="C84:C88"/>
    <mergeCell ref="F38:F40"/>
    <mergeCell ref="AS11:AT11"/>
    <mergeCell ref="AU11:AV11"/>
    <mergeCell ref="AW11:AX11"/>
    <mergeCell ref="C13:C17"/>
    <mergeCell ref="C19:C21"/>
    <mergeCell ref="C2:C6"/>
    <mergeCell ref="D2:AZ6"/>
    <mergeCell ref="AC11:AD11"/>
    <mergeCell ref="AG11:AH11"/>
    <mergeCell ref="AI11:AJ11"/>
    <mergeCell ref="AK11:AL11"/>
    <mergeCell ref="AM11:AN11"/>
    <mergeCell ref="AQ11:AR11"/>
    <mergeCell ref="G9:G12"/>
    <mergeCell ref="H9:H12"/>
    <mergeCell ref="I9:I12"/>
    <mergeCell ref="AE11:AE12"/>
    <mergeCell ref="AF11:AF12"/>
    <mergeCell ref="Q11:R11"/>
    <mergeCell ref="AO11:AO12"/>
    <mergeCell ref="AQ10:AX10"/>
    <mergeCell ref="BA2:BB2"/>
    <mergeCell ref="BA5:BB5"/>
    <mergeCell ref="BA6:BB6"/>
    <mergeCell ref="BA7:BB7"/>
    <mergeCell ref="AZ8:BB8"/>
    <mergeCell ref="C9:C12"/>
    <mergeCell ref="D9:D12"/>
    <mergeCell ref="E9:E12"/>
    <mergeCell ref="F9:F12"/>
    <mergeCell ref="J9:J12"/>
    <mergeCell ref="K9:K12"/>
    <mergeCell ref="M9:AX9"/>
    <mergeCell ref="S11:T11"/>
    <mergeCell ref="W11:X11"/>
    <mergeCell ref="Y11:Z11"/>
    <mergeCell ref="AA11:AB11"/>
    <mergeCell ref="AZ9:AZ12"/>
    <mergeCell ref="BA9:BA12"/>
    <mergeCell ref="BB9:BB12"/>
    <mergeCell ref="M10:T10"/>
    <mergeCell ref="W10:AD10"/>
    <mergeCell ref="AG10:AN10"/>
    <mergeCell ref="AY11:AY12"/>
    <mergeCell ref="AP11:AP12"/>
    <mergeCell ref="D121:K121"/>
    <mergeCell ref="D122:K122"/>
    <mergeCell ref="D123:E123"/>
    <mergeCell ref="I123:K123"/>
    <mergeCell ref="D38:D40"/>
    <mergeCell ref="B9:B12"/>
    <mergeCell ref="B13:B17"/>
    <mergeCell ref="B19:B21"/>
    <mergeCell ref="B23:B31"/>
    <mergeCell ref="B33:B35"/>
    <mergeCell ref="B38:B53"/>
    <mergeCell ref="B55:B67"/>
    <mergeCell ref="B69:B71"/>
    <mergeCell ref="B74:B82"/>
    <mergeCell ref="B84:B88"/>
    <mergeCell ref="B90:B93"/>
    <mergeCell ref="B95:B96"/>
    <mergeCell ref="B98:B100"/>
    <mergeCell ref="B102:B104"/>
    <mergeCell ref="B109:B116"/>
    <mergeCell ref="C23:C31"/>
    <mergeCell ref="C90:C93"/>
    <mergeCell ref="C95:C96"/>
    <mergeCell ref="C98:C100"/>
  </mergeCells>
  <conditionalFormatting sqref="U13:V118 AE13:AF118 AO13:AP118 AY13:AY118 BB13:BB118">
    <cfRule type="cellIs" dxfId="3" priority="389" operator="equal">
      <formula>"N.A."</formula>
    </cfRule>
    <cfRule type="cellIs" dxfId="2" priority="390" operator="lessThanOrEqual">
      <formula>0.69</formula>
    </cfRule>
    <cfRule type="cellIs" dxfId="1" priority="391" operator="between">
      <formula>0.7</formula>
      <formula>0.89</formula>
    </cfRule>
    <cfRule type="cellIs" dxfId="0" priority="392" operator="greaterThanOrEqual">
      <formula>0.9</formula>
    </cfRule>
  </conditionalFormatting>
  <dataValidations count="5">
    <dataValidation type="list" allowBlank="1" showInputMessage="1" showErrorMessage="1" promptTitle="Objetivo Estratégico" sqref="C13">
      <formula1>OBJE</formula1>
    </dataValidation>
    <dataValidation type="list" allowBlank="1" showInputMessage="1" showErrorMessage="1" promptTitle="Objetivo Estratégico" sqref="C23">
      <formula1>ASKNCQW</formula1>
    </dataValidation>
    <dataValidation type="list" allowBlank="1" showInputMessage="1" showErrorMessage="1" prompt="Objetivo Estratégico" sqref="C69">
      <formula1>ALKSE</formula1>
    </dataValidation>
    <dataValidation type="list" allowBlank="1" showInputMessage="1" showErrorMessage="1" promptTitle="Objetivo Estratégico" sqref="C107:C109 C33 C55:D55 C102 C90 C74 C84 C95 C38">
      <formula1>ALKSE</formula1>
    </dataValidation>
    <dataValidation type="list" allowBlank="1" showInputMessage="1" showErrorMessage="1" promptTitle="Objetivo Estratégico" sqref="C19">
      <formula1>OENC</formula1>
    </dataValidation>
  </dataValidation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00B050"/>
    <pageSetUpPr fitToPage="1"/>
  </sheetPr>
  <dimension ref="A1:Q47"/>
  <sheetViews>
    <sheetView zoomScale="90" zoomScaleNormal="90" zoomScaleSheetLayoutView="85" zoomScalePageLayoutView="30" workbookViewId="0">
      <selection activeCell="B12" sqref="B12:O12"/>
    </sheetView>
  </sheetViews>
  <sheetFormatPr baseColWidth="10" defaultColWidth="11.42578125" defaultRowHeight="12.75"/>
  <cols>
    <col min="1" max="1" width="4.28515625" style="118" customWidth="1"/>
    <col min="2" max="2" width="28.5703125" style="118" customWidth="1"/>
    <col min="3" max="13" width="7.140625" style="118" customWidth="1"/>
    <col min="14" max="14" width="14.28515625" style="118" customWidth="1"/>
    <col min="15" max="15" width="14.42578125" style="118" customWidth="1"/>
    <col min="16" max="16" width="6.7109375" style="118" customWidth="1"/>
    <col min="17" max="17" width="9.5703125" style="118" customWidth="1"/>
    <col min="18" max="18" width="17.140625" style="118" customWidth="1"/>
    <col min="19" max="16384" width="11.42578125" style="118"/>
  </cols>
  <sheetData>
    <row r="1" spans="1:17" s="106" customFormat="1" ht="7.5" customHeight="1" thickBot="1">
      <c r="A1" s="104"/>
      <c r="B1" s="105"/>
      <c r="C1" s="105"/>
      <c r="D1" s="105"/>
      <c r="E1" s="105"/>
      <c r="F1" s="105"/>
      <c r="G1" s="105"/>
      <c r="H1" s="105"/>
      <c r="I1" s="105"/>
      <c r="J1" s="105"/>
      <c r="K1" s="105"/>
      <c r="L1" s="105"/>
      <c r="M1" s="105"/>
      <c r="N1" s="105"/>
      <c r="O1" s="105"/>
      <c r="P1" s="105"/>
      <c r="Q1" s="104"/>
    </row>
    <row r="2" spans="1:17" s="106" customFormat="1" ht="15.75">
      <c r="A2" s="104"/>
      <c r="B2" s="486"/>
      <c r="C2" s="489" t="s">
        <v>466</v>
      </c>
      <c r="D2" s="490"/>
      <c r="E2" s="490"/>
      <c r="F2" s="490"/>
      <c r="G2" s="490"/>
      <c r="H2" s="490"/>
      <c r="I2" s="490"/>
      <c r="J2" s="490"/>
      <c r="K2" s="490"/>
      <c r="L2" s="490"/>
      <c r="M2" s="490"/>
      <c r="N2" s="495" t="s">
        <v>434</v>
      </c>
      <c r="O2" s="496"/>
      <c r="P2" s="105"/>
      <c r="Q2" s="104"/>
    </row>
    <row r="3" spans="1:17" s="106" customFormat="1" ht="15.75">
      <c r="A3" s="104"/>
      <c r="B3" s="487"/>
      <c r="C3" s="491"/>
      <c r="D3" s="492"/>
      <c r="E3" s="492"/>
      <c r="F3" s="492"/>
      <c r="G3" s="492"/>
      <c r="H3" s="492"/>
      <c r="I3" s="492"/>
      <c r="J3" s="492"/>
      <c r="K3" s="492"/>
      <c r="L3" s="492"/>
      <c r="M3" s="492"/>
      <c r="N3" s="107" t="s">
        <v>431</v>
      </c>
      <c r="O3" s="108" t="s">
        <v>432</v>
      </c>
      <c r="P3" s="105"/>
      <c r="Q3" s="104"/>
    </row>
    <row r="4" spans="1:17" s="106" customFormat="1" ht="15.75" customHeight="1">
      <c r="A4" s="104"/>
      <c r="B4" s="487"/>
      <c r="C4" s="491"/>
      <c r="D4" s="492"/>
      <c r="E4" s="492"/>
      <c r="F4" s="492"/>
      <c r="G4" s="492"/>
      <c r="H4" s="492"/>
      <c r="I4" s="492"/>
      <c r="J4" s="492"/>
      <c r="K4" s="492"/>
      <c r="L4" s="492"/>
      <c r="M4" s="492"/>
      <c r="N4" s="109">
        <v>3</v>
      </c>
      <c r="O4" s="110" t="s">
        <v>511</v>
      </c>
      <c r="P4" s="105"/>
      <c r="Q4" s="104"/>
    </row>
    <row r="5" spans="1:17" s="106" customFormat="1" ht="15.75">
      <c r="A5" s="104"/>
      <c r="B5" s="487"/>
      <c r="C5" s="491"/>
      <c r="D5" s="492"/>
      <c r="E5" s="492"/>
      <c r="F5" s="492"/>
      <c r="G5" s="492"/>
      <c r="H5" s="492"/>
      <c r="I5" s="492"/>
      <c r="J5" s="492"/>
      <c r="K5" s="492"/>
      <c r="L5" s="492"/>
      <c r="M5" s="492"/>
      <c r="N5" s="497" t="s">
        <v>433</v>
      </c>
      <c r="O5" s="498"/>
      <c r="P5" s="105"/>
      <c r="Q5" s="104"/>
    </row>
    <row r="6" spans="1:17" s="106" customFormat="1" ht="16.5" customHeight="1" thickBot="1">
      <c r="A6" s="104"/>
      <c r="B6" s="488"/>
      <c r="C6" s="493"/>
      <c r="D6" s="494"/>
      <c r="E6" s="494"/>
      <c r="F6" s="494"/>
      <c r="G6" s="494"/>
      <c r="H6" s="494"/>
      <c r="I6" s="494"/>
      <c r="J6" s="494"/>
      <c r="K6" s="494"/>
      <c r="L6" s="494"/>
      <c r="M6" s="494"/>
      <c r="N6" s="499" t="s">
        <v>507</v>
      </c>
      <c r="O6" s="500"/>
      <c r="P6" s="105"/>
      <c r="Q6" s="104"/>
    </row>
    <row r="7" spans="1:17" s="106" customFormat="1" ht="7.5" customHeight="1" thickBot="1">
      <c r="A7" s="104"/>
      <c r="B7" s="105"/>
      <c r="C7" s="105"/>
      <c r="D7" s="105"/>
      <c r="E7" s="105"/>
      <c r="F7" s="111">
        <f>D12</f>
        <v>0</v>
      </c>
      <c r="G7" s="105"/>
      <c r="H7" s="105"/>
      <c r="I7" s="105"/>
      <c r="J7" s="105"/>
      <c r="K7" s="105"/>
      <c r="L7" s="105"/>
      <c r="M7" s="105"/>
      <c r="N7" s="105"/>
      <c r="O7" s="105"/>
      <c r="P7" s="105"/>
      <c r="Q7" s="104"/>
    </row>
    <row r="8" spans="1:17" s="106" customFormat="1" ht="22.5" customHeight="1">
      <c r="A8" s="104"/>
      <c r="B8" s="481" t="s">
        <v>467</v>
      </c>
      <c r="C8" s="482"/>
      <c r="D8" s="482"/>
      <c r="E8" s="482"/>
      <c r="F8" s="482"/>
      <c r="G8" s="482"/>
      <c r="H8" s="482"/>
      <c r="I8" s="482"/>
      <c r="J8" s="482"/>
      <c r="K8" s="482"/>
      <c r="L8" s="482"/>
      <c r="M8" s="482"/>
      <c r="N8" s="482"/>
      <c r="O8" s="483"/>
      <c r="P8" s="105"/>
      <c r="Q8" s="104"/>
    </row>
    <row r="9" spans="1:17" s="106" customFormat="1" ht="75" customHeight="1" thickBot="1">
      <c r="A9" s="104"/>
      <c r="B9" s="503" t="s">
        <v>518</v>
      </c>
      <c r="C9" s="504"/>
      <c r="D9" s="504"/>
      <c r="E9" s="504"/>
      <c r="F9" s="504"/>
      <c r="G9" s="504"/>
      <c r="H9" s="504"/>
      <c r="I9" s="504"/>
      <c r="J9" s="504"/>
      <c r="K9" s="504"/>
      <c r="L9" s="504"/>
      <c r="M9" s="504"/>
      <c r="N9" s="504"/>
      <c r="O9" s="505"/>
      <c r="P9" s="105"/>
      <c r="Q9" s="104"/>
    </row>
    <row r="10" spans="1:17" s="106" customFormat="1" ht="7.5" customHeight="1" thickBot="1">
      <c r="A10" s="104"/>
      <c r="B10" s="105"/>
      <c r="C10" s="105"/>
      <c r="D10" s="105"/>
      <c r="E10" s="105"/>
      <c r="F10" s="111"/>
      <c r="G10" s="105"/>
      <c r="H10" s="105"/>
      <c r="I10" s="105"/>
      <c r="J10" s="105"/>
      <c r="K10" s="105"/>
      <c r="L10" s="105"/>
      <c r="M10" s="105"/>
      <c r="N10" s="105"/>
      <c r="O10" s="105"/>
      <c r="P10" s="105"/>
      <c r="Q10" s="104"/>
    </row>
    <row r="11" spans="1:17" s="106" customFormat="1" ht="22.5" customHeight="1" thickBot="1">
      <c r="A11" s="104"/>
      <c r="B11" s="112" t="s">
        <v>464</v>
      </c>
      <c r="C11" s="506" t="s">
        <v>465</v>
      </c>
      <c r="D11" s="506"/>
      <c r="E11" s="506"/>
      <c r="F11" s="506"/>
      <c r="G11" s="506"/>
      <c r="H11" s="506"/>
      <c r="I11" s="506"/>
      <c r="J11" s="506"/>
      <c r="K11" s="506"/>
      <c r="L11" s="506"/>
      <c r="M11" s="506"/>
      <c r="N11" s="506"/>
      <c r="O11" s="507"/>
      <c r="P11" s="105"/>
      <c r="Q11" s="104"/>
    </row>
    <row r="12" spans="1:17" s="106" customFormat="1" ht="45.75" customHeight="1">
      <c r="A12" s="104"/>
      <c r="B12" s="119" t="s">
        <v>468</v>
      </c>
      <c r="C12" s="508" t="s">
        <v>515</v>
      </c>
      <c r="D12" s="508"/>
      <c r="E12" s="508"/>
      <c r="F12" s="508"/>
      <c r="G12" s="508"/>
      <c r="H12" s="508"/>
      <c r="I12" s="508"/>
      <c r="J12" s="508"/>
      <c r="K12" s="508"/>
      <c r="L12" s="508"/>
      <c r="M12" s="508"/>
      <c r="N12" s="508"/>
      <c r="O12" s="509"/>
      <c r="P12" s="104"/>
      <c r="Q12" s="104"/>
    </row>
    <row r="13" spans="1:17" s="106" customFormat="1" ht="45.75" customHeight="1">
      <c r="A13" s="104"/>
      <c r="B13" s="113" t="s">
        <v>469</v>
      </c>
      <c r="C13" s="501" t="s">
        <v>481</v>
      </c>
      <c r="D13" s="501"/>
      <c r="E13" s="501"/>
      <c r="F13" s="501"/>
      <c r="G13" s="501"/>
      <c r="H13" s="501"/>
      <c r="I13" s="501"/>
      <c r="J13" s="501"/>
      <c r="K13" s="501"/>
      <c r="L13" s="501"/>
      <c r="M13" s="501"/>
      <c r="N13" s="501"/>
      <c r="O13" s="502"/>
      <c r="P13" s="104"/>
      <c r="Q13" s="104"/>
    </row>
    <row r="14" spans="1:17" s="106" customFormat="1" ht="45.75" customHeight="1">
      <c r="A14" s="104"/>
      <c r="B14" s="120" t="s">
        <v>471</v>
      </c>
      <c r="C14" s="501" t="s">
        <v>480</v>
      </c>
      <c r="D14" s="501"/>
      <c r="E14" s="501"/>
      <c r="F14" s="501"/>
      <c r="G14" s="501"/>
      <c r="H14" s="501"/>
      <c r="I14" s="501"/>
      <c r="J14" s="501"/>
      <c r="K14" s="501"/>
      <c r="L14" s="501"/>
      <c r="M14" s="501"/>
      <c r="N14" s="501"/>
      <c r="O14" s="502"/>
      <c r="P14" s="104"/>
      <c r="Q14" s="104"/>
    </row>
    <row r="15" spans="1:17" s="106" customFormat="1" ht="45.75" customHeight="1">
      <c r="A15" s="104"/>
      <c r="B15" s="114" t="s">
        <v>472</v>
      </c>
      <c r="C15" s="501" t="s">
        <v>479</v>
      </c>
      <c r="D15" s="501"/>
      <c r="E15" s="501"/>
      <c r="F15" s="501"/>
      <c r="G15" s="501"/>
      <c r="H15" s="501"/>
      <c r="I15" s="501"/>
      <c r="J15" s="501"/>
      <c r="K15" s="501"/>
      <c r="L15" s="501"/>
      <c r="M15" s="501"/>
      <c r="N15" s="501"/>
      <c r="O15" s="502"/>
      <c r="P15" s="104"/>
      <c r="Q15" s="104"/>
    </row>
    <row r="16" spans="1:17" s="106" customFormat="1" ht="45.75" customHeight="1">
      <c r="A16" s="104"/>
      <c r="B16" s="115" t="s">
        <v>475</v>
      </c>
      <c r="C16" s="501" t="s">
        <v>476</v>
      </c>
      <c r="D16" s="501"/>
      <c r="E16" s="501"/>
      <c r="F16" s="501"/>
      <c r="G16" s="501"/>
      <c r="H16" s="501"/>
      <c r="I16" s="501"/>
      <c r="J16" s="501"/>
      <c r="K16" s="501"/>
      <c r="L16" s="501"/>
      <c r="M16" s="501"/>
      <c r="N16" s="501"/>
      <c r="O16" s="502"/>
      <c r="P16" s="104"/>
      <c r="Q16" s="104"/>
    </row>
    <row r="17" spans="1:17" s="106" customFormat="1" ht="45.75" customHeight="1">
      <c r="A17" s="104"/>
      <c r="B17" s="116" t="s">
        <v>477</v>
      </c>
      <c r="C17" s="501" t="s">
        <v>478</v>
      </c>
      <c r="D17" s="501"/>
      <c r="E17" s="501"/>
      <c r="F17" s="501"/>
      <c r="G17" s="501"/>
      <c r="H17" s="501"/>
      <c r="I17" s="501"/>
      <c r="J17" s="501"/>
      <c r="K17" s="501"/>
      <c r="L17" s="501"/>
      <c r="M17" s="501"/>
      <c r="N17" s="501"/>
      <c r="O17" s="502"/>
      <c r="P17" s="104"/>
      <c r="Q17" s="104"/>
    </row>
    <row r="18" spans="1:17" s="106" customFormat="1" ht="45.75" customHeight="1">
      <c r="A18" s="104"/>
      <c r="B18" s="116" t="s">
        <v>482</v>
      </c>
      <c r="C18" s="501" t="s">
        <v>483</v>
      </c>
      <c r="D18" s="501"/>
      <c r="E18" s="501"/>
      <c r="F18" s="501"/>
      <c r="G18" s="501"/>
      <c r="H18" s="501"/>
      <c r="I18" s="501"/>
      <c r="J18" s="501"/>
      <c r="K18" s="501"/>
      <c r="L18" s="501"/>
      <c r="M18" s="501"/>
      <c r="N18" s="501"/>
      <c r="O18" s="502"/>
      <c r="P18" s="104"/>
      <c r="Q18" s="104"/>
    </row>
    <row r="19" spans="1:17" s="106" customFormat="1" ht="45.75" customHeight="1">
      <c r="A19" s="104"/>
      <c r="B19" s="117" t="s">
        <v>484</v>
      </c>
      <c r="C19" s="501" t="s">
        <v>485</v>
      </c>
      <c r="D19" s="501"/>
      <c r="E19" s="501"/>
      <c r="F19" s="501"/>
      <c r="G19" s="501"/>
      <c r="H19" s="501"/>
      <c r="I19" s="501"/>
      <c r="J19" s="501"/>
      <c r="K19" s="501"/>
      <c r="L19" s="501"/>
      <c r="M19" s="501"/>
      <c r="N19" s="501"/>
      <c r="O19" s="502"/>
      <c r="P19" s="104"/>
      <c r="Q19" s="104"/>
    </row>
    <row r="20" spans="1:17" s="106" customFormat="1" ht="45.75" customHeight="1">
      <c r="A20" s="104"/>
      <c r="B20" s="116" t="s">
        <v>486</v>
      </c>
      <c r="C20" s="501" t="s">
        <v>488</v>
      </c>
      <c r="D20" s="501"/>
      <c r="E20" s="501"/>
      <c r="F20" s="501"/>
      <c r="G20" s="501"/>
      <c r="H20" s="501"/>
      <c r="I20" s="501"/>
      <c r="J20" s="501"/>
      <c r="K20" s="501"/>
      <c r="L20" s="501"/>
      <c r="M20" s="501"/>
      <c r="N20" s="501"/>
      <c r="O20" s="502"/>
      <c r="P20" s="104"/>
      <c r="Q20" s="104"/>
    </row>
    <row r="21" spans="1:17" s="106" customFormat="1" ht="75" customHeight="1">
      <c r="A21" s="104"/>
      <c r="B21" s="116" t="s">
        <v>487</v>
      </c>
      <c r="C21" s="501" t="s">
        <v>489</v>
      </c>
      <c r="D21" s="501"/>
      <c r="E21" s="501"/>
      <c r="F21" s="501"/>
      <c r="G21" s="501"/>
      <c r="H21" s="501"/>
      <c r="I21" s="501"/>
      <c r="J21" s="501"/>
      <c r="K21" s="501"/>
      <c r="L21" s="501"/>
      <c r="M21" s="501"/>
      <c r="N21" s="501"/>
      <c r="O21" s="502"/>
      <c r="P21" s="104"/>
      <c r="Q21" s="104"/>
    </row>
    <row r="22" spans="1:17" s="106" customFormat="1" ht="45" customHeight="1">
      <c r="A22" s="104"/>
      <c r="B22" s="116" t="s">
        <v>490</v>
      </c>
      <c r="C22" s="484" t="s">
        <v>491</v>
      </c>
      <c r="D22" s="484"/>
      <c r="E22" s="484"/>
      <c r="F22" s="484"/>
      <c r="G22" s="484"/>
      <c r="H22" s="484"/>
      <c r="I22" s="484"/>
      <c r="J22" s="484"/>
      <c r="K22" s="484"/>
      <c r="L22" s="484"/>
      <c r="M22" s="484"/>
      <c r="N22" s="484"/>
      <c r="O22" s="485"/>
      <c r="P22" s="104"/>
      <c r="Q22" s="104"/>
    </row>
    <row r="23" spans="1:17" s="106" customFormat="1" ht="45.75" customHeight="1">
      <c r="A23" s="104"/>
      <c r="B23" s="116" t="s">
        <v>492</v>
      </c>
      <c r="C23" s="484" t="s">
        <v>493</v>
      </c>
      <c r="D23" s="484"/>
      <c r="E23" s="484"/>
      <c r="F23" s="484"/>
      <c r="G23" s="484"/>
      <c r="H23" s="484"/>
      <c r="I23" s="484"/>
      <c r="J23" s="484"/>
      <c r="K23" s="484"/>
      <c r="L23" s="484"/>
      <c r="M23" s="484"/>
      <c r="N23" s="484"/>
      <c r="O23" s="485"/>
      <c r="P23" s="104"/>
      <c r="Q23" s="104"/>
    </row>
    <row r="24" spans="1:17" s="106" customFormat="1" ht="45.75" customHeight="1">
      <c r="A24" s="104"/>
      <c r="B24" s="117" t="s">
        <v>378</v>
      </c>
      <c r="C24" s="484" t="s">
        <v>494</v>
      </c>
      <c r="D24" s="484"/>
      <c r="E24" s="484"/>
      <c r="F24" s="484"/>
      <c r="G24" s="484"/>
      <c r="H24" s="484"/>
      <c r="I24" s="484"/>
      <c r="J24" s="484"/>
      <c r="K24" s="484"/>
      <c r="L24" s="484"/>
      <c r="M24" s="484"/>
      <c r="N24" s="484"/>
      <c r="O24" s="485"/>
      <c r="P24" s="104"/>
      <c r="Q24" s="104"/>
    </row>
    <row r="25" spans="1:17" s="106" customFormat="1" ht="45" customHeight="1">
      <c r="A25" s="104"/>
      <c r="B25" s="127" t="s">
        <v>185</v>
      </c>
      <c r="C25" s="510" t="s">
        <v>520</v>
      </c>
      <c r="D25" s="510"/>
      <c r="E25" s="510"/>
      <c r="F25" s="510"/>
      <c r="G25" s="510"/>
      <c r="H25" s="510"/>
      <c r="I25" s="510"/>
      <c r="J25" s="510"/>
      <c r="K25" s="510"/>
      <c r="L25" s="510"/>
      <c r="M25" s="510"/>
      <c r="N25" s="510"/>
      <c r="O25" s="511"/>
      <c r="P25" s="104"/>
      <c r="Q25" s="104"/>
    </row>
    <row r="26" spans="1:17" s="106" customFormat="1" ht="75" customHeight="1">
      <c r="A26" s="104"/>
      <c r="B26" s="116" t="s">
        <v>522</v>
      </c>
      <c r="C26" s="501" t="s">
        <v>521</v>
      </c>
      <c r="D26" s="501"/>
      <c r="E26" s="501"/>
      <c r="F26" s="501"/>
      <c r="G26" s="501"/>
      <c r="H26" s="501"/>
      <c r="I26" s="501"/>
      <c r="J26" s="501"/>
      <c r="K26" s="501"/>
      <c r="L26" s="501"/>
      <c r="M26" s="501"/>
      <c r="N26" s="501"/>
      <c r="O26" s="502"/>
      <c r="P26" s="104"/>
      <c r="Q26" s="104"/>
    </row>
    <row r="27" spans="1:17" s="106" customFormat="1" ht="45.75" customHeight="1" thickBot="1">
      <c r="A27" s="104"/>
      <c r="B27" s="121" t="s">
        <v>372</v>
      </c>
      <c r="C27" s="512" t="s">
        <v>523</v>
      </c>
      <c r="D27" s="512"/>
      <c r="E27" s="512"/>
      <c r="F27" s="512"/>
      <c r="G27" s="512"/>
      <c r="H27" s="512"/>
      <c r="I27" s="512"/>
      <c r="J27" s="512"/>
      <c r="K27" s="512"/>
      <c r="L27" s="512"/>
      <c r="M27" s="512"/>
      <c r="N27" s="512"/>
      <c r="O27" s="513"/>
      <c r="P27" s="104"/>
      <c r="Q27" s="104"/>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mergeCells count="24">
    <mergeCell ref="C25:O25"/>
    <mergeCell ref="C26:O26"/>
    <mergeCell ref="C27:O27"/>
    <mergeCell ref="C16:O16"/>
    <mergeCell ref="C17:O17"/>
    <mergeCell ref="C18:O18"/>
    <mergeCell ref="C19:O19"/>
    <mergeCell ref="C20:O20"/>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C000"/>
  </sheetPr>
  <dimension ref="B1:O25"/>
  <sheetViews>
    <sheetView zoomScale="90" zoomScaleNormal="90" workbookViewId="0">
      <selection activeCell="B12" sqref="B12:O12"/>
    </sheetView>
  </sheetViews>
  <sheetFormatPr baseColWidth="10" defaultRowHeight="15"/>
  <cols>
    <col min="1" max="1" width="4.28515625" style="100" customWidth="1"/>
    <col min="2" max="4" width="14.28515625" style="100" customWidth="1"/>
    <col min="5" max="15" width="7.140625" style="100" customWidth="1"/>
    <col min="16" max="16384" width="11.42578125" style="100"/>
  </cols>
  <sheetData>
    <row r="1" spans="2:15" ht="7.5" customHeight="1" thickBot="1"/>
    <row r="2" spans="2:15" ht="15.75" customHeight="1">
      <c r="B2" s="416"/>
      <c r="C2" s="417"/>
      <c r="D2" s="540" t="s">
        <v>466</v>
      </c>
      <c r="E2" s="540"/>
      <c r="F2" s="540"/>
      <c r="G2" s="540"/>
      <c r="H2" s="540"/>
      <c r="I2" s="540"/>
      <c r="J2" s="540"/>
      <c r="K2" s="540"/>
      <c r="L2" s="543" t="s">
        <v>434</v>
      </c>
      <c r="M2" s="544"/>
      <c r="N2" s="544"/>
      <c r="O2" s="545"/>
    </row>
    <row r="3" spans="2:15" ht="15.75" customHeight="1">
      <c r="B3" s="418"/>
      <c r="C3" s="419"/>
      <c r="D3" s="541"/>
      <c r="E3" s="541"/>
      <c r="F3" s="541"/>
      <c r="G3" s="541"/>
      <c r="H3" s="541"/>
      <c r="I3" s="541"/>
      <c r="J3" s="541"/>
      <c r="K3" s="541"/>
      <c r="L3" s="428" t="s">
        <v>431</v>
      </c>
      <c r="M3" s="429"/>
      <c r="N3" s="428" t="s">
        <v>432</v>
      </c>
      <c r="O3" s="430"/>
    </row>
    <row r="4" spans="2:15" ht="15.75" customHeight="1">
      <c r="B4" s="418"/>
      <c r="C4" s="419"/>
      <c r="D4" s="541"/>
      <c r="E4" s="541"/>
      <c r="F4" s="541"/>
      <c r="G4" s="541"/>
      <c r="H4" s="541"/>
      <c r="I4" s="541"/>
      <c r="J4" s="541"/>
      <c r="K4" s="541"/>
      <c r="L4" s="546">
        <v>3</v>
      </c>
      <c r="M4" s="547"/>
      <c r="N4" s="433" t="s">
        <v>495</v>
      </c>
      <c r="O4" s="434"/>
    </row>
    <row r="5" spans="2:15" ht="15.75" customHeight="1">
      <c r="B5" s="418"/>
      <c r="C5" s="419"/>
      <c r="D5" s="541"/>
      <c r="E5" s="541"/>
      <c r="F5" s="541"/>
      <c r="G5" s="541"/>
      <c r="H5" s="541"/>
      <c r="I5" s="541"/>
      <c r="J5" s="541"/>
      <c r="K5" s="541"/>
      <c r="L5" s="428" t="s">
        <v>433</v>
      </c>
      <c r="M5" s="435"/>
      <c r="N5" s="435"/>
      <c r="O5" s="436"/>
    </row>
    <row r="6" spans="2:15" ht="15.75" customHeight="1" thickBot="1">
      <c r="B6" s="420"/>
      <c r="C6" s="421"/>
      <c r="D6" s="542"/>
      <c r="E6" s="542"/>
      <c r="F6" s="542"/>
      <c r="G6" s="542"/>
      <c r="H6" s="542"/>
      <c r="I6" s="542"/>
      <c r="J6" s="542"/>
      <c r="K6" s="542"/>
      <c r="L6" s="548" t="s">
        <v>507</v>
      </c>
      <c r="M6" s="549"/>
      <c r="N6" s="549"/>
      <c r="O6" s="550"/>
    </row>
    <row r="8" spans="2:15" ht="22.5" customHeight="1">
      <c r="B8" s="440" t="s">
        <v>437</v>
      </c>
      <c r="C8" s="440"/>
      <c r="D8" s="440"/>
      <c r="E8" s="440"/>
      <c r="F8" s="440"/>
      <c r="G8" s="440"/>
      <c r="H8" s="440"/>
      <c r="I8" s="440"/>
      <c r="J8" s="440"/>
      <c r="K8" s="440"/>
      <c r="L8" s="440"/>
      <c r="M8" s="440"/>
      <c r="N8" s="440"/>
      <c r="O8" s="440"/>
    </row>
    <row r="9" spans="2:15" ht="37.5" customHeight="1">
      <c r="B9" s="441" t="s">
        <v>438</v>
      </c>
      <c r="C9" s="441"/>
      <c r="D9" s="441"/>
      <c r="E9" s="102">
        <v>0</v>
      </c>
      <c r="F9" s="102">
        <v>1</v>
      </c>
      <c r="G9" s="102" t="s">
        <v>496</v>
      </c>
      <c r="H9" s="102" t="s">
        <v>497</v>
      </c>
      <c r="I9" s="102">
        <v>0</v>
      </c>
      <c r="J9" s="102">
        <v>3</v>
      </c>
      <c r="K9" s="537" t="s">
        <v>501</v>
      </c>
      <c r="L9" s="537"/>
      <c r="M9" s="537"/>
      <c r="N9" s="537"/>
      <c r="O9" s="537"/>
    </row>
    <row r="10" spans="2:15" ht="15" customHeight="1">
      <c r="B10" s="441" t="s">
        <v>441</v>
      </c>
      <c r="C10" s="441"/>
      <c r="D10" s="441"/>
      <c r="E10" s="443" t="s">
        <v>442</v>
      </c>
      <c r="F10" s="443"/>
      <c r="G10" s="443"/>
      <c r="H10" s="443"/>
      <c r="I10" s="443"/>
      <c r="J10" s="443"/>
      <c r="K10" s="537"/>
      <c r="L10" s="537"/>
      <c r="M10" s="537"/>
      <c r="N10" s="537"/>
      <c r="O10" s="537"/>
    </row>
    <row r="11" spans="2:15" ht="30" customHeight="1">
      <c r="B11" s="441"/>
      <c r="C11" s="441"/>
      <c r="D11" s="441"/>
      <c r="E11" s="538">
        <v>41617</v>
      </c>
      <c r="F11" s="539"/>
      <c r="G11" s="539"/>
      <c r="H11" s="539"/>
      <c r="I11" s="539"/>
      <c r="J11" s="539"/>
      <c r="K11" s="537"/>
      <c r="L11" s="537"/>
      <c r="M11" s="537"/>
      <c r="N11" s="537"/>
      <c r="O11" s="537"/>
    </row>
    <row r="12" spans="2:15" ht="22.5" customHeight="1">
      <c r="B12" s="452" t="s">
        <v>498</v>
      </c>
      <c r="C12" s="452"/>
      <c r="D12" s="452"/>
      <c r="E12" s="452"/>
      <c r="F12" s="452"/>
      <c r="G12" s="452"/>
      <c r="H12" s="452"/>
      <c r="I12" s="452"/>
      <c r="J12" s="452"/>
      <c r="K12" s="452"/>
      <c r="L12" s="452"/>
      <c r="M12" s="452"/>
      <c r="N12" s="452"/>
      <c r="O12" s="452"/>
    </row>
    <row r="13" spans="2:15" ht="30" customHeight="1">
      <c r="B13" s="103" t="s">
        <v>444</v>
      </c>
      <c r="C13" s="441" t="s">
        <v>445</v>
      </c>
      <c r="D13" s="441"/>
      <c r="E13" s="441"/>
      <c r="F13" s="441"/>
      <c r="G13" s="441"/>
      <c r="H13" s="441"/>
      <c r="I13" s="441"/>
      <c r="J13" s="441"/>
      <c r="K13" s="441"/>
      <c r="L13" s="441"/>
      <c r="M13" s="441"/>
      <c r="N13" s="441"/>
      <c r="O13" s="441"/>
    </row>
    <row r="14" spans="2:15" ht="37.5" customHeight="1">
      <c r="B14" s="122">
        <v>2</v>
      </c>
      <c r="C14" s="536" t="s">
        <v>508</v>
      </c>
      <c r="D14" s="536"/>
      <c r="E14" s="536"/>
      <c r="F14" s="536"/>
      <c r="G14" s="536"/>
      <c r="H14" s="536"/>
      <c r="I14" s="536"/>
      <c r="J14" s="536"/>
      <c r="K14" s="536"/>
      <c r="L14" s="536"/>
      <c r="M14" s="536"/>
      <c r="N14" s="536"/>
      <c r="O14" s="536"/>
    </row>
    <row r="15" spans="2:15" ht="37.5" customHeight="1">
      <c r="B15" s="122">
        <v>3</v>
      </c>
      <c r="C15" s="536" t="s">
        <v>524</v>
      </c>
      <c r="D15" s="536"/>
      <c r="E15" s="536"/>
      <c r="F15" s="536"/>
      <c r="G15" s="536"/>
      <c r="H15" s="536"/>
      <c r="I15" s="536"/>
      <c r="J15" s="536"/>
      <c r="K15" s="536"/>
      <c r="L15" s="536"/>
      <c r="M15" s="536"/>
      <c r="N15" s="536"/>
      <c r="O15" s="536"/>
    </row>
    <row r="16" spans="2:15" ht="22.5" customHeight="1">
      <c r="B16" s="122"/>
      <c r="C16" s="536"/>
      <c r="D16" s="536"/>
      <c r="E16" s="536"/>
      <c r="F16" s="536"/>
      <c r="G16" s="536"/>
      <c r="H16" s="536"/>
      <c r="I16" s="536"/>
      <c r="J16" s="536"/>
      <c r="K16" s="536"/>
      <c r="L16" s="536"/>
      <c r="M16" s="536"/>
      <c r="N16" s="536"/>
      <c r="O16" s="536"/>
    </row>
    <row r="17" spans="2:15" ht="22.5" customHeight="1">
      <c r="B17" s="452" t="s">
        <v>446</v>
      </c>
      <c r="C17" s="452"/>
      <c r="D17" s="452"/>
      <c r="E17" s="452"/>
      <c r="F17" s="452"/>
      <c r="G17" s="452"/>
      <c r="H17" s="452"/>
      <c r="I17" s="452"/>
      <c r="J17" s="452"/>
      <c r="K17" s="452"/>
      <c r="L17" s="452"/>
      <c r="M17" s="452"/>
      <c r="N17" s="452"/>
      <c r="O17" s="452"/>
    </row>
    <row r="18" spans="2:15" ht="15" customHeight="1">
      <c r="B18" s="441" t="s">
        <v>444</v>
      </c>
      <c r="C18" s="454" t="s">
        <v>447</v>
      </c>
      <c r="D18" s="455"/>
      <c r="E18" s="455"/>
      <c r="F18" s="455"/>
      <c r="G18" s="456"/>
      <c r="H18" s="460" t="s">
        <v>448</v>
      </c>
      <c r="I18" s="460"/>
      <c r="J18" s="460"/>
      <c r="K18" s="441" t="s">
        <v>449</v>
      </c>
      <c r="L18" s="441"/>
      <c r="M18" s="454" t="s">
        <v>450</v>
      </c>
      <c r="N18" s="455"/>
      <c r="O18" s="456"/>
    </row>
    <row r="19" spans="2:15" ht="15" customHeight="1">
      <c r="B19" s="441"/>
      <c r="C19" s="457"/>
      <c r="D19" s="458"/>
      <c r="E19" s="458"/>
      <c r="F19" s="458"/>
      <c r="G19" s="459"/>
      <c r="H19" s="103" t="s">
        <v>451</v>
      </c>
      <c r="I19" s="103" t="s">
        <v>452</v>
      </c>
      <c r="J19" s="103" t="s">
        <v>453</v>
      </c>
      <c r="K19" s="441"/>
      <c r="L19" s="441"/>
      <c r="M19" s="457"/>
      <c r="N19" s="458"/>
      <c r="O19" s="459"/>
    </row>
    <row r="20" spans="2:15" ht="37.5" customHeight="1">
      <c r="B20" s="122">
        <v>2</v>
      </c>
      <c r="C20" s="525" t="s">
        <v>504</v>
      </c>
      <c r="D20" s="526"/>
      <c r="E20" s="526"/>
      <c r="F20" s="526"/>
      <c r="G20" s="527"/>
      <c r="H20" s="124" t="s">
        <v>503</v>
      </c>
      <c r="I20" s="122">
        <v>12</v>
      </c>
      <c r="J20" s="122">
        <v>2016</v>
      </c>
      <c r="K20" s="532">
        <v>1</v>
      </c>
      <c r="L20" s="532"/>
      <c r="M20" s="533" t="s">
        <v>505</v>
      </c>
      <c r="N20" s="534"/>
      <c r="O20" s="535"/>
    </row>
    <row r="21" spans="2:15" ht="37.5" customHeight="1">
      <c r="B21" s="125">
        <v>3</v>
      </c>
      <c r="C21" s="518" t="s">
        <v>512</v>
      </c>
      <c r="D21" s="519"/>
      <c r="E21" s="519"/>
      <c r="F21" s="519"/>
      <c r="G21" s="520"/>
      <c r="H21" s="126" t="s">
        <v>513</v>
      </c>
      <c r="I21" s="126" t="s">
        <v>514</v>
      </c>
      <c r="J21" s="125">
        <v>2017</v>
      </c>
      <c r="K21" s="521">
        <v>1</v>
      </c>
      <c r="L21" s="521"/>
      <c r="M21" s="522" t="s">
        <v>505</v>
      </c>
      <c r="N21" s="523"/>
      <c r="O21" s="524"/>
    </row>
    <row r="22" spans="2:15" ht="22.5" customHeight="1">
      <c r="B22" s="123"/>
      <c r="C22" s="525"/>
      <c r="D22" s="526"/>
      <c r="E22" s="526"/>
      <c r="F22" s="526"/>
      <c r="G22" s="527"/>
      <c r="H22" s="123"/>
      <c r="I22" s="123"/>
      <c r="J22" s="123"/>
      <c r="K22" s="528"/>
      <c r="L22" s="528"/>
      <c r="M22" s="529"/>
      <c r="N22" s="530"/>
      <c r="O22" s="531"/>
    </row>
    <row r="23" spans="2:15" ht="7.5" customHeight="1" thickBot="1"/>
    <row r="24" spans="2:15" ht="22.5" customHeight="1">
      <c r="B24" s="461" t="s">
        <v>454</v>
      </c>
      <c r="C24" s="462"/>
      <c r="D24" s="462"/>
      <c r="E24" s="462" t="s">
        <v>455</v>
      </c>
      <c r="F24" s="462"/>
      <c r="G24" s="462"/>
      <c r="H24" s="462"/>
      <c r="I24" s="462"/>
      <c r="J24" s="462"/>
      <c r="K24" s="462" t="s">
        <v>456</v>
      </c>
      <c r="L24" s="462"/>
      <c r="M24" s="462"/>
      <c r="N24" s="462"/>
      <c r="O24" s="463"/>
    </row>
    <row r="25" spans="2:15" ht="60" customHeight="1" thickBot="1">
      <c r="B25" s="514" t="s">
        <v>506</v>
      </c>
      <c r="C25" s="515"/>
      <c r="D25" s="515"/>
      <c r="E25" s="515" t="s">
        <v>499</v>
      </c>
      <c r="F25" s="515"/>
      <c r="G25" s="515"/>
      <c r="H25" s="515"/>
      <c r="I25" s="515"/>
      <c r="J25" s="515"/>
      <c r="K25" s="515" t="s">
        <v>500</v>
      </c>
      <c r="L25" s="516"/>
      <c r="M25" s="516"/>
      <c r="N25" s="516"/>
      <c r="O25" s="517"/>
    </row>
  </sheetData>
  <mergeCells count="41">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C21:G21"/>
    <mergeCell ref="K21:L21"/>
    <mergeCell ref="M21:O21"/>
    <mergeCell ref="C22:G22"/>
    <mergeCell ref="K22:L22"/>
    <mergeCell ref="M22:O22"/>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sheetPr>
  <dimension ref="A1:AQ27"/>
  <sheetViews>
    <sheetView showGridLines="0" topLeftCell="AC3" zoomScale="65" zoomScaleNormal="65" workbookViewId="0">
      <selection activeCell="AG9" sqref="AG9:AG10"/>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99" customHeight="1">
      <c r="A9" s="289" t="s">
        <v>73</v>
      </c>
      <c r="B9" s="289" t="s">
        <v>74</v>
      </c>
      <c r="C9" s="249" t="s">
        <v>75</v>
      </c>
      <c r="D9" s="290" t="s">
        <v>202</v>
      </c>
      <c r="E9" s="292" t="s">
        <v>76</v>
      </c>
      <c r="F9" s="52" t="s">
        <v>77</v>
      </c>
      <c r="G9" s="52" t="s">
        <v>226</v>
      </c>
      <c r="H9" s="52" t="s">
        <v>78</v>
      </c>
      <c r="I9" s="285" t="e">
        <f>SUM(#REF!)</f>
        <v>#REF!</v>
      </c>
      <c r="J9" s="285" t="e">
        <f>SUM(#REF!)</f>
        <v>#REF!</v>
      </c>
      <c r="K9" s="285" t="e">
        <f>SUM(#REF!)</f>
        <v>#REF!</v>
      </c>
      <c r="L9" s="285" t="e">
        <f>SUM(#REF!)</f>
        <v>#REF!</v>
      </c>
      <c r="M9" s="285" t="e">
        <f>SUM(#REF!)</f>
        <v>#REF!</v>
      </c>
      <c r="N9" s="285" t="e">
        <f>SUM(#REF!)</f>
        <v>#REF!</v>
      </c>
      <c r="O9" s="287" t="e">
        <f>I9+K9+M9</f>
        <v>#REF!</v>
      </c>
      <c r="P9" s="287" t="e">
        <f>J9+L9+N9</f>
        <v>#REF!</v>
      </c>
      <c r="Q9" s="285" t="e">
        <f>SUM(#REF!)</f>
        <v>#REF!</v>
      </c>
      <c r="R9" s="285" t="e">
        <f>SUM(#REF!)</f>
        <v>#REF!</v>
      </c>
      <c r="S9" s="285" t="e">
        <f>SUM(#REF!)</f>
        <v>#REF!</v>
      </c>
      <c r="T9" s="285" t="e">
        <f>SUM(#REF!)</f>
        <v>#REF!</v>
      </c>
      <c r="U9" s="285" t="e">
        <f>SUM(#REF!)</f>
        <v>#REF!</v>
      </c>
      <c r="V9" s="285" t="e">
        <f>SUM(#REF!)</f>
        <v>#REF!</v>
      </c>
      <c r="W9" s="287" t="e">
        <f>Q9+S9+U9</f>
        <v>#REF!</v>
      </c>
      <c r="X9" s="287" t="e">
        <f>R9+T9+V9</f>
        <v>#REF!</v>
      </c>
      <c r="Y9" s="285" t="e">
        <f>SUM(#REF!)</f>
        <v>#REF!</v>
      </c>
      <c r="Z9" s="285" t="e">
        <f>SUM(#REF!)</f>
        <v>#REF!</v>
      </c>
      <c r="AA9" s="285" t="e">
        <f>SUM(#REF!)</f>
        <v>#REF!</v>
      </c>
      <c r="AB9" s="285" t="e">
        <f>SUM(#REF!)</f>
        <v>#REF!</v>
      </c>
      <c r="AC9" s="285" t="e">
        <f>SUM(#REF!)</f>
        <v>#REF!</v>
      </c>
      <c r="AD9" s="285" t="e">
        <f>SUM(#REF!)</f>
        <v>#REF!</v>
      </c>
      <c r="AE9" s="287" t="e">
        <f>Y9+AA9+AC9</f>
        <v>#REF!</v>
      </c>
      <c r="AF9" s="287" t="e">
        <f>Z9+AB9+AD9</f>
        <v>#REF!</v>
      </c>
      <c r="AG9" s="285" t="e">
        <f>SUM(#REF!)</f>
        <v>#REF!</v>
      </c>
      <c r="AH9" s="285" t="e">
        <f>SUM(#REF!)</f>
        <v>#REF!</v>
      </c>
      <c r="AI9" s="285" t="e">
        <f>SUM(#REF!)</f>
        <v>#REF!</v>
      </c>
      <c r="AJ9" s="285" t="e">
        <f>SUM(#REF!)</f>
        <v>#REF!</v>
      </c>
      <c r="AK9" s="285" t="e">
        <f>SUM(#REF!)</f>
        <v>#REF!</v>
      </c>
      <c r="AL9" s="285" t="e">
        <f>SUM(#REF!)</f>
        <v>#REF!</v>
      </c>
      <c r="AM9" s="287" t="e">
        <f>AG9+AI9+AK9</f>
        <v>#REF!</v>
      </c>
      <c r="AN9" s="287" t="e">
        <f>AH9+AJ9+AL9</f>
        <v>#REF!</v>
      </c>
      <c r="AO9" s="283" t="e">
        <f>O9+W9+AE9+AM9</f>
        <v>#REF!</v>
      </c>
      <c r="AP9" s="283" t="e">
        <f>P9+X9+AF9+AN9</f>
        <v>#REF!</v>
      </c>
      <c r="AQ9" s="261" t="e">
        <f>IF(AND(AP9&gt;0,AO9&gt;0),AP9/AO9,0)</f>
        <v>#REF!</v>
      </c>
    </row>
    <row r="10" spans="1:43" ht="120.75">
      <c r="A10" s="251"/>
      <c r="B10" s="251"/>
      <c r="C10" s="249"/>
      <c r="D10" s="291"/>
      <c r="E10" s="249"/>
      <c r="F10" s="52" t="s">
        <v>79</v>
      </c>
      <c r="G10" s="52" t="s">
        <v>227</v>
      </c>
      <c r="H10" s="52" t="s">
        <v>78</v>
      </c>
      <c r="I10" s="286"/>
      <c r="J10" s="286"/>
      <c r="K10" s="286"/>
      <c r="L10" s="286"/>
      <c r="M10" s="286"/>
      <c r="N10" s="286"/>
      <c r="O10" s="288"/>
      <c r="P10" s="288"/>
      <c r="Q10" s="286"/>
      <c r="R10" s="286"/>
      <c r="S10" s="286"/>
      <c r="T10" s="286"/>
      <c r="U10" s="286"/>
      <c r="V10" s="286"/>
      <c r="W10" s="288"/>
      <c r="X10" s="288"/>
      <c r="Y10" s="286"/>
      <c r="Z10" s="286"/>
      <c r="AA10" s="286"/>
      <c r="AB10" s="286"/>
      <c r="AC10" s="286"/>
      <c r="AD10" s="286"/>
      <c r="AE10" s="288"/>
      <c r="AF10" s="288"/>
      <c r="AG10" s="286"/>
      <c r="AH10" s="286"/>
      <c r="AI10" s="286"/>
      <c r="AJ10" s="286"/>
      <c r="AK10" s="286"/>
      <c r="AL10" s="286"/>
      <c r="AM10" s="288"/>
      <c r="AN10" s="288"/>
      <c r="AO10" s="284"/>
      <c r="AP10" s="284"/>
      <c r="AQ10" s="263"/>
    </row>
    <row r="11" spans="1:43" ht="105.75" customHeight="1">
      <c r="A11" s="251"/>
      <c r="B11" s="251"/>
      <c r="C11" s="249"/>
      <c r="D11" s="60" t="s">
        <v>80</v>
      </c>
      <c r="E11" s="56" t="s">
        <v>81</v>
      </c>
      <c r="F11" s="52" t="s">
        <v>82</v>
      </c>
      <c r="G11" s="60" t="s">
        <v>228</v>
      </c>
      <c r="H11" s="52" t="s">
        <v>210</v>
      </c>
      <c r="I11" s="25" t="e">
        <f>SUM(#REF!)</f>
        <v>#REF!</v>
      </c>
      <c r="J11" s="25" t="e">
        <f>SUM(#REF!)</f>
        <v>#REF!</v>
      </c>
      <c r="K11" s="25" t="e">
        <f>SUM(#REF!)</f>
        <v>#REF!</v>
      </c>
      <c r="L11" s="25" t="e">
        <f>SUM(#REF!)</f>
        <v>#REF!</v>
      </c>
      <c r="M11" s="25" t="e">
        <f>SUM(#REF!)</f>
        <v>#REF!</v>
      </c>
      <c r="N11" s="25" t="e">
        <f>SUM(#REF!)</f>
        <v>#REF!</v>
      </c>
      <c r="O11" s="29" t="e">
        <f>I11+K11+M11</f>
        <v>#REF!</v>
      </c>
      <c r="P11" s="29" t="e">
        <f>J11+L11+N11</f>
        <v>#REF!</v>
      </c>
      <c r="Q11" s="25" t="e">
        <f>SUM(#REF!)</f>
        <v>#REF!</v>
      </c>
      <c r="R11" s="25" t="e">
        <f>SUM(#REF!)</f>
        <v>#REF!</v>
      </c>
      <c r="S11" s="25" t="e">
        <f>SUM(#REF!)</f>
        <v>#REF!</v>
      </c>
      <c r="T11" s="25" t="e">
        <f>SUM(#REF!)</f>
        <v>#REF!</v>
      </c>
      <c r="U11" s="25" t="e">
        <f>SUM(#REF!)</f>
        <v>#REF!</v>
      </c>
      <c r="V11" s="25" t="e">
        <f>SUM(#REF!)</f>
        <v>#REF!</v>
      </c>
      <c r="W11" s="29" t="e">
        <f>Q11+S11+U11</f>
        <v>#REF!</v>
      </c>
      <c r="X11" s="29" t="e">
        <f>R11+T11+V11</f>
        <v>#REF!</v>
      </c>
      <c r="Y11" s="25" t="e">
        <f>SUM(#REF!)</f>
        <v>#REF!</v>
      </c>
      <c r="Z11" s="25" t="e">
        <f>SUM(#REF!)</f>
        <v>#REF!</v>
      </c>
      <c r="AA11" s="25" t="e">
        <f>SUM(#REF!)</f>
        <v>#REF!</v>
      </c>
      <c r="AB11" s="25" t="e">
        <f>SUM(#REF!)</f>
        <v>#REF!</v>
      </c>
      <c r="AC11" s="25" t="e">
        <f>SUM(#REF!)</f>
        <v>#REF!</v>
      </c>
      <c r="AD11" s="25" t="e">
        <f>SUM(#REF!)</f>
        <v>#REF!</v>
      </c>
      <c r="AE11" s="29" t="e">
        <f>Y11+AA11+AC11</f>
        <v>#REF!</v>
      </c>
      <c r="AF11" s="29" t="e">
        <f>Z11+AB11+AD11</f>
        <v>#REF!</v>
      </c>
      <c r="AG11" s="25" t="e">
        <f>SUM(#REF!)</f>
        <v>#REF!</v>
      </c>
      <c r="AH11" s="25" t="e">
        <f>SUM(#REF!)</f>
        <v>#REF!</v>
      </c>
      <c r="AI11" s="25" t="e">
        <f>SUM(#REF!)</f>
        <v>#REF!</v>
      </c>
      <c r="AJ11" s="25" t="e">
        <f>SUM(#REF!)</f>
        <v>#REF!</v>
      </c>
      <c r="AK11" s="25" t="e">
        <f>SUM(#REF!)</f>
        <v>#REF!</v>
      </c>
      <c r="AL11" s="25" t="e">
        <f>SUM(#REF!)</f>
        <v>#REF!</v>
      </c>
      <c r="AM11" s="29" t="e">
        <f>AG11+AI11+AK11</f>
        <v>#REF!</v>
      </c>
      <c r="AN11" s="29" t="e">
        <f>AH11+AJ11+AL11</f>
        <v>#REF!</v>
      </c>
      <c r="AO11" s="30" t="e">
        <f>O11+W11+AE11+AM11</f>
        <v>#REF!</v>
      </c>
      <c r="AP11" s="30" t="e">
        <f>P11+X11+AF11+AN11</f>
        <v>#REF!</v>
      </c>
      <c r="AQ11" s="31" t="e">
        <f>IF(AND(AP11&gt;0,AO11&gt;0),AP11/AO11,0)</f>
        <v>#REF!</v>
      </c>
    </row>
    <row r="12" spans="1:43" ht="18">
      <c r="A12" s="277" t="s">
        <v>377</v>
      </c>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9"/>
      <c r="AQ12" s="23" t="e">
        <f>AVERAGE(AQ9:AQ11)</f>
        <v>#REF!</v>
      </c>
    </row>
    <row r="13" spans="1:43" ht="17.25">
      <c r="A13" s="4"/>
      <c r="B13" s="4"/>
      <c r="C13" s="10"/>
      <c r="D13" s="4"/>
      <c r="E13" s="4"/>
      <c r="F13" s="4"/>
      <c r="G13" s="4"/>
      <c r="H13" s="5"/>
    </row>
    <row r="14" spans="1:43" ht="13.5" customHeight="1">
      <c r="A14" s="280" t="s">
        <v>185</v>
      </c>
      <c r="B14" s="281"/>
      <c r="C14" s="281"/>
      <c r="D14" s="281"/>
      <c r="E14" s="281"/>
      <c r="F14" s="281"/>
      <c r="G14" s="281"/>
      <c r="H14" s="281"/>
    </row>
    <row r="15" spans="1:43" ht="15" customHeight="1">
      <c r="A15" s="281"/>
      <c r="B15" s="281"/>
      <c r="C15" s="281"/>
      <c r="D15" s="281"/>
      <c r="E15" s="281"/>
      <c r="F15" s="281"/>
      <c r="G15" s="281"/>
      <c r="H15" s="281"/>
    </row>
    <row r="16" spans="1:43" ht="17.25">
      <c r="A16" s="4"/>
      <c r="B16" s="282"/>
      <c r="C16" s="282"/>
      <c r="D16" s="282"/>
      <c r="E16" s="282"/>
      <c r="F16" s="282"/>
      <c r="G16" s="282"/>
      <c r="H16" s="282"/>
    </row>
    <row r="17" spans="1:8" ht="17.25">
      <c r="A17" s="4"/>
      <c r="B17" s="4"/>
      <c r="C17" s="10"/>
      <c r="D17" s="4"/>
      <c r="E17" s="4"/>
      <c r="F17" s="4"/>
      <c r="G17" s="4"/>
      <c r="H17" s="5"/>
    </row>
    <row r="18" spans="1:8" ht="17.25">
      <c r="A18" s="271" t="s">
        <v>413</v>
      </c>
      <c r="B18" s="272"/>
      <c r="C18" s="272"/>
      <c r="D18" s="4"/>
      <c r="E18" s="4"/>
      <c r="F18" s="273" t="s">
        <v>372</v>
      </c>
      <c r="G18" s="274" t="s">
        <v>391</v>
      </c>
      <c r="H18" s="274"/>
    </row>
    <row r="19" spans="1:8" ht="17.25">
      <c r="A19" s="4"/>
      <c r="B19" s="4"/>
      <c r="C19" s="10"/>
      <c r="D19" s="4"/>
      <c r="E19" s="4"/>
      <c r="F19" s="273"/>
      <c r="G19" s="275" t="s">
        <v>382</v>
      </c>
      <c r="H19" s="276"/>
    </row>
    <row r="20" spans="1:8" ht="13.5" customHeight="1">
      <c r="A20" s="4"/>
      <c r="B20" s="4"/>
      <c r="C20" s="10"/>
      <c r="D20" s="4"/>
      <c r="E20" s="4"/>
      <c r="F20" s="4"/>
      <c r="G20" s="4"/>
      <c r="H20" s="5"/>
    </row>
    <row r="21" spans="1:8" ht="15" customHeight="1">
      <c r="A21" s="4"/>
      <c r="B21" s="4"/>
      <c r="C21" s="10"/>
      <c r="D21" s="4"/>
      <c r="E21" s="4"/>
      <c r="F21" s="4"/>
      <c r="G21" s="4"/>
      <c r="H21" s="5"/>
    </row>
    <row r="22" spans="1:8" ht="17.25">
      <c r="A22" s="4"/>
      <c r="B22" s="4"/>
      <c r="C22" s="10"/>
      <c r="D22" s="4"/>
      <c r="E22" s="4"/>
      <c r="F22" s="4"/>
      <c r="G22" s="4"/>
      <c r="H22" s="5"/>
    </row>
    <row r="23" spans="1:8" ht="15" customHeight="1">
      <c r="A23" s="4"/>
      <c r="B23" s="4"/>
      <c r="C23" s="10"/>
      <c r="D23" s="270" t="s">
        <v>392</v>
      </c>
      <c r="E23" s="270"/>
      <c r="F23" s="270"/>
      <c r="G23" s="270"/>
      <c r="H23" s="4"/>
    </row>
    <row r="24" spans="1:8" ht="15" customHeight="1">
      <c r="A24" s="4"/>
      <c r="B24" s="4"/>
      <c r="C24" s="10"/>
      <c r="D24" s="4"/>
      <c r="E24" s="4"/>
      <c r="F24" s="5"/>
      <c r="G24" s="4"/>
      <c r="H24" s="4"/>
    </row>
    <row r="25" spans="1:8" ht="15" customHeight="1">
      <c r="A25" s="4"/>
      <c r="B25" s="4"/>
      <c r="C25" s="10"/>
      <c r="D25" s="270" t="s">
        <v>383</v>
      </c>
      <c r="E25" s="270"/>
      <c r="F25" s="270"/>
      <c r="G25" s="270"/>
      <c r="H25" s="4"/>
    </row>
    <row r="26" spans="1:8" ht="15" customHeight="1">
      <c r="A26" s="4"/>
      <c r="B26" s="4"/>
      <c r="C26" s="10"/>
      <c r="D26" s="4"/>
      <c r="E26" s="4"/>
      <c r="F26" s="5"/>
      <c r="G26" s="4"/>
      <c r="H26" s="4"/>
    </row>
    <row r="27" spans="1:8" ht="15" customHeight="1">
      <c r="A27" s="4"/>
      <c r="B27" s="4"/>
      <c r="C27" s="10"/>
      <c r="D27" s="270" t="s">
        <v>384</v>
      </c>
      <c r="E27" s="270"/>
      <c r="F27" s="270"/>
      <c r="G27" s="270"/>
      <c r="H27" s="4"/>
    </row>
  </sheetData>
  <sheetProtection password="DEE6" sheet="1" objects="1" scenarios="1"/>
  <mergeCells count="86">
    <mergeCell ref="A1:C2"/>
    <mergeCell ref="D1:H1"/>
    <mergeCell ref="D2:H2"/>
    <mergeCell ref="AO4:AQ4"/>
    <mergeCell ref="A5:A8"/>
    <mergeCell ref="B5:B8"/>
    <mergeCell ref="C5:C8"/>
    <mergeCell ref="D5:D8"/>
    <mergeCell ref="E5:E8"/>
    <mergeCell ref="F5:F8"/>
    <mergeCell ref="AP5:AP8"/>
    <mergeCell ref="AQ5:AQ8"/>
    <mergeCell ref="I6:P6"/>
    <mergeCell ref="Q6:X6"/>
    <mergeCell ref="Y6:AF6"/>
    <mergeCell ref="AG6:AN6"/>
    <mergeCell ref="G5:G8"/>
    <mergeCell ref="H5:H8"/>
    <mergeCell ref="I5:AN5"/>
    <mergeCell ref="AO5:AO8"/>
    <mergeCell ref="I7:J7"/>
    <mergeCell ref="K7:L7"/>
    <mergeCell ref="M7:N7"/>
    <mergeCell ref="O7:P7"/>
    <mergeCell ref="Q7:R7"/>
    <mergeCell ref="AG7:AH7"/>
    <mergeCell ref="AI7:AJ7"/>
    <mergeCell ref="AK7:AL7"/>
    <mergeCell ref="AM7:AN7"/>
    <mergeCell ref="U7:V7"/>
    <mergeCell ref="W7:X7"/>
    <mergeCell ref="Y7:Z7"/>
    <mergeCell ref="AA7:AB7"/>
    <mergeCell ref="AC7:AD7"/>
    <mergeCell ref="AE7:AF7"/>
    <mergeCell ref="P9:P10"/>
    <mergeCell ref="S7:T7"/>
    <mergeCell ref="A9:A11"/>
    <mergeCell ref="B9:B11"/>
    <mergeCell ref="C9:C11"/>
    <mergeCell ref="D9:D10"/>
    <mergeCell ref="E9:E10"/>
    <mergeCell ref="I9:I10"/>
    <mergeCell ref="J9:J10"/>
    <mergeCell ref="K9:K10"/>
    <mergeCell ref="L9:L10"/>
    <mergeCell ref="M9:M10"/>
    <mergeCell ref="N9:N10"/>
    <mergeCell ref="O9:O10"/>
    <mergeCell ref="AB9:AB10"/>
    <mergeCell ref="Q9:Q10"/>
    <mergeCell ref="R9:R10"/>
    <mergeCell ref="S9:S10"/>
    <mergeCell ref="T9:T10"/>
    <mergeCell ref="U9:U10"/>
    <mergeCell ref="V9:V10"/>
    <mergeCell ref="AQ9:AQ10"/>
    <mergeCell ref="AI9:AI10"/>
    <mergeCell ref="AJ9:AJ10"/>
    <mergeCell ref="AK9:AK10"/>
    <mergeCell ref="AL9:AL10"/>
    <mergeCell ref="AM9:AM10"/>
    <mergeCell ref="AN9:AN10"/>
    <mergeCell ref="A12:AP12"/>
    <mergeCell ref="A14:H15"/>
    <mergeCell ref="B16:H16"/>
    <mergeCell ref="AO9:AO10"/>
    <mergeCell ref="AP9:AP10"/>
    <mergeCell ref="AC9:AC10"/>
    <mergeCell ref="AD9:AD10"/>
    <mergeCell ref="AE9:AE10"/>
    <mergeCell ref="AF9:AF10"/>
    <mergeCell ref="AG9:AG10"/>
    <mergeCell ref="AH9:AH10"/>
    <mergeCell ref="W9:W10"/>
    <mergeCell ref="X9:X10"/>
    <mergeCell ref="Y9:Y10"/>
    <mergeCell ref="Z9:Z10"/>
    <mergeCell ref="AA9:AA10"/>
    <mergeCell ref="D27:G27"/>
    <mergeCell ref="A18:C18"/>
    <mergeCell ref="F18:F19"/>
    <mergeCell ref="G18:H18"/>
    <mergeCell ref="G19:H19"/>
    <mergeCell ref="D23:G23"/>
    <mergeCell ref="D25:G25"/>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50"/>
  </sheetPr>
  <dimension ref="A1:AQ46"/>
  <sheetViews>
    <sheetView showGridLines="0" topLeftCell="AD24" zoomScale="50" zoomScaleNormal="50" workbookViewId="0">
      <selection activeCell="AH27" sqref="AH27:AH30"/>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143.25" customHeight="1">
      <c r="A9" s="336" t="s">
        <v>8</v>
      </c>
      <c r="B9" s="336" t="s">
        <v>9</v>
      </c>
      <c r="C9" s="297" t="s">
        <v>10</v>
      </c>
      <c r="D9" s="251" t="s">
        <v>11</v>
      </c>
      <c r="E9" s="337" t="s">
        <v>414</v>
      </c>
      <c r="F9" s="340" t="s">
        <v>12</v>
      </c>
      <c r="G9" s="95" t="s">
        <v>415</v>
      </c>
      <c r="H9" s="52" t="s">
        <v>259</v>
      </c>
      <c r="I9" s="302">
        <v>0</v>
      </c>
      <c r="J9" s="302">
        <v>0</v>
      </c>
      <c r="K9" s="302">
        <v>0</v>
      </c>
      <c r="L9" s="302">
        <v>0</v>
      </c>
      <c r="M9" s="302">
        <v>0</v>
      </c>
      <c r="N9" s="302">
        <v>0</v>
      </c>
      <c r="O9" s="320">
        <f>I9+K9+M9</f>
        <v>0</v>
      </c>
      <c r="P9" s="320">
        <f>+J9+L9+N9</f>
        <v>0</v>
      </c>
      <c r="Q9" s="302">
        <v>0</v>
      </c>
      <c r="R9" s="302">
        <v>0</v>
      </c>
      <c r="S9" s="302">
        <v>0</v>
      </c>
      <c r="T9" s="302">
        <v>0</v>
      </c>
      <c r="U9" s="302">
        <v>0</v>
      </c>
      <c r="V9" s="302">
        <v>0</v>
      </c>
      <c r="W9" s="320">
        <f>Q9+S9+U9</f>
        <v>0</v>
      </c>
      <c r="X9" s="320">
        <f>+R9+T9+V9</f>
        <v>0</v>
      </c>
      <c r="Y9" s="302">
        <v>0</v>
      </c>
      <c r="Z9" s="323">
        <v>0</v>
      </c>
      <c r="AA9" s="302">
        <v>0</v>
      </c>
      <c r="AB9" s="323">
        <v>0</v>
      </c>
      <c r="AC9" s="302">
        <v>0</v>
      </c>
      <c r="AD9" s="323">
        <v>0</v>
      </c>
      <c r="AE9" s="320">
        <f>Y9+AA9+AC9</f>
        <v>0</v>
      </c>
      <c r="AF9" s="320">
        <f>+Z9+AB9+AD9</f>
        <v>0</v>
      </c>
      <c r="AG9" s="333" t="e">
        <f>SUM(#REF!)</f>
        <v>#REF!</v>
      </c>
      <c r="AH9" s="333" t="e">
        <f>SUM(#REF!)</f>
        <v>#REF!</v>
      </c>
      <c r="AI9" s="333" t="e">
        <f>SUM(#REF!)</f>
        <v>#REF!</v>
      </c>
      <c r="AJ9" s="333" t="e">
        <f>SUM(#REF!)</f>
        <v>#REF!</v>
      </c>
      <c r="AK9" s="333" t="e">
        <f>SUM(#REF!)</f>
        <v>#REF!</v>
      </c>
      <c r="AL9" s="333" t="e">
        <f>SUM(#REF!)</f>
        <v>#REF!</v>
      </c>
      <c r="AM9" s="328" t="e">
        <f>AG9+AI9+AK9</f>
        <v>#REF!</v>
      </c>
      <c r="AN9" s="328" t="e">
        <f>+AH9+AJ9+AL9</f>
        <v>#REF!</v>
      </c>
      <c r="AO9" s="283" t="e">
        <f>O9+W9+AE9+AM9</f>
        <v>#REF!</v>
      </c>
      <c r="AP9" s="314" t="e">
        <f>P9+X9+AF9+AN9</f>
        <v>#REF!</v>
      </c>
      <c r="AQ9" s="261" t="e">
        <f>IF(AND(AP9&gt;0,AO9&gt;0),AP9/AO9,0)</f>
        <v>#REF!</v>
      </c>
    </row>
    <row r="10" spans="1:43" ht="90" customHeight="1">
      <c r="A10" s="336"/>
      <c r="B10" s="336"/>
      <c r="C10" s="297"/>
      <c r="D10" s="251"/>
      <c r="E10" s="338"/>
      <c r="F10" s="341"/>
      <c r="G10" s="96" t="s">
        <v>417</v>
      </c>
      <c r="H10" s="52" t="s">
        <v>260</v>
      </c>
      <c r="I10" s="303"/>
      <c r="J10" s="303"/>
      <c r="K10" s="303"/>
      <c r="L10" s="303"/>
      <c r="M10" s="303"/>
      <c r="N10" s="303"/>
      <c r="O10" s="321"/>
      <c r="P10" s="321"/>
      <c r="Q10" s="303"/>
      <c r="R10" s="303"/>
      <c r="S10" s="303"/>
      <c r="T10" s="303"/>
      <c r="U10" s="303"/>
      <c r="V10" s="303"/>
      <c r="W10" s="321"/>
      <c r="X10" s="321"/>
      <c r="Y10" s="303"/>
      <c r="Z10" s="324"/>
      <c r="AA10" s="303"/>
      <c r="AB10" s="324"/>
      <c r="AC10" s="303"/>
      <c r="AD10" s="324"/>
      <c r="AE10" s="321"/>
      <c r="AF10" s="321"/>
      <c r="AG10" s="334"/>
      <c r="AH10" s="334"/>
      <c r="AI10" s="334"/>
      <c r="AJ10" s="334"/>
      <c r="AK10" s="334"/>
      <c r="AL10" s="334"/>
      <c r="AM10" s="329"/>
      <c r="AN10" s="329"/>
      <c r="AO10" s="331"/>
      <c r="AP10" s="315"/>
      <c r="AQ10" s="262"/>
    </row>
    <row r="11" spans="1:43" ht="209.25" customHeight="1">
      <c r="A11" s="336"/>
      <c r="B11" s="336"/>
      <c r="C11" s="297"/>
      <c r="D11" s="251"/>
      <c r="E11" s="339"/>
      <c r="F11" s="342"/>
      <c r="G11" s="96" t="s">
        <v>418</v>
      </c>
      <c r="H11" s="53" t="s">
        <v>215</v>
      </c>
      <c r="I11" s="304"/>
      <c r="J11" s="304"/>
      <c r="K11" s="304"/>
      <c r="L11" s="304"/>
      <c r="M11" s="304"/>
      <c r="N11" s="304"/>
      <c r="O11" s="322"/>
      <c r="P11" s="322"/>
      <c r="Q11" s="304"/>
      <c r="R11" s="304"/>
      <c r="S11" s="304"/>
      <c r="T11" s="304"/>
      <c r="U11" s="304"/>
      <c r="V11" s="304"/>
      <c r="W11" s="322"/>
      <c r="X11" s="322"/>
      <c r="Y11" s="304"/>
      <c r="Z11" s="325"/>
      <c r="AA11" s="304"/>
      <c r="AB11" s="325"/>
      <c r="AC11" s="304"/>
      <c r="AD11" s="325"/>
      <c r="AE11" s="322"/>
      <c r="AF11" s="322"/>
      <c r="AG11" s="335"/>
      <c r="AH11" s="335"/>
      <c r="AI11" s="335"/>
      <c r="AJ11" s="335"/>
      <c r="AK11" s="335"/>
      <c r="AL11" s="335"/>
      <c r="AM11" s="330"/>
      <c r="AN11" s="330"/>
      <c r="AO11" s="284"/>
      <c r="AP11" s="316"/>
      <c r="AQ11" s="263"/>
    </row>
    <row r="12" spans="1:43" s="1" customFormat="1" ht="195.75" customHeight="1">
      <c r="A12" s="336"/>
      <c r="B12" s="336"/>
      <c r="C12" s="297"/>
      <c r="D12" s="251" t="s">
        <v>14</v>
      </c>
      <c r="E12" s="332" t="s">
        <v>278</v>
      </c>
      <c r="F12" s="251" t="s">
        <v>15</v>
      </c>
      <c r="G12" s="53" t="s">
        <v>375</v>
      </c>
      <c r="H12" s="53" t="s">
        <v>281</v>
      </c>
      <c r="I12" s="326" t="e">
        <f>SUM(#REF!+#REF!)</f>
        <v>#REF!</v>
      </c>
      <c r="J12" s="326" t="e">
        <f>SUM(#REF!+#REF!)</f>
        <v>#REF!</v>
      </c>
      <c r="K12" s="326" t="e">
        <f>SUM(#REF!+#REF!)</f>
        <v>#REF!</v>
      </c>
      <c r="L12" s="326" t="e">
        <f>SUM(#REF!+#REF!)</f>
        <v>#REF!</v>
      </c>
      <c r="M12" s="326" t="e">
        <f>SUM(#REF!+#REF!)</f>
        <v>#REF!</v>
      </c>
      <c r="N12" s="326" t="e">
        <f>SUM(#REF!+#REF!)</f>
        <v>#REF!</v>
      </c>
      <c r="O12" s="320" t="e">
        <f t="shared" ref="O12:P15" si="0">I12+K12+M12</f>
        <v>#REF!</v>
      </c>
      <c r="P12" s="320" t="e">
        <f t="shared" si="0"/>
        <v>#REF!</v>
      </c>
      <c r="Q12" s="326" t="e">
        <f>SUM(#REF!+#REF!)</f>
        <v>#REF!</v>
      </c>
      <c r="R12" s="326" t="e">
        <f>SUM(#REF!+#REF!)</f>
        <v>#REF!</v>
      </c>
      <c r="S12" s="326" t="e">
        <f>SUM(#REF!+#REF!)</f>
        <v>#REF!</v>
      </c>
      <c r="T12" s="326" t="e">
        <f>SUM(#REF!+#REF!)</f>
        <v>#REF!</v>
      </c>
      <c r="U12" s="326" t="e">
        <f>SUM(#REF!+#REF!)</f>
        <v>#REF!</v>
      </c>
      <c r="V12" s="326" t="e">
        <f>SUM(#REF!+#REF!)</f>
        <v>#REF!</v>
      </c>
      <c r="W12" s="320" t="e">
        <f t="shared" ref="W12:X15" si="1">Q12+S12+U12</f>
        <v>#REF!</v>
      </c>
      <c r="X12" s="320" t="e">
        <f t="shared" si="1"/>
        <v>#REF!</v>
      </c>
      <c r="Y12" s="326" t="e">
        <f>SUM(#REF!+#REF!)</f>
        <v>#REF!</v>
      </c>
      <c r="Z12" s="326" t="e">
        <f>SUM(#REF!+#REF!)</f>
        <v>#REF!</v>
      </c>
      <c r="AA12" s="326" t="e">
        <f>SUM(#REF!+#REF!)</f>
        <v>#REF!</v>
      </c>
      <c r="AB12" s="326" t="e">
        <f>SUM(#REF!+#REF!)</f>
        <v>#REF!</v>
      </c>
      <c r="AC12" s="326" t="e">
        <f>SUM(#REF!+#REF!)</f>
        <v>#REF!</v>
      </c>
      <c r="AD12" s="326" t="e">
        <f>SUM(#REF!+#REF!)</f>
        <v>#REF!</v>
      </c>
      <c r="AE12" s="320" t="e">
        <f t="shared" ref="AE12:AF15" si="2">Y12+AA12+AC12</f>
        <v>#REF!</v>
      </c>
      <c r="AF12" s="320" t="e">
        <f t="shared" si="2"/>
        <v>#REF!</v>
      </c>
      <c r="AG12" s="326" t="e">
        <f>SUM(#REF!+#REF!)</f>
        <v>#REF!</v>
      </c>
      <c r="AH12" s="326" t="e">
        <f>SUM(#REF!+#REF!)</f>
        <v>#REF!</v>
      </c>
      <c r="AI12" s="326" t="e">
        <f>SUM(#REF!+#REF!)</f>
        <v>#REF!</v>
      </c>
      <c r="AJ12" s="326" t="e">
        <f>SUM(#REF!+#REF!)</f>
        <v>#REF!</v>
      </c>
      <c r="AK12" s="326" t="e">
        <f>SUM(#REF!+#REF!)</f>
        <v>#REF!</v>
      </c>
      <c r="AL12" s="326" t="e">
        <f>SUM(#REF!+#REF!)</f>
        <v>#REF!</v>
      </c>
      <c r="AM12" s="320" t="e">
        <f t="shared" ref="AM12:AN15" si="3">AG12+AI12+AK12</f>
        <v>#REF!</v>
      </c>
      <c r="AN12" s="320" t="e">
        <f t="shared" si="3"/>
        <v>#REF!</v>
      </c>
      <c r="AO12" s="311" t="e">
        <f t="shared" ref="AO12:AP15" si="4">O12+W12+AE12+AM12</f>
        <v>#REF!</v>
      </c>
      <c r="AP12" s="314" t="e">
        <f t="shared" si="4"/>
        <v>#REF!</v>
      </c>
      <c r="AQ12" s="261" t="e">
        <f>IF(AND(AP12&gt;0,AO12&gt;0),AP12/AO12,0)</f>
        <v>#REF!</v>
      </c>
    </row>
    <row r="13" spans="1:43" s="1" customFormat="1" ht="171.75" customHeight="1">
      <c r="A13" s="336"/>
      <c r="B13" s="336"/>
      <c r="C13" s="297"/>
      <c r="D13" s="251"/>
      <c r="E13" s="332"/>
      <c r="F13" s="251"/>
      <c r="G13" s="60" t="s">
        <v>376</v>
      </c>
      <c r="H13" s="57" t="s">
        <v>280</v>
      </c>
      <c r="I13" s="327"/>
      <c r="J13" s="327"/>
      <c r="K13" s="327"/>
      <c r="L13" s="327"/>
      <c r="M13" s="327"/>
      <c r="N13" s="327"/>
      <c r="O13" s="322"/>
      <c r="P13" s="322"/>
      <c r="Q13" s="327"/>
      <c r="R13" s="327"/>
      <c r="S13" s="327"/>
      <c r="T13" s="327"/>
      <c r="U13" s="327"/>
      <c r="V13" s="327"/>
      <c r="W13" s="322"/>
      <c r="X13" s="322"/>
      <c r="Y13" s="327"/>
      <c r="Z13" s="327"/>
      <c r="AA13" s="327"/>
      <c r="AB13" s="327"/>
      <c r="AC13" s="327"/>
      <c r="AD13" s="327"/>
      <c r="AE13" s="322"/>
      <c r="AF13" s="322"/>
      <c r="AG13" s="327"/>
      <c r="AH13" s="327"/>
      <c r="AI13" s="327"/>
      <c r="AJ13" s="327"/>
      <c r="AK13" s="327"/>
      <c r="AL13" s="327"/>
      <c r="AM13" s="322"/>
      <c r="AN13" s="322"/>
      <c r="AO13" s="313"/>
      <c r="AP13" s="316"/>
      <c r="AQ13" s="263"/>
    </row>
    <row r="14" spans="1:43" ht="150" customHeight="1">
      <c r="A14" s="306" t="s">
        <v>8</v>
      </c>
      <c r="B14" s="306" t="s">
        <v>9</v>
      </c>
      <c r="C14" s="297" t="s">
        <v>10</v>
      </c>
      <c r="D14" s="53" t="s">
        <v>16</v>
      </c>
      <c r="E14" s="54" t="s">
        <v>17</v>
      </c>
      <c r="F14" s="53" t="s">
        <v>257</v>
      </c>
      <c r="G14" s="53" t="s">
        <v>279</v>
      </c>
      <c r="H14" s="52" t="s">
        <v>274</v>
      </c>
      <c r="I14" s="28" t="e">
        <f>SUM(#REF!)</f>
        <v>#REF!</v>
      </c>
      <c r="J14" s="28" t="e">
        <f>SUM(#REF!)</f>
        <v>#REF!</v>
      </c>
      <c r="K14" s="28" t="e">
        <f>SUM(#REF!)</f>
        <v>#REF!</v>
      </c>
      <c r="L14" s="28" t="e">
        <f>SUM(#REF!)</f>
        <v>#REF!</v>
      </c>
      <c r="M14" s="28" t="e">
        <f>SUM(#REF!)</f>
        <v>#REF!</v>
      </c>
      <c r="N14" s="28" t="e">
        <f>SUM(#REF!)</f>
        <v>#REF!</v>
      </c>
      <c r="O14" s="29" t="e">
        <f t="shared" si="0"/>
        <v>#REF!</v>
      </c>
      <c r="P14" s="29" t="e">
        <f t="shared" si="0"/>
        <v>#REF!</v>
      </c>
      <c r="Q14" s="28" t="e">
        <f>SUM(#REF!)</f>
        <v>#REF!</v>
      </c>
      <c r="R14" s="28" t="e">
        <f>SUM(#REF!)</f>
        <v>#REF!</v>
      </c>
      <c r="S14" s="28" t="e">
        <f>SUM(#REF!)</f>
        <v>#REF!</v>
      </c>
      <c r="T14" s="28" t="e">
        <f>SUM(#REF!)</f>
        <v>#REF!</v>
      </c>
      <c r="U14" s="28" t="e">
        <f>SUM(#REF!)</f>
        <v>#REF!</v>
      </c>
      <c r="V14" s="28" t="e">
        <f>SUM(#REF!)</f>
        <v>#REF!</v>
      </c>
      <c r="W14" s="29" t="e">
        <f t="shared" si="1"/>
        <v>#REF!</v>
      </c>
      <c r="X14" s="29" t="e">
        <f t="shared" si="1"/>
        <v>#REF!</v>
      </c>
      <c r="Y14" s="28" t="e">
        <f>SUM(#REF!)</f>
        <v>#REF!</v>
      </c>
      <c r="Z14" s="28" t="e">
        <f>SUM(#REF!)</f>
        <v>#REF!</v>
      </c>
      <c r="AA14" s="28" t="e">
        <f>SUM(#REF!)</f>
        <v>#REF!</v>
      </c>
      <c r="AB14" s="28" t="e">
        <f>SUM(#REF!)</f>
        <v>#REF!</v>
      </c>
      <c r="AC14" s="28" t="e">
        <f>SUM(#REF!)</f>
        <v>#REF!</v>
      </c>
      <c r="AD14" s="28" t="e">
        <f>SUM(#REF!)</f>
        <v>#REF!</v>
      </c>
      <c r="AE14" s="29" t="e">
        <f t="shared" si="2"/>
        <v>#REF!</v>
      </c>
      <c r="AF14" s="29" t="e">
        <f t="shared" si="2"/>
        <v>#REF!</v>
      </c>
      <c r="AG14" s="28" t="e">
        <f>SUM(#REF!)</f>
        <v>#REF!</v>
      </c>
      <c r="AH14" s="28" t="e">
        <f>SUM(#REF!)</f>
        <v>#REF!</v>
      </c>
      <c r="AI14" s="28" t="e">
        <f>SUM(#REF!)</f>
        <v>#REF!</v>
      </c>
      <c r="AJ14" s="28" t="e">
        <f>SUM(#REF!)</f>
        <v>#REF!</v>
      </c>
      <c r="AK14" s="28" t="e">
        <f>SUM(#REF!)</f>
        <v>#REF!</v>
      </c>
      <c r="AL14" s="28" t="e">
        <f>SUM(#REF!)</f>
        <v>#REF!</v>
      </c>
      <c r="AM14" s="29" t="e">
        <f t="shared" si="3"/>
        <v>#REF!</v>
      </c>
      <c r="AN14" s="29" t="e">
        <f t="shared" si="3"/>
        <v>#REF!</v>
      </c>
      <c r="AO14" s="30" t="e">
        <f t="shared" si="4"/>
        <v>#REF!</v>
      </c>
      <c r="AP14" s="30" t="e">
        <f t="shared" si="4"/>
        <v>#REF!</v>
      </c>
      <c r="AQ14" s="31" t="e">
        <f>IF(AND(AP14&gt;0,AO14&gt;0),AP14/AO14,0)</f>
        <v>#REF!</v>
      </c>
    </row>
    <row r="15" spans="1:43" ht="47.25" customHeight="1">
      <c r="A15" s="307"/>
      <c r="B15" s="307"/>
      <c r="C15" s="297"/>
      <c r="D15" s="250" t="s">
        <v>18</v>
      </c>
      <c r="E15" s="309" t="s">
        <v>416</v>
      </c>
      <c r="F15" s="250" t="s">
        <v>19</v>
      </c>
      <c r="G15" s="53" t="s">
        <v>20</v>
      </c>
      <c r="H15" s="250" t="s">
        <v>216</v>
      </c>
      <c r="I15" s="326" t="e">
        <f>SUM(#REF!)</f>
        <v>#REF!</v>
      </c>
      <c r="J15" s="326" t="e">
        <f>SUM(#REF!)</f>
        <v>#REF!</v>
      </c>
      <c r="K15" s="326" t="e">
        <f>SUM(#REF!)</f>
        <v>#REF!</v>
      </c>
      <c r="L15" s="326" t="e">
        <f>SUM(#REF!)</f>
        <v>#REF!</v>
      </c>
      <c r="M15" s="326" t="e">
        <f>SUM(#REF!)</f>
        <v>#REF!</v>
      </c>
      <c r="N15" s="326" t="e">
        <f>SUM(#REF!)</f>
        <v>#REF!</v>
      </c>
      <c r="O15" s="320" t="e">
        <f t="shared" si="0"/>
        <v>#REF!</v>
      </c>
      <c r="P15" s="320" t="e">
        <f t="shared" si="0"/>
        <v>#REF!</v>
      </c>
      <c r="Q15" s="326" t="e">
        <f>SUM(#REF!)</f>
        <v>#REF!</v>
      </c>
      <c r="R15" s="326" t="e">
        <f>SUM(#REF!)</f>
        <v>#REF!</v>
      </c>
      <c r="S15" s="326" t="e">
        <f>SUM(#REF!)</f>
        <v>#REF!</v>
      </c>
      <c r="T15" s="326" t="e">
        <f>SUM(#REF!)</f>
        <v>#REF!</v>
      </c>
      <c r="U15" s="326" t="e">
        <f>SUM(#REF!)</f>
        <v>#REF!</v>
      </c>
      <c r="V15" s="326" t="e">
        <f>SUM(#REF!)</f>
        <v>#REF!</v>
      </c>
      <c r="W15" s="320" t="e">
        <f t="shared" si="1"/>
        <v>#REF!</v>
      </c>
      <c r="X15" s="320" t="e">
        <f t="shared" si="1"/>
        <v>#REF!</v>
      </c>
      <c r="Y15" s="326" t="e">
        <f>SUM(#REF!)</f>
        <v>#REF!</v>
      </c>
      <c r="Z15" s="326" t="e">
        <f>SUM(#REF!)</f>
        <v>#REF!</v>
      </c>
      <c r="AA15" s="326" t="e">
        <f>SUM(#REF!)</f>
        <v>#REF!</v>
      </c>
      <c r="AB15" s="326" t="e">
        <f>SUM(#REF!)</f>
        <v>#REF!</v>
      </c>
      <c r="AC15" s="326" t="e">
        <f>SUM(#REF!)</f>
        <v>#REF!</v>
      </c>
      <c r="AD15" s="326" t="e">
        <f>SUM(#REF!)</f>
        <v>#REF!</v>
      </c>
      <c r="AE15" s="320" t="e">
        <f t="shared" si="2"/>
        <v>#REF!</v>
      </c>
      <c r="AF15" s="320" t="e">
        <f t="shared" si="2"/>
        <v>#REF!</v>
      </c>
      <c r="AG15" s="326" t="e">
        <f>SUM(#REF!)</f>
        <v>#REF!</v>
      </c>
      <c r="AH15" s="326" t="e">
        <f>SUM(#REF!)</f>
        <v>#REF!</v>
      </c>
      <c r="AI15" s="326" t="e">
        <f>SUM(#REF!)</f>
        <v>#REF!</v>
      </c>
      <c r="AJ15" s="326" t="e">
        <f>SUM(#REF!)</f>
        <v>#REF!</v>
      </c>
      <c r="AK15" s="326" t="e">
        <f>SUM(#REF!)</f>
        <v>#REF!</v>
      </c>
      <c r="AL15" s="326" t="e">
        <f>SUM(#REF!)</f>
        <v>#REF!</v>
      </c>
      <c r="AM15" s="320" t="e">
        <f t="shared" si="3"/>
        <v>#REF!</v>
      </c>
      <c r="AN15" s="320" t="e">
        <f t="shared" si="3"/>
        <v>#REF!</v>
      </c>
      <c r="AO15" s="311" t="e">
        <f t="shared" si="4"/>
        <v>#REF!</v>
      </c>
      <c r="AP15" s="314" t="e">
        <f t="shared" si="4"/>
        <v>#REF!</v>
      </c>
      <c r="AQ15" s="261" t="e">
        <f>IF(AND(AP15&gt;0,AO15&gt;0),AP15/AO15,0)</f>
        <v>#REF!</v>
      </c>
    </row>
    <row r="16" spans="1:43" ht="54.75" customHeight="1">
      <c r="A16" s="307"/>
      <c r="B16" s="307"/>
      <c r="C16" s="297"/>
      <c r="D16" s="251"/>
      <c r="E16" s="310"/>
      <c r="F16" s="251"/>
      <c r="G16" s="53" t="s">
        <v>21</v>
      </c>
      <c r="H16" s="251"/>
      <c r="I16" s="327"/>
      <c r="J16" s="327"/>
      <c r="K16" s="327"/>
      <c r="L16" s="327"/>
      <c r="M16" s="327"/>
      <c r="N16" s="327"/>
      <c r="O16" s="322"/>
      <c r="P16" s="322"/>
      <c r="Q16" s="327"/>
      <c r="R16" s="327"/>
      <c r="S16" s="327"/>
      <c r="T16" s="327"/>
      <c r="U16" s="327"/>
      <c r="V16" s="327"/>
      <c r="W16" s="322"/>
      <c r="X16" s="322"/>
      <c r="Y16" s="327"/>
      <c r="Z16" s="327"/>
      <c r="AA16" s="327"/>
      <c r="AB16" s="327"/>
      <c r="AC16" s="327"/>
      <c r="AD16" s="327"/>
      <c r="AE16" s="322"/>
      <c r="AF16" s="322"/>
      <c r="AG16" s="327"/>
      <c r="AH16" s="327"/>
      <c r="AI16" s="327"/>
      <c r="AJ16" s="327"/>
      <c r="AK16" s="327"/>
      <c r="AL16" s="327"/>
      <c r="AM16" s="322"/>
      <c r="AN16" s="322"/>
      <c r="AO16" s="313"/>
      <c r="AP16" s="316"/>
      <c r="AQ16" s="263"/>
    </row>
    <row r="17" spans="1:43" ht="103.5">
      <c r="A17" s="307"/>
      <c r="B17" s="307"/>
      <c r="C17" s="297"/>
      <c r="D17" s="251" t="s">
        <v>262</v>
      </c>
      <c r="E17" s="305" t="s">
        <v>261</v>
      </c>
      <c r="F17" s="250" t="s">
        <v>265</v>
      </c>
      <c r="G17" s="53" t="s">
        <v>22</v>
      </c>
      <c r="H17" s="52" t="s">
        <v>217</v>
      </c>
      <c r="I17" s="302">
        <v>0</v>
      </c>
      <c r="J17" s="302">
        <v>0</v>
      </c>
      <c r="K17" s="302">
        <v>0</v>
      </c>
      <c r="L17" s="302">
        <v>0</v>
      </c>
      <c r="M17" s="302">
        <v>0</v>
      </c>
      <c r="N17" s="302">
        <v>0</v>
      </c>
      <c r="O17" s="320">
        <f>I17+K17+M17</f>
        <v>0</v>
      </c>
      <c r="P17" s="320">
        <f>J17+L17+N17</f>
        <v>0</v>
      </c>
      <c r="Q17" s="302">
        <v>0</v>
      </c>
      <c r="R17" s="302">
        <v>0</v>
      </c>
      <c r="S17" s="302">
        <v>0</v>
      </c>
      <c r="T17" s="302">
        <v>0</v>
      </c>
      <c r="U17" s="302">
        <v>0</v>
      </c>
      <c r="V17" s="302">
        <v>0</v>
      </c>
      <c r="W17" s="320">
        <f>Q17+S17+U17</f>
        <v>0</v>
      </c>
      <c r="X17" s="320">
        <f>R17+T17+V17</f>
        <v>0</v>
      </c>
      <c r="Y17" s="302">
        <v>0</v>
      </c>
      <c r="Z17" s="323">
        <v>0</v>
      </c>
      <c r="AA17" s="302">
        <v>0</v>
      </c>
      <c r="AB17" s="323">
        <v>0</v>
      </c>
      <c r="AC17" s="302">
        <v>0</v>
      </c>
      <c r="AD17" s="323">
        <v>0</v>
      </c>
      <c r="AE17" s="320">
        <f>Y17+AA17+AC17</f>
        <v>0</v>
      </c>
      <c r="AF17" s="320">
        <f>Z17+AB17+AD17</f>
        <v>0</v>
      </c>
      <c r="AG17" s="317" t="e">
        <f>SUM(#REF!)</f>
        <v>#REF!</v>
      </c>
      <c r="AH17" s="317" t="e">
        <f>SUM(#REF!)</f>
        <v>#REF!</v>
      </c>
      <c r="AI17" s="317" t="e">
        <f>SUM(#REF!)</f>
        <v>#REF!</v>
      </c>
      <c r="AJ17" s="317" t="e">
        <f>SUM(#REF!)</f>
        <v>#REF!</v>
      </c>
      <c r="AK17" s="317" t="e">
        <f>SUM(#REF!)</f>
        <v>#REF!</v>
      </c>
      <c r="AL17" s="317" t="e">
        <f>SUM(#REF!)</f>
        <v>#REF!</v>
      </c>
      <c r="AM17" s="320" t="e">
        <f>AG17+AI17+AK17</f>
        <v>#REF!</v>
      </c>
      <c r="AN17" s="320" t="e">
        <f>AH17+AJ17+AL17</f>
        <v>#REF!</v>
      </c>
      <c r="AO17" s="311" t="e">
        <f>O17+W17+AE17+AM17</f>
        <v>#REF!</v>
      </c>
      <c r="AP17" s="314" t="e">
        <f>P17+X17+AF17+AN17</f>
        <v>#REF!</v>
      </c>
      <c r="AQ17" s="261" t="e">
        <f>IF(AND(AP17&gt;0,AO17&gt;0),AP17/AO17,0)</f>
        <v>#REF!</v>
      </c>
    </row>
    <row r="18" spans="1:43" ht="75.75" customHeight="1">
      <c r="A18" s="307"/>
      <c r="B18" s="307"/>
      <c r="C18" s="297"/>
      <c r="D18" s="251"/>
      <c r="E18" s="249"/>
      <c r="F18" s="251"/>
      <c r="G18" s="53" t="s">
        <v>263</v>
      </c>
      <c r="H18" s="53" t="s">
        <v>13</v>
      </c>
      <c r="I18" s="303"/>
      <c r="J18" s="303"/>
      <c r="K18" s="303"/>
      <c r="L18" s="303"/>
      <c r="M18" s="303"/>
      <c r="N18" s="303"/>
      <c r="O18" s="321"/>
      <c r="P18" s="321"/>
      <c r="Q18" s="303"/>
      <c r="R18" s="303"/>
      <c r="S18" s="303"/>
      <c r="T18" s="303"/>
      <c r="U18" s="303"/>
      <c r="V18" s="303"/>
      <c r="W18" s="321"/>
      <c r="X18" s="321"/>
      <c r="Y18" s="303"/>
      <c r="Z18" s="324"/>
      <c r="AA18" s="303"/>
      <c r="AB18" s="324"/>
      <c r="AC18" s="303"/>
      <c r="AD18" s="324"/>
      <c r="AE18" s="321"/>
      <c r="AF18" s="321"/>
      <c r="AG18" s="318"/>
      <c r="AH18" s="318"/>
      <c r="AI18" s="318"/>
      <c r="AJ18" s="318"/>
      <c r="AK18" s="318"/>
      <c r="AL18" s="318"/>
      <c r="AM18" s="321"/>
      <c r="AN18" s="321"/>
      <c r="AO18" s="312"/>
      <c r="AP18" s="315"/>
      <c r="AQ18" s="262"/>
    </row>
    <row r="19" spans="1:43" ht="75" customHeight="1">
      <c r="A19" s="307"/>
      <c r="B19" s="307"/>
      <c r="C19" s="297"/>
      <c r="D19" s="251"/>
      <c r="E19" s="249"/>
      <c r="F19" s="251"/>
      <c r="G19" s="52" t="s">
        <v>23</v>
      </c>
      <c r="H19" s="250" t="s">
        <v>13</v>
      </c>
      <c r="I19" s="303"/>
      <c r="J19" s="303"/>
      <c r="K19" s="303"/>
      <c r="L19" s="303"/>
      <c r="M19" s="303"/>
      <c r="N19" s="303"/>
      <c r="O19" s="321"/>
      <c r="P19" s="321"/>
      <c r="Q19" s="303"/>
      <c r="R19" s="303"/>
      <c r="S19" s="303"/>
      <c r="T19" s="303"/>
      <c r="U19" s="303"/>
      <c r="V19" s="303"/>
      <c r="W19" s="321"/>
      <c r="X19" s="321"/>
      <c r="Y19" s="303"/>
      <c r="Z19" s="324"/>
      <c r="AA19" s="303"/>
      <c r="AB19" s="324"/>
      <c r="AC19" s="303"/>
      <c r="AD19" s="324"/>
      <c r="AE19" s="321"/>
      <c r="AF19" s="321"/>
      <c r="AG19" s="318"/>
      <c r="AH19" s="318"/>
      <c r="AI19" s="318"/>
      <c r="AJ19" s="318"/>
      <c r="AK19" s="318"/>
      <c r="AL19" s="318"/>
      <c r="AM19" s="321"/>
      <c r="AN19" s="321"/>
      <c r="AO19" s="312"/>
      <c r="AP19" s="315"/>
      <c r="AQ19" s="262"/>
    </row>
    <row r="20" spans="1:43" ht="69">
      <c r="A20" s="307"/>
      <c r="B20" s="307"/>
      <c r="C20" s="297"/>
      <c r="D20" s="251"/>
      <c r="E20" s="249"/>
      <c r="F20" s="251"/>
      <c r="G20" s="97" t="s">
        <v>24</v>
      </c>
      <c r="H20" s="251"/>
      <c r="I20" s="303"/>
      <c r="J20" s="303"/>
      <c r="K20" s="303"/>
      <c r="L20" s="303"/>
      <c r="M20" s="303"/>
      <c r="N20" s="303"/>
      <c r="O20" s="321"/>
      <c r="P20" s="321"/>
      <c r="Q20" s="303"/>
      <c r="R20" s="303"/>
      <c r="S20" s="303"/>
      <c r="T20" s="303"/>
      <c r="U20" s="303"/>
      <c r="V20" s="303"/>
      <c r="W20" s="321"/>
      <c r="X20" s="321"/>
      <c r="Y20" s="303"/>
      <c r="Z20" s="324"/>
      <c r="AA20" s="303"/>
      <c r="AB20" s="324"/>
      <c r="AC20" s="303"/>
      <c r="AD20" s="324"/>
      <c r="AE20" s="321"/>
      <c r="AF20" s="321"/>
      <c r="AG20" s="318"/>
      <c r="AH20" s="318"/>
      <c r="AI20" s="318"/>
      <c r="AJ20" s="318"/>
      <c r="AK20" s="318"/>
      <c r="AL20" s="318"/>
      <c r="AM20" s="321"/>
      <c r="AN20" s="321"/>
      <c r="AO20" s="312"/>
      <c r="AP20" s="315"/>
      <c r="AQ20" s="262"/>
    </row>
    <row r="21" spans="1:43" ht="51.75">
      <c r="A21" s="307"/>
      <c r="B21" s="307"/>
      <c r="C21" s="297"/>
      <c r="D21" s="251"/>
      <c r="E21" s="249"/>
      <c r="F21" s="251"/>
      <c r="G21" s="52" t="s">
        <v>264</v>
      </c>
      <c r="H21" s="52" t="s">
        <v>13</v>
      </c>
      <c r="I21" s="304"/>
      <c r="J21" s="304"/>
      <c r="K21" s="304"/>
      <c r="L21" s="304"/>
      <c r="M21" s="304"/>
      <c r="N21" s="304"/>
      <c r="O21" s="322"/>
      <c r="P21" s="322"/>
      <c r="Q21" s="304"/>
      <c r="R21" s="304"/>
      <c r="S21" s="304"/>
      <c r="T21" s="304"/>
      <c r="U21" s="304"/>
      <c r="V21" s="304"/>
      <c r="W21" s="322"/>
      <c r="X21" s="322"/>
      <c r="Y21" s="304"/>
      <c r="Z21" s="325"/>
      <c r="AA21" s="304"/>
      <c r="AB21" s="325"/>
      <c r="AC21" s="304"/>
      <c r="AD21" s="325"/>
      <c r="AE21" s="322"/>
      <c r="AF21" s="322"/>
      <c r="AG21" s="319"/>
      <c r="AH21" s="319"/>
      <c r="AI21" s="319"/>
      <c r="AJ21" s="319"/>
      <c r="AK21" s="319"/>
      <c r="AL21" s="319"/>
      <c r="AM21" s="322"/>
      <c r="AN21" s="322"/>
      <c r="AO21" s="313"/>
      <c r="AP21" s="316"/>
      <c r="AQ21" s="263"/>
    </row>
    <row r="22" spans="1:43" ht="69" customHeight="1">
      <c r="A22" s="307"/>
      <c r="B22" s="307"/>
      <c r="C22" s="297"/>
      <c r="D22" s="87" t="s">
        <v>398</v>
      </c>
      <c r="E22" s="94" t="s">
        <v>261</v>
      </c>
      <c r="F22" s="86" t="s">
        <v>333</v>
      </c>
      <c r="G22" s="97" t="s">
        <v>403</v>
      </c>
      <c r="H22" s="86" t="s">
        <v>13</v>
      </c>
      <c r="I22" s="91">
        <v>0</v>
      </c>
      <c r="J22" s="91">
        <v>0</v>
      </c>
      <c r="K22" s="91">
        <v>0</v>
      </c>
      <c r="L22" s="91">
        <v>0</v>
      </c>
      <c r="M22" s="91">
        <v>0</v>
      </c>
      <c r="N22" s="91">
        <v>0</v>
      </c>
      <c r="O22" s="93">
        <f t="shared" ref="O22:P24" si="5">I22+K22+M22</f>
        <v>0</v>
      </c>
      <c r="P22" s="93">
        <f t="shared" si="5"/>
        <v>0</v>
      </c>
      <c r="Q22" s="91">
        <v>0</v>
      </c>
      <c r="R22" s="91">
        <v>0</v>
      </c>
      <c r="S22" s="91">
        <v>0</v>
      </c>
      <c r="T22" s="91">
        <v>0</v>
      </c>
      <c r="U22" s="91">
        <v>0</v>
      </c>
      <c r="V22" s="91">
        <v>0</v>
      </c>
      <c r="W22" s="93">
        <f t="shared" ref="W22:X24" si="6">Q22+S22+U22</f>
        <v>0</v>
      </c>
      <c r="X22" s="93">
        <f t="shared" si="6"/>
        <v>0</v>
      </c>
      <c r="Y22" s="91">
        <v>0</v>
      </c>
      <c r="Z22" s="92">
        <v>0</v>
      </c>
      <c r="AA22" s="91">
        <v>0</v>
      </c>
      <c r="AB22" s="92">
        <v>0</v>
      </c>
      <c r="AC22" s="91">
        <v>0</v>
      </c>
      <c r="AD22" s="92">
        <v>1</v>
      </c>
      <c r="AE22" s="93">
        <f t="shared" ref="AE22:AF24" si="7">Y22+AA22+AC22</f>
        <v>0</v>
      </c>
      <c r="AF22" s="93">
        <f t="shared" si="7"/>
        <v>1</v>
      </c>
      <c r="AG22" s="91">
        <v>0</v>
      </c>
      <c r="AH22" s="92">
        <v>0</v>
      </c>
      <c r="AI22" s="91">
        <v>0</v>
      </c>
      <c r="AJ22" s="92">
        <v>0</v>
      </c>
      <c r="AK22" s="91">
        <v>1</v>
      </c>
      <c r="AL22" s="92">
        <v>0</v>
      </c>
      <c r="AM22" s="93">
        <f t="shared" ref="AM22:AN24" si="8">AG22+AI22+AK22</f>
        <v>1</v>
      </c>
      <c r="AN22" s="93">
        <f t="shared" si="8"/>
        <v>0</v>
      </c>
      <c r="AO22" s="89">
        <f t="shared" ref="AO22:AP24" si="9">O22+W22+AE22+AM22</f>
        <v>1</v>
      </c>
      <c r="AP22" s="90">
        <f t="shared" si="9"/>
        <v>1</v>
      </c>
      <c r="AQ22" s="88">
        <f>IF(AND(AP22&gt;0,AO22&gt;0),AP22/AO22,0)</f>
        <v>1</v>
      </c>
    </row>
    <row r="23" spans="1:43" ht="103.5">
      <c r="A23" s="308"/>
      <c r="B23" s="308"/>
      <c r="C23" s="297"/>
      <c r="D23" s="52" t="s">
        <v>28</v>
      </c>
      <c r="E23" s="55" t="s">
        <v>282</v>
      </c>
      <c r="F23" s="52" t="s">
        <v>283</v>
      </c>
      <c r="G23" s="52" t="s">
        <v>334</v>
      </c>
      <c r="H23" s="52" t="s">
        <v>29</v>
      </c>
      <c r="I23" s="26" t="e">
        <f>SUM(#REF!)</f>
        <v>#REF!</v>
      </c>
      <c r="J23" s="24" t="e">
        <f>SUM(#REF!)</f>
        <v>#REF!</v>
      </c>
      <c r="K23" s="26" t="e">
        <f>SUM(#REF!)</f>
        <v>#REF!</v>
      </c>
      <c r="L23" s="24" t="e">
        <f>SUM(#REF!)</f>
        <v>#REF!</v>
      </c>
      <c r="M23" s="26" t="e">
        <f>SUM(#REF!)</f>
        <v>#REF!</v>
      </c>
      <c r="N23" s="26">
        <v>436</v>
      </c>
      <c r="O23" s="32" t="e">
        <f t="shared" si="5"/>
        <v>#REF!</v>
      </c>
      <c r="P23" s="32" t="e">
        <f t="shared" si="5"/>
        <v>#REF!</v>
      </c>
      <c r="Q23" s="26" t="e">
        <f>SUM(#REF!)</f>
        <v>#REF!</v>
      </c>
      <c r="R23" s="26" t="e">
        <f>SUM(#REF!)</f>
        <v>#REF!</v>
      </c>
      <c r="S23" s="26" t="e">
        <f>SUM(#REF!)</f>
        <v>#REF!</v>
      </c>
      <c r="T23" s="26" t="e">
        <f>SUM(#REF!)</f>
        <v>#REF!</v>
      </c>
      <c r="U23" s="26" t="e">
        <f>SUM(#REF!)</f>
        <v>#REF!</v>
      </c>
      <c r="V23" s="26" t="e">
        <f>SUM(#REF!)</f>
        <v>#REF!</v>
      </c>
      <c r="W23" s="32" t="e">
        <f t="shared" si="6"/>
        <v>#REF!</v>
      </c>
      <c r="X23" s="32" t="e">
        <f t="shared" si="6"/>
        <v>#REF!</v>
      </c>
      <c r="Y23" s="26" t="e">
        <f>SUM(#REF!)</f>
        <v>#REF!</v>
      </c>
      <c r="Z23" s="24" t="e">
        <f>SUM(#REF!)</f>
        <v>#REF!</v>
      </c>
      <c r="AA23" s="26" t="e">
        <f>SUM(#REF!)</f>
        <v>#REF!</v>
      </c>
      <c r="AB23" s="24" t="e">
        <f>SUM(#REF!)</f>
        <v>#REF!</v>
      </c>
      <c r="AC23" s="26" t="e">
        <f>SUM(#REF!)</f>
        <v>#REF!</v>
      </c>
      <c r="AD23" s="24" t="e">
        <f>SUM(#REF!)</f>
        <v>#REF!</v>
      </c>
      <c r="AE23" s="32" t="e">
        <f t="shared" si="7"/>
        <v>#REF!</v>
      </c>
      <c r="AF23" s="32" t="e">
        <f t="shared" si="7"/>
        <v>#REF!</v>
      </c>
      <c r="AG23" s="26" t="e">
        <f>SUM(#REF!)</f>
        <v>#REF!</v>
      </c>
      <c r="AH23" s="24" t="e">
        <f>SUM(#REF!)</f>
        <v>#REF!</v>
      </c>
      <c r="AI23" s="26" t="e">
        <f>SUM(#REF!)</f>
        <v>#REF!</v>
      </c>
      <c r="AJ23" s="24" t="e">
        <f>SUM(#REF!)</f>
        <v>#REF!</v>
      </c>
      <c r="AK23" s="26" t="e">
        <f>SUM(#REF!)</f>
        <v>#REF!</v>
      </c>
      <c r="AL23" s="24" t="e">
        <f>SUM(#REF!)</f>
        <v>#REF!</v>
      </c>
      <c r="AM23" s="32" t="e">
        <f t="shared" si="8"/>
        <v>#REF!</v>
      </c>
      <c r="AN23" s="32" t="e">
        <f t="shared" si="8"/>
        <v>#REF!</v>
      </c>
      <c r="AO23" s="33" t="e">
        <f t="shared" si="9"/>
        <v>#REF!</v>
      </c>
      <c r="AP23" s="34" t="e">
        <f t="shared" si="9"/>
        <v>#REF!</v>
      </c>
      <c r="AQ23" s="31" t="e">
        <f>IF(AND(AP23&gt;0,AO23&gt;0),AP23/AO23,0)</f>
        <v>#REF!</v>
      </c>
    </row>
    <row r="24" spans="1:43" ht="57.75" customHeight="1">
      <c r="A24" s="306" t="s">
        <v>8</v>
      </c>
      <c r="B24" s="306" t="s">
        <v>9</v>
      </c>
      <c r="C24" s="297" t="s">
        <v>10</v>
      </c>
      <c r="D24" s="298" t="s">
        <v>316</v>
      </c>
      <c r="E24" s="249" t="s">
        <v>317</v>
      </c>
      <c r="F24" s="250" t="s">
        <v>318</v>
      </c>
      <c r="G24" s="59" t="s">
        <v>33</v>
      </c>
      <c r="H24" s="298" t="s">
        <v>27</v>
      </c>
      <c r="I24" s="299" t="e">
        <f>SUM(#REF!)</f>
        <v>#REF!</v>
      </c>
      <c r="J24" s="299" t="e">
        <f>SUM(#REF!)</f>
        <v>#REF!</v>
      </c>
      <c r="K24" s="299" t="e">
        <f>SUM(#REF!)</f>
        <v>#REF!</v>
      </c>
      <c r="L24" s="299" t="e">
        <f>SUM(#REF!)</f>
        <v>#REF!</v>
      </c>
      <c r="M24" s="299" t="e">
        <f>SUM(#REF!)</f>
        <v>#REF!</v>
      </c>
      <c r="N24" s="299" t="e">
        <f>SUM(#REF!)</f>
        <v>#REF!</v>
      </c>
      <c r="O24" s="293" t="e">
        <f t="shared" si="5"/>
        <v>#REF!</v>
      </c>
      <c r="P24" s="293" t="e">
        <f t="shared" si="5"/>
        <v>#REF!</v>
      </c>
      <c r="Q24" s="299" t="e">
        <f>SUM(#REF!)</f>
        <v>#REF!</v>
      </c>
      <c r="R24" s="299" t="e">
        <f>SUM(#REF!)</f>
        <v>#REF!</v>
      </c>
      <c r="S24" s="299" t="e">
        <f>SUM(#REF!)</f>
        <v>#REF!</v>
      </c>
      <c r="T24" s="299" t="e">
        <f>SUM(#REF!)</f>
        <v>#REF!</v>
      </c>
      <c r="U24" s="299" t="e">
        <f>SUM(#REF!)</f>
        <v>#REF!</v>
      </c>
      <c r="V24" s="299" t="e">
        <f>SUM(#REF!)</f>
        <v>#REF!</v>
      </c>
      <c r="W24" s="293" t="e">
        <f t="shared" si="6"/>
        <v>#REF!</v>
      </c>
      <c r="X24" s="293" t="e">
        <f t="shared" si="6"/>
        <v>#REF!</v>
      </c>
      <c r="Y24" s="299" t="e">
        <f>SUM(#REF!)</f>
        <v>#REF!</v>
      </c>
      <c r="Z24" s="299" t="e">
        <f>SUM(#REF!)</f>
        <v>#REF!</v>
      </c>
      <c r="AA24" s="299" t="e">
        <f>SUM(#REF!)</f>
        <v>#REF!</v>
      </c>
      <c r="AB24" s="299" t="e">
        <f>SUM(#REF!)</f>
        <v>#REF!</v>
      </c>
      <c r="AC24" s="299" t="e">
        <f>SUM(#REF!)</f>
        <v>#REF!</v>
      </c>
      <c r="AD24" s="299" t="e">
        <f>SUM(#REF!)</f>
        <v>#REF!</v>
      </c>
      <c r="AE24" s="293" t="e">
        <f t="shared" si="7"/>
        <v>#REF!</v>
      </c>
      <c r="AF24" s="293" t="e">
        <f t="shared" si="7"/>
        <v>#REF!</v>
      </c>
      <c r="AG24" s="299" t="e">
        <f>SUM(#REF!)</f>
        <v>#REF!</v>
      </c>
      <c r="AH24" s="299" t="e">
        <f>SUM(#REF!)</f>
        <v>#REF!</v>
      </c>
      <c r="AI24" s="299" t="e">
        <f>SUM(#REF!)</f>
        <v>#REF!</v>
      </c>
      <c r="AJ24" s="299" t="e">
        <f>SUM(#REF!)</f>
        <v>#REF!</v>
      </c>
      <c r="AK24" s="299" t="e">
        <f>SUM(#REF!)</f>
        <v>#REF!</v>
      </c>
      <c r="AL24" s="299" t="e">
        <f>SUM(#REF!)</f>
        <v>#REF!</v>
      </c>
      <c r="AM24" s="293" t="e">
        <f t="shared" si="8"/>
        <v>#REF!</v>
      </c>
      <c r="AN24" s="293" t="e">
        <f t="shared" si="8"/>
        <v>#REF!</v>
      </c>
      <c r="AO24" s="261" t="e">
        <f t="shared" si="9"/>
        <v>#REF!</v>
      </c>
      <c r="AP24" s="261" t="e">
        <f t="shared" si="9"/>
        <v>#REF!</v>
      </c>
      <c r="AQ24" s="261" t="e">
        <f>IF(AND(AP24&gt;0,AO24&gt;0),AP24/AO24,0)</f>
        <v>#REF!</v>
      </c>
    </row>
    <row r="25" spans="1:43" ht="72.75" customHeight="1">
      <c r="A25" s="307"/>
      <c r="B25" s="307"/>
      <c r="C25" s="297"/>
      <c r="D25" s="298"/>
      <c r="E25" s="249"/>
      <c r="F25" s="250"/>
      <c r="G25" s="59" t="s">
        <v>26</v>
      </c>
      <c r="H25" s="298"/>
      <c r="I25" s="300"/>
      <c r="J25" s="300"/>
      <c r="K25" s="300"/>
      <c r="L25" s="300"/>
      <c r="M25" s="300"/>
      <c r="N25" s="300"/>
      <c r="O25" s="294"/>
      <c r="P25" s="294"/>
      <c r="Q25" s="300"/>
      <c r="R25" s="300"/>
      <c r="S25" s="300"/>
      <c r="T25" s="300"/>
      <c r="U25" s="300"/>
      <c r="V25" s="300"/>
      <c r="W25" s="294"/>
      <c r="X25" s="294"/>
      <c r="Y25" s="300"/>
      <c r="Z25" s="300"/>
      <c r="AA25" s="300"/>
      <c r="AB25" s="300"/>
      <c r="AC25" s="300"/>
      <c r="AD25" s="300"/>
      <c r="AE25" s="294"/>
      <c r="AF25" s="294"/>
      <c r="AG25" s="300"/>
      <c r="AH25" s="300"/>
      <c r="AI25" s="300"/>
      <c r="AJ25" s="300"/>
      <c r="AK25" s="300"/>
      <c r="AL25" s="300"/>
      <c r="AM25" s="294"/>
      <c r="AN25" s="294"/>
      <c r="AO25" s="262"/>
      <c r="AP25" s="262"/>
      <c r="AQ25" s="262"/>
    </row>
    <row r="26" spans="1:43" ht="40.5" customHeight="1">
      <c r="A26" s="307"/>
      <c r="B26" s="307"/>
      <c r="C26" s="297"/>
      <c r="D26" s="298"/>
      <c r="E26" s="249"/>
      <c r="F26" s="250"/>
      <c r="G26" s="59" t="s">
        <v>319</v>
      </c>
      <c r="H26" s="298"/>
      <c r="I26" s="301"/>
      <c r="J26" s="301"/>
      <c r="K26" s="301"/>
      <c r="L26" s="301"/>
      <c r="M26" s="301"/>
      <c r="N26" s="301"/>
      <c r="O26" s="295"/>
      <c r="P26" s="295"/>
      <c r="Q26" s="301"/>
      <c r="R26" s="301"/>
      <c r="S26" s="301"/>
      <c r="T26" s="301"/>
      <c r="U26" s="301"/>
      <c r="V26" s="301"/>
      <c r="W26" s="295"/>
      <c r="X26" s="295"/>
      <c r="Y26" s="301"/>
      <c r="Z26" s="301"/>
      <c r="AA26" s="301"/>
      <c r="AB26" s="301"/>
      <c r="AC26" s="301"/>
      <c r="AD26" s="301"/>
      <c r="AE26" s="295"/>
      <c r="AF26" s="295"/>
      <c r="AG26" s="301"/>
      <c r="AH26" s="301"/>
      <c r="AI26" s="301"/>
      <c r="AJ26" s="301"/>
      <c r="AK26" s="301"/>
      <c r="AL26" s="301"/>
      <c r="AM26" s="295"/>
      <c r="AN26" s="295"/>
      <c r="AO26" s="263"/>
      <c r="AP26" s="263"/>
      <c r="AQ26" s="263"/>
    </row>
    <row r="27" spans="1:43" ht="148.5" customHeight="1">
      <c r="A27" s="307"/>
      <c r="B27" s="307"/>
      <c r="C27" s="297" t="s">
        <v>393</v>
      </c>
      <c r="D27" s="298" t="s">
        <v>285</v>
      </c>
      <c r="E27" s="249" t="s">
        <v>284</v>
      </c>
      <c r="F27" s="250" t="s">
        <v>288</v>
      </c>
      <c r="G27" s="53" t="s">
        <v>286</v>
      </c>
      <c r="H27" s="53" t="s">
        <v>218</v>
      </c>
      <c r="I27" s="296" t="e">
        <f>SUM(#REF!)</f>
        <v>#REF!</v>
      </c>
      <c r="J27" s="296" t="e">
        <f>SUM(#REF!)</f>
        <v>#REF!</v>
      </c>
      <c r="K27" s="296" t="e">
        <f>SUM(#REF!)</f>
        <v>#REF!</v>
      </c>
      <c r="L27" s="296" t="e">
        <f>SUM(#REF!)</f>
        <v>#REF!</v>
      </c>
      <c r="M27" s="296" t="e">
        <f>SUM(#REF!)</f>
        <v>#REF!</v>
      </c>
      <c r="N27" s="296" t="e">
        <f>SUM(#REF!)</f>
        <v>#REF!</v>
      </c>
      <c r="O27" s="293" t="e">
        <f>I27+K27+M27</f>
        <v>#REF!</v>
      </c>
      <c r="P27" s="293" t="e">
        <f>+J27+L27+N27</f>
        <v>#REF!</v>
      </c>
      <c r="Q27" s="252" t="e">
        <f>SUM(#REF!)</f>
        <v>#REF!</v>
      </c>
      <c r="R27" s="252" t="e">
        <f>SUM(#REF!)</f>
        <v>#REF!</v>
      </c>
      <c r="S27" s="252" t="e">
        <f>SUM(#REF!)</f>
        <v>#REF!</v>
      </c>
      <c r="T27" s="252" t="e">
        <f>SUM(#REF!)</f>
        <v>#REF!</v>
      </c>
      <c r="U27" s="252" t="e">
        <f>SUM(#REF!)</f>
        <v>#REF!</v>
      </c>
      <c r="V27" s="252" t="e">
        <f>SUM(#REF!)</f>
        <v>#REF!</v>
      </c>
      <c r="W27" s="293" t="e">
        <f>Q27+S27+U27</f>
        <v>#REF!</v>
      </c>
      <c r="X27" s="293" t="e">
        <f>+R27+T27+V27</f>
        <v>#REF!</v>
      </c>
      <c r="Y27" s="252" t="e">
        <f>SUM(#REF!)</f>
        <v>#REF!</v>
      </c>
      <c r="Z27" s="252" t="e">
        <f>SUM(#REF!)</f>
        <v>#REF!</v>
      </c>
      <c r="AA27" s="252" t="e">
        <f>SUM(#REF!)</f>
        <v>#REF!</v>
      </c>
      <c r="AB27" s="252" t="e">
        <f>SUM(#REF!)</f>
        <v>#REF!</v>
      </c>
      <c r="AC27" s="252" t="e">
        <f>SUM(#REF!)</f>
        <v>#REF!</v>
      </c>
      <c r="AD27" s="252" t="e">
        <f>SUM(#REF!)</f>
        <v>#REF!</v>
      </c>
      <c r="AE27" s="293" t="e">
        <f>Y27+AA27+AC27</f>
        <v>#REF!</v>
      </c>
      <c r="AF27" s="293" t="e">
        <f>+Z27+AB27+AD27</f>
        <v>#REF!</v>
      </c>
      <c r="AG27" s="252" t="e">
        <f>SUM(#REF!)</f>
        <v>#REF!</v>
      </c>
      <c r="AH27" s="252" t="e">
        <f>SUM(#REF!)</f>
        <v>#REF!</v>
      </c>
      <c r="AI27" s="252" t="e">
        <f>SUM(#REF!)</f>
        <v>#REF!</v>
      </c>
      <c r="AJ27" s="252" t="e">
        <f>SUM(#REF!)</f>
        <v>#REF!</v>
      </c>
      <c r="AK27" s="252" t="e">
        <f>SUM(#REF!)</f>
        <v>#REF!</v>
      </c>
      <c r="AL27" s="252" t="e">
        <f>SUM(#REF!)</f>
        <v>#REF!</v>
      </c>
      <c r="AM27" s="255" t="e">
        <f>AG27+AI27+AK27</f>
        <v>#REF!</v>
      </c>
      <c r="AN27" s="255" t="e">
        <f>+AH27+AJ27+AL27</f>
        <v>#REF!</v>
      </c>
      <c r="AO27" s="261" t="e">
        <f>O27+W27+AE27+AM27</f>
        <v>#REF!</v>
      </c>
      <c r="AP27" s="261" t="e">
        <f>P27+X27+AF27+AN27</f>
        <v>#REF!</v>
      </c>
      <c r="AQ27" s="261" t="e">
        <f>IF(AND(AP27&gt;0,AO27&gt;0),AP27/AO27,0)</f>
        <v>#REF!</v>
      </c>
    </row>
    <row r="28" spans="1:43" ht="103.5">
      <c r="A28" s="307"/>
      <c r="B28" s="307"/>
      <c r="C28" s="297"/>
      <c r="D28" s="298"/>
      <c r="E28" s="249"/>
      <c r="F28" s="250"/>
      <c r="G28" s="53" t="s">
        <v>92</v>
      </c>
      <c r="H28" s="53" t="s">
        <v>287</v>
      </c>
      <c r="I28" s="296"/>
      <c r="J28" s="296"/>
      <c r="K28" s="296"/>
      <c r="L28" s="296"/>
      <c r="M28" s="296"/>
      <c r="N28" s="296"/>
      <c r="O28" s="294"/>
      <c r="P28" s="294"/>
      <c r="Q28" s="253"/>
      <c r="R28" s="253"/>
      <c r="S28" s="253"/>
      <c r="T28" s="253"/>
      <c r="U28" s="253"/>
      <c r="V28" s="253"/>
      <c r="W28" s="294"/>
      <c r="X28" s="294"/>
      <c r="Y28" s="253"/>
      <c r="Z28" s="253"/>
      <c r="AA28" s="253"/>
      <c r="AB28" s="253"/>
      <c r="AC28" s="253"/>
      <c r="AD28" s="253"/>
      <c r="AE28" s="294"/>
      <c r="AF28" s="294"/>
      <c r="AG28" s="253"/>
      <c r="AH28" s="253"/>
      <c r="AI28" s="253"/>
      <c r="AJ28" s="253"/>
      <c r="AK28" s="253"/>
      <c r="AL28" s="253"/>
      <c r="AM28" s="256"/>
      <c r="AN28" s="256"/>
      <c r="AO28" s="262"/>
      <c r="AP28" s="262"/>
      <c r="AQ28" s="262"/>
    </row>
    <row r="29" spans="1:43" ht="129.75" customHeight="1">
      <c r="A29" s="307"/>
      <c r="B29" s="307"/>
      <c r="C29" s="297"/>
      <c r="D29" s="298"/>
      <c r="E29" s="249"/>
      <c r="F29" s="250"/>
      <c r="G29" s="53" t="s">
        <v>32</v>
      </c>
      <c r="H29" s="53" t="s">
        <v>27</v>
      </c>
      <c r="I29" s="296"/>
      <c r="J29" s="296"/>
      <c r="K29" s="296"/>
      <c r="L29" s="296"/>
      <c r="M29" s="296"/>
      <c r="N29" s="296"/>
      <c r="O29" s="294"/>
      <c r="P29" s="294"/>
      <c r="Q29" s="253"/>
      <c r="R29" s="253"/>
      <c r="S29" s="253"/>
      <c r="T29" s="253"/>
      <c r="U29" s="253"/>
      <c r="V29" s="253"/>
      <c r="W29" s="294"/>
      <c r="X29" s="294"/>
      <c r="Y29" s="253"/>
      <c r="Z29" s="253"/>
      <c r="AA29" s="253"/>
      <c r="AB29" s="253"/>
      <c r="AC29" s="253"/>
      <c r="AD29" s="253"/>
      <c r="AE29" s="294"/>
      <c r="AF29" s="294"/>
      <c r="AG29" s="253"/>
      <c r="AH29" s="253"/>
      <c r="AI29" s="253"/>
      <c r="AJ29" s="253"/>
      <c r="AK29" s="253"/>
      <c r="AL29" s="253"/>
      <c r="AM29" s="256"/>
      <c r="AN29" s="256"/>
      <c r="AO29" s="262"/>
      <c r="AP29" s="262"/>
      <c r="AQ29" s="262"/>
    </row>
    <row r="30" spans="1:43" ht="180" customHeight="1">
      <c r="A30" s="308"/>
      <c r="B30" s="308"/>
      <c r="C30" s="51" t="s">
        <v>30</v>
      </c>
      <c r="D30" s="298"/>
      <c r="E30" s="249"/>
      <c r="F30" s="250"/>
      <c r="G30" s="53" t="s">
        <v>31</v>
      </c>
      <c r="H30" s="53" t="s">
        <v>219</v>
      </c>
      <c r="I30" s="296"/>
      <c r="J30" s="296"/>
      <c r="K30" s="296"/>
      <c r="L30" s="296"/>
      <c r="M30" s="296"/>
      <c r="N30" s="296"/>
      <c r="O30" s="295"/>
      <c r="P30" s="295"/>
      <c r="Q30" s="254"/>
      <c r="R30" s="254"/>
      <c r="S30" s="254"/>
      <c r="T30" s="254"/>
      <c r="U30" s="254"/>
      <c r="V30" s="254"/>
      <c r="W30" s="295"/>
      <c r="X30" s="295"/>
      <c r="Y30" s="254"/>
      <c r="Z30" s="254"/>
      <c r="AA30" s="254"/>
      <c r="AB30" s="254"/>
      <c r="AC30" s="254"/>
      <c r="AD30" s="254"/>
      <c r="AE30" s="295"/>
      <c r="AF30" s="295"/>
      <c r="AG30" s="254"/>
      <c r="AH30" s="254"/>
      <c r="AI30" s="254"/>
      <c r="AJ30" s="254"/>
      <c r="AK30" s="254"/>
      <c r="AL30" s="254"/>
      <c r="AM30" s="257"/>
      <c r="AN30" s="257"/>
      <c r="AO30" s="263"/>
      <c r="AP30" s="263"/>
      <c r="AQ30" s="263"/>
    </row>
    <row r="31" spans="1:43" ht="18">
      <c r="A31" s="277" t="s">
        <v>377</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9"/>
      <c r="AQ31" s="23" t="e">
        <f>AVERAGE(AQ9:AQ30)</f>
        <v>#REF!</v>
      </c>
    </row>
    <row r="32" spans="1:43" ht="17.25">
      <c r="A32" s="4"/>
      <c r="B32" s="4"/>
      <c r="C32" s="10"/>
      <c r="D32" s="4"/>
      <c r="E32" s="4"/>
      <c r="F32" s="4"/>
      <c r="G32" s="4"/>
      <c r="H32" s="5"/>
    </row>
    <row r="33" spans="1:8" ht="13.5" customHeight="1">
      <c r="A33" s="280" t="s">
        <v>185</v>
      </c>
      <c r="B33" s="281"/>
      <c r="C33" s="281"/>
      <c r="D33" s="281"/>
      <c r="E33" s="281"/>
      <c r="F33" s="281"/>
      <c r="G33" s="281"/>
      <c r="H33" s="281"/>
    </row>
    <row r="34" spans="1:8" ht="15" customHeight="1">
      <c r="A34" s="281"/>
      <c r="B34" s="281"/>
      <c r="C34" s="281"/>
      <c r="D34" s="281"/>
      <c r="E34" s="281"/>
      <c r="F34" s="281"/>
      <c r="G34" s="281"/>
      <c r="H34" s="281"/>
    </row>
    <row r="35" spans="1:8" ht="17.25">
      <c r="A35" s="4"/>
      <c r="B35" s="282"/>
      <c r="C35" s="282"/>
      <c r="D35" s="282"/>
      <c r="E35" s="282"/>
      <c r="F35" s="282"/>
      <c r="G35" s="282"/>
      <c r="H35" s="282"/>
    </row>
    <row r="36" spans="1:8" ht="17.25">
      <c r="A36" s="4"/>
      <c r="B36" s="4"/>
      <c r="C36" s="10"/>
      <c r="D36" s="4"/>
      <c r="E36" s="4"/>
      <c r="F36" s="4"/>
      <c r="G36" s="4"/>
      <c r="H36" s="5"/>
    </row>
    <row r="37" spans="1:8" ht="17.25">
      <c r="A37" s="271" t="s">
        <v>413</v>
      </c>
      <c r="B37" s="272"/>
      <c r="C37" s="272"/>
      <c r="D37" s="4"/>
      <c r="E37" s="4"/>
      <c r="F37" s="273" t="s">
        <v>372</v>
      </c>
      <c r="G37" s="274" t="s">
        <v>391</v>
      </c>
      <c r="H37" s="274"/>
    </row>
    <row r="38" spans="1:8" ht="17.25">
      <c r="A38" s="4"/>
      <c r="B38" s="4"/>
      <c r="C38" s="10"/>
      <c r="D38" s="4"/>
      <c r="E38" s="4"/>
      <c r="F38" s="273"/>
      <c r="G38" s="275" t="s">
        <v>382</v>
      </c>
      <c r="H38" s="276"/>
    </row>
    <row r="39" spans="1:8" ht="13.5" customHeight="1">
      <c r="A39" s="4"/>
      <c r="B39" s="4"/>
      <c r="C39" s="10"/>
      <c r="D39" s="4"/>
      <c r="E39" s="4"/>
      <c r="F39" s="4"/>
      <c r="G39" s="4"/>
      <c r="H39" s="5"/>
    </row>
    <row r="40" spans="1:8" ht="15" customHeight="1">
      <c r="A40" s="4"/>
      <c r="B40" s="4"/>
      <c r="C40" s="10"/>
      <c r="D40" s="4"/>
      <c r="E40" s="4"/>
      <c r="F40" s="4"/>
      <c r="G40" s="4"/>
      <c r="H40" s="5"/>
    </row>
    <row r="41" spans="1:8" ht="17.25">
      <c r="A41" s="4"/>
      <c r="B41" s="4"/>
      <c r="C41" s="10"/>
      <c r="D41" s="4"/>
      <c r="E41" s="4"/>
      <c r="F41" s="4"/>
      <c r="G41" s="4"/>
      <c r="H41" s="5"/>
    </row>
    <row r="42" spans="1:8" ht="15" customHeight="1">
      <c r="A42" s="4"/>
      <c r="B42" s="4"/>
      <c r="C42" s="10"/>
      <c r="D42" s="270" t="s">
        <v>392</v>
      </c>
      <c r="E42" s="270"/>
      <c r="F42" s="270"/>
      <c r="G42" s="270"/>
      <c r="H42" s="4"/>
    </row>
    <row r="43" spans="1:8" ht="15" customHeight="1">
      <c r="A43" s="4"/>
      <c r="B43" s="4"/>
      <c r="C43" s="10"/>
      <c r="D43" s="4"/>
      <c r="E43" s="4"/>
      <c r="F43" s="5"/>
      <c r="G43" s="4"/>
      <c r="H43" s="4"/>
    </row>
    <row r="44" spans="1:8" ht="15" customHeight="1">
      <c r="A44" s="4"/>
      <c r="B44" s="4"/>
      <c r="C44" s="10"/>
      <c r="D44" s="270" t="s">
        <v>383</v>
      </c>
      <c r="E44" s="270"/>
      <c r="F44" s="270"/>
      <c r="G44" s="270"/>
      <c r="H44" s="4"/>
    </row>
    <row r="45" spans="1:8" ht="15" customHeight="1">
      <c r="A45" s="4"/>
      <c r="B45" s="4"/>
      <c r="C45" s="10"/>
      <c r="D45" s="4"/>
      <c r="E45" s="4"/>
      <c r="F45" s="5"/>
      <c r="G45" s="4"/>
      <c r="H45" s="4"/>
    </row>
    <row r="46" spans="1:8" ht="15" customHeight="1">
      <c r="A46" s="4"/>
      <c r="B46" s="4"/>
      <c r="C46" s="10"/>
      <c r="D46" s="270" t="s">
        <v>384</v>
      </c>
      <c r="E46" s="270"/>
      <c r="F46" s="270"/>
      <c r="G46" s="270"/>
      <c r="H46" s="4"/>
    </row>
  </sheetData>
  <sheetProtection password="DEE6" sheet="1" objects="1" scenarios="1"/>
  <mergeCells count="287">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AM7:AN7"/>
    <mergeCell ref="AA7:AB7"/>
    <mergeCell ref="AC7:AD7"/>
    <mergeCell ref="AE7:AF7"/>
    <mergeCell ref="AG7:AH7"/>
    <mergeCell ref="AI7:AJ7"/>
    <mergeCell ref="AK7:AL7"/>
    <mergeCell ref="A9:A13"/>
    <mergeCell ref="B9:B13"/>
    <mergeCell ref="C9:C13"/>
    <mergeCell ref="D9:D11"/>
    <mergeCell ref="E9:E11"/>
    <mergeCell ref="F9:F11"/>
    <mergeCell ref="U7:V7"/>
    <mergeCell ref="W7:X7"/>
    <mergeCell ref="Y7:Z7"/>
    <mergeCell ref="I7:J7"/>
    <mergeCell ref="K7:L7"/>
    <mergeCell ref="M7:N7"/>
    <mergeCell ref="O7:P7"/>
    <mergeCell ref="Q7:R7"/>
    <mergeCell ref="S7:T7"/>
    <mergeCell ref="G5:G8"/>
    <mergeCell ref="H5:H8"/>
    <mergeCell ref="I5:AN5"/>
    <mergeCell ref="I9:I11"/>
    <mergeCell ref="J9:J11"/>
    <mergeCell ref="K9:K11"/>
    <mergeCell ref="L9:L11"/>
    <mergeCell ref="M9:M11"/>
    <mergeCell ref="N9:N11"/>
    <mergeCell ref="AF9:AF11"/>
    <mergeCell ref="U9:U11"/>
    <mergeCell ref="V9:V11"/>
    <mergeCell ref="W9:W11"/>
    <mergeCell ref="X9:X11"/>
    <mergeCell ref="Y9:Y11"/>
    <mergeCell ref="Z9:Z11"/>
    <mergeCell ref="O9:O11"/>
    <mergeCell ref="P9:P11"/>
    <mergeCell ref="Q9:Q11"/>
    <mergeCell ref="R9:R11"/>
    <mergeCell ref="S9:S11"/>
    <mergeCell ref="T9:T11"/>
    <mergeCell ref="L15:L16"/>
    <mergeCell ref="M15:M16"/>
    <mergeCell ref="N15:N16"/>
    <mergeCell ref="AM9:AM11"/>
    <mergeCell ref="AN9:AN11"/>
    <mergeCell ref="AO9:AO11"/>
    <mergeCell ref="AP9:AP11"/>
    <mergeCell ref="AQ9:AQ11"/>
    <mergeCell ref="D12:D13"/>
    <mergeCell ref="E12:E13"/>
    <mergeCell ref="F12:F13"/>
    <mergeCell ref="I12:I13"/>
    <mergeCell ref="J12:J13"/>
    <mergeCell ref="AG9:AG11"/>
    <mergeCell ref="AH9:AH11"/>
    <mergeCell ref="AI9:AI11"/>
    <mergeCell ref="AJ9:AJ11"/>
    <mergeCell ref="AK9:AK11"/>
    <mergeCell ref="AL9:AL11"/>
    <mergeCell ref="AA9:AA11"/>
    <mergeCell ref="AB9:AB11"/>
    <mergeCell ref="AC9:AC11"/>
    <mergeCell ref="AD9:AD11"/>
    <mergeCell ref="AE9:AE11"/>
    <mergeCell ref="T12:T13"/>
    <mergeCell ref="U12:U13"/>
    <mergeCell ref="V12:V13"/>
    <mergeCell ref="H15:H16"/>
    <mergeCell ref="AI12:AI13"/>
    <mergeCell ref="AJ12:AJ13"/>
    <mergeCell ref="AC12:AC13"/>
    <mergeCell ref="AD12:AD13"/>
    <mergeCell ref="AE12:AE13"/>
    <mergeCell ref="AF12:AF13"/>
    <mergeCell ref="AG12:AG13"/>
    <mergeCell ref="AH12:AH13"/>
    <mergeCell ref="W12:W13"/>
    <mergeCell ref="X12:X13"/>
    <mergeCell ref="Y12:Y13"/>
    <mergeCell ref="Z12:Z13"/>
    <mergeCell ref="AA12:AA13"/>
    <mergeCell ref="AB12:AB13"/>
    <mergeCell ref="Q12:Q13"/>
    <mergeCell ref="R12:R13"/>
    <mergeCell ref="S12:S13"/>
    <mergeCell ref="I15:I16"/>
    <mergeCell ref="J15:J16"/>
    <mergeCell ref="K15:K16"/>
    <mergeCell ref="K12:K13"/>
    <mergeCell ref="L12:L13"/>
    <mergeCell ref="M12:M13"/>
    <mergeCell ref="N12:N13"/>
    <mergeCell ref="O12:O13"/>
    <mergeCell ref="P12:P13"/>
    <mergeCell ref="AP15:AP16"/>
    <mergeCell ref="AQ15:AQ16"/>
    <mergeCell ref="AH15:AH16"/>
    <mergeCell ref="AI15:AI16"/>
    <mergeCell ref="AJ15:AJ16"/>
    <mergeCell ref="O15:O16"/>
    <mergeCell ref="P15:P16"/>
    <mergeCell ref="W15:W16"/>
    <mergeCell ref="X15:X16"/>
    <mergeCell ref="Y15:Y16"/>
    <mergeCell ref="AG15:AG16"/>
    <mergeCell ref="AO12:AO13"/>
    <mergeCell ref="AP12:AP13"/>
    <mergeCell ref="AQ12:AQ13"/>
    <mergeCell ref="AK12:AK13"/>
    <mergeCell ref="AL12:AL13"/>
    <mergeCell ref="AM12:AM13"/>
    <mergeCell ref="AN12:AN13"/>
    <mergeCell ref="K17:K21"/>
    <mergeCell ref="L17:L21"/>
    <mergeCell ref="M17:M21"/>
    <mergeCell ref="N17:N21"/>
    <mergeCell ref="O17:O21"/>
    <mergeCell ref="P17:P21"/>
    <mergeCell ref="Y17:Y21"/>
    <mergeCell ref="Z17:Z21"/>
    <mergeCell ref="AA17:AA21"/>
    <mergeCell ref="U17:U21"/>
    <mergeCell ref="AM15:AM16"/>
    <mergeCell ref="AN15:AN16"/>
    <mergeCell ref="AO15:AO16"/>
    <mergeCell ref="Z15:Z16"/>
    <mergeCell ref="Q15:Q16"/>
    <mergeCell ref="R15:R16"/>
    <mergeCell ref="S15:S16"/>
    <mergeCell ref="T15:T16"/>
    <mergeCell ref="AK15:AK16"/>
    <mergeCell ref="AL15:AL16"/>
    <mergeCell ref="AA15:AA16"/>
    <mergeCell ref="AB15:AB16"/>
    <mergeCell ref="AC15:AC16"/>
    <mergeCell ref="AD15:AD16"/>
    <mergeCell ref="AE15:AE16"/>
    <mergeCell ref="AF15:AF16"/>
    <mergeCell ref="U15:U16"/>
    <mergeCell ref="V15:V16"/>
    <mergeCell ref="AO17:AO21"/>
    <mergeCell ref="AP17:AP21"/>
    <mergeCell ref="AQ17:AQ21"/>
    <mergeCell ref="H19:H20"/>
    <mergeCell ref="AI17:AI21"/>
    <mergeCell ref="AJ17:AJ21"/>
    <mergeCell ref="AK17:AK21"/>
    <mergeCell ref="AL17:AL21"/>
    <mergeCell ref="AM17:AM21"/>
    <mergeCell ref="AN17:AN21"/>
    <mergeCell ref="AC17:AC21"/>
    <mergeCell ref="AD17:AD21"/>
    <mergeCell ref="AE17:AE21"/>
    <mergeCell ref="AF17:AF21"/>
    <mergeCell ref="AG17:AG21"/>
    <mergeCell ref="AH17:AH21"/>
    <mergeCell ref="W17:W21"/>
    <mergeCell ref="I17:I21"/>
    <mergeCell ref="J17:J21"/>
    <mergeCell ref="X17:X21"/>
    <mergeCell ref="AB17:AB21"/>
    <mergeCell ref="Q17:Q21"/>
    <mergeCell ref="R17:R21"/>
    <mergeCell ref="S17:S21"/>
    <mergeCell ref="K24:K26"/>
    <mergeCell ref="L24:L26"/>
    <mergeCell ref="M24:M26"/>
    <mergeCell ref="N24:N26"/>
    <mergeCell ref="V17:V21"/>
    <mergeCell ref="D17:D21"/>
    <mergeCell ref="E17:E21"/>
    <mergeCell ref="F17:F21"/>
    <mergeCell ref="A14:A23"/>
    <mergeCell ref="B14:B23"/>
    <mergeCell ref="C14:C23"/>
    <mergeCell ref="D15:D16"/>
    <mergeCell ref="E15:E16"/>
    <mergeCell ref="F15:F16"/>
    <mergeCell ref="A24:A30"/>
    <mergeCell ref="B24:B30"/>
    <mergeCell ref="C24:C26"/>
    <mergeCell ref="D24:D26"/>
    <mergeCell ref="E24:E26"/>
    <mergeCell ref="F24:F26"/>
    <mergeCell ref="H24:H26"/>
    <mergeCell ref="I24:I26"/>
    <mergeCell ref="J24:J26"/>
    <mergeCell ref="T17:T21"/>
    <mergeCell ref="W24:W26"/>
    <mergeCell ref="X24:X26"/>
    <mergeCell ref="Y24:Y26"/>
    <mergeCell ref="Z24:Z26"/>
    <mergeCell ref="O24:O26"/>
    <mergeCell ref="P24:P26"/>
    <mergeCell ref="Q24:Q26"/>
    <mergeCell ref="R24:R26"/>
    <mergeCell ref="S24:S26"/>
    <mergeCell ref="T24:T26"/>
    <mergeCell ref="AM24:AM26"/>
    <mergeCell ref="AN24:AN26"/>
    <mergeCell ref="AO24:AO26"/>
    <mergeCell ref="AP24:AP26"/>
    <mergeCell ref="AQ24:AQ26"/>
    <mergeCell ref="C27:C29"/>
    <mergeCell ref="D27:D30"/>
    <mergeCell ref="E27:E30"/>
    <mergeCell ref="F27:F30"/>
    <mergeCell ref="I27:I30"/>
    <mergeCell ref="AG24:AG26"/>
    <mergeCell ref="AH24:AH26"/>
    <mergeCell ref="AI24:AI26"/>
    <mergeCell ref="AJ24:AJ26"/>
    <mergeCell ref="AK24:AK26"/>
    <mergeCell ref="AL24:AL26"/>
    <mergeCell ref="AA24:AA26"/>
    <mergeCell ref="AB24:AB26"/>
    <mergeCell ref="AC24:AC26"/>
    <mergeCell ref="AD24:AD26"/>
    <mergeCell ref="AE24:AE26"/>
    <mergeCell ref="AF24:AF26"/>
    <mergeCell ref="U24:U26"/>
    <mergeCell ref="V24:V26"/>
    <mergeCell ref="P27:P30"/>
    <mergeCell ref="Q27:Q30"/>
    <mergeCell ref="R27:R30"/>
    <mergeCell ref="S27:S30"/>
    <mergeCell ref="T27:T30"/>
    <mergeCell ref="U27:U30"/>
    <mergeCell ref="J27:J30"/>
    <mergeCell ref="K27:K30"/>
    <mergeCell ref="L27:L30"/>
    <mergeCell ref="M27:M30"/>
    <mergeCell ref="N27:N30"/>
    <mergeCell ref="O27:O30"/>
    <mergeCell ref="AB27:AB30"/>
    <mergeCell ref="AC27:AC30"/>
    <mergeCell ref="AD27:AD30"/>
    <mergeCell ref="AE27:AE30"/>
    <mergeCell ref="AF27:AF30"/>
    <mergeCell ref="AG27:AG30"/>
    <mergeCell ref="V27:V30"/>
    <mergeCell ref="W27:W30"/>
    <mergeCell ref="X27:X30"/>
    <mergeCell ref="Y27:Y30"/>
    <mergeCell ref="Z27:Z30"/>
    <mergeCell ref="AA27:AA30"/>
    <mergeCell ref="AN27:AN30"/>
    <mergeCell ref="AO27:AO30"/>
    <mergeCell ref="AP27:AP30"/>
    <mergeCell ref="AQ27:AQ30"/>
    <mergeCell ref="AH27:AH30"/>
    <mergeCell ref="AI27:AI30"/>
    <mergeCell ref="AJ27:AJ30"/>
    <mergeCell ref="AK27:AK30"/>
    <mergeCell ref="AL27:AL30"/>
    <mergeCell ref="AM27:AM30"/>
    <mergeCell ref="D46:G46"/>
    <mergeCell ref="A37:C37"/>
    <mergeCell ref="F37:F38"/>
    <mergeCell ref="G37:H37"/>
    <mergeCell ref="G38:H38"/>
    <mergeCell ref="D42:G42"/>
    <mergeCell ref="D44:G44"/>
    <mergeCell ref="A31:AP31"/>
    <mergeCell ref="A33:H34"/>
    <mergeCell ref="B35:H35"/>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2" manualBreakCount="2">
    <brk id="13" max="16383" man="1"/>
    <brk id="2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AQ37"/>
  <sheetViews>
    <sheetView showGridLines="0" topLeftCell="A8" zoomScale="75" zoomScaleNormal="75" workbookViewId="0">
      <selection activeCell="B9" sqref="B9:B14"/>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118.5" customHeight="1">
      <c r="A9" s="244" t="s">
        <v>83</v>
      </c>
      <c r="B9" s="336" t="s">
        <v>84</v>
      </c>
      <c r="C9" s="351" t="s">
        <v>85</v>
      </c>
      <c r="D9" s="57" t="s">
        <v>247</v>
      </c>
      <c r="E9" s="58" t="s">
        <v>291</v>
      </c>
      <c r="F9" s="59" t="s">
        <v>290</v>
      </c>
      <c r="G9" s="59" t="s">
        <v>86</v>
      </c>
      <c r="H9" s="59" t="s">
        <v>27</v>
      </c>
      <c r="I9" s="26" t="e">
        <f>SUM(#REF!)</f>
        <v>#REF!</v>
      </c>
      <c r="J9" s="26" t="e">
        <f>SUM(#REF!)</f>
        <v>#REF!</v>
      </c>
      <c r="K9" s="26" t="e">
        <f>SUM(#REF!)</f>
        <v>#REF!</v>
      </c>
      <c r="L9" s="26" t="e">
        <f>SUM(#REF!)</f>
        <v>#REF!</v>
      </c>
      <c r="M9" s="26" t="e">
        <f>SUM(#REF!)</f>
        <v>#REF!</v>
      </c>
      <c r="N9" s="26" t="e">
        <f>SUM(#REF!)</f>
        <v>#REF!</v>
      </c>
      <c r="O9" s="35" t="e">
        <f>I9+K9+M9</f>
        <v>#REF!</v>
      </c>
      <c r="P9" s="35" t="e">
        <f>J9+L9+N9</f>
        <v>#REF!</v>
      </c>
      <c r="Q9" s="26" t="e">
        <f>SUM(#REF!)</f>
        <v>#REF!</v>
      </c>
      <c r="R9" s="26" t="e">
        <f>SUM(#REF!)</f>
        <v>#REF!</v>
      </c>
      <c r="S9" s="26" t="e">
        <f>SUM(#REF!)</f>
        <v>#REF!</v>
      </c>
      <c r="T9" s="26" t="e">
        <f>SUM(#REF!)</f>
        <v>#REF!</v>
      </c>
      <c r="U9" s="26" t="e">
        <f>SUM(#REF!)</f>
        <v>#REF!</v>
      </c>
      <c r="V9" s="26" t="e">
        <f>SUM(#REF!)</f>
        <v>#REF!</v>
      </c>
      <c r="W9" s="35" t="e">
        <f>Q9+S9+U9</f>
        <v>#REF!</v>
      </c>
      <c r="X9" s="35" t="e">
        <f>R9+T9+V9</f>
        <v>#REF!</v>
      </c>
      <c r="Y9" s="26" t="e">
        <f>SUM(#REF!)</f>
        <v>#REF!</v>
      </c>
      <c r="Z9" s="26" t="e">
        <f>SUM(#REF!)</f>
        <v>#REF!</v>
      </c>
      <c r="AA9" s="26" t="e">
        <f>SUM(#REF!)</f>
        <v>#REF!</v>
      </c>
      <c r="AB9" s="26" t="e">
        <f>SUM(#REF!)</f>
        <v>#REF!</v>
      </c>
      <c r="AC9" s="26" t="e">
        <f>SUM(#REF!)</f>
        <v>#REF!</v>
      </c>
      <c r="AD9" s="26" t="e">
        <f>SUM(#REF!)</f>
        <v>#REF!</v>
      </c>
      <c r="AE9" s="35" t="e">
        <f>Y9+AA9+AC9</f>
        <v>#REF!</v>
      </c>
      <c r="AF9" s="35" t="e">
        <f>Z9+AB9+AD9</f>
        <v>#REF!</v>
      </c>
      <c r="AG9" s="26" t="e">
        <f>SUM(#REF!)</f>
        <v>#REF!</v>
      </c>
      <c r="AH9" s="26" t="e">
        <f>SUM(#REF!)</f>
        <v>#REF!</v>
      </c>
      <c r="AI9" s="26" t="e">
        <f>SUM(#REF!)</f>
        <v>#REF!</v>
      </c>
      <c r="AJ9" s="26" t="e">
        <f>SUM(#REF!)</f>
        <v>#REF!</v>
      </c>
      <c r="AK9" s="26" t="e">
        <f>SUM(#REF!)</f>
        <v>#REF!</v>
      </c>
      <c r="AL9" s="26" t="e">
        <f>SUM(#REF!)</f>
        <v>#REF!</v>
      </c>
      <c r="AM9" s="35" t="e">
        <f>AG9+AI9+AK9</f>
        <v>#REF!</v>
      </c>
      <c r="AN9" s="35" t="e">
        <f>AH9+AJ9+AL9</f>
        <v>#REF!</v>
      </c>
      <c r="AO9" s="36" t="e">
        <f>O9+W9+AE9+AM9</f>
        <v>#REF!</v>
      </c>
      <c r="AP9" s="34" t="e">
        <f>P9+X9+AF9+AN9</f>
        <v>#REF!</v>
      </c>
      <c r="AQ9" s="31" t="e">
        <f>IF(AND(AP9&gt;0,AO9&gt;0),AP9/AO9,0)</f>
        <v>#REF!</v>
      </c>
    </row>
    <row r="10" spans="1:43" ht="134.25" customHeight="1">
      <c r="A10" s="245"/>
      <c r="B10" s="297"/>
      <c r="C10" s="352"/>
      <c r="D10" s="291" t="s">
        <v>87</v>
      </c>
      <c r="E10" s="355" t="s">
        <v>311</v>
      </c>
      <c r="F10" s="298" t="s">
        <v>292</v>
      </c>
      <c r="G10" s="59" t="s">
        <v>327</v>
      </c>
      <c r="H10" s="298" t="s">
        <v>310</v>
      </c>
      <c r="I10" s="285">
        <v>0</v>
      </c>
      <c r="J10" s="285">
        <v>8</v>
      </c>
      <c r="K10" s="285">
        <v>0</v>
      </c>
      <c r="L10" s="285">
        <v>12</v>
      </c>
      <c r="M10" s="285">
        <v>0</v>
      </c>
      <c r="N10" s="285">
        <v>13</v>
      </c>
      <c r="O10" s="287">
        <f>I10+K10+M10</f>
        <v>0</v>
      </c>
      <c r="P10" s="287">
        <f>J10+L10+N10</f>
        <v>33</v>
      </c>
      <c r="Q10" s="285">
        <v>24</v>
      </c>
      <c r="R10" s="285">
        <v>6</v>
      </c>
      <c r="S10" s="285">
        <v>4</v>
      </c>
      <c r="T10" s="285">
        <v>14</v>
      </c>
      <c r="U10" s="285">
        <v>5</v>
      </c>
      <c r="V10" s="285">
        <v>10</v>
      </c>
      <c r="W10" s="287">
        <f>Q10+S10+U10</f>
        <v>33</v>
      </c>
      <c r="X10" s="287">
        <f>R10+T10+V10</f>
        <v>30</v>
      </c>
      <c r="Y10" s="343" t="e">
        <f>SUM(#REF!)</f>
        <v>#REF!</v>
      </c>
      <c r="Z10" s="343" t="e">
        <f>SUM(#REF!)</f>
        <v>#REF!</v>
      </c>
      <c r="AA10" s="343" t="e">
        <f>SUM(#REF!)</f>
        <v>#REF!</v>
      </c>
      <c r="AB10" s="343" t="e">
        <f>SUM(#REF!)</f>
        <v>#REF!</v>
      </c>
      <c r="AC10" s="343" t="e">
        <f>SUM(#REF!)</f>
        <v>#REF!</v>
      </c>
      <c r="AD10" s="343" t="e">
        <f>SUM(#REF!)</f>
        <v>#REF!</v>
      </c>
      <c r="AE10" s="287" t="e">
        <f>Y10+AA10+AC10</f>
        <v>#REF!</v>
      </c>
      <c r="AF10" s="287" t="e">
        <f>Z10+AB10+AD10</f>
        <v>#REF!</v>
      </c>
      <c r="AG10" s="343" t="e">
        <f>SUM(#REF!)</f>
        <v>#REF!</v>
      </c>
      <c r="AH10" s="343" t="e">
        <f>SUM(#REF!)</f>
        <v>#REF!</v>
      </c>
      <c r="AI10" s="343" t="e">
        <f>SUM(#REF!)</f>
        <v>#REF!</v>
      </c>
      <c r="AJ10" s="343" t="e">
        <f>SUM(#REF!)</f>
        <v>#REF!</v>
      </c>
      <c r="AK10" s="343" t="e">
        <f>SUM(#REF!)</f>
        <v>#REF!</v>
      </c>
      <c r="AL10" s="343" t="e">
        <f>SUM(#REF!)</f>
        <v>#REF!</v>
      </c>
      <c r="AM10" s="287" t="e">
        <f>AG10+AI10+AK10</f>
        <v>#REF!</v>
      </c>
      <c r="AN10" s="287" t="e">
        <f>AH10+AJ10+AL10</f>
        <v>#REF!</v>
      </c>
      <c r="AO10" s="283" t="e">
        <f>O10+W10+AE10+AM10</f>
        <v>#REF!</v>
      </c>
      <c r="AP10" s="283" t="e">
        <f>P10+X10+AF10+AN10</f>
        <v>#REF!</v>
      </c>
      <c r="AQ10" s="261">
        <v>1</v>
      </c>
    </row>
    <row r="11" spans="1:43" ht="112.5" customHeight="1">
      <c r="A11" s="245"/>
      <c r="B11" s="297"/>
      <c r="C11" s="352"/>
      <c r="D11" s="291"/>
      <c r="E11" s="355"/>
      <c r="F11" s="298"/>
      <c r="G11" s="59" t="s">
        <v>312</v>
      </c>
      <c r="H11" s="298"/>
      <c r="I11" s="349"/>
      <c r="J11" s="349"/>
      <c r="K11" s="349"/>
      <c r="L11" s="349"/>
      <c r="M11" s="349"/>
      <c r="N11" s="349"/>
      <c r="O11" s="347"/>
      <c r="P11" s="347"/>
      <c r="Q11" s="349"/>
      <c r="R11" s="349"/>
      <c r="S11" s="349"/>
      <c r="T11" s="349"/>
      <c r="U11" s="349"/>
      <c r="V11" s="349"/>
      <c r="W11" s="347"/>
      <c r="X11" s="347"/>
      <c r="Y11" s="349"/>
      <c r="Z11" s="349"/>
      <c r="AA11" s="349"/>
      <c r="AB11" s="349"/>
      <c r="AC11" s="349"/>
      <c r="AD11" s="349"/>
      <c r="AE11" s="347"/>
      <c r="AF11" s="347"/>
      <c r="AG11" s="349"/>
      <c r="AH11" s="349"/>
      <c r="AI11" s="349"/>
      <c r="AJ11" s="349"/>
      <c r="AK11" s="349"/>
      <c r="AL11" s="349"/>
      <c r="AM11" s="347"/>
      <c r="AN11" s="347"/>
      <c r="AO11" s="331"/>
      <c r="AP11" s="331"/>
      <c r="AQ11" s="262"/>
    </row>
    <row r="12" spans="1:43" ht="115.5" customHeight="1">
      <c r="A12" s="245"/>
      <c r="B12" s="297"/>
      <c r="C12" s="352"/>
      <c r="D12" s="291"/>
      <c r="E12" s="355"/>
      <c r="F12" s="298"/>
      <c r="G12" s="59" t="s">
        <v>313</v>
      </c>
      <c r="H12" s="298"/>
      <c r="I12" s="286"/>
      <c r="J12" s="286"/>
      <c r="K12" s="286"/>
      <c r="L12" s="286"/>
      <c r="M12" s="286"/>
      <c r="N12" s="286"/>
      <c r="O12" s="288"/>
      <c r="P12" s="288"/>
      <c r="Q12" s="286"/>
      <c r="R12" s="286"/>
      <c r="S12" s="286"/>
      <c r="T12" s="286"/>
      <c r="U12" s="286"/>
      <c r="V12" s="286"/>
      <c r="W12" s="288"/>
      <c r="X12" s="288"/>
      <c r="Y12" s="286"/>
      <c r="Z12" s="286"/>
      <c r="AA12" s="286"/>
      <c r="AB12" s="286"/>
      <c r="AC12" s="286"/>
      <c r="AD12" s="286"/>
      <c r="AE12" s="288"/>
      <c r="AF12" s="288"/>
      <c r="AG12" s="286"/>
      <c r="AH12" s="286"/>
      <c r="AI12" s="286"/>
      <c r="AJ12" s="286"/>
      <c r="AK12" s="286"/>
      <c r="AL12" s="286"/>
      <c r="AM12" s="288"/>
      <c r="AN12" s="288"/>
      <c r="AO12" s="284"/>
      <c r="AP12" s="284"/>
      <c r="AQ12" s="263"/>
    </row>
    <row r="13" spans="1:43" ht="69">
      <c r="A13" s="245"/>
      <c r="B13" s="297"/>
      <c r="C13" s="352"/>
      <c r="D13" s="251" t="s">
        <v>88</v>
      </c>
      <c r="E13" s="292" t="s">
        <v>89</v>
      </c>
      <c r="F13" s="250" t="s">
        <v>90</v>
      </c>
      <c r="G13" s="52" t="s">
        <v>229</v>
      </c>
      <c r="H13" s="250" t="s">
        <v>13</v>
      </c>
      <c r="I13" s="285">
        <v>0</v>
      </c>
      <c r="J13" s="285">
        <v>0</v>
      </c>
      <c r="K13" s="285">
        <v>0</v>
      </c>
      <c r="L13" s="285">
        <v>0</v>
      </c>
      <c r="M13" s="285">
        <v>0</v>
      </c>
      <c r="N13" s="285">
        <v>0</v>
      </c>
      <c r="O13" s="287">
        <f>I13+K13+M13</f>
        <v>0</v>
      </c>
      <c r="P13" s="287">
        <f>J13+L13+N13</f>
        <v>0</v>
      </c>
      <c r="Q13" s="285">
        <v>0</v>
      </c>
      <c r="R13" s="285">
        <v>0</v>
      </c>
      <c r="S13" s="285">
        <v>0</v>
      </c>
      <c r="T13" s="285">
        <v>0</v>
      </c>
      <c r="U13" s="285">
        <v>0</v>
      </c>
      <c r="V13" s="285">
        <v>0</v>
      </c>
      <c r="W13" s="287">
        <f>Q13+S13+U13</f>
        <v>0</v>
      </c>
      <c r="X13" s="287">
        <f>R13+T13+V13</f>
        <v>0</v>
      </c>
      <c r="Y13" s="285">
        <v>0</v>
      </c>
      <c r="Z13" s="345">
        <v>0</v>
      </c>
      <c r="AA13" s="285">
        <v>1</v>
      </c>
      <c r="AB13" s="345">
        <v>0</v>
      </c>
      <c r="AC13" s="285">
        <v>0</v>
      </c>
      <c r="AD13" s="345">
        <v>0</v>
      </c>
      <c r="AE13" s="287">
        <f>Y13+AA13+AC13</f>
        <v>1</v>
      </c>
      <c r="AF13" s="287">
        <f>Z13+AB13+AD13</f>
        <v>0</v>
      </c>
      <c r="AG13" s="343" t="e">
        <f>SUM(#REF!)</f>
        <v>#REF!</v>
      </c>
      <c r="AH13" s="343" t="e">
        <f>SUM(#REF!)</f>
        <v>#REF!</v>
      </c>
      <c r="AI13" s="343" t="e">
        <f>SUM(#REF!)</f>
        <v>#REF!</v>
      </c>
      <c r="AJ13" s="343" t="e">
        <f>SUM(#REF!)</f>
        <v>#REF!</v>
      </c>
      <c r="AK13" s="343" t="e">
        <f>SUM(#REF!)</f>
        <v>#REF!</v>
      </c>
      <c r="AL13" s="343" t="e">
        <f>SUM(#REF!)</f>
        <v>#REF!</v>
      </c>
      <c r="AM13" s="287" t="e">
        <f>AG13+AI13+AK13</f>
        <v>#REF!</v>
      </c>
      <c r="AN13" s="287" t="e">
        <f>AH13+AJ13+AL13</f>
        <v>#REF!</v>
      </c>
      <c r="AO13" s="283" t="e">
        <f>O13+W13+AE13+AM13</f>
        <v>#REF!</v>
      </c>
      <c r="AP13" s="283" t="e">
        <f>P13+X13+AF13+AN13</f>
        <v>#REF!</v>
      </c>
      <c r="AQ13" s="261" t="e">
        <f>IF(AND(AP13&gt;0,AO13&gt;0),AP13/AO13,0)</f>
        <v>#REF!</v>
      </c>
    </row>
    <row r="14" spans="1:43" ht="80.25" customHeight="1">
      <c r="A14" s="245"/>
      <c r="B14" s="297"/>
      <c r="C14" s="353"/>
      <c r="D14" s="251"/>
      <c r="E14" s="249"/>
      <c r="F14" s="251"/>
      <c r="G14" s="52" t="s">
        <v>91</v>
      </c>
      <c r="H14" s="250"/>
      <c r="I14" s="286"/>
      <c r="J14" s="286"/>
      <c r="K14" s="286"/>
      <c r="L14" s="286"/>
      <c r="M14" s="286"/>
      <c r="N14" s="286"/>
      <c r="O14" s="288"/>
      <c r="P14" s="288"/>
      <c r="Q14" s="286"/>
      <c r="R14" s="286"/>
      <c r="S14" s="286"/>
      <c r="T14" s="286"/>
      <c r="U14" s="286"/>
      <c r="V14" s="286"/>
      <c r="W14" s="288"/>
      <c r="X14" s="288"/>
      <c r="Y14" s="286"/>
      <c r="Z14" s="346"/>
      <c r="AA14" s="286"/>
      <c r="AB14" s="346"/>
      <c r="AC14" s="286"/>
      <c r="AD14" s="346"/>
      <c r="AE14" s="288"/>
      <c r="AF14" s="288"/>
      <c r="AG14" s="344"/>
      <c r="AH14" s="344"/>
      <c r="AI14" s="344"/>
      <c r="AJ14" s="344"/>
      <c r="AK14" s="344"/>
      <c r="AL14" s="344"/>
      <c r="AM14" s="288"/>
      <c r="AN14" s="288"/>
      <c r="AO14" s="284"/>
      <c r="AP14" s="284"/>
      <c r="AQ14" s="263"/>
    </row>
    <row r="15" spans="1:43" ht="64.5" customHeight="1">
      <c r="A15" s="245"/>
      <c r="B15" s="306" t="s">
        <v>371</v>
      </c>
      <c r="C15" s="351" t="s">
        <v>85</v>
      </c>
      <c r="D15" s="354" t="s">
        <v>293</v>
      </c>
      <c r="E15" s="355" t="s">
        <v>314</v>
      </c>
      <c r="F15" s="298" t="s">
        <v>315</v>
      </c>
      <c r="G15" s="52" t="s">
        <v>93</v>
      </c>
      <c r="H15" s="250" t="s">
        <v>13</v>
      </c>
      <c r="I15" s="285">
        <v>0</v>
      </c>
      <c r="J15" s="285">
        <v>0</v>
      </c>
      <c r="K15" s="285">
        <v>0</v>
      </c>
      <c r="L15" s="285">
        <v>0</v>
      </c>
      <c r="M15" s="285">
        <v>0</v>
      </c>
      <c r="N15" s="285">
        <v>0</v>
      </c>
      <c r="O15" s="287">
        <f>I15+K15+M15</f>
        <v>0</v>
      </c>
      <c r="P15" s="287">
        <f>J15+L15+N15</f>
        <v>0</v>
      </c>
      <c r="Q15" s="285">
        <v>0</v>
      </c>
      <c r="R15" s="285">
        <v>0</v>
      </c>
      <c r="S15" s="285">
        <v>0</v>
      </c>
      <c r="T15" s="285">
        <v>0</v>
      </c>
      <c r="U15" s="285">
        <v>0</v>
      </c>
      <c r="V15" s="285">
        <v>0</v>
      </c>
      <c r="W15" s="287">
        <f>Q15+S15+U15</f>
        <v>0</v>
      </c>
      <c r="X15" s="287">
        <f>R15+T15+V15</f>
        <v>0</v>
      </c>
      <c r="Y15" s="285">
        <v>0</v>
      </c>
      <c r="Z15" s="345">
        <v>0</v>
      </c>
      <c r="AA15" s="285">
        <v>0</v>
      </c>
      <c r="AB15" s="345">
        <v>0</v>
      </c>
      <c r="AC15" s="285">
        <v>0</v>
      </c>
      <c r="AD15" s="345">
        <v>0</v>
      </c>
      <c r="AE15" s="287">
        <f>Y15+AA15+AC15</f>
        <v>0</v>
      </c>
      <c r="AF15" s="287">
        <f>Z15+AB15+AD15</f>
        <v>0</v>
      </c>
      <c r="AG15" s="343" t="e">
        <f>SUM(#REF!)</f>
        <v>#REF!</v>
      </c>
      <c r="AH15" s="343" t="e">
        <f>SUM(#REF!)</f>
        <v>#REF!</v>
      </c>
      <c r="AI15" s="343" t="e">
        <f>SUM(#REF!)</f>
        <v>#REF!</v>
      </c>
      <c r="AJ15" s="343" t="e">
        <f>SUM(#REF!)</f>
        <v>#REF!</v>
      </c>
      <c r="AK15" s="343" t="e">
        <f>SUM(#REF!)</f>
        <v>#REF!</v>
      </c>
      <c r="AL15" s="343" t="e">
        <f>SUM(#REF!)</f>
        <v>#REF!</v>
      </c>
      <c r="AM15" s="287" t="e">
        <f>AG15+AI15+AK15</f>
        <v>#REF!</v>
      </c>
      <c r="AN15" s="287" t="e">
        <f>AH15+AJ15+AL15</f>
        <v>#REF!</v>
      </c>
      <c r="AO15" s="283" t="e">
        <f>O15+W15+AE15+AM15</f>
        <v>#REF!</v>
      </c>
      <c r="AP15" s="283" t="e">
        <f>P15+X15+AF15+AN15</f>
        <v>#REF!</v>
      </c>
      <c r="AQ15" s="261" t="e">
        <f>IF(AND(AP15&gt;0,AO15&gt;0),AP15/AO15,0)</f>
        <v>#REF!</v>
      </c>
    </row>
    <row r="16" spans="1:43" ht="112.5" customHeight="1">
      <c r="A16" s="245"/>
      <c r="B16" s="307"/>
      <c r="C16" s="352"/>
      <c r="D16" s="354"/>
      <c r="E16" s="355"/>
      <c r="F16" s="298"/>
      <c r="G16" s="52" t="s">
        <v>94</v>
      </c>
      <c r="H16" s="251"/>
      <c r="I16" s="349"/>
      <c r="J16" s="349"/>
      <c r="K16" s="349"/>
      <c r="L16" s="349"/>
      <c r="M16" s="349"/>
      <c r="N16" s="349"/>
      <c r="O16" s="347"/>
      <c r="P16" s="347"/>
      <c r="Q16" s="349"/>
      <c r="R16" s="349"/>
      <c r="S16" s="349"/>
      <c r="T16" s="349"/>
      <c r="U16" s="349"/>
      <c r="V16" s="349"/>
      <c r="W16" s="347"/>
      <c r="X16" s="347"/>
      <c r="Y16" s="349"/>
      <c r="Z16" s="350"/>
      <c r="AA16" s="349"/>
      <c r="AB16" s="350"/>
      <c r="AC16" s="349"/>
      <c r="AD16" s="350"/>
      <c r="AE16" s="347"/>
      <c r="AF16" s="347"/>
      <c r="AG16" s="348"/>
      <c r="AH16" s="348"/>
      <c r="AI16" s="348"/>
      <c r="AJ16" s="348"/>
      <c r="AK16" s="348"/>
      <c r="AL16" s="348"/>
      <c r="AM16" s="347"/>
      <c r="AN16" s="347"/>
      <c r="AO16" s="331"/>
      <c r="AP16" s="331"/>
      <c r="AQ16" s="262"/>
    </row>
    <row r="17" spans="1:43" ht="47.25" customHeight="1">
      <c r="A17" s="245"/>
      <c r="B17" s="307"/>
      <c r="C17" s="352"/>
      <c r="D17" s="354"/>
      <c r="E17" s="355"/>
      <c r="F17" s="298"/>
      <c r="G17" s="52" t="s">
        <v>95</v>
      </c>
      <c r="H17" s="251"/>
      <c r="I17" s="349"/>
      <c r="J17" s="349"/>
      <c r="K17" s="349"/>
      <c r="L17" s="349"/>
      <c r="M17" s="349"/>
      <c r="N17" s="349"/>
      <c r="O17" s="347"/>
      <c r="P17" s="347"/>
      <c r="Q17" s="349"/>
      <c r="R17" s="349"/>
      <c r="S17" s="349"/>
      <c r="T17" s="349"/>
      <c r="U17" s="349"/>
      <c r="V17" s="349"/>
      <c r="W17" s="347"/>
      <c r="X17" s="347"/>
      <c r="Y17" s="349"/>
      <c r="Z17" s="350"/>
      <c r="AA17" s="349"/>
      <c r="AB17" s="350"/>
      <c r="AC17" s="349"/>
      <c r="AD17" s="350"/>
      <c r="AE17" s="347"/>
      <c r="AF17" s="347"/>
      <c r="AG17" s="348"/>
      <c r="AH17" s="348"/>
      <c r="AI17" s="348"/>
      <c r="AJ17" s="348"/>
      <c r="AK17" s="348"/>
      <c r="AL17" s="348"/>
      <c r="AM17" s="347"/>
      <c r="AN17" s="347"/>
      <c r="AO17" s="331"/>
      <c r="AP17" s="331"/>
      <c r="AQ17" s="262"/>
    </row>
    <row r="18" spans="1:43" ht="76.5" customHeight="1">
      <c r="A18" s="245"/>
      <c r="B18" s="307"/>
      <c r="C18" s="352"/>
      <c r="D18" s="354"/>
      <c r="E18" s="355"/>
      <c r="F18" s="298"/>
      <c r="G18" s="52" t="s">
        <v>96</v>
      </c>
      <c r="H18" s="251"/>
      <c r="I18" s="349"/>
      <c r="J18" s="349"/>
      <c r="K18" s="349"/>
      <c r="L18" s="349"/>
      <c r="M18" s="349"/>
      <c r="N18" s="349"/>
      <c r="O18" s="347"/>
      <c r="P18" s="347"/>
      <c r="Q18" s="349"/>
      <c r="R18" s="349"/>
      <c r="S18" s="349"/>
      <c r="T18" s="349"/>
      <c r="U18" s="349"/>
      <c r="V18" s="349"/>
      <c r="W18" s="347"/>
      <c r="X18" s="347"/>
      <c r="Y18" s="349"/>
      <c r="Z18" s="350"/>
      <c r="AA18" s="349"/>
      <c r="AB18" s="350"/>
      <c r="AC18" s="349"/>
      <c r="AD18" s="350"/>
      <c r="AE18" s="347"/>
      <c r="AF18" s="347"/>
      <c r="AG18" s="348"/>
      <c r="AH18" s="348"/>
      <c r="AI18" s="348"/>
      <c r="AJ18" s="348"/>
      <c r="AK18" s="348"/>
      <c r="AL18" s="348"/>
      <c r="AM18" s="347"/>
      <c r="AN18" s="347"/>
      <c r="AO18" s="331"/>
      <c r="AP18" s="331"/>
      <c r="AQ18" s="262"/>
    </row>
    <row r="19" spans="1:43" ht="96" customHeight="1">
      <c r="A19" s="245"/>
      <c r="B19" s="307"/>
      <c r="C19" s="352"/>
      <c r="D19" s="354"/>
      <c r="E19" s="355"/>
      <c r="F19" s="298"/>
      <c r="G19" s="52" t="s">
        <v>97</v>
      </c>
      <c r="H19" s="52" t="s">
        <v>385</v>
      </c>
      <c r="I19" s="286"/>
      <c r="J19" s="286"/>
      <c r="K19" s="286"/>
      <c r="L19" s="286"/>
      <c r="M19" s="286"/>
      <c r="N19" s="286"/>
      <c r="O19" s="288"/>
      <c r="P19" s="288"/>
      <c r="Q19" s="286"/>
      <c r="R19" s="286"/>
      <c r="S19" s="286"/>
      <c r="T19" s="286"/>
      <c r="U19" s="286"/>
      <c r="V19" s="286"/>
      <c r="W19" s="288"/>
      <c r="X19" s="288"/>
      <c r="Y19" s="286"/>
      <c r="Z19" s="346"/>
      <c r="AA19" s="286"/>
      <c r="AB19" s="346"/>
      <c r="AC19" s="286"/>
      <c r="AD19" s="346"/>
      <c r="AE19" s="288"/>
      <c r="AF19" s="288"/>
      <c r="AG19" s="344"/>
      <c r="AH19" s="344"/>
      <c r="AI19" s="344"/>
      <c r="AJ19" s="344"/>
      <c r="AK19" s="344"/>
      <c r="AL19" s="344"/>
      <c r="AM19" s="288"/>
      <c r="AN19" s="288"/>
      <c r="AO19" s="284"/>
      <c r="AP19" s="284"/>
      <c r="AQ19" s="263"/>
    </row>
    <row r="20" spans="1:43" ht="69">
      <c r="A20" s="245"/>
      <c r="B20" s="307"/>
      <c r="C20" s="352"/>
      <c r="D20" s="251" t="s">
        <v>294</v>
      </c>
      <c r="E20" s="292" t="s">
        <v>98</v>
      </c>
      <c r="F20" s="250" t="s">
        <v>99</v>
      </c>
      <c r="G20" s="52" t="s">
        <v>388</v>
      </c>
      <c r="H20" s="250" t="s">
        <v>13</v>
      </c>
      <c r="I20" s="285">
        <v>0</v>
      </c>
      <c r="J20" s="285">
        <v>0</v>
      </c>
      <c r="K20" s="285">
        <v>0</v>
      </c>
      <c r="L20" s="285">
        <v>0</v>
      </c>
      <c r="M20" s="285">
        <v>0</v>
      </c>
      <c r="N20" s="285">
        <v>0</v>
      </c>
      <c r="O20" s="287">
        <f>I20+K20+M20</f>
        <v>0</v>
      </c>
      <c r="P20" s="287">
        <f>J20+L20+N20</f>
        <v>0</v>
      </c>
      <c r="Q20" s="285">
        <v>0</v>
      </c>
      <c r="R20" s="285">
        <v>0</v>
      </c>
      <c r="S20" s="285">
        <v>0</v>
      </c>
      <c r="T20" s="285">
        <v>0</v>
      </c>
      <c r="U20" s="285">
        <v>0</v>
      </c>
      <c r="V20" s="285">
        <v>0</v>
      </c>
      <c r="W20" s="287">
        <f>Q20+S20+U20</f>
        <v>0</v>
      </c>
      <c r="X20" s="287">
        <f>R20+T20+V20</f>
        <v>0</v>
      </c>
      <c r="Y20" s="285">
        <v>0</v>
      </c>
      <c r="Z20" s="345">
        <v>0</v>
      </c>
      <c r="AA20" s="285">
        <v>0</v>
      </c>
      <c r="AB20" s="345">
        <v>0</v>
      </c>
      <c r="AC20" s="285">
        <v>0</v>
      </c>
      <c r="AD20" s="345">
        <v>0</v>
      </c>
      <c r="AE20" s="287">
        <f>Y20+AA20+AC20</f>
        <v>0</v>
      </c>
      <c r="AF20" s="287">
        <f>Z20+AB20+AD20</f>
        <v>0</v>
      </c>
      <c r="AG20" s="343" t="e">
        <f>SUM(#REF!)</f>
        <v>#REF!</v>
      </c>
      <c r="AH20" s="343" t="e">
        <f>SUM(#REF!)</f>
        <v>#REF!</v>
      </c>
      <c r="AI20" s="343" t="e">
        <f>SUM(#REF!)</f>
        <v>#REF!</v>
      </c>
      <c r="AJ20" s="343" t="e">
        <f>SUM(#REF!)</f>
        <v>#REF!</v>
      </c>
      <c r="AK20" s="343" t="e">
        <f>SUM(#REF!)</f>
        <v>#REF!</v>
      </c>
      <c r="AL20" s="343" t="e">
        <f>SUM(#REF!)</f>
        <v>#REF!</v>
      </c>
      <c r="AM20" s="287" t="e">
        <f>AG20+AI20+AK20</f>
        <v>#REF!</v>
      </c>
      <c r="AN20" s="287" t="e">
        <f>AH20+AJ20+AL20</f>
        <v>#REF!</v>
      </c>
      <c r="AO20" s="283" t="e">
        <f>O20+W20+AE20+AM20</f>
        <v>#REF!</v>
      </c>
      <c r="AP20" s="283" t="e">
        <f>P20+X20+AF20+AN20</f>
        <v>#REF!</v>
      </c>
      <c r="AQ20" s="261" t="e">
        <f>IF(AND(AP20&gt;0,AO20&gt;0),AP20/AO20,0)</f>
        <v>#REF!</v>
      </c>
    </row>
    <row r="21" spans="1:43" ht="89.25" customHeight="1">
      <c r="A21" s="246"/>
      <c r="B21" s="308"/>
      <c r="C21" s="353"/>
      <c r="D21" s="251"/>
      <c r="E21" s="249"/>
      <c r="F21" s="251"/>
      <c r="G21" s="98" t="s">
        <v>419</v>
      </c>
      <c r="H21" s="251"/>
      <c r="I21" s="286"/>
      <c r="J21" s="286"/>
      <c r="K21" s="286"/>
      <c r="L21" s="286"/>
      <c r="M21" s="286"/>
      <c r="N21" s="286"/>
      <c r="O21" s="288"/>
      <c r="P21" s="288"/>
      <c r="Q21" s="286"/>
      <c r="R21" s="286"/>
      <c r="S21" s="286"/>
      <c r="T21" s="286"/>
      <c r="U21" s="286"/>
      <c r="V21" s="286"/>
      <c r="W21" s="288"/>
      <c r="X21" s="288"/>
      <c r="Y21" s="286"/>
      <c r="Z21" s="346"/>
      <c r="AA21" s="286"/>
      <c r="AB21" s="346"/>
      <c r="AC21" s="286"/>
      <c r="AD21" s="346"/>
      <c r="AE21" s="288"/>
      <c r="AF21" s="288"/>
      <c r="AG21" s="344"/>
      <c r="AH21" s="344"/>
      <c r="AI21" s="344"/>
      <c r="AJ21" s="344"/>
      <c r="AK21" s="344"/>
      <c r="AL21" s="344"/>
      <c r="AM21" s="288"/>
      <c r="AN21" s="288"/>
      <c r="AO21" s="284"/>
      <c r="AP21" s="284"/>
      <c r="AQ21" s="263"/>
    </row>
    <row r="22" spans="1:43" ht="18">
      <c r="A22" s="277" t="s">
        <v>377</v>
      </c>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9"/>
      <c r="AQ22" s="23" t="e">
        <f>AVERAGE(AQ9:AQ21)</f>
        <v>#REF!</v>
      </c>
    </row>
    <row r="23" spans="1:43" ht="17.25">
      <c r="A23" s="4"/>
      <c r="B23" s="4"/>
      <c r="C23" s="10"/>
      <c r="D23" s="4"/>
      <c r="E23" s="4"/>
      <c r="F23" s="4"/>
      <c r="G23" s="4"/>
      <c r="H23" s="5"/>
    </row>
    <row r="24" spans="1:43" ht="13.5" customHeight="1">
      <c r="A24" s="280" t="s">
        <v>185</v>
      </c>
      <c r="B24" s="281"/>
      <c r="C24" s="281"/>
      <c r="D24" s="281"/>
      <c r="E24" s="281"/>
      <c r="F24" s="281"/>
      <c r="G24" s="281"/>
      <c r="H24" s="281"/>
    </row>
    <row r="25" spans="1:43" ht="15" customHeight="1">
      <c r="A25" s="281"/>
      <c r="B25" s="281"/>
      <c r="C25" s="281"/>
      <c r="D25" s="281"/>
      <c r="E25" s="281"/>
      <c r="F25" s="281"/>
      <c r="G25" s="281"/>
      <c r="H25" s="281"/>
    </row>
    <row r="26" spans="1:43" ht="17.25">
      <c r="A26" s="4"/>
      <c r="B26" s="282"/>
      <c r="C26" s="282"/>
      <c r="D26" s="282"/>
      <c r="E26" s="282"/>
      <c r="F26" s="282"/>
      <c r="G26" s="282"/>
      <c r="H26" s="282"/>
    </row>
    <row r="27" spans="1:43" ht="17.25">
      <c r="A27" s="4"/>
      <c r="B27" s="4"/>
      <c r="C27" s="10"/>
      <c r="D27" s="4"/>
      <c r="E27" s="4"/>
      <c r="F27" s="4"/>
      <c r="G27" s="4"/>
      <c r="H27" s="5"/>
    </row>
    <row r="28" spans="1:43" ht="17.25">
      <c r="A28" s="271" t="s">
        <v>413</v>
      </c>
      <c r="B28" s="272"/>
      <c r="C28" s="272"/>
      <c r="D28" s="4"/>
      <c r="E28" s="4"/>
      <c r="F28" s="273" t="s">
        <v>372</v>
      </c>
      <c r="G28" s="274" t="s">
        <v>391</v>
      </c>
      <c r="H28" s="274"/>
    </row>
    <row r="29" spans="1:43" ht="17.25">
      <c r="A29" s="4"/>
      <c r="B29" s="4"/>
      <c r="C29" s="10"/>
      <c r="D29" s="4"/>
      <c r="E29" s="4"/>
      <c r="F29" s="273"/>
      <c r="G29" s="275" t="s">
        <v>382</v>
      </c>
      <c r="H29" s="276"/>
    </row>
    <row r="30" spans="1:43" ht="13.5" customHeight="1">
      <c r="A30" s="4"/>
      <c r="B30" s="4"/>
      <c r="C30" s="10"/>
      <c r="D30" s="4"/>
      <c r="E30" s="4"/>
      <c r="F30" s="4"/>
      <c r="G30" s="4"/>
      <c r="H30" s="5"/>
    </row>
    <row r="31" spans="1:43" ht="15" customHeight="1">
      <c r="A31" s="4"/>
      <c r="B31" s="4"/>
      <c r="C31" s="10"/>
      <c r="D31" s="4"/>
      <c r="E31" s="4"/>
      <c r="F31" s="4"/>
      <c r="G31" s="4"/>
      <c r="H31" s="5"/>
    </row>
    <row r="32" spans="1:43" ht="17.25">
      <c r="A32" s="4"/>
      <c r="B32" s="4"/>
      <c r="C32" s="10"/>
      <c r="D32" s="4"/>
      <c r="E32" s="4"/>
      <c r="F32" s="4"/>
      <c r="G32" s="4"/>
      <c r="H32" s="5"/>
    </row>
    <row r="33" spans="1:8" ht="15" customHeight="1">
      <c r="A33" s="4"/>
      <c r="B33" s="4"/>
      <c r="C33" s="10"/>
      <c r="D33" s="270" t="s">
        <v>392</v>
      </c>
      <c r="E33" s="270"/>
      <c r="F33" s="270"/>
      <c r="G33" s="270"/>
      <c r="H33" s="4"/>
    </row>
    <row r="34" spans="1:8" ht="15" customHeight="1">
      <c r="A34" s="4"/>
      <c r="B34" s="4"/>
      <c r="C34" s="10"/>
      <c r="D34" s="4"/>
      <c r="E34" s="4"/>
      <c r="F34" s="5"/>
      <c r="G34" s="4"/>
      <c r="H34" s="4"/>
    </row>
    <row r="35" spans="1:8" ht="15" customHeight="1">
      <c r="A35" s="4"/>
      <c r="B35" s="4"/>
      <c r="C35" s="10"/>
      <c r="D35" s="270" t="s">
        <v>383</v>
      </c>
      <c r="E35" s="270"/>
      <c r="F35" s="270"/>
      <c r="G35" s="270"/>
      <c r="H35" s="4"/>
    </row>
    <row r="36" spans="1:8" ht="15" customHeight="1">
      <c r="A36" s="4"/>
      <c r="B36" s="4"/>
      <c r="C36" s="10"/>
      <c r="D36" s="4"/>
      <c r="E36" s="4"/>
      <c r="F36" s="5"/>
      <c r="G36" s="4"/>
      <c r="H36" s="4"/>
    </row>
    <row r="37" spans="1:8" ht="15" customHeight="1">
      <c r="A37" s="4"/>
      <c r="B37" s="4"/>
      <c r="C37" s="10"/>
      <c r="D37" s="270" t="s">
        <v>384</v>
      </c>
      <c r="E37" s="270"/>
      <c r="F37" s="270"/>
      <c r="G37" s="270"/>
      <c r="H37" s="4"/>
    </row>
  </sheetData>
  <sheetProtection password="DEE6" sheet="1" objects="1" scenarios="1"/>
  <mergeCells count="207">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I7:J7"/>
    <mergeCell ref="K7:L7"/>
    <mergeCell ref="M7:N7"/>
    <mergeCell ref="O7:P7"/>
    <mergeCell ref="Q7:R7"/>
    <mergeCell ref="S7:T7"/>
    <mergeCell ref="G5:G8"/>
    <mergeCell ref="H5:H8"/>
    <mergeCell ref="I5:AN5"/>
    <mergeCell ref="AG7:AH7"/>
    <mergeCell ref="AI7:AJ7"/>
    <mergeCell ref="AK7:AL7"/>
    <mergeCell ref="AM7:AN7"/>
    <mergeCell ref="U7:V7"/>
    <mergeCell ref="W7:X7"/>
    <mergeCell ref="Y7:Z7"/>
    <mergeCell ref="AA7:AB7"/>
    <mergeCell ref="AC7:AD7"/>
    <mergeCell ref="AE7:AF7"/>
    <mergeCell ref="I10:I12"/>
    <mergeCell ref="J10:J12"/>
    <mergeCell ref="K10:K12"/>
    <mergeCell ref="L10:L12"/>
    <mergeCell ref="M10:M12"/>
    <mergeCell ref="N10:N12"/>
    <mergeCell ref="A9:A21"/>
    <mergeCell ref="B9:B14"/>
    <mergeCell ref="C9:C14"/>
    <mergeCell ref="D10:D12"/>
    <mergeCell ref="E10:E12"/>
    <mergeCell ref="F10:F12"/>
    <mergeCell ref="H10:H12"/>
    <mergeCell ref="I15:I19"/>
    <mergeCell ref="J15:J19"/>
    <mergeCell ref="K15:K19"/>
    <mergeCell ref="L15:L19"/>
    <mergeCell ref="M15:M19"/>
    <mergeCell ref="N15:N19"/>
    <mergeCell ref="J13:J14"/>
    <mergeCell ref="K13:K14"/>
    <mergeCell ref="L13:L14"/>
    <mergeCell ref="M13:M14"/>
    <mergeCell ref="N13:N14"/>
    <mergeCell ref="W10:W12"/>
    <mergeCell ref="X10:X12"/>
    <mergeCell ref="Y10:Y12"/>
    <mergeCell ref="Z10:Z12"/>
    <mergeCell ref="O10:O12"/>
    <mergeCell ref="P10:P12"/>
    <mergeCell ref="Q10:Q12"/>
    <mergeCell ref="R10:R12"/>
    <mergeCell ref="S10:S12"/>
    <mergeCell ref="T10:T12"/>
    <mergeCell ref="AM10:AM12"/>
    <mergeCell ref="AN10:AN12"/>
    <mergeCell ref="AO10:AO12"/>
    <mergeCell ref="AP10:AP12"/>
    <mergeCell ref="AQ10:AQ12"/>
    <mergeCell ref="D13:D14"/>
    <mergeCell ref="E13:E14"/>
    <mergeCell ref="F13:F14"/>
    <mergeCell ref="H13:H14"/>
    <mergeCell ref="I13:I14"/>
    <mergeCell ref="AG10:AG12"/>
    <mergeCell ref="AH10:AH12"/>
    <mergeCell ref="AI10:AI12"/>
    <mergeCell ref="AJ10:AJ12"/>
    <mergeCell ref="AK10:AK12"/>
    <mergeCell ref="AL10:AL12"/>
    <mergeCell ref="AA10:AA12"/>
    <mergeCell ref="AB10:AB12"/>
    <mergeCell ref="AC10:AC12"/>
    <mergeCell ref="AD10:AD12"/>
    <mergeCell ref="AE10:AE12"/>
    <mergeCell ref="AF10:AF12"/>
    <mergeCell ref="U10:U12"/>
    <mergeCell ref="V10:V12"/>
    <mergeCell ref="AQ13:AQ14"/>
    <mergeCell ref="B15:B21"/>
    <mergeCell ref="C15:C21"/>
    <mergeCell ref="D15:D19"/>
    <mergeCell ref="E15:E19"/>
    <mergeCell ref="F15:F19"/>
    <mergeCell ref="H15:H18"/>
    <mergeCell ref="AH13:AH14"/>
    <mergeCell ref="AI13:AI14"/>
    <mergeCell ref="AJ13:AJ14"/>
    <mergeCell ref="AK13:AK14"/>
    <mergeCell ref="AL13:AL14"/>
    <mergeCell ref="AM13:AM14"/>
    <mergeCell ref="AB13:AB14"/>
    <mergeCell ref="AC13:AC14"/>
    <mergeCell ref="AD13:AD14"/>
    <mergeCell ref="AE13:AE14"/>
    <mergeCell ref="AF13:AF14"/>
    <mergeCell ref="AG13:AG14"/>
    <mergeCell ref="V13:V14"/>
    <mergeCell ref="W13:W14"/>
    <mergeCell ref="X13:X14"/>
    <mergeCell ref="Y13:Y14"/>
    <mergeCell ref="Z13:Z14"/>
    <mergeCell ref="AN13:AN14"/>
    <mergeCell ref="AO13:AO14"/>
    <mergeCell ref="AP13:AP14"/>
    <mergeCell ref="AA13:AA14"/>
    <mergeCell ref="P13:P14"/>
    <mergeCell ref="Q13:Q14"/>
    <mergeCell ref="R13:R14"/>
    <mergeCell ref="S13:S14"/>
    <mergeCell ref="T13:T14"/>
    <mergeCell ref="U13:U14"/>
    <mergeCell ref="O13:O14"/>
    <mergeCell ref="W15:W19"/>
    <mergeCell ref="X15:X19"/>
    <mergeCell ref="Y15:Y19"/>
    <mergeCell ref="Z15:Z19"/>
    <mergeCell ref="O15:O19"/>
    <mergeCell ref="P15:P19"/>
    <mergeCell ref="Q15:Q19"/>
    <mergeCell ref="R15:R19"/>
    <mergeCell ref="S15:S19"/>
    <mergeCell ref="T15:T19"/>
    <mergeCell ref="AM15:AM19"/>
    <mergeCell ref="AN15:AN19"/>
    <mergeCell ref="AO15:AO19"/>
    <mergeCell ref="AP15:AP19"/>
    <mergeCell ref="AQ15:AQ19"/>
    <mergeCell ref="D20:D21"/>
    <mergeCell ref="E20:E21"/>
    <mergeCell ref="F20:F21"/>
    <mergeCell ref="H20:H21"/>
    <mergeCell ref="I20:I21"/>
    <mergeCell ref="AG15:AG19"/>
    <mergeCell ref="AH15:AH19"/>
    <mergeCell ref="AI15:AI19"/>
    <mergeCell ref="AJ15:AJ19"/>
    <mergeCell ref="AK15:AK19"/>
    <mergeCell ref="AL15:AL19"/>
    <mergeCell ref="AA15:AA19"/>
    <mergeCell ref="AB15:AB19"/>
    <mergeCell ref="AC15:AC19"/>
    <mergeCell ref="AD15:AD19"/>
    <mergeCell ref="AE15:AE19"/>
    <mergeCell ref="AF15:AF19"/>
    <mergeCell ref="U15:U19"/>
    <mergeCell ref="V15:V19"/>
    <mergeCell ref="P20:P21"/>
    <mergeCell ref="Q20:Q21"/>
    <mergeCell ref="R20:R21"/>
    <mergeCell ref="S20:S21"/>
    <mergeCell ref="T20:T21"/>
    <mergeCell ref="U20:U21"/>
    <mergeCell ref="J20:J21"/>
    <mergeCell ref="K20:K21"/>
    <mergeCell ref="L20:L21"/>
    <mergeCell ref="M20:M21"/>
    <mergeCell ref="N20:N21"/>
    <mergeCell ref="O20:O21"/>
    <mergeCell ref="AB20:AB21"/>
    <mergeCell ref="AC20:AC21"/>
    <mergeCell ref="AD20:AD21"/>
    <mergeCell ref="AE20:AE21"/>
    <mergeCell ref="AF20:AF21"/>
    <mergeCell ref="AG20:AG21"/>
    <mergeCell ref="V20:V21"/>
    <mergeCell ref="W20:W21"/>
    <mergeCell ref="X20:X21"/>
    <mergeCell ref="Y20:Y21"/>
    <mergeCell ref="Z20:Z21"/>
    <mergeCell ref="AA20:AA21"/>
    <mergeCell ref="AN20:AN21"/>
    <mergeCell ref="AO20:AO21"/>
    <mergeCell ref="AP20:AP21"/>
    <mergeCell ref="AQ20:AQ21"/>
    <mergeCell ref="AH20:AH21"/>
    <mergeCell ref="AI20:AI21"/>
    <mergeCell ref="AJ20:AJ21"/>
    <mergeCell ref="AK20:AK21"/>
    <mergeCell ref="AL20:AL21"/>
    <mergeCell ref="AM20:AM21"/>
    <mergeCell ref="D37:G37"/>
    <mergeCell ref="A28:C28"/>
    <mergeCell ref="F28:F29"/>
    <mergeCell ref="G28:H28"/>
    <mergeCell ref="G29:H29"/>
    <mergeCell ref="D33:G33"/>
    <mergeCell ref="D35:G35"/>
    <mergeCell ref="A22:AP22"/>
    <mergeCell ref="A24:H25"/>
    <mergeCell ref="B26:H26"/>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2" manualBreakCount="2">
    <brk id="8" max="16383" man="1"/>
    <brk id="19"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00B050"/>
  </sheetPr>
  <dimension ref="A1:AQ39"/>
  <sheetViews>
    <sheetView showGridLines="0" topLeftCell="AC15" zoomScale="65" zoomScaleNormal="65" workbookViewId="0">
      <selection activeCell="AQ24" sqref="AQ24"/>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147.75" customHeight="1">
      <c r="A9" s="289" t="s">
        <v>34</v>
      </c>
      <c r="B9" s="289" t="s">
        <v>35</v>
      </c>
      <c r="C9" s="249" t="s">
        <v>36</v>
      </c>
      <c r="D9" s="354" t="s">
        <v>266</v>
      </c>
      <c r="E9" s="305" t="s">
        <v>37</v>
      </c>
      <c r="F9" s="250" t="s">
        <v>38</v>
      </c>
      <c r="G9" s="53" t="s">
        <v>39</v>
      </c>
      <c r="H9" s="250" t="s">
        <v>13</v>
      </c>
      <c r="I9" s="362">
        <v>0</v>
      </c>
      <c r="J9" s="362">
        <v>0</v>
      </c>
      <c r="K9" s="362">
        <v>0</v>
      </c>
      <c r="L9" s="362">
        <v>0</v>
      </c>
      <c r="M9" s="362">
        <v>0</v>
      </c>
      <c r="N9" s="362">
        <v>0</v>
      </c>
      <c r="O9" s="320">
        <f>I9+K9+M9</f>
        <v>0</v>
      </c>
      <c r="P9" s="320">
        <f>J9+L9+N9</f>
        <v>0</v>
      </c>
      <c r="Q9" s="362">
        <v>0</v>
      </c>
      <c r="R9" s="362">
        <v>0</v>
      </c>
      <c r="S9" s="362">
        <v>0</v>
      </c>
      <c r="T9" s="362">
        <v>0</v>
      </c>
      <c r="U9" s="362">
        <v>0</v>
      </c>
      <c r="V9" s="362">
        <v>0</v>
      </c>
      <c r="W9" s="320">
        <f>Q9+S9+U9</f>
        <v>0</v>
      </c>
      <c r="X9" s="320">
        <f>R9+T9+V9</f>
        <v>0</v>
      </c>
      <c r="Y9" s="362">
        <v>0</v>
      </c>
      <c r="Z9" s="363">
        <v>0</v>
      </c>
      <c r="AA9" s="362">
        <v>1</v>
      </c>
      <c r="AB9" s="363">
        <v>1</v>
      </c>
      <c r="AC9" s="362">
        <v>0</v>
      </c>
      <c r="AD9" s="363">
        <v>0</v>
      </c>
      <c r="AE9" s="320">
        <f>Y9+AA9+AC9</f>
        <v>1</v>
      </c>
      <c r="AF9" s="320">
        <f>Z9+AB9+AD9</f>
        <v>1</v>
      </c>
      <c r="AG9" s="362">
        <v>0</v>
      </c>
      <c r="AH9" s="363">
        <v>0</v>
      </c>
      <c r="AI9" s="362">
        <v>0</v>
      </c>
      <c r="AJ9" s="363">
        <v>0</v>
      </c>
      <c r="AK9" s="362">
        <v>0</v>
      </c>
      <c r="AL9" s="363">
        <v>0</v>
      </c>
      <c r="AM9" s="320">
        <f>AG9+AI9+AK9</f>
        <v>0</v>
      </c>
      <c r="AN9" s="320">
        <f>AH9+AJ9+AL9</f>
        <v>0</v>
      </c>
      <c r="AO9" s="311">
        <f>O9+W9+AE9+AM9</f>
        <v>1</v>
      </c>
      <c r="AP9" s="314">
        <f>P9+X9+AF9+AN9</f>
        <v>1</v>
      </c>
      <c r="AQ9" s="261">
        <f>IF(AND(AP9&gt;0,AO9&gt;0),AP9/AO9,0)</f>
        <v>1</v>
      </c>
    </row>
    <row r="10" spans="1:43" ht="143.25" customHeight="1">
      <c r="A10" s="251"/>
      <c r="B10" s="251"/>
      <c r="C10" s="249"/>
      <c r="D10" s="291"/>
      <c r="E10" s="249"/>
      <c r="F10" s="251"/>
      <c r="G10" s="53" t="s">
        <v>220</v>
      </c>
      <c r="H10" s="251"/>
      <c r="I10" s="362"/>
      <c r="J10" s="362"/>
      <c r="K10" s="362"/>
      <c r="L10" s="362"/>
      <c r="M10" s="362"/>
      <c r="N10" s="362"/>
      <c r="O10" s="322"/>
      <c r="P10" s="322"/>
      <c r="Q10" s="362"/>
      <c r="R10" s="362"/>
      <c r="S10" s="362"/>
      <c r="T10" s="362"/>
      <c r="U10" s="362"/>
      <c r="V10" s="362"/>
      <c r="W10" s="322"/>
      <c r="X10" s="322"/>
      <c r="Y10" s="362"/>
      <c r="Z10" s="363"/>
      <c r="AA10" s="362"/>
      <c r="AB10" s="363"/>
      <c r="AC10" s="362"/>
      <c r="AD10" s="363"/>
      <c r="AE10" s="322"/>
      <c r="AF10" s="322"/>
      <c r="AG10" s="362"/>
      <c r="AH10" s="363"/>
      <c r="AI10" s="362"/>
      <c r="AJ10" s="363"/>
      <c r="AK10" s="362"/>
      <c r="AL10" s="363"/>
      <c r="AM10" s="322"/>
      <c r="AN10" s="322"/>
      <c r="AO10" s="313"/>
      <c r="AP10" s="316"/>
      <c r="AQ10" s="263"/>
    </row>
    <row r="11" spans="1:43" ht="67.5" customHeight="1">
      <c r="A11" s="251"/>
      <c r="B11" s="289" t="s">
        <v>40</v>
      </c>
      <c r="C11" s="249" t="s">
        <v>41</v>
      </c>
      <c r="D11" s="251" t="s">
        <v>335</v>
      </c>
      <c r="E11" s="359" t="s">
        <v>209</v>
      </c>
      <c r="F11" s="250" t="s">
        <v>267</v>
      </c>
      <c r="G11" s="52" t="s">
        <v>42</v>
      </c>
      <c r="H11" s="250" t="s">
        <v>390</v>
      </c>
      <c r="I11" s="317">
        <v>14</v>
      </c>
      <c r="J11" s="302">
        <v>15</v>
      </c>
      <c r="K11" s="302">
        <v>14</v>
      </c>
      <c r="L11" s="302">
        <v>18</v>
      </c>
      <c r="M11" s="302">
        <v>14</v>
      </c>
      <c r="N11" s="302">
        <v>14</v>
      </c>
      <c r="O11" s="320">
        <f>I11+K11+M11</f>
        <v>42</v>
      </c>
      <c r="P11" s="320">
        <f>J11+L11+N11</f>
        <v>47</v>
      </c>
      <c r="Q11" s="302">
        <v>11</v>
      </c>
      <c r="R11" s="302">
        <v>10</v>
      </c>
      <c r="S11" s="302">
        <v>18</v>
      </c>
      <c r="T11" s="302">
        <v>11</v>
      </c>
      <c r="U11" s="302">
        <v>8</v>
      </c>
      <c r="V11" s="302">
        <v>13</v>
      </c>
      <c r="W11" s="320">
        <f>Q11+S11+U11</f>
        <v>37</v>
      </c>
      <c r="X11" s="320">
        <f>R11+T11+V11</f>
        <v>34</v>
      </c>
      <c r="Y11" s="317" t="e">
        <f>SUM(#REF!)</f>
        <v>#REF!</v>
      </c>
      <c r="Z11" s="317" t="e">
        <f>SUM(#REF!)</f>
        <v>#REF!</v>
      </c>
      <c r="AA11" s="317" t="e">
        <f>SUM(#REF!)</f>
        <v>#REF!</v>
      </c>
      <c r="AB11" s="317" t="e">
        <f>SUM(#REF!)</f>
        <v>#REF!</v>
      </c>
      <c r="AC11" s="317" t="e">
        <f>SUM(#REF!)</f>
        <v>#REF!</v>
      </c>
      <c r="AD11" s="317" t="e">
        <f>SUM(#REF!)</f>
        <v>#REF!</v>
      </c>
      <c r="AE11" s="320" t="e">
        <f>Y11+AA11+AC11</f>
        <v>#REF!</v>
      </c>
      <c r="AF11" s="320" t="e">
        <f>Z11+AB11+AD11</f>
        <v>#REF!</v>
      </c>
      <c r="AG11" s="317" t="e">
        <f>SUM(#REF!)</f>
        <v>#REF!</v>
      </c>
      <c r="AH11" s="317" t="e">
        <f>SUM(#REF!)</f>
        <v>#REF!</v>
      </c>
      <c r="AI11" s="317" t="e">
        <f>SUM(#REF!)</f>
        <v>#REF!</v>
      </c>
      <c r="AJ11" s="317" t="e">
        <f>SUM(#REF!)</f>
        <v>#REF!</v>
      </c>
      <c r="AK11" s="317" t="e">
        <f>SUM(#REF!)</f>
        <v>#REF!</v>
      </c>
      <c r="AL11" s="317" t="e">
        <f>SUM(#REF!)</f>
        <v>#REF!</v>
      </c>
      <c r="AM11" s="320" t="e">
        <f>AG11+AI11+AK11</f>
        <v>#REF!</v>
      </c>
      <c r="AN11" s="320" t="e">
        <f>AH11+AJ11+AL11</f>
        <v>#REF!</v>
      </c>
      <c r="AO11" s="311" t="e">
        <f>O11+W11+AE11+AM11</f>
        <v>#REF!</v>
      </c>
      <c r="AP11" s="314" t="e">
        <f>P11+X11+AF11+AN11</f>
        <v>#REF!</v>
      </c>
      <c r="AQ11" s="261" t="e">
        <f>IF(AND(AP11&gt;0,AO11&gt;0),AP11/AO11,0)</f>
        <v>#REF!</v>
      </c>
    </row>
    <row r="12" spans="1:43" ht="67.5" customHeight="1">
      <c r="A12" s="251"/>
      <c r="B12" s="289"/>
      <c r="C12" s="249"/>
      <c r="D12" s="251"/>
      <c r="E12" s="359"/>
      <c r="F12" s="250"/>
      <c r="G12" s="52" t="s">
        <v>268</v>
      </c>
      <c r="H12" s="250"/>
      <c r="I12" s="304"/>
      <c r="J12" s="304"/>
      <c r="K12" s="304"/>
      <c r="L12" s="304"/>
      <c r="M12" s="304"/>
      <c r="N12" s="304"/>
      <c r="O12" s="322"/>
      <c r="P12" s="322"/>
      <c r="Q12" s="304"/>
      <c r="R12" s="304"/>
      <c r="S12" s="304"/>
      <c r="T12" s="304"/>
      <c r="U12" s="304"/>
      <c r="V12" s="304"/>
      <c r="W12" s="322"/>
      <c r="X12" s="322"/>
      <c r="Y12" s="304"/>
      <c r="Z12" s="304"/>
      <c r="AA12" s="304"/>
      <c r="AB12" s="304"/>
      <c r="AC12" s="304"/>
      <c r="AD12" s="304"/>
      <c r="AE12" s="322"/>
      <c r="AF12" s="322"/>
      <c r="AG12" s="304"/>
      <c r="AH12" s="304"/>
      <c r="AI12" s="304"/>
      <c r="AJ12" s="304"/>
      <c r="AK12" s="304"/>
      <c r="AL12" s="304"/>
      <c r="AM12" s="322"/>
      <c r="AN12" s="322"/>
      <c r="AO12" s="313"/>
      <c r="AP12" s="316"/>
      <c r="AQ12" s="263"/>
    </row>
    <row r="13" spans="1:43" ht="86.25">
      <c r="A13" s="251"/>
      <c r="B13" s="289"/>
      <c r="C13" s="249"/>
      <c r="D13" s="250" t="s">
        <v>336</v>
      </c>
      <c r="E13" s="361" t="s">
        <v>43</v>
      </c>
      <c r="F13" s="52" t="s">
        <v>270</v>
      </c>
      <c r="G13" s="52" t="s">
        <v>273</v>
      </c>
      <c r="H13" s="250" t="s">
        <v>29</v>
      </c>
      <c r="I13" s="317" t="e">
        <f>SUM(#REF!)</f>
        <v>#REF!</v>
      </c>
      <c r="J13" s="317" t="e">
        <f>SUM(#REF!)</f>
        <v>#REF!</v>
      </c>
      <c r="K13" s="317" t="e">
        <f>SUM(#REF!)</f>
        <v>#REF!</v>
      </c>
      <c r="L13" s="317" t="e">
        <f>SUM(#REF!)</f>
        <v>#REF!</v>
      </c>
      <c r="M13" s="317" t="e">
        <f>SUM(#REF!)</f>
        <v>#REF!</v>
      </c>
      <c r="N13" s="317" t="e">
        <f>SUM(#REF!)</f>
        <v>#REF!</v>
      </c>
      <c r="O13" s="320" t="e">
        <f>I13+K13+M13</f>
        <v>#REF!</v>
      </c>
      <c r="P13" s="320" t="e">
        <f>J13+L13+N13</f>
        <v>#REF!</v>
      </c>
      <c r="Q13" s="317" t="e">
        <f>SUM(#REF!)</f>
        <v>#REF!</v>
      </c>
      <c r="R13" s="317" t="e">
        <f>SUM(#REF!)</f>
        <v>#REF!</v>
      </c>
      <c r="S13" s="317" t="e">
        <f>SUM(#REF!)</f>
        <v>#REF!</v>
      </c>
      <c r="T13" s="317" t="e">
        <f>SUM(#REF!)</f>
        <v>#REF!</v>
      </c>
      <c r="U13" s="317" t="e">
        <f>SUM(#REF!)</f>
        <v>#REF!</v>
      </c>
      <c r="V13" s="317" t="e">
        <f>SUM(#REF!)</f>
        <v>#REF!</v>
      </c>
      <c r="W13" s="320" t="e">
        <f>Q13+S13+U13</f>
        <v>#REF!</v>
      </c>
      <c r="X13" s="320" t="e">
        <f>R13+T13+V13</f>
        <v>#REF!</v>
      </c>
      <c r="Y13" s="317" t="e">
        <f>SUM(#REF!)</f>
        <v>#REF!</v>
      </c>
      <c r="Z13" s="317" t="e">
        <f>SUM(#REF!)</f>
        <v>#REF!</v>
      </c>
      <c r="AA13" s="317" t="e">
        <f>SUM(#REF!)</f>
        <v>#REF!</v>
      </c>
      <c r="AB13" s="317" t="e">
        <f>SUM(#REF!)</f>
        <v>#REF!</v>
      </c>
      <c r="AC13" s="317" t="e">
        <f>SUM(#REF!)</f>
        <v>#REF!</v>
      </c>
      <c r="AD13" s="317" t="e">
        <f>SUM(#REF!)</f>
        <v>#REF!</v>
      </c>
      <c r="AE13" s="320" t="e">
        <f>Y13+AA13+AC13</f>
        <v>#REF!</v>
      </c>
      <c r="AF13" s="320" t="e">
        <f>Z13+AB13+AD13</f>
        <v>#REF!</v>
      </c>
      <c r="AG13" s="317" t="e">
        <f>SUM(#REF!)</f>
        <v>#REF!</v>
      </c>
      <c r="AH13" s="317" t="e">
        <f>SUM(#REF!)</f>
        <v>#REF!</v>
      </c>
      <c r="AI13" s="317" t="e">
        <f>SUM(#REF!)</f>
        <v>#REF!</v>
      </c>
      <c r="AJ13" s="317" t="e">
        <f>SUM(#REF!)</f>
        <v>#REF!</v>
      </c>
      <c r="AK13" s="317" t="e">
        <f>SUM(#REF!)</f>
        <v>#REF!</v>
      </c>
      <c r="AL13" s="317" t="e">
        <f>SUM(#REF!)</f>
        <v>#REF!</v>
      </c>
      <c r="AM13" s="320" t="e">
        <f>AG13+AI13+AK13</f>
        <v>#REF!</v>
      </c>
      <c r="AN13" s="320" t="e">
        <f>AH13+AJ13+AL13</f>
        <v>#REF!</v>
      </c>
      <c r="AO13" s="311" t="e">
        <f>O13+W13+AE13+AM13</f>
        <v>#REF!</v>
      </c>
      <c r="AP13" s="314" t="e">
        <f>P13+X13+AF13+AN13</f>
        <v>#REF!</v>
      </c>
      <c r="AQ13" s="261" t="e">
        <f>IF(AND(AP13&gt;0,AO13&gt;0),AP13/AO13,0)</f>
        <v>#REF!</v>
      </c>
    </row>
    <row r="14" spans="1:43" ht="92.25" customHeight="1">
      <c r="A14" s="251"/>
      <c r="B14" s="289"/>
      <c r="C14" s="249"/>
      <c r="D14" s="251"/>
      <c r="E14" s="249"/>
      <c r="F14" s="52" t="s">
        <v>269</v>
      </c>
      <c r="G14" s="52" t="s">
        <v>271</v>
      </c>
      <c r="H14" s="251"/>
      <c r="I14" s="303"/>
      <c r="J14" s="303"/>
      <c r="K14" s="303"/>
      <c r="L14" s="303"/>
      <c r="M14" s="303"/>
      <c r="N14" s="303"/>
      <c r="O14" s="321"/>
      <c r="P14" s="321"/>
      <c r="Q14" s="303"/>
      <c r="R14" s="303"/>
      <c r="S14" s="303"/>
      <c r="T14" s="303"/>
      <c r="U14" s="303"/>
      <c r="V14" s="303"/>
      <c r="W14" s="321"/>
      <c r="X14" s="321"/>
      <c r="Y14" s="303"/>
      <c r="Z14" s="303"/>
      <c r="AA14" s="303"/>
      <c r="AB14" s="303"/>
      <c r="AC14" s="303"/>
      <c r="AD14" s="303"/>
      <c r="AE14" s="321"/>
      <c r="AF14" s="321"/>
      <c r="AG14" s="303"/>
      <c r="AH14" s="303"/>
      <c r="AI14" s="303"/>
      <c r="AJ14" s="303"/>
      <c r="AK14" s="303"/>
      <c r="AL14" s="303"/>
      <c r="AM14" s="321"/>
      <c r="AN14" s="321"/>
      <c r="AO14" s="312"/>
      <c r="AP14" s="315"/>
      <c r="AQ14" s="262"/>
    </row>
    <row r="15" spans="1:43" ht="70.5" customHeight="1">
      <c r="A15" s="251"/>
      <c r="B15" s="289"/>
      <c r="C15" s="249"/>
      <c r="D15" s="251"/>
      <c r="E15" s="249"/>
      <c r="F15" s="52" t="s">
        <v>386</v>
      </c>
      <c r="G15" s="52" t="s">
        <v>272</v>
      </c>
      <c r="H15" s="251"/>
      <c r="I15" s="304"/>
      <c r="J15" s="304"/>
      <c r="K15" s="304"/>
      <c r="L15" s="304"/>
      <c r="M15" s="304"/>
      <c r="N15" s="304"/>
      <c r="O15" s="322"/>
      <c r="P15" s="322"/>
      <c r="Q15" s="304"/>
      <c r="R15" s="304"/>
      <c r="S15" s="304"/>
      <c r="T15" s="304"/>
      <c r="U15" s="304"/>
      <c r="V15" s="304"/>
      <c r="W15" s="322"/>
      <c r="X15" s="322"/>
      <c r="Y15" s="304"/>
      <c r="Z15" s="304"/>
      <c r="AA15" s="304"/>
      <c r="AB15" s="304"/>
      <c r="AC15" s="304"/>
      <c r="AD15" s="304"/>
      <c r="AE15" s="322"/>
      <c r="AF15" s="322"/>
      <c r="AG15" s="304"/>
      <c r="AH15" s="304"/>
      <c r="AI15" s="304"/>
      <c r="AJ15" s="304"/>
      <c r="AK15" s="304"/>
      <c r="AL15" s="304"/>
      <c r="AM15" s="322"/>
      <c r="AN15" s="322"/>
      <c r="AO15" s="313"/>
      <c r="AP15" s="316"/>
      <c r="AQ15" s="263"/>
    </row>
    <row r="16" spans="1:43" ht="57.75" customHeight="1">
      <c r="A16" s="251"/>
      <c r="B16" s="289" t="s">
        <v>44</v>
      </c>
      <c r="C16" s="249" t="s">
        <v>45</v>
      </c>
      <c r="D16" s="291" t="s">
        <v>204</v>
      </c>
      <c r="E16" s="355" t="s">
        <v>205</v>
      </c>
      <c r="F16" s="298" t="s">
        <v>206</v>
      </c>
      <c r="G16" s="52" t="s">
        <v>46</v>
      </c>
      <c r="H16" s="250" t="s">
        <v>289</v>
      </c>
      <c r="I16" s="285" t="e">
        <f>SUM(#REF!)</f>
        <v>#REF!</v>
      </c>
      <c r="J16" s="285" t="e">
        <f>SUM(#REF!)</f>
        <v>#REF!</v>
      </c>
      <c r="K16" s="285" t="e">
        <f>SUM(#REF!)</f>
        <v>#REF!</v>
      </c>
      <c r="L16" s="285" t="e">
        <f>SUM(#REF!)</f>
        <v>#REF!</v>
      </c>
      <c r="M16" s="285" t="e">
        <f>SUM(#REF!)</f>
        <v>#REF!</v>
      </c>
      <c r="N16" s="285" t="e">
        <f>SUM(#REF!)</f>
        <v>#REF!</v>
      </c>
      <c r="O16" s="287" t="e">
        <f>I16+K16+M16</f>
        <v>#REF!</v>
      </c>
      <c r="P16" s="287" t="e">
        <f>J16+L16+N16</f>
        <v>#REF!</v>
      </c>
      <c r="Q16" s="285" t="e">
        <f>SUM(#REF!)</f>
        <v>#REF!</v>
      </c>
      <c r="R16" s="285" t="e">
        <f>SUM(#REF!)</f>
        <v>#REF!</v>
      </c>
      <c r="S16" s="285" t="e">
        <f>SUM(#REF!)</f>
        <v>#REF!</v>
      </c>
      <c r="T16" s="285" t="e">
        <f>SUM(#REF!)</f>
        <v>#REF!</v>
      </c>
      <c r="U16" s="285" t="e">
        <f>SUM(#REF!)</f>
        <v>#REF!</v>
      </c>
      <c r="V16" s="285" t="e">
        <f>SUM(#REF!)</f>
        <v>#REF!</v>
      </c>
      <c r="W16" s="287" t="e">
        <f>Q16+S16+U16</f>
        <v>#REF!</v>
      </c>
      <c r="X16" s="287" t="e">
        <f>R16+T16+V16</f>
        <v>#REF!</v>
      </c>
      <c r="Y16" s="285" t="e">
        <f>SUM(#REF!)</f>
        <v>#REF!</v>
      </c>
      <c r="Z16" s="285" t="e">
        <f>SUM(#REF!)</f>
        <v>#REF!</v>
      </c>
      <c r="AA16" s="285" t="e">
        <f>SUM(#REF!)</f>
        <v>#REF!</v>
      </c>
      <c r="AB16" s="285" t="e">
        <f>SUM(#REF!)</f>
        <v>#REF!</v>
      </c>
      <c r="AC16" s="285" t="e">
        <f>SUM(#REF!)</f>
        <v>#REF!</v>
      </c>
      <c r="AD16" s="285" t="e">
        <f>SUM(#REF!)</f>
        <v>#REF!</v>
      </c>
      <c r="AE16" s="287" t="e">
        <f>Y16+AA16+AC16</f>
        <v>#REF!</v>
      </c>
      <c r="AF16" s="287" t="e">
        <f>Z16+AB16+AD16</f>
        <v>#REF!</v>
      </c>
      <c r="AG16" s="285" t="e">
        <f>SUM(#REF!)</f>
        <v>#REF!</v>
      </c>
      <c r="AH16" s="285" t="e">
        <f>SUM(#REF!)</f>
        <v>#REF!</v>
      </c>
      <c r="AI16" s="285" t="e">
        <f>SUM(#REF!)</f>
        <v>#REF!</v>
      </c>
      <c r="AJ16" s="285" t="e">
        <f>SUM(#REF!)</f>
        <v>#REF!</v>
      </c>
      <c r="AK16" s="285" t="e">
        <f>SUM(#REF!)</f>
        <v>#REF!</v>
      </c>
      <c r="AL16" s="285" t="e">
        <f>SUM(#REF!)</f>
        <v>#REF!</v>
      </c>
      <c r="AM16" s="287" t="e">
        <f>AG16+AI16+AK16</f>
        <v>#REF!</v>
      </c>
      <c r="AN16" s="287" t="e">
        <f>AH16+AJ16+AL16</f>
        <v>#REF!</v>
      </c>
      <c r="AO16" s="283" t="e">
        <f>O16+W16+AE16+AM16</f>
        <v>#REF!</v>
      </c>
      <c r="AP16" s="283" t="e">
        <f>P16+X16+AF16+AN16</f>
        <v>#REF!</v>
      </c>
      <c r="AQ16" s="261" t="e">
        <f>IF(AND(AP16&gt;0,AO16&gt;0),AP16/AO16,0)</f>
        <v>#REF!</v>
      </c>
    </row>
    <row r="17" spans="1:43" ht="40.5" customHeight="1">
      <c r="A17" s="251"/>
      <c r="B17" s="251"/>
      <c r="C17" s="249"/>
      <c r="D17" s="291"/>
      <c r="E17" s="332"/>
      <c r="F17" s="291"/>
      <c r="G17" s="52" t="s">
        <v>221</v>
      </c>
      <c r="H17" s="250"/>
      <c r="I17" s="349"/>
      <c r="J17" s="349"/>
      <c r="K17" s="349"/>
      <c r="L17" s="349"/>
      <c r="M17" s="349"/>
      <c r="N17" s="349"/>
      <c r="O17" s="347"/>
      <c r="P17" s="347"/>
      <c r="Q17" s="349"/>
      <c r="R17" s="349"/>
      <c r="S17" s="349"/>
      <c r="T17" s="349"/>
      <c r="U17" s="349"/>
      <c r="V17" s="349"/>
      <c r="W17" s="347"/>
      <c r="X17" s="347"/>
      <c r="Y17" s="349"/>
      <c r="Z17" s="349"/>
      <c r="AA17" s="349"/>
      <c r="AB17" s="349"/>
      <c r="AC17" s="349"/>
      <c r="AD17" s="349"/>
      <c r="AE17" s="347"/>
      <c r="AF17" s="347"/>
      <c r="AG17" s="349"/>
      <c r="AH17" s="349"/>
      <c r="AI17" s="349"/>
      <c r="AJ17" s="349"/>
      <c r="AK17" s="349"/>
      <c r="AL17" s="349"/>
      <c r="AM17" s="347"/>
      <c r="AN17" s="347"/>
      <c r="AO17" s="331"/>
      <c r="AP17" s="331"/>
      <c r="AQ17" s="262"/>
    </row>
    <row r="18" spans="1:43" ht="40.5" customHeight="1">
      <c r="A18" s="251"/>
      <c r="B18" s="251"/>
      <c r="C18" s="249"/>
      <c r="D18" s="291"/>
      <c r="E18" s="332"/>
      <c r="F18" s="291"/>
      <c r="G18" s="52" t="s">
        <v>207</v>
      </c>
      <c r="H18" s="250"/>
      <c r="I18" s="349"/>
      <c r="J18" s="349"/>
      <c r="K18" s="349"/>
      <c r="L18" s="349"/>
      <c r="M18" s="349"/>
      <c r="N18" s="349"/>
      <c r="O18" s="347"/>
      <c r="P18" s="347"/>
      <c r="Q18" s="349"/>
      <c r="R18" s="349"/>
      <c r="S18" s="349"/>
      <c r="T18" s="349"/>
      <c r="U18" s="349"/>
      <c r="V18" s="349"/>
      <c r="W18" s="347"/>
      <c r="X18" s="347"/>
      <c r="Y18" s="349"/>
      <c r="Z18" s="349"/>
      <c r="AA18" s="349"/>
      <c r="AB18" s="349"/>
      <c r="AC18" s="349"/>
      <c r="AD18" s="349"/>
      <c r="AE18" s="347"/>
      <c r="AF18" s="347"/>
      <c r="AG18" s="349"/>
      <c r="AH18" s="349"/>
      <c r="AI18" s="349"/>
      <c r="AJ18" s="349"/>
      <c r="AK18" s="349"/>
      <c r="AL18" s="349"/>
      <c r="AM18" s="347"/>
      <c r="AN18" s="347"/>
      <c r="AO18" s="331"/>
      <c r="AP18" s="331"/>
      <c r="AQ18" s="262"/>
    </row>
    <row r="19" spans="1:43" ht="40.5" customHeight="1">
      <c r="A19" s="251"/>
      <c r="B19" s="251"/>
      <c r="C19" s="249"/>
      <c r="D19" s="291"/>
      <c r="E19" s="332"/>
      <c r="F19" s="291"/>
      <c r="G19" s="52" t="s">
        <v>208</v>
      </c>
      <c r="H19" s="250"/>
      <c r="I19" s="349"/>
      <c r="J19" s="349"/>
      <c r="K19" s="349"/>
      <c r="L19" s="349"/>
      <c r="M19" s="349"/>
      <c r="N19" s="349"/>
      <c r="O19" s="347"/>
      <c r="P19" s="347"/>
      <c r="Q19" s="349"/>
      <c r="R19" s="349"/>
      <c r="S19" s="349"/>
      <c r="T19" s="349"/>
      <c r="U19" s="349"/>
      <c r="V19" s="349"/>
      <c r="W19" s="347"/>
      <c r="X19" s="347"/>
      <c r="Y19" s="349"/>
      <c r="Z19" s="349"/>
      <c r="AA19" s="349"/>
      <c r="AB19" s="349"/>
      <c r="AC19" s="349"/>
      <c r="AD19" s="349"/>
      <c r="AE19" s="347"/>
      <c r="AF19" s="347"/>
      <c r="AG19" s="349"/>
      <c r="AH19" s="349"/>
      <c r="AI19" s="349"/>
      <c r="AJ19" s="349"/>
      <c r="AK19" s="349"/>
      <c r="AL19" s="349"/>
      <c r="AM19" s="347"/>
      <c r="AN19" s="347"/>
      <c r="AO19" s="331"/>
      <c r="AP19" s="331"/>
      <c r="AQ19" s="262"/>
    </row>
    <row r="20" spans="1:43" ht="40.5" customHeight="1">
      <c r="A20" s="251"/>
      <c r="B20" s="251"/>
      <c r="C20" s="249"/>
      <c r="D20" s="291"/>
      <c r="E20" s="332"/>
      <c r="F20" s="291"/>
      <c r="G20" s="52" t="s">
        <v>47</v>
      </c>
      <c r="H20" s="250"/>
      <c r="I20" s="286"/>
      <c r="J20" s="286"/>
      <c r="K20" s="286"/>
      <c r="L20" s="286"/>
      <c r="M20" s="286"/>
      <c r="N20" s="286"/>
      <c r="O20" s="288"/>
      <c r="P20" s="288"/>
      <c r="Q20" s="286"/>
      <c r="R20" s="286"/>
      <c r="S20" s="286"/>
      <c r="T20" s="286"/>
      <c r="U20" s="286"/>
      <c r="V20" s="286"/>
      <c r="W20" s="288"/>
      <c r="X20" s="288"/>
      <c r="Y20" s="286"/>
      <c r="Z20" s="286"/>
      <c r="AA20" s="286"/>
      <c r="AB20" s="286"/>
      <c r="AC20" s="286"/>
      <c r="AD20" s="286"/>
      <c r="AE20" s="288"/>
      <c r="AF20" s="288"/>
      <c r="AG20" s="286"/>
      <c r="AH20" s="286"/>
      <c r="AI20" s="286"/>
      <c r="AJ20" s="286"/>
      <c r="AK20" s="286"/>
      <c r="AL20" s="286"/>
      <c r="AM20" s="288"/>
      <c r="AN20" s="288"/>
      <c r="AO20" s="284"/>
      <c r="AP20" s="284"/>
      <c r="AQ20" s="263"/>
    </row>
    <row r="21" spans="1:43" ht="107.25" customHeight="1">
      <c r="A21" s="251"/>
      <c r="B21" s="251"/>
      <c r="C21" s="249"/>
      <c r="D21" s="250" t="s">
        <v>222</v>
      </c>
      <c r="E21" s="359" t="s">
        <v>409</v>
      </c>
      <c r="F21" s="248" t="s">
        <v>410</v>
      </c>
      <c r="G21" s="60" t="s">
        <v>408</v>
      </c>
      <c r="H21" s="250" t="s">
        <v>29</v>
      </c>
      <c r="I21" s="317" t="e">
        <f>SUM(#REF!)</f>
        <v>#REF!</v>
      </c>
      <c r="J21" s="317" t="e">
        <f>SUM(#REF!)</f>
        <v>#REF!</v>
      </c>
      <c r="K21" s="317" t="e">
        <f>SUM(#REF!)</f>
        <v>#REF!</v>
      </c>
      <c r="L21" s="317" t="e">
        <f>SUM(#REF!)</f>
        <v>#REF!</v>
      </c>
      <c r="M21" s="317" t="e">
        <f>SUM(#REF!)</f>
        <v>#REF!</v>
      </c>
      <c r="N21" s="317" t="e">
        <f>SUM(#REF!)</f>
        <v>#REF!</v>
      </c>
      <c r="O21" s="320" t="e">
        <f>I21+K21+M21</f>
        <v>#REF!</v>
      </c>
      <c r="P21" s="320" t="e">
        <f>J21+L21+N21</f>
        <v>#REF!</v>
      </c>
      <c r="Q21" s="317" t="e">
        <f>SUM(#REF!)</f>
        <v>#REF!</v>
      </c>
      <c r="R21" s="317" t="e">
        <f>SUM(#REF!)</f>
        <v>#REF!</v>
      </c>
      <c r="S21" s="317" t="e">
        <f>SUM(#REF!)</f>
        <v>#REF!</v>
      </c>
      <c r="T21" s="317" t="e">
        <f>SUM(#REF!)</f>
        <v>#REF!</v>
      </c>
      <c r="U21" s="317" t="e">
        <f>SUM(#REF!)</f>
        <v>#REF!</v>
      </c>
      <c r="V21" s="317" t="e">
        <f>SUM(#REF!)</f>
        <v>#REF!</v>
      </c>
      <c r="W21" s="320" t="e">
        <f>Q21+S21+U21</f>
        <v>#REF!</v>
      </c>
      <c r="X21" s="320" t="e">
        <f>R21+T21+V21</f>
        <v>#REF!</v>
      </c>
      <c r="Y21" s="356" t="e">
        <f>SUM(#REF!)</f>
        <v>#REF!</v>
      </c>
      <c r="Z21" s="317" t="e">
        <f>SUM(#REF!)</f>
        <v>#REF!</v>
      </c>
      <c r="AA21" s="317" t="e">
        <f>SUM(#REF!)</f>
        <v>#REF!</v>
      </c>
      <c r="AB21" s="317" t="e">
        <f>SUM(#REF!)</f>
        <v>#REF!</v>
      </c>
      <c r="AC21" s="317" t="e">
        <f>SUM(#REF!)</f>
        <v>#REF!</v>
      </c>
      <c r="AD21" s="317" t="e">
        <f>SUM(#REF!)</f>
        <v>#REF!</v>
      </c>
      <c r="AE21" s="320" t="e">
        <f>Y21+AA21+AC21</f>
        <v>#REF!</v>
      </c>
      <c r="AF21" s="320" t="e">
        <f>Z21+AB21+AD21</f>
        <v>#REF!</v>
      </c>
      <c r="AG21" s="317" t="e">
        <f>SUM(#REF!)</f>
        <v>#REF!</v>
      </c>
      <c r="AH21" s="317" t="e">
        <f>SUM(#REF!)</f>
        <v>#REF!</v>
      </c>
      <c r="AI21" s="317" t="e">
        <f>SUM(#REF!)</f>
        <v>#REF!</v>
      </c>
      <c r="AJ21" s="317" t="e">
        <f>SUM(#REF!)</f>
        <v>#REF!</v>
      </c>
      <c r="AK21" s="317" t="e">
        <f>SUM(#REF!)</f>
        <v>#REF!</v>
      </c>
      <c r="AL21" s="317" t="e">
        <f>SUM(#REF!)</f>
        <v>#REF!</v>
      </c>
      <c r="AM21" s="320" t="e">
        <f>AG21+AI21+AK21</f>
        <v>#REF!</v>
      </c>
      <c r="AN21" s="320" t="e">
        <f>AH21+AJ21+AL21</f>
        <v>#REF!</v>
      </c>
      <c r="AO21" s="311" t="e">
        <f>O21+W21+AE21+AM21</f>
        <v>#REF!</v>
      </c>
      <c r="AP21" s="314" t="e">
        <f>P21+X21+AF21+AN21</f>
        <v>#REF!</v>
      </c>
      <c r="AQ21" s="261" t="e">
        <f>IF(AND(AP21&gt;0,AO21&gt;0),AP21/AO21,0)</f>
        <v>#REF!</v>
      </c>
    </row>
    <row r="22" spans="1:43" ht="75" customHeight="1">
      <c r="A22" s="251"/>
      <c r="B22" s="251"/>
      <c r="C22" s="249"/>
      <c r="D22" s="251"/>
      <c r="E22" s="360"/>
      <c r="F22" s="248"/>
      <c r="G22" s="52" t="s">
        <v>387</v>
      </c>
      <c r="H22" s="251"/>
      <c r="I22" s="303"/>
      <c r="J22" s="303"/>
      <c r="K22" s="303"/>
      <c r="L22" s="303"/>
      <c r="M22" s="303"/>
      <c r="N22" s="303"/>
      <c r="O22" s="321"/>
      <c r="P22" s="321"/>
      <c r="Q22" s="303"/>
      <c r="R22" s="303"/>
      <c r="S22" s="303"/>
      <c r="T22" s="303"/>
      <c r="U22" s="303"/>
      <c r="V22" s="303"/>
      <c r="W22" s="321"/>
      <c r="X22" s="321"/>
      <c r="Y22" s="357"/>
      <c r="Z22" s="303"/>
      <c r="AA22" s="303"/>
      <c r="AB22" s="303"/>
      <c r="AC22" s="303"/>
      <c r="AD22" s="303"/>
      <c r="AE22" s="321"/>
      <c r="AF22" s="321"/>
      <c r="AG22" s="303"/>
      <c r="AH22" s="303"/>
      <c r="AI22" s="303"/>
      <c r="AJ22" s="303"/>
      <c r="AK22" s="303"/>
      <c r="AL22" s="303"/>
      <c r="AM22" s="321"/>
      <c r="AN22" s="321"/>
      <c r="AO22" s="312"/>
      <c r="AP22" s="315"/>
      <c r="AQ22" s="262"/>
    </row>
    <row r="23" spans="1:43" ht="62.25" customHeight="1">
      <c r="A23" s="251"/>
      <c r="B23" s="251"/>
      <c r="C23" s="249"/>
      <c r="D23" s="251"/>
      <c r="E23" s="360"/>
      <c r="F23" s="248"/>
      <c r="G23" s="52" t="s">
        <v>48</v>
      </c>
      <c r="H23" s="251"/>
      <c r="I23" s="304"/>
      <c r="J23" s="304"/>
      <c r="K23" s="304"/>
      <c r="L23" s="304"/>
      <c r="M23" s="304"/>
      <c r="N23" s="304"/>
      <c r="O23" s="322"/>
      <c r="P23" s="322"/>
      <c r="Q23" s="304"/>
      <c r="R23" s="304"/>
      <c r="S23" s="304"/>
      <c r="T23" s="304"/>
      <c r="U23" s="304"/>
      <c r="V23" s="304"/>
      <c r="W23" s="322"/>
      <c r="X23" s="322"/>
      <c r="Y23" s="358"/>
      <c r="Z23" s="304"/>
      <c r="AA23" s="304"/>
      <c r="AB23" s="304"/>
      <c r="AC23" s="304"/>
      <c r="AD23" s="304"/>
      <c r="AE23" s="322"/>
      <c r="AF23" s="322"/>
      <c r="AG23" s="304"/>
      <c r="AH23" s="304"/>
      <c r="AI23" s="304"/>
      <c r="AJ23" s="304"/>
      <c r="AK23" s="304"/>
      <c r="AL23" s="304"/>
      <c r="AM23" s="322"/>
      <c r="AN23" s="322"/>
      <c r="AO23" s="313"/>
      <c r="AP23" s="316"/>
      <c r="AQ23" s="263"/>
    </row>
    <row r="24" spans="1:43" ht="18">
      <c r="A24" s="277" t="s">
        <v>377</v>
      </c>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9"/>
      <c r="AQ24" s="23" t="e">
        <f>AVERAGE(AQ9:AQ23)</f>
        <v>#REF!</v>
      </c>
    </row>
    <row r="25" spans="1:43" ht="17.25">
      <c r="A25" s="4"/>
      <c r="B25" s="4"/>
      <c r="C25" s="10"/>
      <c r="D25" s="4"/>
      <c r="E25" s="4"/>
      <c r="F25" s="4"/>
      <c r="G25" s="4"/>
      <c r="H25" s="5"/>
    </row>
    <row r="26" spans="1:43" ht="13.5" customHeight="1">
      <c r="A26" s="280" t="s">
        <v>185</v>
      </c>
      <c r="B26" s="281"/>
      <c r="C26" s="281"/>
      <c r="D26" s="281"/>
      <c r="E26" s="281"/>
      <c r="F26" s="281"/>
      <c r="G26" s="281"/>
      <c r="H26" s="281"/>
    </row>
    <row r="27" spans="1:43" ht="15" customHeight="1">
      <c r="A27" s="281"/>
      <c r="B27" s="281"/>
      <c r="C27" s="281"/>
      <c r="D27" s="281"/>
      <c r="E27" s="281"/>
      <c r="F27" s="281"/>
      <c r="G27" s="281"/>
      <c r="H27" s="281"/>
    </row>
    <row r="28" spans="1:43" ht="17.25">
      <c r="A28" s="4"/>
      <c r="B28" s="282"/>
      <c r="C28" s="282"/>
      <c r="D28" s="282"/>
      <c r="E28" s="282"/>
      <c r="F28" s="282"/>
      <c r="G28" s="282"/>
      <c r="H28" s="282"/>
    </row>
    <row r="29" spans="1:43" ht="17.25">
      <c r="A29" s="4"/>
      <c r="B29" s="4"/>
      <c r="C29" s="10"/>
      <c r="D29" s="4"/>
      <c r="E29" s="4"/>
      <c r="F29" s="4"/>
      <c r="G29" s="4"/>
      <c r="H29" s="5"/>
    </row>
    <row r="30" spans="1:43" ht="17.25">
      <c r="A30" s="271" t="s">
        <v>413</v>
      </c>
      <c r="B30" s="272"/>
      <c r="C30" s="272"/>
      <c r="D30" s="4"/>
      <c r="E30" s="4"/>
      <c r="F30" s="273" t="s">
        <v>372</v>
      </c>
      <c r="G30" s="274" t="s">
        <v>391</v>
      </c>
      <c r="H30" s="274"/>
    </row>
    <row r="31" spans="1:43" ht="17.25">
      <c r="A31" s="4"/>
      <c r="B31" s="4"/>
      <c r="C31" s="10"/>
      <c r="D31" s="4"/>
      <c r="E31" s="4"/>
      <c r="F31" s="273"/>
      <c r="G31" s="275" t="s">
        <v>382</v>
      </c>
      <c r="H31" s="276"/>
    </row>
    <row r="32" spans="1:43" ht="13.5" customHeight="1">
      <c r="A32" s="4"/>
      <c r="B32" s="4"/>
      <c r="C32" s="10"/>
      <c r="D32" s="4"/>
      <c r="E32" s="4"/>
      <c r="F32" s="4"/>
      <c r="G32" s="4"/>
      <c r="H32" s="5"/>
    </row>
    <row r="33" spans="1:8" ht="15" customHeight="1">
      <c r="A33" s="4"/>
      <c r="B33" s="4"/>
      <c r="C33" s="10"/>
      <c r="D33" s="4"/>
      <c r="E33" s="4"/>
      <c r="F33" s="4"/>
      <c r="G33" s="4"/>
      <c r="H33" s="5"/>
    </row>
    <row r="34" spans="1:8" ht="17.25">
      <c r="A34" s="4"/>
      <c r="B34" s="4"/>
      <c r="C34" s="10"/>
      <c r="D34" s="4"/>
      <c r="E34" s="4"/>
      <c r="F34" s="4"/>
      <c r="G34" s="4"/>
      <c r="H34" s="5"/>
    </row>
    <row r="35" spans="1:8" ht="15" customHeight="1">
      <c r="A35" s="4"/>
      <c r="B35" s="4"/>
      <c r="C35" s="10"/>
      <c r="D35" s="270" t="s">
        <v>392</v>
      </c>
      <c r="E35" s="270"/>
      <c r="F35" s="270"/>
      <c r="G35" s="270"/>
      <c r="H35" s="4"/>
    </row>
    <row r="36" spans="1:8" ht="15" customHeight="1">
      <c r="A36" s="4"/>
      <c r="B36" s="4"/>
      <c r="C36" s="10"/>
      <c r="D36" s="4"/>
      <c r="E36" s="4"/>
      <c r="F36" s="5"/>
      <c r="G36" s="4"/>
      <c r="H36" s="4"/>
    </row>
    <row r="37" spans="1:8" ht="15" customHeight="1">
      <c r="A37" s="4"/>
      <c r="B37" s="4"/>
      <c r="C37" s="10"/>
      <c r="D37" s="270" t="s">
        <v>383</v>
      </c>
      <c r="E37" s="270"/>
      <c r="F37" s="270"/>
      <c r="G37" s="270"/>
      <c r="H37" s="4"/>
    </row>
    <row r="38" spans="1:8" ht="15" customHeight="1">
      <c r="A38" s="4"/>
      <c r="B38" s="4"/>
      <c r="C38" s="10"/>
      <c r="D38" s="4"/>
      <c r="E38" s="4"/>
      <c r="F38" s="5"/>
      <c r="G38" s="4"/>
      <c r="H38" s="4"/>
    </row>
    <row r="39" spans="1:8" ht="15" customHeight="1">
      <c r="A39" s="4"/>
      <c r="B39" s="4"/>
      <c r="C39" s="10"/>
      <c r="D39" s="270" t="s">
        <v>384</v>
      </c>
      <c r="E39" s="270"/>
      <c r="F39" s="270"/>
      <c r="G39" s="270"/>
      <c r="H39" s="4"/>
    </row>
  </sheetData>
  <sheetProtection password="DEE6" sheet="1" objects="1" scenarios="1"/>
  <mergeCells count="247">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AM7:AN7"/>
    <mergeCell ref="U7:V7"/>
    <mergeCell ref="W7:X7"/>
    <mergeCell ref="Y7:Z7"/>
    <mergeCell ref="AA7:AB7"/>
    <mergeCell ref="AC7:AD7"/>
    <mergeCell ref="AE7:AF7"/>
    <mergeCell ref="I7:J7"/>
    <mergeCell ref="K7:L7"/>
    <mergeCell ref="M7:N7"/>
    <mergeCell ref="O7:P7"/>
    <mergeCell ref="Q7:R7"/>
    <mergeCell ref="S7:T7"/>
    <mergeCell ref="A9:A23"/>
    <mergeCell ref="B9:B10"/>
    <mergeCell ref="C9:C10"/>
    <mergeCell ref="D9:D10"/>
    <mergeCell ref="E9:E10"/>
    <mergeCell ref="F9:F10"/>
    <mergeCell ref="T9:T10"/>
    <mergeCell ref="B11:B15"/>
    <mergeCell ref="C11:C15"/>
    <mergeCell ref="D11:D12"/>
    <mergeCell ref="E11:E12"/>
    <mergeCell ref="F11:F12"/>
    <mergeCell ref="H11:H12"/>
    <mergeCell ref="B16:B23"/>
    <mergeCell ref="C16:C23"/>
    <mergeCell ref="D16:D20"/>
    <mergeCell ref="E16:E20"/>
    <mergeCell ref="F16:F20"/>
    <mergeCell ref="AG7:AH7"/>
    <mergeCell ref="AI7:AJ7"/>
    <mergeCell ref="AK7:AL7"/>
    <mergeCell ref="G5:G8"/>
    <mergeCell ref="H5:H8"/>
    <mergeCell ref="I5:AN5"/>
    <mergeCell ref="N9:N10"/>
    <mergeCell ref="O9:O10"/>
    <mergeCell ref="P9:P10"/>
    <mergeCell ref="Q9:Q10"/>
    <mergeCell ref="R9:R10"/>
    <mergeCell ref="S9:S10"/>
    <mergeCell ref="H9:H10"/>
    <mergeCell ref="I9:I10"/>
    <mergeCell ref="J9:J10"/>
    <mergeCell ref="K9:K10"/>
    <mergeCell ref="L9:L10"/>
    <mergeCell ref="M9:M10"/>
    <mergeCell ref="Z9:Z10"/>
    <mergeCell ref="AA9:AA10"/>
    <mergeCell ref="AB9:AB10"/>
    <mergeCell ref="AC9:AC10"/>
    <mergeCell ref="AD9:AD10"/>
    <mergeCell ref="AE9:AE10"/>
    <mergeCell ref="U9:U10"/>
    <mergeCell ref="V9:V10"/>
    <mergeCell ref="W9:W10"/>
    <mergeCell ref="X9:X10"/>
    <mergeCell ref="Y9:Y10"/>
    <mergeCell ref="AL9:AL10"/>
    <mergeCell ref="AM9:AM10"/>
    <mergeCell ref="AN9:AN10"/>
    <mergeCell ref="AO9:AO10"/>
    <mergeCell ref="AP9:AP10"/>
    <mergeCell ref="AQ9:AQ10"/>
    <mergeCell ref="AF9:AF10"/>
    <mergeCell ref="AG9:AG10"/>
    <mergeCell ref="AH9:AH10"/>
    <mergeCell ref="AI9:AI10"/>
    <mergeCell ref="AJ9:AJ10"/>
    <mergeCell ref="AK9:AK10"/>
    <mergeCell ref="I11:I12"/>
    <mergeCell ref="J11:J12"/>
    <mergeCell ref="K11:K12"/>
    <mergeCell ref="L11:L12"/>
    <mergeCell ref="M11:M12"/>
    <mergeCell ref="N11:N12"/>
    <mergeCell ref="W11:W12"/>
    <mergeCell ref="X11:X12"/>
    <mergeCell ref="Y11:Y12"/>
    <mergeCell ref="Z11:Z12"/>
    <mergeCell ref="O11:O12"/>
    <mergeCell ref="P11:P12"/>
    <mergeCell ref="Q11:Q12"/>
    <mergeCell ref="R11:R12"/>
    <mergeCell ref="S11:S12"/>
    <mergeCell ref="T11:T12"/>
    <mergeCell ref="AM11:AM12"/>
    <mergeCell ref="AN11:AN12"/>
    <mergeCell ref="AO11:AO12"/>
    <mergeCell ref="AP11:AP12"/>
    <mergeCell ref="AQ11:AQ12"/>
    <mergeCell ref="D13:D15"/>
    <mergeCell ref="E13:E15"/>
    <mergeCell ref="H13:H15"/>
    <mergeCell ref="I13:I15"/>
    <mergeCell ref="J13:J15"/>
    <mergeCell ref="AG11:AG12"/>
    <mergeCell ref="AH11:AH12"/>
    <mergeCell ref="AI11:AI12"/>
    <mergeCell ref="AJ11:AJ12"/>
    <mergeCell ref="AK11:AK12"/>
    <mergeCell ref="AL11:AL12"/>
    <mergeCell ref="AA11:AA12"/>
    <mergeCell ref="AB11:AB12"/>
    <mergeCell ref="AC11:AC12"/>
    <mergeCell ref="AD11:AD12"/>
    <mergeCell ref="AE11:AE12"/>
    <mergeCell ref="AF11:AF12"/>
    <mergeCell ref="U11:U12"/>
    <mergeCell ref="V11:V12"/>
    <mergeCell ref="AN16:AN20"/>
    <mergeCell ref="AO16:AO20"/>
    <mergeCell ref="AP16:AP20"/>
    <mergeCell ref="AQ16:AQ20"/>
    <mergeCell ref="AK16:AK20"/>
    <mergeCell ref="AL16:AL20"/>
    <mergeCell ref="AM16:AM20"/>
    <mergeCell ref="H16:H20"/>
    <mergeCell ref="I16:I20"/>
    <mergeCell ref="J16:J20"/>
    <mergeCell ref="K16:K20"/>
    <mergeCell ref="L16:L20"/>
    <mergeCell ref="M16:M20"/>
    <mergeCell ref="N16:N20"/>
    <mergeCell ref="AJ16:AJ20"/>
    <mergeCell ref="AO13:AO15"/>
    <mergeCell ref="AP13:AP15"/>
    <mergeCell ref="AQ13:AQ15"/>
    <mergeCell ref="AK13:AK15"/>
    <mergeCell ref="AL13:AL15"/>
    <mergeCell ref="AM13:AM15"/>
    <mergeCell ref="AN13:AN15"/>
    <mergeCell ref="T13:T15"/>
    <mergeCell ref="U13:U15"/>
    <mergeCell ref="V13:V15"/>
    <mergeCell ref="AI13:AI15"/>
    <mergeCell ref="AJ13:AJ15"/>
    <mergeCell ref="AC13:AC15"/>
    <mergeCell ref="AD13:AD15"/>
    <mergeCell ref="AE13:AE15"/>
    <mergeCell ref="AF13:AF15"/>
    <mergeCell ref="AG13:AG15"/>
    <mergeCell ref="AH13:AH15"/>
    <mergeCell ref="W13:W15"/>
    <mergeCell ref="X13:X15"/>
    <mergeCell ref="Y13:Y15"/>
    <mergeCell ref="Z13:Z15"/>
    <mergeCell ref="AA13:AA15"/>
    <mergeCell ref="AB13:AB15"/>
    <mergeCell ref="K13:K15"/>
    <mergeCell ref="L13:L15"/>
    <mergeCell ref="M13:M15"/>
    <mergeCell ref="N13:N15"/>
    <mergeCell ref="O13:O15"/>
    <mergeCell ref="P13:P15"/>
    <mergeCell ref="X16:X20"/>
    <mergeCell ref="Y16:Y20"/>
    <mergeCell ref="Z16:Z20"/>
    <mergeCell ref="P16:P20"/>
    <mergeCell ref="Q16:Q20"/>
    <mergeCell ref="R16:R20"/>
    <mergeCell ref="S16:S20"/>
    <mergeCell ref="T16:T20"/>
    <mergeCell ref="U16:U20"/>
    <mergeCell ref="O16:O20"/>
    <mergeCell ref="Q13:Q15"/>
    <mergeCell ref="R13:R15"/>
    <mergeCell ref="S13:S15"/>
    <mergeCell ref="V16:V20"/>
    <mergeCell ref="W16:W20"/>
    <mergeCell ref="T21:T23"/>
    <mergeCell ref="U21:U23"/>
    <mergeCell ref="V21:V23"/>
    <mergeCell ref="K21:K23"/>
    <mergeCell ref="AH16:AH20"/>
    <mergeCell ref="AI16:AI20"/>
    <mergeCell ref="AB16:AB20"/>
    <mergeCell ref="AC16:AC20"/>
    <mergeCell ref="AD16:AD20"/>
    <mergeCell ref="AE16:AE20"/>
    <mergeCell ref="AF16:AF20"/>
    <mergeCell ref="AG16:AG20"/>
    <mergeCell ref="AD21:AD23"/>
    <mergeCell ref="AE21:AE23"/>
    <mergeCell ref="AF21:AF23"/>
    <mergeCell ref="AA16:AA20"/>
    <mergeCell ref="AP21:AP23"/>
    <mergeCell ref="AQ21:AQ23"/>
    <mergeCell ref="AI21:AI23"/>
    <mergeCell ref="AJ21:AJ23"/>
    <mergeCell ref="AK21:AK23"/>
    <mergeCell ref="AL21:AL23"/>
    <mergeCell ref="AM21:AM23"/>
    <mergeCell ref="AN21:AN23"/>
    <mergeCell ref="AO21:AO23"/>
    <mergeCell ref="D39:G39"/>
    <mergeCell ref="AG21:AG23"/>
    <mergeCell ref="AH21:AH23"/>
    <mergeCell ref="W21:W23"/>
    <mergeCell ref="X21:X23"/>
    <mergeCell ref="Y21:Y23"/>
    <mergeCell ref="Z21:Z23"/>
    <mergeCell ref="AA21:AA23"/>
    <mergeCell ref="AB21:AB23"/>
    <mergeCell ref="L21:L23"/>
    <mergeCell ref="M21:M23"/>
    <mergeCell ref="N21:N23"/>
    <mergeCell ref="O21:O23"/>
    <mergeCell ref="P21:P23"/>
    <mergeCell ref="AC21:AC23"/>
    <mergeCell ref="D21:D23"/>
    <mergeCell ref="E21:E23"/>
    <mergeCell ref="F21:F23"/>
    <mergeCell ref="H21:H23"/>
    <mergeCell ref="I21:I23"/>
    <mergeCell ref="J21:J23"/>
    <mergeCell ref="Q21:Q23"/>
    <mergeCell ref="R21:R23"/>
    <mergeCell ref="S21:S23"/>
    <mergeCell ref="A30:C30"/>
    <mergeCell ref="F30:F31"/>
    <mergeCell ref="G30:H30"/>
    <mergeCell ref="G31:H31"/>
    <mergeCell ref="D35:G35"/>
    <mergeCell ref="D37:G37"/>
    <mergeCell ref="A24:AP24"/>
    <mergeCell ref="A26:H27"/>
    <mergeCell ref="B28:H2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1" manualBreakCount="1">
    <brk id="8"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B050"/>
  </sheetPr>
  <dimension ref="A1:AQ42"/>
  <sheetViews>
    <sheetView showGridLines="0" topLeftCell="D14" zoomScale="65" zoomScaleNormal="65" workbookViewId="0">
      <selection activeCell="D17" sqref="D17:D19"/>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109.5" customHeight="1">
      <c r="A9" s="244" t="s">
        <v>49</v>
      </c>
      <c r="B9" s="244" t="s">
        <v>50</v>
      </c>
      <c r="C9" s="297" t="s">
        <v>51</v>
      </c>
      <c r="D9" s="251" t="s">
        <v>52</v>
      </c>
      <c r="E9" s="292" t="s">
        <v>53</v>
      </c>
      <c r="F9" s="52" t="s">
        <v>343</v>
      </c>
      <c r="G9" s="60" t="s">
        <v>404</v>
      </c>
      <c r="H9" s="52" t="s">
        <v>54</v>
      </c>
      <c r="I9" s="252" t="e">
        <f>SUM(#REF!)</f>
        <v>#REF!</v>
      </c>
      <c r="J9" s="252" t="e">
        <f>SUM(#REF!)</f>
        <v>#REF!</v>
      </c>
      <c r="K9" s="252" t="e">
        <f>SUM(#REF!)</f>
        <v>#REF!</v>
      </c>
      <c r="L9" s="252" t="e">
        <f>SUM(#REF!)</f>
        <v>#REF!</v>
      </c>
      <c r="M9" s="252" t="e">
        <f>SUM(#REF!)</f>
        <v>#REF!</v>
      </c>
      <c r="N9" s="252" t="e">
        <f>SUM(#REF!)</f>
        <v>#REF!</v>
      </c>
      <c r="O9" s="293" t="e">
        <f>I9+K9+M9</f>
        <v>#REF!</v>
      </c>
      <c r="P9" s="293" t="e">
        <f>J9+L9+N9</f>
        <v>#REF!</v>
      </c>
      <c r="Q9" s="252" t="e">
        <f>SUM(#REF!)</f>
        <v>#REF!</v>
      </c>
      <c r="R9" s="252" t="e">
        <f>SUM(#REF!)</f>
        <v>#REF!</v>
      </c>
      <c r="S9" s="252" t="e">
        <f>SUM(#REF!)</f>
        <v>#REF!</v>
      </c>
      <c r="T9" s="252" t="e">
        <f>SUM(#REF!)</f>
        <v>#REF!</v>
      </c>
      <c r="U9" s="252" t="e">
        <f>SUM(#REF!)</f>
        <v>#REF!</v>
      </c>
      <c r="V9" s="252" t="e">
        <f>SUM(#REF!)</f>
        <v>#REF!</v>
      </c>
      <c r="W9" s="293" t="e">
        <f>Q9+S9+U9</f>
        <v>#REF!</v>
      </c>
      <c r="X9" s="293" t="e">
        <f>R9+T9+V9</f>
        <v>#REF!</v>
      </c>
      <c r="Y9" s="252" t="e">
        <f>SUM(#REF!)</f>
        <v>#REF!</v>
      </c>
      <c r="Z9" s="252" t="e">
        <f>SUM(#REF!)</f>
        <v>#REF!</v>
      </c>
      <c r="AA9" s="252" t="e">
        <f>SUM(#REF!)</f>
        <v>#REF!</v>
      </c>
      <c r="AB9" s="252" t="e">
        <f>SUM(#REF!)</f>
        <v>#REF!</v>
      </c>
      <c r="AC9" s="252" t="e">
        <f>SUM(#REF!)</f>
        <v>#REF!</v>
      </c>
      <c r="AD9" s="252" t="e">
        <f>SUM(#REF!)</f>
        <v>#REF!</v>
      </c>
      <c r="AE9" s="293" t="e">
        <f>Y9+AA9+AC9</f>
        <v>#REF!</v>
      </c>
      <c r="AF9" s="293" t="e">
        <f>Z9+AB9+AD9</f>
        <v>#REF!</v>
      </c>
      <c r="AG9" s="252" t="e">
        <f>SUM(#REF!)</f>
        <v>#REF!</v>
      </c>
      <c r="AH9" s="252" t="e">
        <f>SUM(#REF!)</f>
        <v>#REF!</v>
      </c>
      <c r="AI9" s="252" t="e">
        <f>SUM(#REF!)</f>
        <v>#REF!</v>
      </c>
      <c r="AJ9" s="252" t="e">
        <f>SUM(#REF!)</f>
        <v>#REF!</v>
      </c>
      <c r="AK9" s="252" t="e">
        <f>SUM(#REF!)</f>
        <v>#REF!</v>
      </c>
      <c r="AL9" s="252" t="e">
        <f>SUM(#REF!)</f>
        <v>#REF!</v>
      </c>
      <c r="AM9" s="293" t="e">
        <f>AG9+AI9+AK9</f>
        <v>#REF!</v>
      </c>
      <c r="AN9" s="293" t="e">
        <f>AH9+AJ9+AL9</f>
        <v>#REF!</v>
      </c>
      <c r="AO9" s="261" t="e">
        <f>O9+W9+AE9+AM9</f>
        <v>#REF!</v>
      </c>
      <c r="AP9" s="261" t="e">
        <f>P9+X9+AF9+AN9</f>
        <v>#REF!</v>
      </c>
      <c r="AQ9" s="261" t="e">
        <f>IF(AND(AP9&gt;0,AO9&gt;0),AP9/AO9,0)</f>
        <v>#REF!</v>
      </c>
    </row>
    <row r="10" spans="1:43" ht="128.25" customHeight="1">
      <c r="A10" s="245"/>
      <c r="B10" s="245"/>
      <c r="C10" s="297"/>
      <c r="D10" s="251"/>
      <c r="E10" s="292"/>
      <c r="F10" s="248" t="s">
        <v>405</v>
      </c>
      <c r="G10" s="60" t="s">
        <v>368</v>
      </c>
      <c r="H10" s="52" t="s">
        <v>55</v>
      </c>
      <c r="I10" s="253"/>
      <c r="J10" s="253"/>
      <c r="K10" s="253"/>
      <c r="L10" s="253"/>
      <c r="M10" s="253"/>
      <c r="N10" s="253"/>
      <c r="O10" s="294"/>
      <c r="P10" s="294"/>
      <c r="Q10" s="253"/>
      <c r="R10" s="253"/>
      <c r="S10" s="253"/>
      <c r="T10" s="253"/>
      <c r="U10" s="253"/>
      <c r="V10" s="253"/>
      <c r="W10" s="294"/>
      <c r="X10" s="294"/>
      <c r="Y10" s="253"/>
      <c r="Z10" s="253"/>
      <c r="AA10" s="253"/>
      <c r="AB10" s="253"/>
      <c r="AC10" s="253"/>
      <c r="AD10" s="253"/>
      <c r="AE10" s="294"/>
      <c r="AF10" s="294"/>
      <c r="AG10" s="253"/>
      <c r="AH10" s="253"/>
      <c r="AI10" s="253"/>
      <c r="AJ10" s="253"/>
      <c r="AK10" s="253"/>
      <c r="AL10" s="253"/>
      <c r="AM10" s="294"/>
      <c r="AN10" s="294"/>
      <c r="AO10" s="262"/>
      <c r="AP10" s="262"/>
      <c r="AQ10" s="262"/>
    </row>
    <row r="11" spans="1:43" ht="95.25" customHeight="1">
      <c r="A11" s="245"/>
      <c r="B11" s="245"/>
      <c r="C11" s="297"/>
      <c r="D11" s="251"/>
      <c r="E11" s="292"/>
      <c r="F11" s="248"/>
      <c r="G11" s="52" t="s">
        <v>223</v>
      </c>
      <c r="H11" s="53" t="s">
        <v>56</v>
      </c>
      <c r="I11" s="253"/>
      <c r="J11" s="253"/>
      <c r="K11" s="253"/>
      <c r="L11" s="253"/>
      <c r="M11" s="253"/>
      <c r="N11" s="253"/>
      <c r="O11" s="294"/>
      <c r="P11" s="294"/>
      <c r="Q11" s="253"/>
      <c r="R11" s="253"/>
      <c r="S11" s="253"/>
      <c r="T11" s="253"/>
      <c r="U11" s="253"/>
      <c r="V11" s="253"/>
      <c r="W11" s="294"/>
      <c r="X11" s="294"/>
      <c r="Y11" s="253"/>
      <c r="Z11" s="253"/>
      <c r="AA11" s="253"/>
      <c r="AB11" s="253"/>
      <c r="AC11" s="253"/>
      <c r="AD11" s="253"/>
      <c r="AE11" s="294"/>
      <c r="AF11" s="294"/>
      <c r="AG11" s="253"/>
      <c r="AH11" s="253"/>
      <c r="AI11" s="253"/>
      <c r="AJ11" s="253"/>
      <c r="AK11" s="253"/>
      <c r="AL11" s="253"/>
      <c r="AM11" s="294"/>
      <c r="AN11" s="294"/>
      <c r="AO11" s="262"/>
      <c r="AP11" s="262"/>
      <c r="AQ11" s="262"/>
    </row>
    <row r="12" spans="1:43" ht="86.25">
      <c r="A12" s="245"/>
      <c r="B12" s="245"/>
      <c r="C12" s="297"/>
      <c r="D12" s="251"/>
      <c r="E12" s="292"/>
      <c r="F12" s="248"/>
      <c r="G12" s="52" t="s">
        <v>190</v>
      </c>
      <c r="H12" s="52" t="s">
        <v>224</v>
      </c>
      <c r="I12" s="253"/>
      <c r="J12" s="253"/>
      <c r="K12" s="253"/>
      <c r="L12" s="253"/>
      <c r="M12" s="253"/>
      <c r="N12" s="253"/>
      <c r="O12" s="294"/>
      <c r="P12" s="294"/>
      <c r="Q12" s="253"/>
      <c r="R12" s="253"/>
      <c r="S12" s="253"/>
      <c r="T12" s="253"/>
      <c r="U12" s="253"/>
      <c r="V12" s="253"/>
      <c r="W12" s="294"/>
      <c r="X12" s="294"/>
      <c r="Y12" s="253"/>
      <c r="Z12" s="253"/>
      <c r="AA12" s="253"/>
      <c r="AB12" s="253"/>
      <c r="AC12" s="253"/>
      <c r="AD12" s="253"/>
      <c r="AE12" s="294"/>
      <c r="AF12" s="294"/>
      <c r="AG12" s="253"/>
      <c r="AH12" s="253"/>
      <c r="AI12" s="253"/>
      <c r="AJ12" s="253"/>
      <c r="AK12" s="253"/>
      <c r="AL12" s="253"/>
      <c r="AM12" s="294"/>
      <c r="AN12" s="294"/>
      <c r="AO12" s="262"/>
      <c r="AP12" s="262"/>
      <c r="AQ12" s="262"/>
    </row>
    <row r="13" spans="1:43" ht="81.75" customHeight="1">
      <c r="A13" s="245"/>
      <c r="B13" s="245"/>
      <c r="C13" s="297"/>
      <c r="D13" s="251"/>
      <c r="E13" s="292"/>
      <c r="F13" s="248"/>
      <c r="G13" s="60" t="s">
        <v>406</v>
      </c>
      <c r="H13" s="52" t="s">
        <v>56</v>
      </c>
      <c r="I13" s="253"/>
      <c r="J13" s="253"/>
      <c r="K13" s="253"/>
      <c r="L13" s="253"/>
      <c r="M13" s="253"/>
      <c r="N13" s="253"/>
      <c r="O13" s="294"/>
      <c r="P13" s="294"/>
      <c r="Q13" s="253"/>
      <c r="R13" s="253"/>
      <c r="S13" s="253"/>
      <c r="T13" s="253"/>
      <c r="U13" s="253"/>
      <c r="V13" s="253"/>
      <c r="W13" s="294"/>
      <c r="X13" s="294"/>
      <c r="Y13" s="253"/>
      <c r="Z13" s="253"/>
      <c r="AA13" s="253"/>
      <c r="AB13" s="253"/>
      <c r="AC13" s="253"/>
      <c r="AD13" s="253"/>
      <c r="AE13" s="294"/>
      <c r="AF13" s="294"/>
      <c r="AG13" s="253"/>
      <c r="AH13" s="253"/>
      <c r="AI13" s="253"/>
      <c r="AJ13" s="253"/>
      <c r="AK13" s="253"/>
      <c r="AL13" s="253"/>
      <c r="AM13" s="294"/>
      <c r="AN13" s="294"/>
      <c r="AO13" s="262"/>
      <c r="AP13" s="262"/>
      <c r="AQ13" s="262"/>
    </row>
    <row r="14" spans="1:43" ht="68.25" customHeight="1">
      <c r="A14" s="245"/>
      <c r="B14" s="245"/>
      <c r="C14" s="297"/>
      <c r="D14" s="251"/>
      <c r="E14" s="292"/>
      <c r="F14" s="248"/>
      <c r="G14" s="60" t="s">
        <v>407</v>
      </c>
      <c r="H14" s="52" t="s">
        <v>56</v>
      </c>
      <c r="I14" s="254"/>
      <c r="J14" s="254"/>
      <c r="K14" s="254"/>
      <c r="L14" s="254"/>
      <c r="M14" s="254"/>
      <c r="N14" s="254"/>
      <c r="O14" s="295"/>
      <c r="P14" s="295"/>
      <c r="Q14" s="254"/>
      <c r="R14" s="254"/>
      <c r="S14" s="254"/>
      <c r="T14" s="254"/>
      <c r="U14" s="254"/>
      <c r="V14" s="254"/>
      <c r="W14" s="295"/>
      <c r="X14" s="295"/>
      <c r="Y14" s="254"/>
      <c r="Z14" s="254"/>
      <c r="AA14" s="254"/>
      <c r="AB14" s="254"/>
      <c r="AC14" s="254"/>
      <c r="AD14" s="254"/>
      <c r="AE14" s="295"/>
      <c r="AF14" s="295"/>
      <c r="AG14" s="254"/>
      <c r="AH14" s="254"/>
      <c r="AI14" s="254"/>
      <c r="AJ14" s="254"/>
      <c r="AK14" s="254"/>
      <c r="AL14" s="254"/>
      <c r="AM14" s="295"/>
      <c r="AN14" s="295"/>
      <c r="AO14" s="263"/>
      <c r="AP14" s="263"/>
      <c r="AQ14" s="263"/>
    </row>
    <row r="15" spans="1:43" ht="111.75" customHeight="1">
      <c r="A15" s="245"/>
      <c r="B15" s="245"/>
      <c r="C15" s="351" t="s">
        <v>57</v>
      </c>
      <c r="D15" s="251" t="s">
        <v>58</v>
      </c>
      <c r="E15" s="292" t="s">
        <v>59</v>
      </c>
      <c r="F15" s="250" t="s">
        <v>60</v>
      </c>
      <c r="G15" s="52" t="s">
        <v>225</v>
      </c>
      <c r="H15" s="250" t="s">
        <v>54</v>
      </c>
      <c r="I15" s="343" t="e">
        <f>SUM(#REF!)</f>
        <v>#REF!</v>
      </c>
      <c r="J15" s="343" t="e">
        <f>SUM(#REF!)</f>
        <v>#REF!</v>
      </c>
      <c r="K15" s="343" t="e">
        <f>SUM(#REF!)</f>
        <v>#REF!</v>
      </c>
      <c r="L15" s="343" t="e">
        <f>SUM(#REF!)</f>
        <v>#REF!</v>
      </c>
      <c r="M15" s="343" t="e">
        <f>SUM(#REF!)</f>
        <v>#REF!</v>
      </c>
      <c r="N15" s="343" t="e">
        <f>SUM(#REF!)</f>
        <v>#REF!</v>
      </c>
      <c r="O15" s="287" t="e">
        <f>I15+K15+M15</f>
        <v>#REF!</v>
      </c>
      <c r="P15" s="287" t="e">
        <f>J15+L15+N15</f>
        <v>#REF!</v>
      </c>
      <c r="Q15" s="343" t="e">
        <f>SUM(#REF!)</f>
        <v>#REF!</v>
      </c>
      <c r="R15" s="343" t="e">
        <f>SUM(#REF!)</f>
        <v>#REF!</v>
      </c>
      <c r="S15" s="343" t="e">
        <f>SUM(#REF!)</f>
        <v>#REF!</v>
      </c>
      <c r="T15" s="343" t="e">
        <f>SUM(#REF!)</f>
        <v>#REF!</v>
      </c>
      <c r="U15" s="343" t="e">
        <f>SUM(#REF!)</f>
        <v>#REF!</v>
      </c>
      <c r="V15" s="343" t="e">
        <f>SUM(#REF!)</f>
        <v>#REF!</v>
      </c>
      <c r="W15" s="287" t="e">
        <f>Q15+S15+U15</f>
        <v>#REF!</v>
      </c>
      <c r="X15" s="287" t="e">
        <f>R15+T15+V15</f>
        <v>#REF!</v>
      </c>
      <c r="Y15" s="343" t="e">
        <f>SUM(#REF!)</f>
        <v>#REF!</v>
      </c>
      <c r="Z15" s="343" t="e">
        <f>SUM(#REF!)</f>
        <v>#REF!</v>
      </c>
      <c r="AA15" s="343" t="e">
        <f>SUM(#REF!)</f>
        <v>#REF!</v>
      </c>
      <c r="AB15" s="343" t="e">
        <f>SUM(#REF!)</f>
        <v>#REF!</v>
      </c>
      <c r="AC15" s="343" t="e">
        <f>SUM(#REF!)</f>
        <v>#REF!</v>
      </c>
      <c r="AD15" s="343" t="e">
        <f>SUM(#REF!)</f>
        <v>#REF!</v>
      </c>
      <c r="AE15" s="287" t="e">
        <f>Y15+AA15+AC15</f>
        <v>#REF!</v>
      </c>
      <c r="AF15" s="287" t="e">
        <f>Z15+AB15+AD15</f>
        <v>#REF!</v>
      </c>
      <c r="AG15" s="343" t="e">
        <f>SUM(#REF!)</f>
        <v>#REF!</v>
      </c>
      <c r="AH15" s="343" t="e">
        <f>SUM(#REF!)</f>
        <v>#REF!</v>
      </c>
      <c r="AI15" s="343" t="e">
        <f>SUM(#REF!)</f>
        <v>#REF!</v>
      </c>
      <c r="AJ15" s="343" t="e">
        <f>SUM(#REF!)</f>
        <v>#REF!</v>
      </c>
      <c r="AK15" s="343" t="e">
        <f>SUM(#REF!)</f>
        <v>#REF!</v>
      </c>
      <c r="AL15" s="343" t="e">
        <f>SUM(#REF!)</f>
        <v>#REF!</v>
      </c>
      <c r="AM15" s="287" t="e">
        <f>AG15+AI15+AK15</f>
        <v>#REF!</v>
      </c>
      <c r="AN15" s="287" t="e">
        <f>AH15+AJ15+AL15</f>
        <v>#REF!</v>
      </c>
      <c r="AO15" s="283" t="e">
        <f>O15+W15+AE15+AM15</f>
        <v>#REF!</v>
      </c>
      <c r="AP15" s="283" t="e">
        <f>P15+X15+AF15+AN15</f>
        <v>#REF!</v>
      </c>
      <c r="AQ15" s="261" t="e">
        <f>IF(AND(AP15&gt;0,AO15&gt;0),AP15/AO15,0)</f>
        <v>#REF!</v>
      </c>
    </row>
    <row r="16" spans="1:43" ht="48.75" customHeight="1">
      <c r="A16" s="245"/>
      <c r="B16" s="245"/>
      <c r="C16" s="352"/>
      <c r="D16" s="251"/>
      <c r="E16" s="249"/>
      <c r="F16" s="251"/>
      <c r="G16" s="52" t="s">
        <v>61</v>
      </c>
      <c r="H16" s="251"/>
      <c r="I16" s="286"/>
      <c r="J16" s="286"/>
      <c r="K16" s="286"/>
      <c r="L16" s="286"/>
      <c r="M16" s="286"/>
      <c r="N16" s="286"/>
      <c r="O16" s="288"/>
      <c r="P16" s="288"/>
      <c r="Q16" s="286"/>
      <c r="R16" s="286"/>
      <c r="S16" s="286"/>
      <c r="T16" s="286"/>
      <c r="U16" s="286"/>
      <c r="V16" s="286"/>
      <c r="W16" s="288"/>
      <c r="X16" s="288"/>
      <c r="Y16" s="286"/>
      <c r="Z16" s="286"/>
      <c r="AA16" s="286"/>
      <c r="AB16" s="286"/>
      <c r="AC16" s="286"/>
      <c r="AD16" s="286"/>
      <c r="AE16" s="288"/>
      <c r="AF16" s="288"/>
      <c r="AG16" s="286"/>
      <c r="AH16" s="286"/>
      <c r="AI16" s="286"/>
      <c r="AJ16" s="286"/>
      <c r="AK16" s="286"/>
      <c r="AL16" s="286"/>
      <c r="AM16" s="288"/>
      <c r="AN16" s="288"/>
      <c r="AO16" s="284"/>
      <c r="AP16" s="284"/>
      <c r="AQ16" s="263"/>
    </row>
    <row r="17" spans="1:43" ht="86.25">
      <c r="A17" s="245"/>
      <c r="B17" s="245"/>
      <c r="C17" s="352"/>
      <c r="D17" s="290" t="s">
        <v>420</v>
      </c>
      <c r="E17" s="359" t="s">
        <v>412</v>
      </c>
      <c r="F17" s="298" t="s">
        <v>62</v>
      </c>
      <c r="G17" s="60" t="s">
        <v>411</v>
      </c>
      <c r="H17" s="250" t="s">
        <v>63</v>
      </c>
      <c r="I17" s="343" t="e">
        <f>SUM(#REF!)</f>
        <v>#REF!</v>
      </c>
      <c r="J17" s="343" t="e">
        <f>SUM(#REF!)</f>
        <v>#REF!</v>
      </c>
      <c r="K17" s="343" t="e">
        <f>SUM(#REF!)</f>
        <v>#REF!</v>
      </c>
      <c r="L17" s="343" t="e">
        <f>SUM(#REF!)</f>
        <v>#REF!</v>
      </c>
      <c r="M17" s="343" t="e">
        <f>SUM(#REF!)</f>
        <v>#REF!</v>
      </c>
      <c r="N17" s="343" t="e">
        <f>SUM(#REF!)</f>
        <v>#REF!</v>
      </c>
      <c r="O17" s="287" t="e">
        <f>I17+K17+M17</f>
        <v>#REF!</v>
      </c>
      <c r="P17" s="287" t="e">
        <f>+J17+L17+N17</f>
        <v>#REF!</v>
      </c>
      <c r="Q17" s="343" t="e">
        <f>SUM(#REF!)</f>
        <v>#REF!</v>
      </c>
      <c r="R17" s="343" t="e">
        <f>SUM(#REF!)</f>
        <v>#REF!</v>
      </c>
      <c r="S17" s="343" t="e">
        <f>SUM(#REF!)</f>
        <v>#REF!</v>
      </c>
      <c r="T17" s="343" t="e">
        <f>SUM(#REF!)</f>
        <v>#REF!</v>
      </c>
      <c r="U17" s="343" t="e">
        <f>SUM(#REF!)</f>
        <v>#REF!</v>
      </c>
      <c r="V17" s="343" t="e">
        <f>SUM(#REF!)</f>
        <v>#REF!</v>
      </c>
      <c r="W17" s="287" t="e">
        <f>Q17+S17+U17</f>
        <v>#REF!</v>
      </c>
      <c r="X17" s="287" t="e">
        <f>+R17+T17+V17</f>
        <v>#REF!</v>
      </c>
      <c r="Y17" s="343" t="e">
        <f>SUM(#REF!)</f>
        <v>#REF!</v>
      </c>
      <c r="Z17" s="343" t="e">
        <f>SUM(#REF!)</f>
        <v>#REF!</v>
      </c>
      <c r="AA17" s="343" t="e">
        <f>SUM(#REF!)</f>
        <v>#REF!</v>
      </c>
      <c r="AB17" s="343" t="e">
        <f>SUM(#REF!)</f>
        <v>#REF!</v>
      </c>
      <c r="AC17" s="343" t="e">
        <f>SUM(#REF!)</f>
        <v>#REF!</v>
      </c>
      <c r="AD17" s="343" t="e">
        <f>SUM(#REF!)</f>
        <v>#REF!</v>
      </c>
      <c r="AE17" s="287" t="e">
        <f>Y17+AA17+AC17</f>
        <v>#REF!</v>
      </c>
      <c r="AF17" s="287" t="e">
        <f>+Z17+AB17+AD17</f>
        <v>#REF!</v>
      </c>
      <c r="AG17" s="343" t="e">
        <f>SUM(#REF!)</f>
        <v>#REF!</v>
      </c>
      <c r="AH17" s="343" t="e">
        <f>SUM(#REF!)</f>
        <v>#REF!</v>
      </c>
      <c r="AI17" s="343" t="e">
        <f>SUM(#REF!)</f>
        <v>#REF!</v>
      </c>
      <c r="AJ17" s="343" t="e">
        <f>SUM(#REF!)</f>
        <v>#REF!</v>
      </c>
      <c r="AK17" s="343" t="e">
        <f>SUM(#REF!)</f>
        <v>#REF!</v>
      </c>
      <c r="AL17" s="343" t="e">
        <f>SUM(#REF!)</f>
        <v>#REF!</v>
      </c>
      <c r="AM17" s="287" t="e">
        <f>AG17+AI17+AK17</f>
        <v>#REF!</v>
      </c>
      <c r="AN17" s="287" t="e">
        <f>+AH17+AJ17+AL17</f>
        <v>#REF!</v>
      </c>
      <c r="AO17" s="283" t="e">
        <f>O17+W17+AE17+AM17</f>
        <v>#REF!</v>
      </c>
      <c r="AP17" s="283" t="e">
        <f>P17+X17+AF17+AN17</f>
        <v>#REF!</v>
      </c>
      <c r="AQ17" s="261" t="e">
        <f>IF(AND(AP17&gt;0,AO17&gt;0),AP17/AO17,0)</f>
        <v>#REF!</v>
      </c>
    </row>
    <row r="18" spans="1:43" ht="51.75">
      <c r="A18" s="245"/>
      <c r="B18" s="245"/>
      <c r="C18" s="352"/>
      <c r="D18" s="291"/>
      <c r="E18" s="360"/>
      <c r="F18" s="291"/>
      <c r="G18" s="52" t="s">
        <v>64</v>
      </c>
      <c r="H18" s="251"/>
      <c r="I18" s="349"/>
      <c r="J18" s="349"/>
      <c r="K18" s="349"/>
      <c r="L18" s="349"/>
      <c r="M18" s="349"/>
      <c r="N18" s="349"/>
      <c r="O18" s="347"/>
      <c r="P18" s="347"/>
      <c r="Q18" s="349"/>
      <c r="R18" s="349"/>
      <c r="S18" s="349"/>
      <c r="T18" s="349"/>
      <c r="U18" s="349"/>
      <c r="V18" s="349"/>
      <c r="W18" s="347"/>
      <c r="X18" s="347"/>
      <c r="Y18" s="348"/>
      <c r="Z18" s="348"/>
      <c r="AA18" s="348"/>
      <c r="AB18" s="348"/>
      <c r="AC18" s="348"/>
      <c r="AD18" s="348"/>
      <c r="AE18" s="347"/>
      <c r="AF18" s="347"/>
      <c r="AG18" s="348"/>
      <c r="AH18" s="348"/>
      <c r="AI18" s="348"/>
      <c r="AJ18" s="348"/>
      <c r="AK18" s="348"/>
      <c r="AL18" s="348"/>
      <c r="AM18" s="347"/>
      <c r="AN18" s="347"/>
      <c r="AO18" s="331"/>
      <c r="AP18" s="331"/>
      <c r="AQ18" s="262"/>
    </row>
    <row r="19" spans="1:43" ht="69">
      <c r="A19" s="245"/>
      <c r="B19" s="245"/>
      <c r="C19" s="352"/>
      <c r="D19" s="291"/>
      <c r="E19" s="360"/>
      <c r="F19" s="291"/>
      <c r="G19" s="52" t="s">
        <v>65</v>
      </c>
      <c r="H19" s="251"/>
      <c r="I19" s="349"/>
      <c r="J19" s="349"/>
      <c r="K19" s="349"/>
      <c r="L19" s="349"/>
      <c r="M19" s="349"/>
      <c r="N19" s="349"/>
      <c r="O19" s="347"/>
      <c r="P19" s="347"/>
      <c r="Q19" s="349"/>
      <c r="R19" s="349"/>
      <c r="S19" s="349"/>
      <c r="T19" s="349"/>
      <c r="U19" s="349"/>
      <c r="V19" s="349"/>
      <c r="W19" s="347"/>
      <c r="X19" s="347"/>
      <c r="Y19" s="344"/>
      <c r="Z19" s="344"/>
      <c r="AA19" s="344"/>
      <c r="AB19" s="344"/>
      <c r="AC19" s="344"/>
      <c r="AD19" s="344"/>
      <c r="AE19" s="347"/>
      <c r="AF19" s="347"/>
      <c r="AG19" s="344"/>
      <c r="AH19" s="344"/>
      <c r="AI19" s="344"/>
      <c r="AJ19" s="344"/>
      <c r="AK19" s="344"/>
      <c r="AL19" s="344"/>
      <c r="AM19" s="347"/>
      <c r="AN19" s="347"/>
      <c r="AO19" s="331"/>
      <c r="AP19" s="331"/>
      <c r="AQ19" s="262"/>
    </row>
    <row r="20" spans="1:43" ht="57.75" customHeight="1">
      <c r="A20" s="245"/>
      <c r="B20" s="245"/>
      <c r="C20" s="352"/>
      <c r="D20" s="250" t="s">
        <v>400</v>
      </c>
      <c r="E20" s="305" t="s">
        <v>399</v>
      </c>
      <c r="F20" s="250" t="s">
        <v>66</v>
      </c>
      <c r="G20" s="52" t="s">
        <v>67</v>
      </c>
      <c r="H20" s="250" t="s">
        <v>63</v>
      </c>
      <c r="I20" s="367" t="e">
        <f>SUM(#REF!)</f>
        <v>#REF!</v>
      </c>
      <c r="J20" s="367" t="e">
        <f>SUM(#REF!)</f>
        <v>#REF!</v>
      </c>
      <c r="K20" s="367" t="e">
        <f>SUM(#REF!)</f>
        <v>#REF!</v>
      </c>
      <c r="L20" s="367" t="e">
        <f>SUM(#REF!)</f>
        <v>#REF!</v>
      </c>
      <c r="M20" s="367" t="e">
        <f>SUM(#REF!)</f>
        <v>#REF!</v>
      </c>
      <c r="N20" s="367" t="e">
        <f>SUM(#REF!)</f>
        <v>#REF!</v>
      </c>
      <c r="O20" s="370" t="e">
        <f>I20+K20+M20</f>
        <v>#REF!</v>
      </c>
      <c r="P20" s="370" t="e">
        <f>+N20+L20+J20</f>
        <v>#REF!</v>
      </c>
      <c r="Q20" s="367" t="e">
        <f>SUM(#REF!)</f>
        <v>#REF!</v>
      </c>
      <c r="R20" s="367" t="e">
        <f>SUM(#REF!)</f>
        <v>#REF!</v>
      </c>
      <c r="S20" s="367" t="e">
        <f>SUM(#REF!)</f>
        <v>#REF!</v>
      </c>
      <c r="T20" s="367" t="e">
        <f>SUM(#REF!)</f>
        <v>#REF!</v>
      </c>
      <c r="U20" s="367" t="e">
        <f>SUM(#REF!)</f>
        <v>#REF!</v>
      </c>
      <c r="V20" s="367" t="e">
        <f>SUM(#REF!)</f>
        <v>#REF!</v>
      </c>
      <c r="W20" s="370" t="e">
        <f>Q20+S20+U20</f>
        <v>#REF!</v>
      </c>
      <c r="X20" s="370" t="e">
        <f>R20+T20+V20</f>
        <v>#REF!</v>
      </c>
      <c r="Y20" s="367" t="e">
        <f>SUM(#REF!)</f>
        <v>#REF!</v>
      </c>
      <c r="Z20" s="367" t="e">
        <f>SUM(#REF!)</f>
        <v>#REF!</v>
      </c>
      <c r="AA20" s="367" t="e">
        <f>SUM(#REF!)</f>
        <v>#REF!</v>
      </c>
      <c r="AB20" s="367" t="e">
        <f>SUM(#REF!)</f>
        <v>#REF!</v>
      </c>
      <c r="AC20" s="367" t="e">
        <f>SUM(#REF!)</f>
        <v>#REF!</v>
      </c>
      <c r="AD20" s="367" t="e">
        <f>SUM(#REF!)</f>
        <v>#REF!</v>
      </c>
      <c r="AE20" s="370" t="e">
        <f>Y20+AA20+AC20</f>
        <v>#REF!</v>
      </c>
      <c r="AF20" s="370" t="e">
        <f>Z20+AB20+AD20</f>
        <v>#REF!</v>
      </c>
      <c r="AG20" s="367" t="e">
        <f>SUM(#REF!)</f>
        <v>#REF!</v>
      </c>
      <c r="AH20" s="367" t="e">
        <f>SUM(#REF!)</f>
        <v>#REF!</v>
      </c>
      <c r="AI20" s="367" t="e">
        <f>SUM(#REF!)</f>
        <v>#REF!</v>
      </c>
      <c r="AJ20" s="367" t="e">
        <f>SUM(#REF!)</f>
        <v>#REF!</v>
      </c>
      <c r="AK20" s="367" t="e">
        <f>SUM(#REF!)</f>
        <v>#REF!</v>
      </c>
      <c r="AL20" s="367" t="e">
        <f>SUM(#REF!)</f>
        <v>#REF!</v>
      </c>
      <c r="AM20" s="370" t="e">
        <f>AG20+AI20+AK20</f>
        <v>#REF!</v>
      </c>
      <c r="AN20" s="370" t="e">
        <f>AH20+AJ20+AL20</f>
        <v>#REF!</v>
      </c>
      <c r="AO20" s="364" t="e">
        <f>O20+W20+AE20+AM20</f>
        <v>#REF!</v>
      </c>
      <c r="AP20" s="364" t="e">
        <f>P20+X20+AF20+AN20</f>
        <v>#REF!</v>
      </c>
      <c r="AQ20" s="261" t="e">
        <f>IF(AND(AP20&gt;0,AO20&gt;0),AP20/AO20,0)</f>
        <v>#REF!</v>
      </c>
    </row>
    <row r="21" spans="1:43" ht="47.25" customHeight="1">
      <c r="A21" s="245"/>
      <c r="B21" s="245"/>
      <c r="C21" s="352"/>
      <c r="D21" s="251"/>
      <c r="E21" s="249"/>
      <c r="F21" s="251"/>
      <c r="G21" s="52" t="s">
        <v>68</v>
      </c>
      <c r="H21" s="251"/>
      <c r="I21" s="368"/>
      <c r="J21" s="368"/>
      <c r="K21" s="368"/>
      <c r="L21" s="368"/>
      <c r="M21" s="368"/>
      <c r="N21" s="368"/>
      <c r="O21" s="371"/>
      <c r="P21" s="371"/>
      <c r="Q21" s="368"/>
      <c r="R21" s="368"/>
      <c r="S21" s="368"/>
      <c r="T21" s="368"/>
      <c r="U21" s="368"/>
      <c r="V21" s="368"/>
      <c r="W21" s="371"/>
      <c r="X21" s="371"/>
      <c r="Y21" s="368"/>
      <c r="Z21" s="368"/>
      <c r="AA21" s="368"/>
      <c r="AB21" s="368"/>
      <c r="AC21" s="368"/>
      <c r="AD21" s="368"/>
      <c r="AE21" s="371"/>
      <c r="AF21" s="371"/>
      <c r="AG21" s="368"/>
      <c r="AH21" s="368"/>
      <c r="AI21" s="368"/>
      <c r="AJ21" s="368"/>
      <c r="AK21" s="368"/>
      <c r="AL21" s="368"/>
      <c r="AM21" s="371"/>
      <c r="AN21" s="371"/>
      <c r="AO21" s="365"/>
      <c r="AP21" s="365"/>
      <c r="AQ21" s="262"/>
    </row>
    <row r="22" spans="1:43" ht="78.75" customHeight="1">
      <c r="A22" s="245"/>
      <c r="B22" s="245"/>
      <c r="C22" s="352"/>
      <c r="D22" s="251"/>
      <c r="E22" s="249"/>
      <c r="F22" s="251"/>
      <c r="G22" s="52" t="s">
        <v>69</v>
      </c>
      <c r="H22" s="251"/>
      <c r="I22" s="368"/>
      <c r="J22" s="368"/>
      <c r="K22" s="368"/>
      <c r="L22" s="368"/>
      <c r="M22" s="368"/>
      <c r="N22" s="368"/>
      <c r="O22" s="371"/>
      <c r="P22" s="371"/>
      <c r="Q22" s="368"/>
      <c r="R22" s="368"/>
      <c r="S22" s="368"/>
      <c r="T22" s="368"/>
      <c r="U22" s="368"/>
      <c r="V22" s="368"/>
      <c r="W22" s="371"/>
      <c r="X22" s="371"/>
      <c r="Y22" s="368"/>
      <c r="Z22" s="368"/>
      <c r="AA22" s="368"/>
      <c r="AB22" s="368"/>
      <c r="AC22" s="368"/>
      <c r="AD22" s="368"/>
      <c r="AE22" s="371"/>
      <c r="AF22" s="371"/>
      <c r="AG22" s="368"/>
      <c r="AH22" s="368"/>
      <c r="AI22" s="368"/>
      <c r="AJ22" s="368"/>
      <c r="AK22" s="368"/>
      <c r="AL22" s="368"/>
      <c r="AM22" s="371"/>
      <c r="AN22" s="371"/>
      <c r="AO22" s="365"/>
      <c r="AP22" s="365"/>
      <c r="AQ22" s="262"/>
    </row>
    <row r="23" spans="1:43" ht="72" customHeight="1">
      <c r="A23" s="245"/>
      <c r="B23" s="245"/>
      <c r="C23" s="352"/>
      <c r="D23" s="251"/>
      <c r="E23" s="249"/>
      <c r="F23" s="251"/>
      <c r="G23" s="52" t="s">
        <v>70</v>
      </c>
      <c r="H23" s="250" t="s">
        <v>54</v>
      </c>
      <c r="I23" s="368"/>
      <c r="J23" s="368"/>
      <c r="K23" s="368"/>
      <c r="L23" s="368"/>
      <c r="M23" s="368"/>
      <c r="N23" s="368"/>
      <c r="O23" s="371"/>
      <c r="P23" s="371"/>
      <c r="Q23" s="368"/>
      <c r="R23" s="368"/>
      <c r="S23" s="368"/>
      <c r="T23" s="368"/>
      <c r="U23" s="368"/>
      <c r="V23" s="368"/>
      <c r="W23" s="371"/>
      <c r="X23" s="371"/>
      <c r="Y23" s="368"/>
      <c r="Z23" s="368"/>
      <c r="AA23" s="368"/>
      <c r="AB23" s="368"/>
      <c r="AC23" s="368"/>
      <c r="AD23" s="368"/>
      <c r="AE23" s="371"/>
      <c r="AF23" s="371"/>
      <c r="AG23" s="368"/>
      <c r="AH23" s="368"/>
      <c r="AI23" s="368"/>
      <c r="AJ23" s="368"/>
      <c r="AK23" s="368"/>
      <c r="AL23" s="368"/>
      <c r="AM23" s="371"/>
      <c r="AN23" s="371"/>
      <c r="AO23" s="365"/>
      <c r="AP23" s="365"/>
      <c r="AQ23" s="262"/>
    </row>
    <row r="24" spans="1:43" ht="111.75" customHeight="1">
      <c r="A24" s="245"/>
      <c r="B24" s="245"/>
      <c r="C24" s="352"/>
      <c r="D24" s="251"/>
      <c r="E24" s="249"/>
      <c r="F24" s="251"/>
      <c r="G24" s="52" t="s">
        <v>401</v>
      </c>
      <c r="H24" s="251"/>
      <c r="I24" s="368"/>
      <c r="J24" s="368"/>
      <c r="K24" s="368"/>
      <c r="L24" s="368"/>
      <c r="M24" s="368"/>
      <c r="N24" s="368"/>
      <c r="O24" s="371"/>
      <c r="P24" s="371"/>
      <c r="Q24" s="368"/>
      <c r="R24" s="368"/>
      <c r="S24" s="368"/>
      <c r="T24" s="368"/>
      <c r="U24" s="368"/>
      <c r="V24" s="368"/>
      <c r="W24" s="371"/>
      <c r="X24" s="371"/>
      <c r="Y24" s="368"/>
      <c r="Z24" s="368"/>
      <c r="AA24" s="368"/>
      <c r="AB24" s="368"/>
      <c r="AC24" s="368"/>
      <c r="AD24" s="368"/>
      <c r="AE24" s="371"/>
      <c r="AF24" s="371"/>
      <c r="AG24" s="368"/>
      <c r="AH24" s="368"/>
      <c r="AI24" s="368"/>
      <c r="AJ24" s="368"/>
      <c r="AK24" s="368"/>
      <c r="AL24" s="368"/>
      <c r="AM24" s="371"/>
      <c r="AN24" s="371"/>
      <c r="AO24" s="365"/>
      <c r="AP24" s="365"/>
      <c r="AQ24" s="262"/>
    </row>
    <row r="25" spans="1:43" ht="82.5" customHeight="1">
      <c r="A25" s="245"/>
      <c r="B25" s="245"/>
      <c r="C25" s="352"/>
      <c r="D25" s="251"/>
      <c r="E25" s="249"/>
      <c r="F25" s="251"/>
      <c r="G25" s="52" t="s">
        <v>344</v>
      </c>
      <c r="H25" s="251"/>
      <c r="I25" s="368"/>
      <c r="J25" s="368"/>
      <c r="K25" s="368"/>
      <c r="L25" s="368"/>
      <c r="M25" s="368"/>
      <c r="N25" s="368"/>
      <c r="O25" s="371"/>
      <c r="P25" s="371"/>
      <c r="Q25" s="368"/>
      <c r="R25" s="368"/>
      <c r="S25" s="368"/>
      <c r="T25" s="368"/>
      <c r="U25" s="368"/>
      <c r="V25" s="368"/>
      <c r="W25" s="371"/>
      <c r="X25" s="371"/>
      <c r="Y25" s="368"/>
      <c r="Z25" s="368"/>
      <c r="AA25" s="368"/>
      <c r="AB25" s="368"/>
      <c r="AC25" s="368"/>
      <c r="AD25" s="368"/>
      <c r="AE25" s="371"/>
      <c r="AF25" s="371"/>
      <c r="AG25" s="368"/>
      <c r="AH25" s="368"/>
      <c r="AI25" s="368"/>
      <c r="AJ25" s="368"/>
      <c r="AK25" s="368"/>
      <c r="AL25" s="368"/>
      <c r="AM25" s="371"/>
      <c r="AN25" s="371"/>
      <c r="AO25" s="365"/>
      <c r="AP25" s="365"/>
      <c r="AQ25" s="262"/>
    </row>
    <row r="26" spans="1:43" ht="95.25" customHeight="1">
      <c r="A26" s="246"/>
      <c r="B26" s="246"/>
      <c r="C26" s="353"/>
      <c r="D26" s="251"/>
      <c r="E26" s="249"/>
      <c r="F26" s="251"/>
      <c r="G26" s="52" t="s">
        <v>71</v>
      </c>
      <c r="H26" s="52" t="s">
        <v>72</v>
      </c>
      <c r="I26" s="369"/>
      <c r="J26" s="369"/>
      <c r="K26" s="369"/>
      <c r="L26" s="369"/>
      <c r="M26" s="369"/>
      <c r="N26" s="369"/>
      <c r="O26" s="372"/>
      <c r="P26" s="372"/>
      <c r="Q26" s="369"/>
      <c r="R26" s="369"/>
      <c r="S26" s="369"/>
      <c r="T26" s="369"/>
      <c r="U26" s="369"/>
      <c r="V26" s="369"/>
      <c r="W26" s="372"/>
      <c r="X26" s="372"/>
      <c r="Y26" s="369"/>
      <c r="Z26" s="369"/>
      <c r="AA26" s="369"/>
      <c r="AB26" s="369"/>
      <c r="AC26" s="369"/>
      <c r="AD26" s="369"/>
      <c r="AE26" s="372"/>
      <c r="AF26" s="372"/>
      <c r="AG26" s="369"/>
      <c r="AH26" s="369"/>
      <c r="AI26" s="369"/>
      <c r="AJ26" s="369"/>
      <c r="AK26" s="369"/>
      <c r="AL26" s="369"/>
      <c r="AM26" s="372"/>
      <c r="AN26" s="372"/>
      <c r="AO26" s="366"/>
      <c r="AP26" s="366"/>
      <c r="AQ26" s="263"/>
    </row>
    <row r="27" spans="1:43" ht="18">
      <c r="A27" s="277" t="s">
        <v>377</v>
      </c>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9"/>
      <c r="AQ27" s="23" t="e">
        <f>AVERAGE(AQ9:AQ26)</f>
        <v>#REF!</v>
      </c>
    </row>
    <row r="28" spans="1:43" ht="17.25">
      <c r="A28" s="4"/>
      <c r="B28" s="4"/>
      <c r="C28" s="10"/>
      <c r="D28" s="4"/>
      <c r="E28" s="4"/>
      <c r="F28" s="4"/>
      <c r="G28" s="4"/>
      <c r="H28" s="5"/>
    </row>
    <row r="29" spans="1:43" ht="13.5" customHeight="1">
      <c r="A29" s="280" t="s">
        <v>185</v>
      </c>
      <c r="B29" s="281"/>
      <c r="C29" s="281"/>
      <c r="D29" s="281"/>
      <c r="E29" s="281"/>
      <c r="F29" s="281"/>
      <c r="G29" s="281"/>
      <c r="H29" s="281"/>
    </row>
    <row r="30" spans="1:43" ht="15" customHeight="1">
      <c r="A30" s="281"/>
      <c r="B30" s="281"/>
      <c r="C30" s="281"/>
      <c r="D30" s="281"/>
      <c r="E30" s="281"/>
      <c r="F30" s="281"/>
      <c r="G30" s="281"/>
      <c r="H30" s="281"/>
    </row>
    <row r="31" spans="1:43" ht="17.25">
      <c r="A31" s="4"/>
      <c r="B31" s="282"/>
      <c r="C31" s="282"/>
      <c r="D31" s="282"/>
      <c r="E31" s="282"/>
      <c r="F31" s="282"/>
      <c r="G31" s="282"/>
      <c r="H31" s="282"/>
    </row>
    <row r="32" spans="1:43" ht="17.25">
      <c r="A32" s="4"/>
      <c r="B32" s="4"/>
      <c r="C32" s="10"/>
      <c r="D32" s="4"/>
      <c r="E32" s="4"/>
      <c r="F32" s="4"/>
      <c r="G32" s="4"/>
      <c r="H32" s="5"/>
    </row>
    <row r="33" spans="1:8" ht="17.25">
      <c r="A33" s="271" t="s">
        <v>413</v>
      </c>
      <c r="B33" s="272"/>
      <c r="C33" s="272"/>
      <c r="D33" s="4"/>
      <c r="E33" s="4"/>
      <c r="F33" s="273" t="s">
        <v>372</v>
      </c>
      <c r="G33" s="274" t="s">
        <v>391</v>
      </c>
      <c r="H33" s="274"/>
    </row>
    <row r="34" spans="1:8" ht="17.25">
      <c r="A34" s="4"/>
      <c r="B34" s="4"/>
      <c r="C34" s="10"/>
      <c r="D34" s="4"/>
      <c r="E34" s="4"/>
      <c r="F34" s="273"/>
      <c r="G34" s="275" t="s">
        <v>382</v>
      </c>
      <c r="H34" s="276"/>
    </row>
    <row r="35" spans="1:8" ht="13.5" customHeight="1">
      <c r="A35" s="4"/>
      <c r="B35" s="4"/>
      <c r="C35" s="10"/>
      <c r="D35" s="4"/>
      <c r="E35" s="4"/>
      <c r="F35" s="4"/>
      <c r="G35" s="4"/>
      <c r="H35" s="5"/>
    </row>
    <row r="36" spans="1:8" ht="15" customHeight="1">
      <c r="A36" s="4"/>
      <c r="B36" s="4"/>
      <c r="C36" s="10"/>
      <c r="D36" s="4"/>
      <c r="E36" s="4"/>
      <c r="F36" s="4"/>
      <c r="G36" s="4"/>
      <c r="H36" s="5"/>
    </row>
    <row r="37" spans="1:8" ht="17.25">
      <c r="A37" s="4"/>
      <c r="B37" s="4"/>
      <c r="C37" s="10"/>
      <c r="D37" s="4"/>
      <c r="E37" s="4"/>
      <c r="F37" s="4"/>
      <c r="G37" s="4"/>
      <c r="H37" s="5"/>
    </row>
    <row r="38" spans="1:8" ht="15" customHeight="1">
      <c r="A38" s="4"/>
      <c r="B38" s="4"/>
      <c r="C38" s="10"/>
      <c r="D38" s="270" t="s">
        <v>392</v>
      </c>
      <c r="E38" s="270"/>
      <c r="F38" s="270"/>
      <c r="G38" s="270"/>
      <c r="H38" s="4"/>
    </row>
    <row r="39" spans="1:8" ht="15" customHeight="1">
      <c r="A39" s="4"/>
      <c r="B39" s="4"/>
      <c r="C39" s="10"/>
      <c r="D39" s="4"/>
      <c r="E39" s="4"/>
      <c r="F39" s="5"/>
      <c r="G39" s="4"/>
      <c r="H39" s="4"/>
    </row>
    <row r="40" spans="1:8" ht="15" customHeight="1">
      <c r="A40" s="4"/>
      <c r="B40" s="4"/>
      <c r="C40" s="10"/>
      <c r="D40" s="270" t="s">
        <v>383</v>
      </c>
      <c r="E40" s="270"/>
      <c r="F40" s="270"/>
      <c r="G40" s="270"/>
      <c r="H40" s="4"/>
    </row>
    <row r="41" spans="1:8" ht="15" customHeight="1">
      <c r="A41" s="4"/>
      <c r="B41" s="4"/>
      <c r="C41" s="10"/>
      <c r="D41" s="4"/>
      <c r="E41" s="4"/>
      <c r="F41" s="5"/>
      <c r="G41" s="4"/>
      <c r="H41" s="4"/>
    </row>
    <row r="42" spans="1:8" ht="15" customHeight="1">
      <c r="A42" s="4"/>
      <c r="B42" s="4"/>
      <c r="C42" s="10"/>
      <c r="D42" s="270" t="s">
        <v>384</v>
      </c>
      <c r="E42" s="270"/>
      <c r="F42" s="270"/>
      <c r="G42" s="270"/>
      <c r="H42" s="4"/>
    </row>
  </sheetData>
  <sheetProtection password="DEE6" sheet="1" objects="1" scenarios="1"/>
  <mergeCells count="206">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AK7:AL7"/>
    <mergeCell ref="AM7:AN7"/>
    <mergeCell ref="U7:V7"/>
    <mergeCell ref="W7:X7"/>
    <mergeCell ref="Y7:Z7"/>
    <mergeCell ref="AA7:AB7"/>
    <mergeCell ref="AC7:AD7"/>
    <mergeCell ref="AE7:AF7"/>
    <mergeCell ref="I7:J7"/>
    <mergeCell ref="K7:L7"/>
    <mergeCell ref="M7:N7"/>
    <mergeCell ref="O7:P7"/>
    <mergeCell ref="Q7:R7"/>
    <mergeCell ref="S7:T7"/>
    <mergeCell ref="A9:A26"/>
    <mergeCell ref="B9:B26"/>
    <mergeCell ref="C9:C14"/>
    <mergeCell ref="D9:D14"/>
    <mergeCell ref="E9:E14"/>
    <mergeCell ref="I9:I14"/>
    <mergeCell ref="J9:J14"/>
    <mergeCell ref="AA9:AA14"/>
    <mergeCell ref="AB9:AB14"/>
    <mergeCell ref="Q9:Q14"/>
    <mergeCell ref="R9:R14"/>
    <mergeCell ref="S9:S14"/>
    <mergeCell ref="J15:J16"/>
    <mergeCell ref="K15:K16"/>
    <mergeCell ref="L15:L16"/>
    <mergeCell ref="M15:M16"/>
    <mergeCell ref="N15:N16"/>
    <mergeCell ref="AG7:AH7"/>
    <mergeCell ref="AI7:AJ7"/>
    <mergeCell ref="G5:G8"/>
    <mergeCell ref="H5:H8"/>
    <mergeCell ref="I5:AN5"/>
    <mergeCell ref="F10:F14"/>
    <mergeCell ref="C15:C26"/>
    <mergeCell ref="D15:D16"/>
    <mergeCell ref="E15:E16"/>
    <mergeCell ref="F15:F16"/>
    <mergeCell ref="H15:H16"/>
    <mergeCell ref="I15:I16"/>
    <mergeCell ref="AI9:AI14"/>
    <mergeCell ref="AJ9:AJ14"/>
    <mergeCell ref="AC9:AC14"/>
    <mergeCell ref="AD9:AD14"/>
    <mergeCell ref="AE9:AE14"/>
    <mergeCell ref="AF9:AF14"/>
    <mergeCell ref="AG9:AG14"/>
    <mergeCell ref="AH9:AH14"/>
    <mergeCell ref="W9:W14"/>
    <mergeCell ref="X9:X14"/>
    <mergeCell ref="Y9:Y14"/>
    <mergeCell ref="Z9:Z14"/>
    <mergeCell ref="AO9:AO14"/>
    <mergeCell ref="AP9:AP14"/>
    <mergeCell ref="AQ9:AQ14"/>
    <mergeCell ref="AK9:AK14"/>
    <mergeCell ref="AL9:AL14"/>
    <mergeCell ref="AM9:AM14"/>
    <mergeCell ref="AN9:AN14"/>
    <mergeCell ref="T9:T14"/>
    <mergeCell ref="U9:U14"/>
    <mergeCell ref="V9:V14"/>
    <mergeCell ref="AQ15:AQ16"/>
    <mergeCell ref="D17:D19"/>
    <mergeCell ref="E17:E19"/>
    <mergeCell ref="F17:F19"/>
    <mergeCell ref="H17:H19"/>
    <mergeCell ref="I17:I19"/>
    <mergeCell ref="J17:J19"/>
    <mergeCell ref="AH15:AH16"/>
    <mergeCell ref="AI15:AI16"/>
    <mergeCell ref="AJ15:AJ16"/>
    <mergeCell ref="AK15:AK16"/>
    <mergeCell ref="AL15:AL16"/>
    <mergeCell ref="AM15:AM16"/>
    <mergeCell ref="AB15:AB16"/>
    <mergeCell ref="AC15:AC16"/>
    <mergeCell ref="AD15:AD16"/>
    <mergeCell ref="AE15:AE16"/>
    <mergeCell ref="AF15:AF16"/>
    <mergeCell ref="O15:O16"/>
    <mergeCell ref="AG15:AG16"/>
    <mergeCell ref="V15:V16"/>
    <mergeCell ref="W15:W16"/>
    <mergeCell ref="X15:X16"/>
    <mergeCell ref="Y15:Y16"/>
    <mergeCell ref="Y17:Y19"/>
    <mergeCell ref="Z17:Z19"/>
    <mergeCell ref="AA17:AA19"/>
    <mergeCell ref="AB17:AB19"/>
    <mergeCell ref="Q17:Q19"/>
    <mergeCell ref="R17:R19"/>
    <mergeCell ref="S17:S19"/>
    <mergeCell ref="T17:T19"/>
    <mergeCell ref="K9:K14"/>
    <mergeCell ref="L9:L14"/>
    <mergeCell ref="M9:M14"/>
    <mergeCell ref="N9:N14"/>
    <mergeCell ref="O9:O14"/>
    <mergeCell ref="P9:P14"/>
    <mergeCell ref="Z15:Z16"/>
    <mergeCell ref="W17:W19"/>
    <mergeCell ref="X17:X19"/>
    <mergeCell ref="U17:U19"/>
    <mergeCell ref="V17:V19"/>
    <mergeCell ref="M17:M19"/>
    <mergeCell ref="N17:N19"/>
    <mergeCell ref="O17:O19"/>
    <mergeCell ref="P17:P19"/>
    <mergeCell ref="AN15:AN16"/>
    <mergeCell ref="AO15:AO16"/>
    <mergeCell ref="AP15:AP16"/>
    <mergeCell ref="AA15:AA16"/>
    <mergeCell ref="P15:P16"/>
    <mergeCell ref="Q15:Q16"/>
    <mergeCell ref="R15:R16"/>
    <mergeCell ref="S15:S16"/>
    <mergeCell ref="T15:T16"/>
    <mergeCell ref="U15:U16"/>
    <mergeCell ref="AO17:AO19"/>
    <mergeCell ref="AP17:AP19"/>
    <mergeCell ref="AQ17:AQ19"/>
    <mergeCell ref="D20:D26"/>
    <mergeCell ref="E20:E26"/>
    <mergeCell ref="F20:F26"/>
    <mergeCell ref="H20:H22"/>
    <mergeCell ref="I20:I26"/>
    <mergeCell ref="J20:J26"/>
    <mergeCell ref="K20:K26"/>
    <mergeCell ref="AI17:AI19"/>
    <mergeCell ref="AJ17:AJ19"/>
    <mergeCell ref="AK17:AK19"/>
    <mergeCell ref="AL17:AL19"/>
    <mergeCell ref="AM17:AM19"/>
    <mergeCell ref="AN17:AN19"/>
    <mergeCell ref="AC17:AC19"/>
    <mergeCell ref="AD17:AD19"/>
    <mergeCell ref="AE17:AE19"/>
    <mergeCell ref="AF17:AF19"/>
    <mergeCell ref="AG17:AG19"/>
    <mergeCell ref="AH17:AH19"/>
    <mergeCell ref="K17:K19"/>
    <mergeCell ref="L17:L19"/>
    <mergeCell ref="U20:U26"/>
    <mergeCell ref="V20:V26"/>
    <mergeCell ref="W20:W26"/>
    <mergeCell ref="L20:L26"/>
    <mergeCell ref="M20:M26"/>
    <mergeCell ref="N20:N26"/>
    <mergeCell ref="O20:O26"/>
    <mergeCell ref="P20:P26"/>
    <mergeCell ref="Q20:Q26"/>
    <mergeCell ref="AP20:AP26"/>
    <mergeCell ref="AQ20:AQ26"/>
    <mergeCell ref="H23:H25"/>
    <mergeCell ref="AJ20:AJ26"/>
    <mergeCell ref="AK20:AK26"/>
    <mergeCell ref="AL20:AL26"/>
    <mergeCell ref="AM20:AM26"/>
    <mergeCell ref="AN20:AN26"/>
    <mergeCell ref="AO20:AO26"/>
    <mergeCell ref="AD20:AD26"/>
    <mergeCell ref="AE20:AE26"/>
    <mergeCell ref="AF20:AF26"/>
    <mergeCell ref="AG20:AG26"/>
    <mergeCell ref="AH20:AH26"/>
    <mergeCell ref="AI20:AI26"/>
    <mergeCell ref="X20:X26"/>
    <mergeCell ref="Y20:Y26"/>
    <mergeCell ref="Z20:Z26"/>
    <mergeCell ref="AA20:AA26"/>
    <mergeCell ref="AB20:AB26"/>
    <mergeCell ref="AC20:AC26"/>
    <mergeCell ref="R20:R26"/>
    <mergeCell ref="S20:S26"/>
    <mergeCell ref="T20:T26"/>
    <mergeCell ref="D42:G42"/>
    <mergeCell ref="A33:C33"/>
    <mergeCell ref="F33:F34"/>
    <mergeCell ref="G33:H33"/>
    <mergeCell ref="G34:H34"/>
    <mergeCell ref="D38:G38"/>
    <mergeCell ref="D40:G40"/>
    <mergeCell ref="A27:AP27"/>
    <mergeCell ref="A29:H30"/>
    <mergeCell ref="B31:H31"/>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2" manualBreakCount="2">
    <brk id="8" max="16383" man="1"/>
    <brk id="19"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00B050"/>
  </sheetPr>
  <dimension ref="A1:AQ61"/>
  <sheetViews>
    <sheetView showGridLines="0" topLeftCell="AD5" zoomScale="65" zoomScaleNormal="65" workbookViewId="0">
      <selection activeCell="AQ9" sqref="AQ9"/>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142.5" customHeight="1">
      <c r="A9" s="82" t="s">
        <v>8</v>
      </c>
      <c r="B9" s="82" t="s">
        <v>9</v>
      </c>
      <c r="C9" s="19" t="s">
        <v>10</v>
      </c>
      <c r="D9" s="83" t="s">
        <v>16</v>
      </c>
      <c r="E9" s="85" t="s">
        <v>17</v>
      </c>
      <c r="F9" s="85" t="s">
        <v>257</v>
      </c>
      <c r="G9" s="50" t="s">
        <v>279</v>
      </c>
      <c r="H9" s="84" t="s">
        <v>274</v>
      </c>
      <c r="I9" s="44">
        <v>0</v>
      </c>
      <c r="J9" s="44">
        <v>0</v>
      </c>
      <c r="K9" s="45">
        <v>89</v>
      </c>
      <c r="L9" s="45">
        <v>89</v>
      </c>
      <c r="M9" s="44">
        <v>0</v>
      </c>
      <c r="N9" s="44">
        <v>0</v>
      </c>
      <c r="O9" s="46">
        <f>+I9+K9+M9</f>
        <v>89</v>
      </c>
      <c r="P9" s="46">
        <f>+J9+L9+N9</f>
        <v>89</v>
      </c>
      <c r="Q9" s="44">
        <v>0</v>
      </c>
      <c r="R9" s="44">
        <v>0</v>
      </c>
      <c r="S9" s="45">
        <v>30</v>
      </c>
      <c r="T9" s="45">
        <v>4</v>
      </c>
      <c r="U9" s="45">
        <v>60</v>
      </c>
      <c r="V9" s="44">
        <v>94</v>
      </c>
      <c r="W9" s="46">
        <f>+Q9+S9+U9</f>
        <v>90</v>
      </c>
      <c r="X9" s="46">
        <f>+R9+T9+V9</f>
        <v>98</v>
      </c>
      <c r="Y9" s="45">
        <v>0</v>
      </c>
      <c r="Z9" s="21">
        <v>0</v>
      </c>
      <c r="AA9" s="45">
        <v>0</v>
      </c>
      <c r="AB9" s="21">
        <v>0</v>
      </c>
      <c r="AC9" s="45">
        <v>0</v>
      </c>
      <c r="AD9" s="20">
        <v>0</v>
      </c>
      <c r="AE9" s="46">
        <f>+Y9+AA9+AC9</f>
        <v>0</v>
      </c>
      <c r="AF9" s="46">
        <f>+Z9+AB9+AD9</f>
        <v>0</v>
      </c>
      <c r="AG9" s="45" t="e">
        <f>SUM(#REF!)</f>
        <v>#REF!</v>
      </c>
      <c r="AH9" s="45" t="e">
        <f>SUM(#REF!)</f>
        <v>#REF!</v>
      </c>
      <c r="AI9" s="45" t="e">
        <f>SUM(#REF!)</f>
        <v>#REF!</v>
      </c>
      <c r="AJ9" s="45" t="e">
        <f>SUM(#REF!)</f>
        <v>#REF!</v>
      </c>
      <c r="AK9" s="45" t="e">
        <f>SUM(#REF!)</f>
        <v>#REF!</v>
      </c>
      <c r="AL9" s="45" t="e">
        <f>SUM(#REF!)</f>
        <v>#REF!</v>
      </c>
      <c r="AM9" s="46" t="e">
        <f>+AG9+AI9+AK9</f>
        <v>#REF!</v>
      </c>
      <c r="AN9" s="46" t="e">
        <f>+AH9+AJ9+AL9</f>
        <v>#REF!</v>
      </c>
      <c r="AO9" s="47" t="e">
        <f>+O9+W9+AE9+AM9</f>
        <v>#REF!</v>
      </c>
      <c r="AP9" s="47" t="e">
        <f>+P9+X9+AF9+AN9</f>
        <v>#REF!</v>
      </c>
      <c r="AQ9" s="48" t="e">
        <f>IF(AND(AP9&gt;0,AO9&gt;0),AP9/AO9,0)</f>
        <v>#REF!</v>
      </c>
    </row>
    <row r="10" spans="1:43" ht="34.5" customHeight="1">
      <c r="A10" s="244" t="s">
        <v>100</v>
      </c>
      <c r="B10" s="244" t="s">
        <v>140</v>
      </c>
      <c r="C10" s="267" t="s">
        <v>101</v>
      </c>
      <c r="D10" s="378" t="s">
        <v>295</v>
      </c>
      <c r="E10" s="351" t="s">
        <v>308</v>
      </c>
      <c r="F10" s="380" t="s">
        <v>109</v>
      </c>
      <c r="G10" s="52" t="s">
        <v>233</v>
      </c>
      <c r="H10" s="52" t="s">
        <v>164</v>
      </c>
      <c r="I10" s="343" t="e">
        <f>SUM(#REF!)</f>
        <v>#REF!</v>
      </c>
      <c r="J10" s="343" t="e">
        <f>SUM(#REF!)</f>
        <v>#REF!</v>
      </c>
      <c r="K10" s="343" t="e">
        <f>SUM(#REF!)</f>
        <v>#REF!</v>
      </c>
      <c r="L10" s="343" t="e">
        <f>SUM(#REF!)</f>
        <v>#REF!</v>
      </c>
      <c r="M10" s="343" t="e">
        <f>SUM(#REF!)</f>
        <v>#REF!</v>
      </c>
      <c r="N10" s="343" t="e">
        <f>SUM(#REF!)</f>
        <v>#REF!</v>
      </c>
      <c r="O10" s="287" t="e">
        <f>I10+K10+M10</f>
        <v>#REF!</v>
      </c>
      <c r="P10" s="287" t="e">
        <f>+J10+L10+N10</f>
        <v>#REF!</v>
      </c>
      <c r="Q10" s="343" t="e">
        <f>SUM(#REF!)</f>
        <v>#REF!</v>
      </c>
      <c r="R10" s="343" t="e">
        <f>SUM(#REF!)</f>
        <v>#REF!</v>
      </c>
      <c r="S10" s="343" t="e">
        <f>SUM(#REF!)</f>
        <v>#REF!</v>
      </c>
      <c r="T10" s="343" t="e">
        <f>SUM(#REF!)</f>
        <v>#REF!</v>
      </c>
      <c r="U10" s="343" t="e">
        <f>SUM(#REF!)</f>
        <v>#REF!</v>
      </c>
      <c r="V10" s="343" t="e">
        <f>SUM(#REF!)</f>
        <v>#REF!</v>
      </c>
      <c r="W10" s="287" t="e">
        <f>Q10+S10+U10</f>
        <v>#REF!</v>
      </c>
      <c r="X10" s="287" t="e">
        <f>+R10+T10+V10</f>
        <v>#REF!</v>
      </c>
      <c r="Y10" s="343" t="e">
        <f>SUM(#REF!)</f>
        <v>#REF!</v>
      </c>
      <c r="Z10" s="343" t="e">
        <f>SUM(#REF!)</f>
        <v>#REF!</v>
      </c>
      <c r="AA10" s="343" t="e">
        <f>SUM(#REF!)</f>
        <v>#REF!</v>
      </c>
      <c r="AB10" s="343" t="e">
        <f>SUM(#REF!)</f>
        <v>#REF!</v>
      </c>
      <c r="AC10" s="343" t="e">
        <f>SUM(#REF!)</f>
        <v>#REF!</v>
      </c>
      <c r="AD10" s="343" t="e">
        <f>SUM(#REF!)</f>
        <v>#REF!</v>
      </c>
      <c r="AE10" s="287" t="e">
        <f>Y10+AA10+AC10</f>
        <v>#REF!</v>
      </c>
      <c r="AF10" s="287" t="e">
        <f>+Z10+AB10+AD10</f>
        <v>#REF!</v>
      </c>
      <c r="AG10" s="343" t="e">
        <f>SUM(#REF!)</f>
        <v>#REF!</v>
      </c>
      <c r="AH10" s="343" t="e">
        <f>SUM(#REF!)</f>
        <v>#REF!</v>
      </c>
      <c r="AI10" s="343" t="e">
        <f>SUM(#REF!)</f>
        <v>#REF!</v>
      </c>
      <c r="AJ10" s="343" t="e">
        <f>SUM(#REF!)</f>
        <v>#REF!</v>
      </c>
      <c r="AK10" s="343" t="e">
        <f>SUM(#REF!)</f>
        <v>#REF!</v>
      </c>
      <c r="AL10" s="343" t="e">
        <f>SUM(#REF!)</f>
        <v>#REF!</v>
      </c>
      <c r="AM10" s="287" t="e">
        <f>AG10+AI10+AK10</f>
        <v>#REF!</v>
      </c>
      <c r="AN10" s="287" t="e">
        <f>+AH10+AJ10+AL10</f>
        <v>#REF!</v>
      </c>
      <c r="AO10" s="283" t="e">
        <f>O10+W10+AE10+AM10</f>
        <v>#REF!</v>
      </c>
      <c r="AP10" s="283" t="e">
        <f>P10+X10+AF10+AN10</f>
        <v>#REF!</v>
      </c>
      <c r="AQ10" s="261" t="e">
        <f>IF(AND(AP10&gt;0,AO10&gt;0),AP10/AO10,0)</f>
        <v>#REF!</v>
      </c>
    </row>
    <row r="11" spans="1:43" ht="34.5">
      <c r="A11" s="245"/>
      <c r="B11" s="245"/>
      <c r="C11" s="268"/>
      <c r="D11" s="379"/>
      <c r="E11" s="352"/>
      <c r="F11" s="381"/>
      <c r="G11" s="52" t="s">
        <v>234</v>
      </c>
      <c r="H11" s="52" t="s">
        <v>232</v>
      </c>
      <c r="I11" s="348"/>
      <c r="J11" s="348"/>
      <c r="K11" s="348"/>
      <c r="L11" s="348"/>
      <c r="M11" s="348"/>
      <c r="N11" s="348"/>
      <c r="O11" s="347"/>
      <c r="P11" s="347"/>
      <c r="Q11" s="348"/>
      <c r="R11" s="348"/>
      <c r="S11" s="348"/>
      <c r="T11" s="348"/>
      <c r="U11" s="348"/>
      <c r="V11" s="348"/>
      <c r="W11" s="347"/>
      <c r="X11" s="347"/>
      <c r="Y11" s="348"/>
      <c r="Z11" s="348"/>
      <c r="AA11" s="348"/>
      <c r="AB11" s="348"/>
      <c r="AC11" s="348"/>
      <c r="AD11" s="348"/>
      <c r="AE11" s="347"/>
      <c r="AF11" s="347"/>
      <c r="AG11" s="348"/>
      <c r="AH11" s="348"/>
      <c r="AI11" s="348"/>
      <c r="AJ11" s="348"/>
      <c r="AK11" s="348"/>
      <c r="AL11" s="348"/>
      <c r="AM11" s="347"/>
      <c r="AN11" s="347"/>
      <c r="AO11" s="331"/>
      <c r="AP11" s="331"/>
      <c r="AQ11" s="262"/>
    </row>
    <row r="12" spans="1:43" ht="35.25" customHeight="1">
      <c r="A12" s="245"/>
      <c r="B12" s="245"/>
      <c r="C12" s="268"/>
      <c r="D12" s="379"/>
      <c r="E12" s="352"/>
      <c r="F12" s="381"/>
      <c r="G12" s="52" t="s">
        <v>235</v>
      </c>
      <c r="H12" s="52" t="s">
        <v>164</v>
      </c>
      <c r="I12" s="348"/>
      <c r="J12" s="348"/>
      <c r="K12" s="348"/>
      <c r="L12" s="348"/>
      <c r="M12" s="348"/>
      <c r="N12" s="348"/>
      <c r="O12" s="347"/>
      <c r="P12" s="347"/>
      <c r="Q12" s="348"/>
      <c r="R12" s="348"/>
      <c r="S12" s="348"/>
      <c r="T12" s="348"/>
      <c r="U12" s="348"/>
      <c r="V12" s="348"/>
      <c r="W12" s="347"/>
      <c r="X12" s="347"/>
      <c r="Y12" s="348"/>
      <c r="Z12" s="348"/>
      <c r="AA12" s="348"/>
      <c r="AB12" s="348"/>
      <c r="AC12" s="348"/>
      <c r="AD12" s="348"/>
      <c r="AE12" s="347"/>
      <c r="AF12" s="347"/>
      <c r="AG12" s="348"/>
      <c r="AH12" s="348"/>
      <c r="AI12" s="348"/>
      <c r="AJ12" s="348"/>
      <c r="AK12" s="348"/>
      <c r="AL12" s="348"/>
      <c r="AM12" s="347"/>
      <c r="AN12" s="347"/>
      <c r="AO12" s="331"/>
      <c r="AP12" s="331"/>
      <c r="AQ12" s="262"/>
    </row>
    <row r="13" spans="1:43" ht="34.5">
      <c r="A13" s="245"/>
      <c r="B13" s="245"/>
      <c r="C13" s="268"/>
      <c r="D13" s="376"/>
      <c r="E13" s="353"/>
      <c r="F13" s="382"/>
      <c r="G13" s="52" t="s">
        <v>236</v>
      </c>
      <c r="H13" s="52" t="s">
        <v>232</v>
      </c>
      <c r="I13" s="344"/>
      <c r="J13" s="344"/>
      <c r="K13" s="344"/>
      <c r="L13" s="344"/>
      <c r="M13" s="344"/>
      <c r="N13" s="344"/>
      <c r="O13" s="288"/>
      <c r="P13" s="288"/>
      <c r="Q13" s="344"/>
      <c r="R13" s="344"/>
      <c r="S13" s="344"/>
      <c r="T13" s="344"/>
      <c r="U13" s="344"/>
      <c r="V13" s="344"/>
      <c r="W13" s="288"/>
      <c r="X13" s="288"/>
      <c r="Y13" s="344"/>
      <c r="Z13" s="344"/>
      <c r="AA13" s="344"/>
      <c r="AB13" s="344"/>
      <c r="AC13" s="344"/>
      <c r="AD13" s="344"/>
      <c r="AE13" s="288"/>
      <c r="AF13" s="288"/>
      <c r="AG13" s="344"/>
      <c r="AH13" s="344"/>
      <c r="AI13" s="344"/>
      <c r="AJ13" s="344"/>
      <c r="AK13" s="344"/>
      <c r="AL13" s="344"/>
      <c r="AM13" s="288"/>
      <c r="AN13" s="288"/>
      <c r="AO13" s="284"/>
      <c r="AP13" s="284"/>
      <c r="AQ13" s="263"/>
    </row>
    <row r="14" spans="1:43" ht="51" customHeight="1">
      <c r="A14" s="245"/>
      <c r="B14" s="245"/>
      <c r="C14" s="268"/>
      <c r="D14" s="291" t="s">
        <v>201</v>
      </c>
      <c r="E14" s="355" t="s">
        <v>195</v>
      </c>
      <c r="F14" s="250" t="s">
        <v>342</v>
      </c>
      <c r="G14" s="52" t="s">
        <v>141</v>
      </c>
      <c r="H14" s="52" t="s">
        <v>251</v>
      </c>
      <c r="I14" s="285">
        <v>0</v>
      </c>
      <c r="J14" s="285">
        <v>0</v>
      </c>
      <c r="K14" s="285">
        <v>0</v>
      </c>
      <c r="L14" s="285">
        <v>0</v>
      </c>
      <c r="M14" s="285">
        <v>1</v>
      </c>
      <c r="N14" s="285">
        <v>1</v>
      </c>
      <c r="O14" s="287">
        <f>I14+K14+M14</f>
        <v>1</v>
      </c>
      <c r="P14" s="287">
        <f>J14+L14+N14</f>
        <v>1</v>
      </c>
      <c r="Q14" s="285">
        <v>0</v>
      </c>
      <c r="R14" s="285">
        <v>0</v>
      </c>
      <c r="S14" s="285">
        <v>0</v>
      </c>
      <c r="T14" s="285">
        <v>0</v>
      </c>
      <c r="U14" s="285">
        <v>0</v>
      </c>
      <c r="V14" s="285">
        <v>0</v>
      </c>
      <c r="W14" s="287">
        <f>Q14+S14+U14</f>
        <v>0</v>
      </c>
      <c r="X14" s="287">
        <f>R14+T14+V14</f>
        <v>0</v>
      </c>
      <c r="Y14" s="285">
        <v>0</v>
      </c>
      <c r="Z14" s="345">
        <v>0</v>
      </c>
      <c r="AA14" s="285">
        <v>0</v>
      </c>
      <c r="AB14" s="345">
        <v>0</v>
      </c>
      <c r="AC14" s="285">
        <v>0</v>
      </c>
      <c r="AD14" s="345">
        <v>0</v>
      </c>
      <c r="AE14" s="287">
        <f>Y14+AA14+AC14</f>
        <v>0</v>
      </c>
      <c r="AF14" s="287">
        <f>Z14+AB14+AD14</f>
        <v>0</v>
      </c>
      <c r="AG14" s="285">
        <v>0</v>
      </c>
      <c r="AH14" s="345">
        <v>0</v>
      </c>
      <c r="AI14" s="285">
        <v>0</v>
      </c>
      <c r="AJ14" s="345">
        <v>0</v>
      </c>
      <c r="AK14" s="285">
        <v>0</v>
      </c>
      <c r="AL14" s="345">
        <v>0</v>
      </c>
      <c r="AM14" s="287">
        <f>AG14+AI14+AK14</f>
        <v>0</v>
      </c>
      <c r="AN14" s="287">
        <f>AH14+AJ14+AL14</f>
        <v>0</v>
      </c>
      <c r="AO14" s="283">
        <f>O14+W14+AE14+AM14</f>
        <v>1</v>
      </c>
      <c r="AP14" s="283">
        <f>P14+X14+AF14+AN14</f>
        <v>1</v>
      </c>
      <c r="AQ14" s="261">
        <f>IF(AND(AP14&gt;0,AO14&gt;0),AP14/AO14,0)</f>
        <v>1</v>
      </c>
    </row>
    <row r="15" spans="1:43" ht="86.25">
      <c r="A15" s="245"/>
      <c r="B15" s="245"/>
      <c r="C15" s="268"/>
      <c r="D15" s="291"/>
      <c r="E15" s="355"/>
      <c r="F15" s="250"/>
      <c r="G15" s="52" t="s">
        <v>142</v>
      </c>
      <c r="H15" s="52" t="s">
        <v>232</v>
      </c>
      <c r="I15" s="349"/>
      <c r="J15" s="349"/>
      <c r="K15" s="349"/>
      <c r="L15" s="349"/>
      <c r="M15" s="349"/>
      <c r="N15" s="349"/>
      <c r="O15" s="347"/>
      <c r="P15" s="347"/>
      <c r="Q15" s="349"/>
      <c r="R15" s="349"/>
      <c r="S15" s="349"/>
      <c r="T15" s="349"/>
      <c r="U15" s="349"/>
      <c r="V15" s="349"/>
      <c r="W15" s="347"/>
      <c r="X15" s="347"/>
      <c r="Y15" s="349"/>
      <c r="Z15" s="350"/>
      <c r="AA15" s="349"/>
      <c r="AB15" s="350"/>
      <c r="AC15" s="349"/>
      <c r="AD15" s="350"/>
      <c r="AE15" s="347"/>
      <c r="AF15" s="347"/>
      <c r="AG15" s="349"/>
      <c r="AH15" s="350"/>
      <c r="AI15" s="349"/>
      <c r="AJ15" s="350"/>
      <c r="AK15" s="349"/>
      <c r="AL15" s="350"/>
      <c r="AM15" s="347"/>
      <c r="AN15" s="347"/>
      <c r="AO15" s="331"/>
      <c r="AP15" s="331"/>
      <c r="AQ15" s="262"/>
    </row>
    <row r="16" spans="1:43" ht="34.5">
      <c r="A16" s="245"/>
      <c r="B16" s="245"/>
      <c r="C16" s="268"/>
      <c r="D16" s="291"/>
      <c r="E16" s="355"/>
      <c r="F16" s="250"/>
      <c r="G16" s="52" t="s">
        <v>143</v>
      </c>
      <c r="H16" s="52" t="s">
        <v>232</v>
      </c>
      <c r="I16" s="349"/>
      <c r="J16" s="349"/>
      <c r="K16" s="349"/>
      <c r="L16" s="349"/>
      <c r="M16" s="349"/>
      <c r="N16" s="349"/>
      <c r="O16" s="347"/>
      <c r="P16" s="347"/>
      <c r="Q16" s="349"/>
      <c r="R16" s="349"/>
      <c r="S16" s="349"/>
      <c r="T16" s="349"/>
      <c r="U16" s="349"/>
      <c r="V16" s="349"/>
      <c r="W16" s="347"/>
      <c r="X16" s="347"/>
      <c r="Y16" s="349"/>
      <c r="Z16" s="350"/>
      <c r="AA16" s="349"/>
      <c r="AB16" s="350"/>
      <c r="AC16" s="349"/>
      <c r="AD16" s="350"/>
      <c r="AE16" s="347"/>
      <c r="AF16" s="347"/>
      <c r="AG16" s="349"/>
      <c r="AH16" s="350"/>
      <c r="AI16" s="349"/>
      <c r="AJ16" s="350"/>
      <c r="AK16" s="349"/>
      <c r="AL16" s="350"/>
      <c r="AM16" s="347"/>
      <c r="AN16" s="347"/>
      <c r="AO16" s="331"/>
      <c r="AP16" s="331"/>
      <c r="AQ16" s="262"/>
    </row>
    <row r="17" spans="1:43" ht="34.5">
      <c r="A17" s="245"/>
      <c r="B17" s="245"/>
      <c r="C17" s="268"/>
      <c r="D17" s="291"/>
      <c r="E17" s="355"/>
      <c r="F17" s="250"/>
      <c r="G17" s="52" t="s">
        <v>144</v>
      </c>
      <c r="H17" s="52" t="s">
        <v>232</v>
      </c>
      <c r="I17" s="349"/>
      <c r="J17" s="349"/>
      <c r="K17" s="349"/>
      <c r="L17" s="349"/>
      <c r="M17" s="349"/>
      <c r="N17" s="349"/>
      <c r="O17" s="347"/>
      <c r="P17" s="347"/>
      <c r="Q17" s="349"/>
      <c r="R17" s="349"/>
      <c r="S17" s="349"/>
      <c r="T17" s="349"/>
      <c r="U17" s="349"/>
      <c r="V17" s="349"/>
      <c r="W17" s="347"/>
      <c r="X17" s="347"/>
      <c r="Y17" s="349"/>
      <c r="Z17" s="350"/>
      <c r="AA17" s="349"/>
      <c r="AB17" s="350"/>
      <c r="AC17" s="349"/>
      <c r="AD17" s="350"/>
      <c r="AE17" s="347"/>
      <c r="AF17" s="347"/>
      <c r="AG17" s="349"/>
      <c r="AH17" s="350"/>
      <c r="AI17" s="349"/>
      <c r="AJ17" s="350"/>
      <c r="AK17" s="349"/>
      <c r="AL17" s="350"/>
      <c r="AM17" s="347"/>
      <c r="AN17" s="347"/>
      <c r="AO17" s="331"/>
      <c r="AP17" s="331"/>
      <c r="AQ17" s="262"/>
    </row>
    <row r="18" spans="1:43" ht="64.5" customHeight="1">
      <c r="A18" s="245"/>
      <c r="B18" s="245"/>
      <c r="C18" s="268"/>
      <c r="D18" s="291"/>
      <c r="E18" s="355"/>
      <c r="F18" s="250"/>
      <c r="G18" s="52" t="s">
        <v>145</v>
      </c>
      <c r="H18" s="52" t="s">
        <v>232</v>
      </c>
      <c r="I18" s="349"/>
      <c r="J18" s="349"/>
      <c r="K18" s="349"/>
      <c r="L18" s="349"/>
      <c r="M18" s="349"/>
      <c r="N18" s="349"/>
      <c r="O18" s="347"/>
      <c r="P18" s="347"/>
      <c r="Q18" s="349"/>
      <c r="R18" s="349"/>
      <c r="S18" s="349"/>
      <c r="T18" s="349"/>
      <c r="U18" s="349"/>
      <c r="V18" s="349"/>
      <c r="W18" s="347"/>
      <c r="X18" s="347"/>
      <c r="Y18" s="349"/>
      <c r="Z18" s="350"/>
      <c r="AA18" s="349"/>
      <c r="AB18" s="350"/>
      <c r="AC18" s="349"/>
      <c r="AD18" s="350"/>
      <c r="AE18" s="347"/>
      <c r="AF18" s="347"/>
      <c r="AG18" s="349"/>
      <c r="AH18" s="350"/>
      <c r="AI18" s="349"/>
      <c r="AJ18" s="350"/>
      <c r="AK18" s="349"/>
      <c r="AL18" s="350"/>
      <c r="AM18" s="347"/>
      <c r="AN18" s="347"/>
      <c r="AO18" s="331"/>
      <c r="AP18" s="331"/>
      <c r="AQ18" s="262"/>
    </row>
    <row r="19" spans="1:43" ht="87" customHeight="1">
      <c r="A19" s="245"/>
      <c r="B19" s="245"/>
      <c r="C19" s="268"/>
      <c r="D19" s="291"/>
      <c r="E19" s="355"/>
      <c r="F19" s="250"/>
      <c r="G19" s="52" t="s">
        <v>146</v>
      </c>
      <c r="H19" s="52" t="s">
        <v>232</v>
      </c>
      <c r="I19" s="286"/>
      <c r="J19" s="286"/>
      <c r="K19" s="286"/>
      <c r="L19" s="286"/>
      <c r="M19" s="286"/>
      <c r="N19" s="286"/>
      <c r="O19" s="288"/>
      <c r="P19" s="288"/>
      <c r="Q19" s="286"/>
      <c r="R19" s="286"/>
      <c r="S19" s="286"/>
      <c r="T19" s="286"/>
      <c r="U19" s="286"/>
      <c r="V19" s="286"/>
      <c r="W19" s="288"/>
      <c r="X19" s="288"/>
      <c r="Y19" s="286"/>
      <c r="Z19" s="346"/>
      <c r="AA19" s="286"/>
      <c r="AB19" s="346"/>
      <c r="AC19" s="286"/>
      <c r="AD19" s="346"/>
      <c r="AE19" s="288"/>
      <c r="AF19" s="288"/>
      <c r="AG19" s="286"/>
      <c r="AH19" s="346"/>
      <c r="AI19" s="286"/>
      <c r="AJ19" s="346"/>
      <c r="AK19" s="286"/>
      <c r="AL19" s="346"/>
      <c r="AM19" s="288"/>
      <c r="AN19" s="288"/>
      <c r="AO19" s="284"/>
      <c r="AP19" s="284"/>
      <c r="AQ19" s="263"/>
    </row>
    <row r="20" spans="1:43" ht="52.5" customHeight="1">
      <c r="A20" s="245"/>
      <c r="B20" s="245"/>
      <c r="C20" s="268"/>
      <c r="D20" s="248" t="s">
        <v>196</v>
      </c>
      <c r="E20" s="360" t="s">
        <v>381</v>
      </c>
      <c r="F20" s="248" t="s">
        <v>197</v>
      </c>
      <c r="G20" s="52" t="s">
        <v>141</v>
      </c>
      <c r="H20" s="52" t="s">
        <v>232</v>
      </c>
      <c r="I20" s="285">
        <v>0</v>
      </c>
      <c r="J20" s="285">
        <v>0</v>
      </c>
      <c r="K20" s="285">
        <v>0</v>
      </c>
      <c r="L20" s="285">
        <v>0</v>
      </c>
      <c r="M20" s="285">
        <v>0</v>
      </c>
      <c r="N20" s="285">
        <v>0</v>
      </c>
      <c r="O20" s="287">
        <f>I20+K20+M20</f>
        <v>0</v>
      </c>
      <c r="P20" s="287">
        <f>J20+L20+N20</f>
        <v>0</v>
      </c>
      <c r="Q20" s="285">
        <v>0</v>
      </c>
      <c r="R20" s="285">
        <v>0</v>
      </c>
      <c r="S20" s="285">
        <v>0</v>
      </c>
      <c r="T20" s="285">
        <v>0</v>
      </c>
      <c r="U20" s="285">
        <v>0</v>
      </c>
      <c r="V20" s="285">
        <v>0</v>
      </c>
      <c r="W20" s="287">
        <f>Q20+S20+U20</f>
        <v>0</v>
      </c>
      <c r="X20" s="287">
        <f>R20+T20+V20</f>
        <v>0</v>
      </c>
      <c r="Y20" s="285">
        <v>0</v>
      </c>
      <c r="Z20" s="345">
        <v>0</v>
      </c>
      <c r="AA20" s="285">
        <v>0</v>
      </c>
      <c r="AB20" s="345">
        <v>0</v>
      </c>
      <c r="AC20" s="285">
        <v>0</v>
      </c>
      <c r="AD20" s="345">
        <v>0</v>
      </c>
      <c r="AE20" s="287">
        <f>Y20+AA20+AC20</f>
        <v>0</v>
      </c>
      <c r="AF20" s="287">
        <f>Z20+AB20+AD20</f>
        <v>0</v>
      </c>
      <c r="AG20" s="285">
        <v>0</v>
      </c>
      <c r="AH20" s="345">
        <v>0</v>
      </c>
      <c r="AI20" s="285">
        <v>1</v>
      </c>
      <c r="AJ20" s="345">
        <v>1</v>
      </c>
      <c r="AK20" s="285">
        <v>0</v>
      </c>
      <c r="AL20" s="345">
        <v>0</v>
      </c>
      <c r="AM20" s="287">
        <f>AG20+AI20+AK20</f>
        <v>1</v>
      </c>
      <c r="AN20" s="287">
        <f>AH20+AJ20+AL20</f>
        <v>1</v>
      </c>
      <c r="AO20" s="283">
        <f>O20+W20+AE20+AM20</f>
        <v>1</v>
      </c>
      <c r="AP20" s="283">
        <f>P20+X20+AF20+AN20</f>
        <v>1</v>
      </c>
      <c r="AQ20" s="261">
        <f>IF(AND(AP20&gt;0,AO20&gt;0),AP20/AO20,0)</f>
        <v>1</v>
      </c>
    </row>
    <row r="21" spans="1:43" ht="90" customHeight="1">
      <c r="A21" s="245"/>
      <c r="B21" s="245"/>
      <c r="C21" s="268"/>
      <c r="D21" s="248"/>
      <c r="E21" s="360"/>
      <c r="F21" s="248"/>
      <c r="G21" s="60" t="s">
        <v>198</v>
      </c>
      <c r="H21" s="52" t="s">
        <v>232</v>
      </c>
      <c r="I21" s="349"/>
      <c r="J21" s="349"/>
      <c r="K21" s="349"/>
      <c r="L21" s="349"/>
      <c r="M21" s="349"/>
      <c r="N21" s="349"/>
      <c r="O21" s="347"/>
      <c r="P21" s="347"/>
      <c r="Q21" s="349"/>
      <c r="R21" s="349"/>
      <c r="S21" s="349"/>
      <c r="T21" s="349"/>
      <c r="U21" s="349"/>
      <c r="V21" s="349"/>
      <c r="W21" s="347"/>
      <c r="X21" s="347"/>
      <c r="Y21" s="349"/>
      <c r="Z21" s="350"/>
      <c r="AA21" s="349"/>
      <c r="AB21" s="350"/>
      <c r="AC21" s="349"/>
      <c r="AD21" s="350"/>
      <c r="AE21" s="347"/>
      <c r="AF21" s="347"/>
      <c r="AG21" s="349"/>
      <c r="AH21" s="350"/>
      <c r="AI21" s="349"/>
      <c r="AJ21" s="350"/>
      <c r="AK21" s="349"/>
      <c r="AL21" s="350"/>
      <c r="AM21" s="347"/>
      <c r="AN21" s="347"/>
      <c r="AO21" s="331"/>
      <c r="AP21" s="331"/>
      <c r="AQ21" s="262"/>
    </row>
    <row r="22" spans="1:43" ht="43.5" customHeight="1">
      <c r="A22" s="245"/>
      <c r="B22" s="245"/>
      <c r="C22" s="268"/>
      <c r="D22" s="248"/>
      <c r="E22" s="360"/>
      <c r="F22" s="248"/>
      <c r="G22" s="52" t="s">
        <v>147</v>
      </c>
      <c r="H22" s="52" t="s">
        <v>232</v>
      </c>
      <c r="I22" s="349"/>
      <c r="J22" s="349"/>
      <c r="K22" s="349"/>
      <c r="L22" s="349"/>
      <c r="M22" s="349"/>
      <c r="N22" s="349"/>
      <c r="O22" s="347"/>
      <c r="P22" s="347"/>
      <c r="Q22" s="349"/>
      <c r="R22" s="349"/>
      <c r="S22" s="349"/>
      <c r="T22" s="349"/>
      <c r="U22" s="349"/>
      <c r="V22" s="349"/>
      <c r="W22" s="347"/>
      <c r="X22" s="347"/>
      <c r="Y22" s="349"/>
      <c r="Z22" s="350"/>
      <c r="AA22" s="349"/>
      <c r="AB22" s="350"/>
      <c r="AC22" s="349"/>
      <c r="AD22" s="350"/>
      <c r="AE22" s="347"/>
      <c r="AF22" s="347"/>
      <c r="AG22" s="349"/>
      <c r="AH22" s="350"/>
      <c r="AI22" s="349"/>
      <c r="AJ22" s="350"/>
      <c r="AK22" s="349"/>
      <c r="AL22" s="350"/>
      <c r="AM22" s="347"/>
      <c r="AN22" s="347"/>
      <c r="AO22" s="331"/>
      <c r="AP22" s="331"/>
      <c r="AQ22" s="262"/>
    </row>
    <row r="23" spans="1:43" ht="58.5" customHeight="1">
      <c r="A23" s="245"/>
      <c r="B23" s="245"/>
      <c r="C23" s="268"/>
      <c r="D23" s="248"/>
      <c r="E23" s="360"/>
      <c r="F23" s="248"/>
      <c r="G23" s="52" t="s">
        <v>148</v>
      </c>
      <c r="H23" s="52" t="s">
        <v>232</v>
      </c>
      <c r="I23" s="349"/>
      <c r="J23" s="349"/>
      <c r="K23" s="349"/>
      <c r="L23" s="349"/>
      <c r="M23" s="349"/>
      <c r="N23" s="349"/>
      <c r="O23" s="347"/>
      <c r="P23" s="347"/>
      <c r="Q23" s="349"/>
      <c r="R23" s="349"/>
      <c r="S23" s="349"/>
      <c r="T23" s="349"/>
      <c r="U23" s="349"/>
      <c r="V23" s="349"/>
      <c r="W23" s="347"/>
      <c r="X23" s="347"/>
      <c r="Y23" s="349"/>
      <c r="Z23" s="350"/>
      <c r="AA23" s="349"/>
      <c r="AB23" s="350"/>
      <c r="AC23" s="349"/>
      <c r="AD23" s="350"/>
      <c r="AE23" s="347"/>
      <c r="AF23" s="347"/>
      <c r="AG23" s="349"/>
      <c r="AH23" s="350"/>
      <c r="AI23" s="349"/>
      <c r="AJ23" s="350"/>
      <c r="AK23" s="349"/>
      <c r="AL23" s="350"/>
      <c r="AM23" s="347"/>
      <c r="AN23" s="347"/>
      <c r="AO23" s="331"/>
      <c r="AP23" s="331"/>
      <c r="AQ23" s="262"/>
    </row>
    <row r="24" spans="1:43" ht="89.25" customHeight="1">
      <c r="A24" s="245"/>
      <c r="B24" s="245"/>
      <c r="C24" s="268"/>
      <c r="D24" s="248"/>
      <c r="E24" s="360"/>
      <c r="F24" s="248"/>
      <c r="G24" s="52" t="s">
        <v>149</v>
      </c>
      <c r="H24" s="52" t="s">
        <v>232</v>
      </c>
      <c r="I24" s="286"/>
      <c r="J24" s="286"/>
      <c r="K24" s="286"/>
      <c r="L24" s="286"/>
      <c r="M24" s="286"/>
      <c r="N24" s="286"/>
      <c r="O24" s="288"/>
      <c r="P24" s="288"/>
      <c r="Q24" s="286"/>
      <c r="R24" s="286"/>
      <c r="S24" s="286"/>
      <c r="T24" s="286"/>
      <c r="U24" s="286"/>
      <c r="V24" s="286"/>
      <c r="W24" s="288"/>
      <c r="X24" s="288"/>
      <c r="Y24" s="286"/>
      <c r="Z24" s="346"/>
      <c r="AA24" s="286"/>
      <c r="AB24" s="346"/>
      <c r="AC24" s="286"/>
      <c r="AD24" s="346"/>
      <c r="AE24" s="288"/>
      <c r="AF24" s="288"/>
      <c r="AG24" s="286"/>
      <c r="AH24" s="346"/>
      <c r="AI24" s="286"/>
      <c r="AJ24" s="346"/>
      <c r="AK24" s="286"/>
      <c r="AL24" s="346"/>
      <c r="AM24" s="288"/>
      <c r="AN24" s="288"/>
      <c r="AO24" s="284"/>
      <c r="AP24" s="284"/>
      <c r="AQ24" s="263"/>
    </row>
    <row r="25" spans="1:43" ht="51.75">
      <c r="A25" s="245"/>
      <c r="B25" s="245"/>
      <c r="C25" s="268"/>
      <c r="D25" s="248" t="s">
        <v>200</v>
      </c>
      <c r="E25" s="360" t="s">
        <v>195</v>
      </c>
      <c r="F25" s="248" t="s">
        <v>199</v>
      </c>
      <c r="G25" s="52" t="s">
        <v>141</v>
      </c>
      <c r="H25" s="52" t="s">
        <v>252</v>
      </c>
      <c r="I25" s="285">
        <v>0</v>
      </c>
      <c r="J25" s="377">
        <v>0</v>
      </c>
      <c r="K25" s="285">
        <v>0</v>
      </c>
      <c r="L25" s="285">
        <v>0</v>
      </c>
      <c r="M25" s="373">
        <v>1</v>
      </c>
      <c r="N25" s="373">
        <v>1</v>
      </c>
      <c r="O25" s="287">
        <f>I25+K25+M25</f>
        <v>1</v>
      </c>
      <c r="P25" s="287">
        <f>J25+L25+N25</f>
        <v>1</v>
      </c>
      <c r="Q25" s="285">
        <v>0</v>
      </c>
      <c r="R25" s="285">
        <v>0</v>
      </c>
      <c r="S25" s="285">
        <v>0</v>
      </c>
      <c r="T25" s="285">
        <v>0</v>
      </c>
      <c r="U25" s="285">
        <v>0</v>
      </c>
      <c r="V25" s="285">
        <v>0</v>
      </c>
      <c r="W25" s="287">
        <f>Q25+S25+U25</f>
        <v>0</v>
      </c>
      <c r="X25" s="287">
        <f>R25+T25+V25</f>
        <v>0</v>
      </c>
      <c r="Y25" s="285">
        <v>0</v>
      </c>
      <c r="Z25" s="345">
        <v>0</v>
      </c>
      <c r="AA25" s="285">
        <v>0</v>
      </c>
      <c r="AB25" s="345">
        <v>0</v>
      </c>
      <c r="AC25" s="285">
        <v>0</v>
      </c>
      <c r="AD25" s="345">
        <v>0</v>
      </c>
      <c r="AE25" s="287">
        <f>Y25+AA25+AC25</f>
        <v>0</v>
      </c>
      <c r="AF25" s="287">
        <f>Z25+AB25+AD25</f>
        <v>0</v>
      </c>
      <c r="AG25" s="285">
        <v>0</v>
      </c>
      <c r="AH25" s="345">
        <v>0</v>
      </c>
      <c r="AI25" s="285">
        <v>0</v>
      </c>
      <c r="AJ25" s="345">
        <v>0</v>
      </c>
      <c r="AK25" s="285">
        <v>0</v>
      </c>
      <c r="AL25" s="345">
        <v>0</v>
      </c>
      <c r="AM25" s="287">
        <f>AG25+AI25+AK25</f>
        <v>0</v>
      </c>
      <c r="AN25" s="287">
        <f>AH25+AJ25+AL25</f>
        <v>0</v>
      </c>
      <c r="AO25" s="283">
        <f>O25+W25+AE25+AM25</f>
        <v>1</v>
      </c>
      <c r="AP25" s="283">
        <f>P25+X25+AF25+AN25</f>
        <v>1</v>
      </c>
      <c r="AQ25" s="261">
        <f>IF(AND(AP25&gt;0,AO25&gt;0),AP25/AO25,0)</f>
        <v>1</v>
      </c>
    </row>
    <row r="26" spans="1:43" ht="51" customHeight="1">
      <c r="A26" s="245"/>
      <c r="B26" s="245"/>
      <c r="C26" s="268"/>
      <c r="D26" s="248"/>
      <c r="E26" s="360"/>
      <c r="F26" s="248"/>
      <c r="G26" s="52" t="s">
        <v>150</v>
      </c>
      <c r="H26" s="52" t="s">
        <v>232</v>
      </c>
      <c r="I26" s="349"/>
      <c r="J26" s="349"/>
      <c r="K26" s="349"/>
      <c r="L26" s="349"/>
      <c r="M26" s="374"/>
      <c r="N26" s="374"/>
      <c r="O26" s="347"/>
      <c r="P26" s="347"/>
      <c r="Q26" s="349"/>
      <c r="R26" s="349"/>
      <c r="S26" s="349"/>
      <c r="T26" s="349"/>
      <c r="U26" s="349"/>
      <c r="V26" s="349"/>
      <c r="W26" s="347"/>
      <c r="X26" s="347"/>
      <c r="Y26" s="349"/>
      <c r="Z26" s="350"/>
      <c r="AA26" s="349"/>
      <c r="AB26" s="350"/>
      <c r="AC26" s="349"/>
      <c r="AD26" s="350"/>
      <c r="AE26" s="347"/>
      <c r="AF26" s="347"/>
      <c r="AG26" s="349"/>
      <c r="AH26" s="350"/>
      <c r="AI26" s="349"/>
      <c r="AJ26" s="350"/>
      <c r="AK26" s="349"/>
      <c r="AL26" s="350"/>
      <c r="AM26" s="347"/>
      <c r="AN26" s="347"/>
      <c r="AO26" s="331"/>
      <c r="AP26" s="331"/>
      <c r="AQ26" s="262"/>
    </row>
    <row r="27" spans="1:43" ht="48" customHeight="1">
      <c r="A27" s="245"/>
      <c r="B27" s="245"/>
      <c r="C27" s="268"/>
      <c r="D27" s="248"/>
      <c r="E27" s="360"/>
      <c r="F27" s="248"/>
      <c r="G27" s="52" t="s">
        <v>147</v>
      </c>
      <c r="H27" s="52" t="s">
        <v>232</v>
      </c>
      <c r="I27" s="349"/>
      <c r="J27" s="349"/>
      <c r="K27" s="349"/>
      <c r="L27" s="349"/>
      <c r="M27" s="374"/>
      <c r="N27" s="374"/>
      <c r="O27" s="347"/>
      <c r="P27" s="347"/>
      <c r="Q27" s="349"/>
      <c r="R27" s="349"/>
      <c r="S27" s="349"/>
      <c r="T27" s="349"/>
      <c r="U27" s="349"/>
      <c r="V27" s="349"/>
      <c r="W27" s="347"/>
      <c r="X27" s="347"/>
      <c r="Y27" s="349"/>
      <c r="Z27" s="350"/>
      <c r="AA27" s="349"/>
      <c r="AB27" s="350"/>
      <c r="AC27" s="349"/>
      <c r="AD27" s="350"/>
      <c r="AE27" s="347"/>
      <c r="AF27" s="347"/>
      <c r="AG27" s="349"/>
      <c r="AH27" s="350"/>
      <c r="AI27" s="349"/>
      <c r="AJ27" s="350"/>
      <c r="AK27" s="349"/>
      <c r="AL27" s="350"/>
      <c r="AM27" s="347"/>
      <c r="AN27" s="347"/>
      <c r="AO27" s="331"/>
      <c r="AP27" s="331"/>
      <c r="AQ27" s="262"/>
    </row>
    <row r="28" spans="1:43" ht="46.5" customHeight="1">
      <c r="A28" s="245"/>
      <c r="B28" s="245"/>
      <c r="C28" s="268"/>
      <c r="D28" s="248"/>
      <c r="E28" s="360"/>
      <c r="F28" s="248"/>
      <c r="G28" s="52" t="s">
        <v>148</v>
      </c>
      <c r="H28" s="52" t="s">
        <v>232</v>
      </c>
      <c r="I28" s="349"/>
      <c r="J28" s="349"/>
      <c r="K28" s="349"/>
      <c r="L28" s="349"/>
      <c r="M28" s="374"/>
      <c r="N28" s="374"/>
      <c r="O28" s="347"/>
      <c r="P28" s="347"/>
      <c r="Q28" s="349"/>
      <c r="R28" s="349"/>
      <c r="S28" s="349"/>
      <c r="T28" s="349"/>
      <c r="U28" s="349"/>
      <c r="V28" s="349"/>
      <c r="W28" s="347"/>
      <c r="X28" s="347"/>
      <c r="Y28" s="349"/>
      <c r="Z28" s="350"/>
      <c r="AA28" s="349"/>
      <c r="AB28" s="350"/>
      <c r="AC28" s="349"/>
      <c r="AD28" s="350"/>
      <c r="AE28" s="347"/>
      <c r="AF28" s="347"/>
      <c r="AG28" s="349"/>
      <c r="AH28" s="350"/>
      <c r="AI28" s="349"/>
      <c r="AJ28" s="350"/>
      <c r="AK28" s="349"/>
      <c r="AL28" s="350"/>
      <c r="AM28" s="347"/>
      <c r="AN28" s="347"/>
      <c r="AO28" s="331"/>
      <c r="AP28" s="331"/>
      <c r="AQ28" s="262"/>
    </row>
    <row r="29" spans="1:43" ht="111.75" customHeight="1">
      <c r="A29" s="245"/>
      <c r="B29" s="245"/>
      <c r="C29" s="268"/>
      <c r="D29" s="248"/>
      <c r="E29" s="360"/>
      <c r="F29" s="248"/>
      <c r="G29" s="52" t="s">
        <v>151</v>
      </c>
      <c r="H29" s="52" t="s">
        <v>232</v>
      </c>
      <c r="I29" s="286"/>
      <c r="J29" s="286"/>
      <c r="K29" s="286"/>
      <c r="L29" s="286"/>
      <c r="M29" s="375"/>
      <c r="N29" s="375"/>
      <c r="O29" s="288"/>
      <c r="P29" s="288"/>
      <c r="Q29" s="286"/>
      <c r="R29" s="286"/>
      <c r="S29" s="286"/>
      <c r="T29" s="286"/>
      <c r="U29" s="286"/>
      <c r="V29" s="286"/>
      <c r="W29" s="288"/>
      <c r="X29" s="288"/>
      <c r="Y29" s="286"/>
      <c r="Z29" s="346"/>
      <c r="AA29" s="286"/>
      <c r="AB29" s="346"/>
      <c r="AC29" s="286"/>
      <c r="AD29" s="346"/>
      <c r="AE29" s="288"/>
      <c r="AF29" s="288"/>
      <c r="AG29" s="286"/>
      <c r="AH29" s="346"/>
      <c r="AI29" s="286"/>
      <c r="AJ29" s="346"/>
      <c r="AK29" s="286"/>
      <c r="AL29" s="346"/>
      <c r="AM29" s="288"/>
      <c r="AN29" s="288"/>
      <c r="AO29" s="284"/>
      <c r="AP29" s="284"/>
      <c r="AQ29" s="263"/>
    </row>
    <row r="30" spans="1:43" ht="51.75" customHeight="1">
      <c r="A30" s="245"/>
      <c r="B30" s="245"/>
      <c r="C30" s="268"/>
      <c r="D30" s="376" t="s">
        <v>191</v>
      </c>
      <c r="E30" s="353" t="s">
        <v>192</v>
      </c>
      <c r="F30" s="376" t="s">
        <v>193</v>
      </c>
      <c r="G30" s="38" t="s">
        <v>141</v>
      </c>
      <c r="H30" s="38" t="s">
        <v>252</v>
      </c>
      <c r="I30" s="285">
        <v>0</v>
      </c>
      <c r="J30" s="285">
        <v>0</v>
      </c>
      <c r="K30" s="285">
        <v>0</v>
      </c>
      <c r="L30" s="285">
        <v>0</v>
      </c>
      <c r="M30" s="285">
        <v>0</v>
      </c>
      <c r="N30" s="285">
        <v>0</v>
      </c>
      <c r="O30" s="287">
        <f>I30+K30+M30</f>
        <v>0</v>
      </c>
      <c r="P30" s="287">
        <f>J30+L30+N30</f>
        <v>0</v>
      </c>
      <c r="Q30" s="285">
        <v>0</v>
      </c>
      <c r="R30" s="285">
        <v>0</v>
      </c>
      <c r="S30" s="285">
        <v>0</v>
      </c>
      <c r="T30" s="285">
        <v>0</v>
      </c>
      <c r="U30" s="285">
        <v>0</v>
      </c>
      <c r="V30" s="285">
        <v>0</v>
      </c>
      <c r="W30" s="287">
        <f>Q30+S30+U30</f>
        <v>0</v>
      </c>
      <c r="X30" s="287">
        <f>R30+T30+V30</f>
        <v>0</v>
      </c>
      <c r="Y30" s="285">
        <v>0</v>
      </c>
      <c r="Z30" s="345">
        <v>0</v>
      </c>
      <c r="AA30" s="285">
        <v>0</v>
      </c>
      <c r="AB30" s="345">
        <v>0</v>
      </c>
      <c r="AC30" s="285">
        <v>0</v>
      </c>
      <c r="AD30" s="345">
        <v>0</v>
      </c>
      <c r="AE30" s="287">
        <f>Y30+AA30+AC30</f>
        <v>0</v>
      </c>
      <c r="AF30" s="287">
        <f>Z30+AB30+AD30</f>
        <v>0</v>
      </c>
      <c r="AG30" s="285">
        <v>1</v>
      </c>
      <c r="AH30" s="345">
        <v>1</v>
      </c>
      <c r="AI30" s="285">
        <v>0</v>
      </c>
      <c r="AJ30" s="345">
        <v>0</v>
      </c>
      <c r="AK30" s="285">
        <v>0</v>
      </c>
      <c r="AL30" s="345">
        <v>0</v>
      </c>
      <c r="AM30" s="287">
        <f>AG30+AI30+AK30</f>
        <v>1</v>
      </c>
      <c r="AN30" s="287">
        <f>AH30+AJ30+AL30</f>
        <v>1</v>
      </c>
      <c r="AO30" s="283">
        <f>O30+W30+AE30+AM30</f>
        <v>1</v>
      </c>
      <c r="AP30" s="283">
        <f>P30+X30+AF30+AN30</f>
        <v>1</v>
      </c>
      <c r="AQ30" s="261">
        <f>IF(AND(AP30&gt;0,AO30&gt;0),AP30/AO30,0)</f>
        <v>1</v>
      </c>
    </row>
    <row r="31" spans="1:43" ht="46.5" customHeight="1">
      <c r="A31" s="245"/>
      <c r="B31" s="245"/>
      <c r="C31" s="268"/>
      <c r="D31" s="251"/>
      <c r="E31" s="249"/>
      <c r="F31" s="251"/>
      <c r="G31" s="52" t="s">
        <v>155</v>
      </c>
      <c r="H31" s="52" t="s">
        <v>253</v>
      </c>
      <c r="I31" s="349"/>
      <c r="J31" s="349"/>
      <c r="K31" s="349"/>
      <c r="L31" s="349"/>
      <c r="M31" s="349"/>
      <c r="N31" s="349"/>
      <c r="O31" s="347"/>
      <c r="P31" s="347"/>
      <c r="Q31" s="349"/>
      <c r="R31" s="349"/>
      <c r="S31" s="349"/>
      <c r="T31" s="349"/>
      <c r="U31" s="349"/>
      <c r="V31" s="349"/>
      <c r="W31" s="347"/>
      <c r="X31" s="347"/>
      <c r="Y31" s="349"/>
      <c r="Z31" s="350"/>
      <c r="AA31" s="349"/>
      <c r="AB31" s="350"/>
      <c r="AC31" s="349"/>
      <c r="AD31" s="350"/>
      <c r="AE31" s="347"/>
      <c r="AF31" s="347"/>
      <c r="AG31" s="349"/>
      <c r="AH31" s="350"/>
      <c r="AI31" s="349"/>
      <c r="AJ31" s="350"/>
      <c r="AK31" s="349"/>
      <c r="AL31" s="350"/>
      <c r="AM31" s="347"/>
      <c r="AN31" s="347"/>
      <c r="AO31" s="331"/>
      <c r="AP31" s="331"/>
      <c r="AQ31" s="262"/>
    </row>
    <row r="32" spans="1:43" ht="34.5">
      <c r="A32" s="245"/>
      <c r="B32" s="245"/>
      <c r="C32" s="268"/>
      <c r="D32" s="251"/>
      <c r="E32" s="249"/>
      <c r="F32" s="251"/>
      <c r="G32" s="52" t="s">
        <v>152</v>
      </c>
      <c r="H32" s="52" t="s">
        <v>232</v>
      </c>
      <c r="I32" s="349"/>
      <c r="J32" s="349"/>
      <c r="K32" s="349"/>
      <c r="L32" s="349"/>
      <c r="M32" s="349"/>
      <c r="N32" s="349"/>
      <c r="O32" s="347"/>
      <c r="P32" s="347"/>
      <c r="Q32" s="349"/>
      <c r="R32" s="349"/>
      <c r="S32" s="349"/>
      <c r="T32" s="349"/>
      <c r="U32" s="349"/>
      <c r="V32" s="349"/>
      <c r="W32" s="347"/>
      <c r="X32" s="347"/>
      <c r="Y32" s="349"/>
      <c r="Z32" s="350"/>
      <c r="AA32" s="349"/>
      <c r="AB32" s="350"/>
      <c r="AC32" s="349"/>
      <c r="AD32" s="350"/>
      <c r="AE32" s="347"/>
      <c r="AF32" s="347"/>
      <c r="AG32" s="349"/>
      <c r="AH32" s="350"/>
      <c r="AI32" s="349"/>
      <c r="AJ32" s="350"/>
      <c r="AK32" s="349"/>
      <c r="AL32" s="350"/>
      <c r="AM32" s="347"/>
      <c r="AN32" s="347"/>
      <c r="AO32" s="331"/>
      <c r="AP32" s="331"/>
      <c r="AQ32" s="262"/>
    </row>
    <row r="33" spans="1:43" ht="34.5">
      <c r="A33" s="245"/>
      <c r="B33" s="245"/>
      <c r="C33" s="268"/>
      <c r="D33" s="251"/>
      <c r="E33" s="249"/>
      <c r="F33" s="251"/>
      <c r="G33" s="52" t="s">
        <v>153</v>
      </c>
      <c r="H33" s="52" t="s">
        <v>232</v>
      </c>
      <c r="I33" s="349"/>
      <c r="J33" s="349"/>
      <c r="K33" s="349"/>
      <c r="L33" s="349"/>
      <c r="M33" s="349"/>
      <c r="N33" s="349"/>
      <c r="O33" s="347"/>
      <c r="P33" s="347"/>
      <c r="Q33" s="349"/>
      <c r="R33" s="349"/>
      <c r="S33" s="349"/>
      <c r="T33" s="349"/>
      <c r="U33" s="349"/>
      <c r="V33" s="349"/>
      <c r="W33" s="347"/>
      <c r="X33" s="347"/>
      <c r="Y33" s="349"/>
      <c r="Z33" s="350"/>
      <c r="AA33" s="349"/>
      <c r="AB33" s="350"/>
      <c r="AC33" s="349"/>
      <c r="AD33" s="350"/>
      <c r="AE33" s="347"/>
      <c r="AF33" s="347"/>
      <c r="AG33" s="349"/>
      <c r="AH33" s="350"/>
      <c r="AI33" s="349"/>
      <c r="AJ33" s="350"/>
      <c r="AK33" s="349"/>
      <c r="AL33" s="350"/>
      <c r="AM33" s="347"/>
      <c r="AN33" s="347"/>
      <c r="AO33" s="331"/>
      <c r="AP33" s="331"/>
      <c r="AQ33" s="262"/>
    </row>
    <row r="34" spans="1:43" ht="34.5">
      <c r="A34" s="245"/>
      <c r="B34" s="245"/>
      <c r="C34" s="268"/>
      <c r="D34" s="251"/>
      <c r="E34" s="249"/>
      <c r="F34" s="251"/>
      <c r="G34" s="52" t="s">
        <v>154</v>
      </c>
      <c r="H34" s="52" t="s">
        <v>232</v>
      </c>
      <c r="I34" s="349"/>
      <c r="J34" s="349"/>
      <c r="K34" s="349"/>
      <c r="L34" s="349"/>
      <c r="M34" s="349"/>
      <c r="N34" s="349"/>
      <c r="O34" s="347"/>
      <c r="P34" s="347"/>
      <c r="Q34" s="349"/>
      <c r="R34" s="349"/>
      <c r="S34" s="349"/>
      <c r="T34" s="349"/>
      <c r="U34" s="349"/>
      <c r="V34" s="349"/>
      <c r="W34" s="347"/>
      <c r="X34" s="347"/>
      <c r="Y34" s="349"/>
      <c r="Z34" s="350"/>
      <c r="AA34" s="349"/>
      <c r="AB34" s="350"/>
      <c r="AC34" s="349"/>
      <c r="AD34" s="350"/>
      <c r="AE34" s="347"/>
      <c r="AF34" s="347"/>
      <c r="AG34" s="349"/>
      <c r="AH34" s="350"/>
      <c r="AI34" s="349"/>
      <c r="AJ34" s="350"/>
      <c r="AK34" s="349"/>
      <c r="AL34" s="350"/>
      <c r="AM34" s="347"/>
      <c r="AN34" s="347"/>
      <c r="AO34" s="331"/>
      <c r="AP34" s="331"/>
      <c r="AQ34" s="262"/>
    </row>
    <row r="35" spans="1:43" ht="34.5" customHeight="1">
      <c r="A35" s="245"/>
      <c r="B35" s="245"/>
      <c r="C35" s="268"/>
      <c r="D35" s="251"/>
      <c r="E35" s="249"/>
      <c r="F35" s="251"/>
      <c r="G35" s="52" t="s">
        <v>156</v>
      </c>
      <c r="H35" s="251" t="s">
        <v>253</v>
      </c>
      <c r="I35" s="349"/>
      <c r="J35" s="349"/>
      <c r="K35" s="349"/>
      <c r="L35" s="349"/>
      <c r="M35" s="349"/>
      <c r="N35" s="349"/>
      <c r="O35" s="347"/>
      <c r="P35" s="347"/>
      <c r="Q35" s="349"/>
      <c r="R35" s="349"/>
      <c r="S35" s="349"/>
      <c r="T35" s="349"/>
      <c r="U35" s="349"/>
      <c r="V35" s="349"/>
      <c r="W35" s="347"/>
      <c r="X35" s="347"/>
      <c r="Y35" s="349"/>
      <c r="Z35" s="350"/>
      <c r="AA35" s="349"/>
      <c r="AB35" s="350"/>
      <c r="AC35" s="349"/>
      <c r="AD35" s="350"/>
      <c r="AE35" s="347"/>
      <c r="AF35" s="347"/>
      <c r="AG35" s="349"/>
      <c r="AH35" s="350"/>
      <c r="AI35" s="349"/>
      <c r="AJ35" s="350"/>
      <c r="AK35" s="349"/>
      <c r="AL35" s="350"/>
      <c r="AM35" s="347"/>
      <c r="AN35" s="347"/>
      <c r="AO35" s="331"/>
      <c r="AP35" s="331"/>
      <c r="AQ35" s="262"/>
    </row>
    <row r="36" spans="1:43" ht="51.75">
      <c r="A36" s="245"/>
      <c r="B36" s="245"/>
      <c r="C36" s="268"/>
      <c r="D36" s="251"/>
      <c r="E36" s="249"/>
      <c r="F36" s="251"/>
      <c r="G36" s="52" t="s">
        <v>157</v>
      </c>
      <c r="H36" s="251"/>
      <c r="I36" s="286"/>
      <c r="J36" s="286"/>
      <c r="K36" s="286"/>
      <c r="L36" s="286"/>
      <c r="M36" s="286"/>
      <c r="N36" s="286"/>
      <c r="O36" s="288"/>
      <c r="P36" s="288"/>
      <c r="Q36" s="286"/>
      <c r="R36" s="286"/>
      <c r="S36" s="286"/>
      <c r="T36" s="286"/>
      <c r="U36" s="286"/>
      <c r="V36" s="286"/>
      <c r="W36" s="288"/>
      <c r="X36" s="288"/>
      <c r="Y36" s="286"/>
      <c r="Z36" s="346"/>
      <c r="AA36" s="286"/>
      <c r="AB36" s="346"/>
      <c r="AC36" s="286"/>
      <c r="AD36" s="346"/>
      <c r="AE36" s="288"/>
      <c r="AF36" s="288"/>
      <c r="AG36" s="286"/>
      <c r="AH36" s="346"/>
      <c r="AI36" s="286"/>
      <c r="AJ36" s="346"/>
      <c r="AK36" s="286"/>
      <c r="AL36" s="346"/>
      <c r="AM36" s="288"/>
      <c r="AN36" s="288"/>
      <c r="AO36" s="284"/>
      <c r="AP36" s="284"/>
      <c r="AQ36" s="263"/>
    </row>
    <row r="37" spans="1:43" ht="39" customHeight="1">
      <c r="A37" s="245"/>
      <c r="B37" s="245"/>
      <c r="C37" s="268"/>
      <c r="D37" s="251" t="s">
        <v>203</v>
      </c>
      <c r="E37" s="249" t="s">
        <v>195</v>
      </c>
      <c r="F37" s="250" t="s">
        <v>158</v>
      </c>
      <c r="G37" s="52" t="s">
        <v>159</v>
      </c>
      <c r="H37" s="52" t="s">
        <v>232</v>
      </c>
      <c r="I37" s="285">
        <v>0</v>
      </c>
      <c r="J37" s="285">
        <v>0</v>
      </c>
      <c r="K37" s="285">
        <v>0</v>
      </c>
      <c r="L37" s="285">
        <v>0</v>
      </c>
      <c r="M37" s="285">
        <v>1</v>
      </c>
      <c r="N37" s="373">
        <v>1</v>
      </c>
      <c r="O37" s="287">
        <f>I37+K37+M37</f>
        <v>1</v>
      </c>
      <c r="P37" s="287">
        <f>+J37+L37+N37</f>
        <v>1</v>
      </c>
      <c r="Q37" s="285">
        <v>0</v>
      </c>
      <c r="R37" s="285">
        <v>0</v>
      </c>
      <c r="S37" s="285">
        <v>0</v>
      </c>
      <c r="T37" s="285">
        <v>0</v>
      </c>
      <c r="U37" s="285">
        <v>0</v>
      </c>
      <c r="V37" s="285">
        <v>0</v>
      </c>
      <c r="W37" s="287">
        <f>Q37+S37+U37</f>
        <v>0</v>
      </c>
      <c r="X37" s="287">
        <f>+R37+T37+V37</f>
        <v>0</v>
      </c>
      <c r="Y37" s="285">
        <v>0</v>
      </c>
      <c r="Z37" s="345">
        <v>0</v>
      </c>
      <c r="AA37" s="285">
        <v>0</v>
      </c>
      <c r="AB37" s="345">
        <v>0</v>
      </c>
      <c r="AC37" s="285">
        <v>0</v>
      </c>
      <c r="AD37" s="345">
        <v>0</v>
      </c>
      <c r="AE37" s="287">
        <f>Y37+AA37+AC37</f>
        <v>0</v>
      </c>
      <c r="AF37" s="287">
        <f>+Z37+AB37+AD37</f>
        <v>0</v>
      </c>
      <c r="AG37" s="285">
        <v>0</v>
      </c>
      <c r="AH37" s="345">
        <v>0</v>
      </c>
      <c r="AI37" s="285">
        <v>0</v>
      </c>
      <c r="AJ37" s="345">
        <v>0</v>
      </c>
      <c r="AK37" s="285">
        <v>0</v>
      </c>
      <c r="AL37" s="345">
        <v>0</v>
      </c>
      <c r="AM37" s="287">
        <f>AG37+AI37+AK37</f>
        <v>0</v>
      </c>
      <c r="AN37" s="287">
        <f>+AH37+AJ37+AL37</f>
        <v>0</v>
      </c>
      <c r="AO37" s="283">
        <f>O37+W37+AE37+AM37</f>
        <v>1</v>
      </c>
      <c r="AP37" s="283">
        <f>P37+X37+AF37+AN37</f>
        <v>1</v>
      </c>
      <c r="AQ37" s="261">
        <f>IF(AND(AP37&gt;0,AO37&gt;0),AP37/AO37,0)</f>
        <v>1</v>
      </c>
    </row>
    <row r="38" spans="1:43" ht="39" customHeight="1">
      <c r="A38" s="245"/>
      <c r="B38" s="245"/>
      <c r="C38" s="268"/>
      <c r="D38" s="251"/>
      <c r="E38" s="249"/>
      <c r="F38" s="251"/>
      <c r="G38" s="52" t="s">
        <v>160</v>
      </c>
      <c r="H38" s="52" t="s">
        <v>232</v>
      </c>
      <c r="I38" s="349"/>
      <c r="J38" s="349"/>
      <c r="K38" s="349"/>
      <c r="L38" s="349"/>
      <c r="M38" s="349"/>
      <c r="N38" s="374"/>
      <c r="O38" s="347"/>
      <c r="P38" s="347"/>
      <c r="Q38" s="349"/>
      <c r="R38" s="349"/>
      <c r="S38" s="349"/>
      <c r="T38" s="349"/>
      <c r="U38" s="349"/>
      <c r="V38" s="349"/>
      <c r="W38" s="347"/>
      <c r="X38" s="347"/>
      <c r="Y38" s="349"/>
      <c r="Z38" s="350"/>
      <c r="AA38" s="349"/>
      <c r="AB38" s="350"/>
      <c r="AC38" s="349"/>
      <c r="AD38" s="350"/>
      <c r="AE38" s="347"/>
      <c r="AF38" s="347"/>
      <c r="AG38" s="349"/>
      <c r="AH38" s="350"/>
      <c r="AI38" s="349"/>
      <c r="AJ38" s="350"/>
      <c r="AK38" s="349"/>
      <c r="AL38" s="350"/>
      <c r="AM38" s="347"/>
      <c r="AN38" s="347"/>
      <c r="AO38" s="331"/>
      <c r="AP38" s="331"/>
      <c r="AQ38" s="262"/>
    </row>
    <row r="39" spans="1:43" ht="39" customHeight="1">
      <c r="A39" s="245"/>
      <c r="B39" s="245"/>
      <c r="C39" s="268"/>
      <c r="D39" s="251"/>
      <c r="E39" s="249"/>
      <c r="F39" s="251"/>
      <c r="G39" s="52" t="s">
        <v>161</v>
      </c>
      <c r="H39" s="52" t="s">
        <v>232</v>
      </c>
      <c r="I39" s="349"/>
      <c r="J39" s="349"/>
      <c r="K39" s="349"/>
      <c r="L39" s="349"/>
      <c r="M39" s="349"/>
      <c r="N39" s="374"/>
      <c r="O39" s="347"/>
      <c r="P39" s="347"/>
      <c r="Q39" s="349"/>
      <c r="R39" s="349"/>
      <c r="S39" s="349"/>
      <c r="T39" s="349"/>
      <c r="U39" s="349"/>
      <c r="V39" s="349"/>
      <c r="W39" s="347"/>
      <c r="X39" s="347"/>
      <c r="Y39" s="349"/>
      <c r="Z39" s="350"/>
      <c r="AA39" s="349"/>
      <c r="AB39" s="350"/>
      <c r="AC39" s="349"/>
      <c r="AD39" s="350"/>
      <c r="AE39" s="347"/>
      <c r="AF39" s="347"/>
      <c r="AG39" s="349"/>
      <c r="AH39" s="350"/>
      <c r="AI39" s="349"/>
      <c r="AJ39" s="350"/>
      <c r="AK39" s="349"/>
      <c r="AL39" s="350"/>
      <c r="AM39" s="347"/>
      <c r="AN39" s="347"/>
      <c r="AO39" s="331"/>
      <c r="AP39" s="331"/>
      <c r="AQ39" s="262"/>
    </row>
    <row r="40" spans="1:43" ht="39" customHeight="1">
      <c r="A40" s="245"/>
      <c r="B40" s="245"/>
      <c r="C40" s="268"/>
      <c r="D40" s="251"/>
      <c r="E40" s="249"/>
      <c r="F40" s="251"/>
      <c r="G40" s="52" t="s">
        <v>162</v>
      </c>
      <c r="H40" s="52" t="s">
        <v>232</v>
      </c>
      <c r="I40" s="286"/>
      <c r="J40" s="286"/>
      <c r="K40" s="286"/>
      <c r="L40" s="286"/>
      <c r="M40" s="286"/>
      <c r="N40" s="375"/>
      <c r="O40" s="288"/>
      <c r="P40" s="288"/>
      <c r="Q40" s="286"/>
      <c r="R40" s="286"/>
      <c r="S40" s="286"/>
      <c r="T40" s="286"/>
      <c r="U40" s="286"/>
      <c r="V40" s="286"/>
      <c r="W40" s="288"/>
      <c r="X40" s="288"/>
      <c r="Y40" s="286"/>
      <c r="Z40" s="346"/>
      <c r="AA40" s="286"/>
      <c r="AB40" s="346"/>
      <c r="AC40" s="286"/>
      <c r="AD40" s="346"/>
      <c r="AE40" s="288"/>
      <c r="AF40" s="288"/>
      <c r="AG40" s="286"/>
      <c r="AH40" s="346"/>
      <c r="AI40" s="286"/>
      <c r="AJ40" s="346"/>
      <c r="AK40" s="286"/>
      <c r="AL40" s="346"/>
      <c r="AM40" s="288"/>
      <c r="AN40" s="288"/>
      <c r="AO40" s="284"/>
      <c r="AP40" s="284"/>
      <c r="AQ40" s="263"/>
    </row>
    <row r="41" spans="1:43" ht="57.75" customHeight="1">
      <c r="A41" s="245"/>
      <c r="B41" s="245"/>
      <c r="C41" s="268"/>
      <c r="D41" s="248" t="s">
        <v>305</v>
      </c>
      <c r="E41" s="360" t="s">
        <v>302</v>
      </c>
      <c r="F41" s="248" t="s">
        <v>303</v>
      </c>
      <c r="G41" s="60" t="s">
        <v>304</v>
      </c>
      <c r="H41" s="52" t="s">
        <v>252</v>
      </c>
      <c r="I41" s="285">
        <v>0</v>
      </c>
      <c r="J41" s="285">
        <v>0</v>
      </c>
      <c r="K41" s="285">
        <v>0</v>
      </c>
      <c r="L41" s="285">
        <v>0</v>
      </c>
      <c r="M41" s="285">
        <v>0</v>
      </c>
      <c r="N41" s="285">
        <v>0</v>
      </c>
      <c r="O41" s="287">
        <f>I41+K41+M41</f>
        <v>0</v>
      </c>
      <c r="P41" s="287">
        <f>J41+L41+N41</f>
        <v>0</v>
      </c>
      <c r="Q41" s="285">
        <v>0</v>
      </c>
      <c r="R41" s="285">
        <v>1</v>
      </c>
      <c r="S41" s="285">
        <v>0</v>
      </c>
      <c r="T41" s="285">
        <v>0</v>
      </c>
      <c r="U41" s="285">
        <v>0</v>
      </c>
      <c r="V41" s="285">
        <v>0</v>
      </c>
      <c r="W41" s="287">
        <f>Q41+S41+U41</f>
        <v>0</v>
      </c>
      <c r="X41" s="287">
        <f>R41+T41+V41</f>
        <v>1</v>
      </c>
      <c r="Y41" s="285">
        <v>0</v>
      </c>
      <c r="Z41" s="345">
        <v>0</v>
      </c>
      <c r="AA41" s="285">
        <v>0</v>
      </c>
      <c r="AB41" s="345">
        <v>0</v>
      </c>
      <c r="AC41" s="285">
        <v>0</v>
      </c>
      <c r="AD41" s="345">
        <v>0</v>
      </c>
      <c r="AE41" s="287">
        <f>Y41+AA41+AC41</f>
        <v>0</v>
      </c>
      <c r="AF41" s="287">
        <f>Z41+AB41+AD41</f>
        <v>0</v>
      </c>
      <c r="AG41" s="285">
        <v>1</v>
      </c>
      <c r="AH41" s="345">
        <v>0</v>
      </c>
      <c r="AI41" s="285">
        <v>0</v>
      </c>
      <c r="AJ41" s="345">
        <v>0</v>
      </c>
      <c r="AK41" s="285">
        <v>0</v>
      </c>
      <c r="AL41" s="345">
        <v>0</v>
      </c>
      <c r="AM41" s="287">
        <f>AG41+AI41+AK41</f>
        <v>1</v>
      </c>
      <c r="AN41" s="287">
        <f>AH41+AJ41+AL41</f>
        <v>0</v>
      </c>
      <c r="AO41" s="283">
        <f>O41+W41+AE41+AM41</f>
        <v>1</v>
      </c>
      <c r="AP41" s="283">
        <f>P41+X41+AF41+AN41</f>
        <v>1</v>
      </c>
      <c r="AQ41" s="261">
        <f>IF(AND(AP41&gt;0,AO41&gt;0),AP41/AO41,0)</f>
        <v>1</v>
      </c>
    </row>
    <row r="42" spans="1:43" ht="81.75" customHeight="1">
      <c r="A42" s="245"/>
      <c r="B42" s="245"/>
      <c r="C42" s="268"/>
      <c r="D42" s="248"/>
      <c r="E42" s="360"/>
      <c r="F42" s="248"/>
      <c r="G42" s="60" t="s">
        <v>306</v>
      </c>
      <c r="H42" s="52" t="s">
        <v>232</v>
      </c>
      <c r="I42" s="349"/>
      <c r="J42" s="349"/>
      <c r="K42" s="349"/>
      <c r="L42" s="349"/>
      <c r="M42" s="349"/>
      <c r="N42" s="349"/>
      <c r="O42" s="347"/>
      <c r="P42" s="347"/>
      <c r="Q42" s="349"/>
      <c r="R42" s="349"/>
      <c r="S42" s="349"/>
      <c r="T42" s="349"/>
      <c r="U42" s="349"/>
      <c r="V42" s="349"/>
      <c r="W42" s="347"/>
      <c r="X42" s="347"/>
      <c r="Y42" s="349"/>
      <c r="Z42" s="350"/>
      <c r="AA42" s="349"/>
      <c r="AB42" s="350"/>
      <c r="AC42" s="349"/>
      <c r="AD42" s="350"/>
      <c r="AE42" s="347"/>
      <c r="AF42" s="347"/>
      <c r="AG42" s="349"/>
      <c r="AH42" s="350"/>
      <c r="AI42" s="349"/>
      <c r="AJ42" s="350"/>
      <c r="AK42" s="349"/>
      <c r="AL42" s="350"/>
      <c r="AM42" s="347"/>
      <c r="AN42" s="347"/>
      <c r="AO42" s="331"/>
      <c r="AP42" s="331"/>
      <c r="AQ42" s="262"/>
    </row>
    <row r="43" spans="1:43" ht="97.5" customHeight="1">
      <c r="A43" s="245"/>
      <c r="B43" s="245"/>
      <c r="C43" s="268"/>
      <c r="D43" s="248"/>
      <c r="E43" s="360"/>
      <c r="F43" s="248"/>
      <c r="G43" s="60" t="s">
        <v>389</v>
      </c>
      <c r="H43" s="52" t="s">
        <v>232</v>
      </c>
      <c r="I43" s="349"/>
      <c r="J43" s="349"/>
      <c r="K43" s="349"/>
      <c r="L43" s="349"/>
      <c r="M43" s="349"/>
      <c r="N43" s="349"/>
      <c r="O43" s="347"/>
      <c r="P43" s="347"/>
      <c r="Q43" s="349"/>
      <c r="R43" s="349"/>
      <c r="S43" s="349"/>
      <c r="T43" s="349"/>
      <c r="U43" s="349"/>
      <c r="V43" s="349"/>
      <c r="W43" s="347"/>
      <c r="X43" s="347"/>
      <c r="Y43" s="349"/>
      <c r="Z43" s="350"/>
      <c r="AA43" s="349"/>
      <c r="AB43" s="350"/>
      <c r="AC43" s="349"/>
      <c r="AD43" s="350"/>
      <c r="AE43" s="347"/>
      <c r="AF43" s="347"/>
      <c r="AG43" s="349"/>
      <c r="AH43" s="350"/>
      <c r="AI43" s="349"/>
      <c r="AJ43" s="350"/>
      <c r="AK43" s="349"/>
      <c r="AL43" s="350"/>
      <c r="AM43" s="347"/>
      <c r="AN43" s="347"/>
      <c r="AO43" s="331"/>
      <c r="AP43" s="331"/>
      <c r="AQ43" s="262"/>
    </row>
    <row r="44" spans="1:43" ht="84.75" customHeight="1">
      <c r="A44" s="245"/>
      <c r="B44" s="245"/>
      <c r="C44" s="268"/>
      <c r="D44" s="248"/>
      <c r="E44" s="360"/>
      <c r="F44" s="248"/>
      <c r="G44" s="60" t="s">
        <v>307</v>
      </c>
      <c r="H44" s="52" t="s">
        <v>254</v>
      </c>
      <c r="I44" s="349"/>
      <c r="J44" s="349"/>
      <c r="K44" s="349"/>
      <c r="L44" s="349"/>
      <c r="M44" s="349"/>
      <c r="N44" s="349"/>
      <c r="O44" s="347"/>
      <c r="P44" s="347"/>
      <c r="Q44" s="349"/>
      <c r="R44" s="349"/>
      <c r="S44" s="349"/>
      <c r="T44" s="349"/>
      <c r="U44" s="349"/>
      <c r="V44" s="349"/>
      <c r="W44" s="347"/>
      <c r="X44" s="347"/>
      <c r="Y44" s="349"/>
      <c r="Z44" s="350"/>
      <c r="AA44" s="349"/>
      <c r="AB44" s="350"/>
      <c r="AC44" s="349"/>
      <c r="AD44" s="350"/>
      <c r="AE44" s="347"/>
      <c r="AF44" s="347"/>
      <c r="AG44" s="349"/>
      <c r="AH44" s="350"/>
      <c r="AI44" s="349"/>
      <c r="AJ44" s="350"/>
      <c r="AK44" s="349"/>
      <c r="AL44" s="350"/>
      <c r="AM44" s="347"/>
      <c r="AN44" s="347"/>
      <c r="AO44" s="331"/>
      <c r="AP44" s="331"/>
      <c r="AQ44" s="262"/>
    </row>
    <row r="45" spans="1:43" ht="96" customHeight="1">
      <c r="A45" s="246"/>
      <c r="B45" s="246"/>
      <c r="C45" s="269"/>
      <c r="D45" s="248"/>
      <c r="E45" s="360"/>
      <c r="F45" s="248"/>
      <c r="G45" s="60" t="s">
        <v>309</v>
      </c>
      <c r="H45" s="52" t="s">
        <v>232</v>
      </c>
      <c r="I45" s="286"/>
      <c r="J45" s="286"/>
      <c r="K45" s="286"/>
      <c r="L45" s="286"/>
      <c r="M45" s="286"/>
      <c r="N45" s="286"/>
      <c r="O45" s="288"/>
      <c r="P45" s="288"/>
      <c r="Q45" s="286"/>
      <c r="R45" s="286"/>
      <c r="S45" s="286"/>
      <c r="T45" s="286"/>
      <c r="U45" s="286"/>
      <c r="V45" s="286"/>
      <c r="W45" s="288"/>
      <c r="X45" s="288"/>
      <c r="Y45" s="286"/>
      <c r="Z45" s="346"/>
      <c r="AA45" s="286"/>
      <c r="AB45" s="346"/>
      <c r="AC45" s="286"/>
      <c r="AD45" s="346"/>
      <c r="AE45" s="288"/>
      <c r="AF45" s="288"/>
      <c r="AG45" s="286"/>
      <c r="AH45" s="346"/>
      <c r="AI45" s="286"/>
      <c r="AJ45" s="346"/>
      <c r="AK45" s="286"/>
      <c r="AL45" s="346"/>
      <c r="AM45" s="288"/>
      <c r="AN45" s="288"/>
      <c r="AO45" s="284"/>
      <c r="AP45" s="284"/>
      <c r="AQ45" s="263"/>
    </row>
    <row r="46" spans="1:43" ht="18">
      <c r="A46" s="277" t="s">
        <v>377</v>
      </c>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9"/>
      <c r="AQ46" s="23" t="e">
        <f>AVERAGE(AQ9:AQ45)</f>
        <v>#REF!</v>
      </c>
    </row>
    <row r="47" spans="1:43" ht="17.25">
      <c r="A47" s="4"/>
      <c r="B47" s="4"/>
      <c r="C47" s="10"/>
      <c r="D47" s="4"/>
      <c r="E47" s="4"/>
      <c r="F47" s="4"/>
      <c r="G47" s="4"/>
      <c r="H47" s="5"/>
    </row>
    <row r="48" spans="1:43" ht="13.5" customHeight="1">
      <c r="A48" s="280" t="s">
        <v>185</v>
      </c>
      <c r="B48" s="281"/>
      <c r="C48" s="281"/>
      <c r="D48" s="281"/>
      <c r="E48" s="281"/>
      <c r="F48" s="281"/>
      <c r="G48" s="281"/>
      <c r="H48" s="281"/>
    </row>
    <row r="49" spans="1:8" ht="15" customHeight="1">
      <c r="A49" s="281"/>
      <c r="B49" s="281"/>
      <c r="C49" s="281"/>
      <c r="D49" s="281"/>
      <c r="E49" s="281"/>
      <c r="F49" s="281"/>
      <c r="G49" s="281"/>
      <c r="H49" s="281"/>
    </row>
    <row r="50" spans="1:8" ht="17.25">
      <c r="A50" s="4"/>
      <c r="B50" s="282"/>
      <c r="C50" s="282"/>
      <c r="D50" s="282"/>
      <c r="E50" s="282"/>
      <c r="F50" s="282"/>
      <c r="G50" s="282"/>
      <c r="H50" s="282"/>
    </row>
    <row r="51" spans="1:8" ht="17.25">
      <c r="A51" s="4"/>
      <c r="B51" s="4"/>
      <c r="C51" s="10"/>
      <c r="D51" s="4"/>
      <c r="E51" s="4"/>
      <c r="F51" s="4"/>
      <c r="G51" s="4"/>
      <c r="H51" s="5"/>
    </row>
    <row r="52" spans="1:8" ht="17.25">
      <c r="A52" s="271" t="s">
        <v>413</v>
      </c>
      <c r="B52" s="272"/>
      <c r="C52" s="272"/>
      <c r="D52" s="4"/>
      <c r="E52" s="4"/>
      <c r="F52" s="273" t="s">
        <v>372</v>
      </c>
      <c r="G52" s="274" t="s">
        <v>391</v>
      </c>
      <c r="H52" s="274"/>
    </row>
    <row r="53" spans="1:8" ht="17.25">
      <c r="A53" s="4"/>
      <c r="B53" s="4"/>
      <c r="C53" s="10"/>
      <c r="D53" s="4"/>
      <c r="E53" s="4"/>
      <c r="F53" s="273"/>
      <c r="G53" s="275" t="s">
        <v>382</v>
      </c>
      <c r="H53" s="276"/>
    </row>
    <row r="54" spans="1:8" ht="13.5" customHeight="1">
      <c r="A54" s="4"/>
      <c r="B54" s="4"/>
      <c r="C54" s="10"/>
      <c r="D54" s="4"/>
      <c r="E54" s="4"/>
      <c r="F54" s="4"/>
      <c r="G54" s="4"/>
      <c r="H54" s="5"/>
    </row>
    <row r="55" spans="1:8" ht="15" customHeight="1">
      <c r="A55" s="4"/>
      <c r="B55" s="4"/>
      <c r="C55" s="10"/>
      <c r="D55" s="4"/>
      <c r="E55" s="4"/>
      <c r="F55" s="4"/>
      <c r="G55" s="4"/>
      <c r="H55" s="5"/>
    </row>
    <row r="56" spans="1:8" ht="17.25">
      <c r="A56" s="4"/>
      <c r="B56" s="4"/>
      <c r="C56" s="10"/>
      <c r="D56" s="4"/>
      <c r="E56" s="4"/>
      <c r="F56" s="4"/>
      <c r="G56" s="4"/>
      <c r="H56" s="5"/>
    </row>
    <row r="57" spans="1:8" ht="15" customHeight="1">
      <c r="A57" s="4"/>
      <c r="B57" s="4"/>
      <c r="C57" s="10"/>
      <c r="D57" s="270" t="s">
        <v>392</v>
      </c>
      <c r="E57" s="270"/>
      <c r="F57" s="270"/>
      <c r="G57" s="270"/>
      <c r="H57" s="4"/>
    </row>
    <row r="58" spans="1:8" ht="15" customHeight="1">
      <c r="A58" s="4"/>
      <c r="B58" s="4"/>
      <c r="C58" s="10"/>
      <c r="D58" s="4"/>
      <c r="E58" s="4"/>
      <c r="F58" s="5"/>
      <c r="G58" s="4"/>
      <c r="H58" s="4"/>
    </row>
    <row r="59" spans="1:8" ht="15" customHeight="1">
      <c r="A59" s="4"/>
      <c r="B59" s="4"/>
      <c r="C59" s="10"/>
      <c r="D59" s="270" t="s">
        <v>383</v>
      </c>
      <c r="E59" s="270"/>
      <c r="F59" s="270"/>
      <c r="G59" s="270"/>
      <c r="H59" s="4"/>
    </row>
    <row r="60" spans="1:8" ht="15" customHeight="1">
      <c r="A60" s="4"/>
      <c r="B60" s="4"/>
      <c r="C60" s="10"/>
      <c r="D60" s="4"/>
      <c r="E60" s="4"/>
      <c r="F60" s="5"/>
      <c r="G60" s="4"/>
      <c r="H60" s="4"/>
    </row>
    <row r="61" spans="1:8" ht="15" customHeight="1">
      <c r="A61" s="4"/>
      <c r="B61" s="4"/>
      <c r="C61" s="10"/>
      <c r="D61" s="270" t="s">
        <v>384</v>
      </c>
      <c r="E61" s="270"/>
      <c r="F61" s="270"/>
      <c r="G61" s="270"/>
      <c r="H61" s="4"/>
    </row>
  </sheetData>
  <sheetProtection password="DEE6" sheet="1" objects="1" scenarios="1"/>
  <mergeCells count="316">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 ref="I7:J7"/>
    <mergeCell ref="K7:L7"/>
    <mergeCell ref="M7:N7"/>
    <mergeCell ref="O7:P7"/>
    <mergeCell ref="Q7:R7"/>
    <mergeCell ref="S7:T7"/>
    <mergeCell ref="G5:G8"/>
    <mergeCell ref="H5:H8"/>
    <mergeCell ref="I5:AN5"/>
    <mergeCell ref="AG7:AH7"/>
    <mergeCell ref="AI7:AJ7"/>
    <mergeCell ref="AK7:AL7"/>
    <mergeCell ref="AM7:AN7"/>
    <mergeCell ref="U7:V7"/>
    <mergeCell ref="W7:X7"/>
    <mergeCell ref="Y7:Z7"/>
    <mergeCell ref="AA7:AB7"/>
    <mergeCell ref="AC7:AD7"/>
    <mergeCell ref="AE7:AF7"/>
    <mergeCell ref="M10:M13"/>
    <mergeCell ref="N10:N13"/>
    <mergeCell ref="O10:O13"/>
    <mergeCell ref="P10:P13"/>
    <mergeCell ref="Q10:Q13"/>
    <mergeCell ref="R10:R13"/>
    <mergeCell ref="D10:D13"/>
    <mergeCell ref="E10:E13"/>
    <mergeCell ref="F10:F13"/>
    <mergeCell ref="I10:I13"/>
    <mergeCell ref="J10:J13"/>
    <mergeCell ref="K10:K13"/>
    <mergeCell ref="L10:L13"/>
    <mergeCell ref="Y10:Y13"/>
    <mergeCell ref="Z10:Z13"/>
    <mergeCell ref="AA10:AA13"/>
    <mergeCell ref="AB10:AB13"/>
    <mergeCell ref="AC10:AC13"/>
    <mergeCell ref="AD10:AD13"/>
    <mergeCell ref="S10:S13"/>
    <mergeCell ref="T10:T13"/>
    <mergeCell ref="U10:U13"/>
    <mergeCell ref="V10:V13"/>
    <mergeCell ref="W10:W13"/>
    <mergeCell ref="X10:X13"/>
    <mergeCell ref="AQ10:AQ13"/>
    <mergeCell ref="AK10:AK13"/>
    <mergeCell ref="AL10:AL13"/>
    <mergeCell ref="AM10:AM13"/>
    <mergeCell ref="AN10:AN13"/>
    <mergeCell ref="AO10:AO13"/>
    <mergeCell ref="AP10:AP13"/>
    <mergeCell ref="AE10:AE13"/>
    <mergeCell ref="AF10:AF13"/>
    <mergeCell ref="AG10:AG13"/>
    <mergeCell ref="AH10:AH13"/>
    <mergeCell ref="AI10:AI13"/>
    <mergeCell ref="AJ10:AJ13"/>
    <mergeCell ref="J14:J19"/>
    <mergeCell ref="K14:K19"/>
    <mergeCell ref="L14:L19"/>
    <mergeCell ref="M14:M19"/>
    <mergeCell ref="N14:N19"/>
    <mergeCell ref="O14:O19"/>
    <mergeCell ref="D14:D19"/>
    <mergeCell ref="E14:E19"/>
    <mergeCell ref="F14:F19"/>
    <mergeCell ref="I14:I19"/>
    <mergeCell ref="AQ14:AQ19"/>
    <mergeCell ref="D20:D24"/>
    <mergeCell ref="E20:E24"/>
    <mergeCell ref="F20:F24"/>
    <mergeCell ref="I20:I24"/>
    <mergeCell ref="J20:J24"/>
    <mergeCell ref="K20:K24"/>
    <mergeCell ref="AH14:AH19"/>
    <mergeCell ref="AI14:AI19"/>
    <mergeCell ref="AJ14:AJ19"/>
    <mergeCell ref="AK14:AK19"/>
    <mergeCell ref="AL14:AL19"/>
    <mergeCell ref="AM14:AM19"/>
    <mergeCell ref="AB14:AB19"/>
    <mergeCell ref="AC14:AC19"/>
    <mergeCell ref="AD14:AD19"/>
    <mergeCell ref="AE14:AE19"/>
    <mergeCell ref="AF14:AF19"/>
    <mergeCell ref="AG14:AG19"/>
    <mergeCell ref="V14:V19"/>
    <mergeCell ref="W14:W19"/>
    <mergeCell ref="X14:X19"/>
    <mergeCell ref="Y14:Y19"/>
    <mergeCell ref="Z14:Z19"/>
    <mergeCell ref="L20:L24"/>
    <mergeCell ref="M20:M24"/>
    <mergeCell ref="N20:N24"/>
    <mergeCell ref="O20:O24"/>
    <mergeCell ref="P20:P24"/>
    <mergeCell ref="Q20:Q24"/>
    <mergeCell ref="AN14:AN19"/>
    <mergeCell ref="AO14:AO19"/>
    <mergeCell ref="AP14:AP19"/>
    <mergeCell ref="AA14:AA19"/>
    <mergeCell ref="P14:P19"/>
    <mergeCell ref="Q14:Q19"/>
    <mergeCell ref="R14:R19"/>
    <mergeCell ref="S14:S19"/>
    <mergeCell ref="T14:T19"/>
    <mergeCell ref="U14:U19"/>
    <mergeCell ref="AI20:AI24"/>
    <mergeCell ref="X20:X24"/>
    <mergeCell ref="Y20:Y24"/>
    <mergeCell ref="Z20:Z24"/>
    <mergeCell ref="AA20:AA24"/>
    <mergeCell ref="AB20:AB24"/>
    <mergeCell ref="AC20:AC24"/>
    <mergeCell ref="R20:R24"/>
    <mergeCell ref="S20:S24"/>
    <mergeCell ref="T20:T24"/>
    <mergeCell ref="U20:U24"/>
    <mergeCell ref="V20:V24"/>
    <mergeCell ref="W20:W24"/>
    <mergeCell ref="Q25:Q29"/>
    <mergeCell ref="R25:R29"/>
    <mergeCell ref="S25:S29"/>
    <mergeCell ref="AP20:AP24"/>
    <mergeCell ref="AG25:AG29"/>
    <mergeCell ref="AH25:AH29"/>
    <mergeCell ref="AI25:AI29"/>
    <mergeCell ref="AJ25:AJ29"/>
    <mergeCell ref="AK25:AK29"/>
    <mergeCell ref="AQ20:AQ24"/>
    <mergeCell ref="D25:D29"/>
    <mergeCell ref="E25:E29"/>
    <mergeCell ref="F25:F29"/>
    <mergeCell ref="I25:I29"/>
    <mergeCell ref="J25:J29"/>
    <mergeCell ref="K25:K29"/>
    <mergeCell ref="L25:L29"/>
    <mergeCell ref="M25:M29"/>
    <mergeCell ref="AJ20:AJ24"/>
    <mergeCell ref="AK20:AK24"/>
    <mergeCell ref="AL20:AL24"/>
    <mergeCell ref="AM20:AM24"/>
    <mergeCell ref="AN20:AN24"/>
    <mergeCell ref="AO20:AO24"/>
    <mergeCell ref="AD20:AD24"/>
    <mergeCell ref="AE20:AE24"/>
    <mergeCell ref="AF20:AF24"/>
    <mergeCell ref="AG20:AG24"/>
    <mergeCell ref="AH20:AH24"/>
    <mergeCell ref="AO25:AO29"/>
    <mergeCell ref="AP25:AP29"/>
    <mergeCell ref="AQ25:AQ29"/>
    <mergeCell ref="AF25:AF29"/>
    <mergeCell ref="D30:D36"/>
    <mergeCell ref="E30:E36"/>
    <mergeCell ref="F30:F36"/>
    <mergeCell ref="D37:D40"/>
    <mergeCell ref="E37:E40"/>
    <mergeCell ref="F37:F40"/>
    <mergeCell ref="AL25:AL29"/>
    <mergeCell ref="AM25:AM29"/>
    <mergeCell ref="AN25:AN29"/>
    <mergeCell ref="Z25:Z29"/>
    <mergeCell ref="AA25:AA29"/>
    <mergeCell ref="AB25:AB29"/>
    <mergeCell ref="AC25:AC29"/>
    <mergeCell ref="AD25:AD29"/>
    <mergeCell ref="AE25:AE29"/>
    <mergeCell ref="T25:T29"/>
    <mergeCell ref="U25:U29"/>
    <mergeCell ref="V25:V29"/>
    <mergeCell ref="W25:W29"/>
    <mergeCell ref="X25:X29"/>
    <mergeCell ref="Y25:Y29"/>
    <mergeCell ref="N25:N29"/>
    <mergeCell ref="O25:O29"/>
    <mergeCell ref="P25:P29"/>
    <mergeCell ref="AP30:AP36"/>
    <mergeCell ref="AQ30:AQ36"/>
    <mergeCell ref="H35:H36"/>
    <mergeCell ref="AG30:AG36"/>
    <mergeCell ref="AH30:AH36"/>
    <mergeCell ref="AI30:AI36"/>
    <mergeCell ref="AJ30:AJ36"/>
    <mergeCell ref="AK30:AK36"/>
    <mergeCell ref="AL30:AL36"/>
    <mergeCell ref="AA30:AA36"/>
    <mergeCell ref="AB30:AB36"/>
    <mergeCell ref="AC30:AC36"/>
    <mergeCell ref="AD30:AD36"/>
    <mergeCell ref="AE30:AE36"/>
    <mergeCell ref="AF30:AF36"/>
    <mergeCell ref="U30:U36"/>
    <mergeCell ref="V30:V36"/>
    <mergeCell ref="W30:W36"/>
    <mergeCell ref="X30:X36"/>
    <mergeCell ref="Y30:Y36"/>
    <mergeCell ref="Z30:Z36"/>
    <mergeCell ref="O30:O36"/>
    <mergeCell ref="P30:P36"/>
    <mergeCell ref="Q30:Q36"/>
    <mergeCell ref="I37:I40"/>
    <mergeCell ref="J37:J40"/>
    <mergeCell ref="K37:K40"/>
    <mergeCell ref="L37:L40"/>
    <mergeCell ref="M37:M40"/>
    <mergeCell ref="N37:N40"/>
    <mergeCell ref="AM30:AM36"/>
    <mergeCell ref="AN30:AN36"/>
    <mergeCell ref="AO30:AO36"/>
    <mergeCell ref="R30:R36"/>
    <mergeCell ref="S30:S36"/>
    <mergeCell ref="T30:T36"/>
    <mergeCell ref="I30:I36"/>
    <mergeCell ref="J30:J36"/>
    <mergeCell ref="K30:K36"/>
    <mergeCell ref="L30:L36"/>
    <mergeCell ref="M30:M36"/>
    <mergeCell ref="N30:N36"/>
    <mergeCell ref="W37:W40"/>
    <mergeCell ref="X37:X40"/>
    <mergeCell ref="Y37:Y40"/>
    <mergeCell ref="Z37:Z40"/>
    <mergeCell ref="O37:O40"/>
    <mergeCell ref="P37:P40"/>
    <mergeCell ref="Q37:Q40"/>
    <mergeCell ref="R37:R40"/>
    <mergeCell ref="S37:S40"/>
    <mergeCell ref="T37:T40"/>
    <mergeCell ref="AM37:AM40"/>
    <mergeCell ref="AN37:AN40"/>
    <mergeCell ref="AO37:AO40"/>
    <mergeCell ref="AP37:AP40"/>
    <mergeCell ref="AQ37:AQ40"/>
    <mergeCell ref="AK37:AK40"/>
    <mergeCell ref="AL37:AL40"/>
    <mergeCell ref="D41:D45"/>
    <mergeCell ref="E41:E45"/>
    <mergeCell ref="F41:F45"/>
    <mergeCell ref="I41:I45"/>
    <mergeCell ref="J41:J45"/>
    <mergeCell ref="AG37:AG40"/>
    <mergeCell ref="AH37:AH40"/>
    <mergeCell ref="AI37:AI40"/>
    <mergeCell ref="AJ37:AJ40"/>
    <mergeCell ref="AA37:AA40"/>
    <mergeCell ref="AB37:AB40"/>
    <mergeCell ref="AC37:AC40"/>
    <mergeCell ref="AD37:AD40"/>
    <mergeCell ref="AE37:AE40"/>
    <mergeCell ref="AF37:AF40"/>
    <mergeCell ref="U37:U40"/>
    <mergeCell ref="V37:V40"/>
    <mergeCell ref="T41:T45"/>
    <mergeCell ref="U41:U45"/>
    <mergeCell ref="V41:V45"/>
    <mergeCell ref="K41:K45"/>
    <mergeCell ref="L41:L45"/>
    <mergeCell ref="M41:M45"/>
    <mergeCell ref="N41:N45"/>
    <mergeCell ref="O41:O45"/>
    <mergeCell ref="P41:P45"/>
    <mergeCell ref="AQ41:AQ45"/>
    <mergeCell ref="AI41:AI45"/>
    <mergeCell ref="AJ41:AJ45"/>
    <mergeCell ref="AK41:AK45"/>
    <mergeCell ref="AL41:AL45"/>
    <mergeCell ref="AM41:AM45"/>
    <mergeCell ref="AN41:AN45"/>
    <mergeCell ref="AC41:AC45"/>
    <mergeCell ref="AD41:AD45"/>
    <mergeCell ref="AE41:AE45"/>
    <mergeCell ref="AF41:AF45"/>
    <mergeCell ref="AG41:AG45"/>
    <mergeCell ref="AH41:AH45"/>
    <mergeCell ref="A10:A45"/>
    <mergeCell ref="B10:B45"/>
    <mergeCell ref="C10:C45"/>
    <mergeCell ref="D61:G61"/>
    <mergeCell ref="A52:C52"/>
    <mergeCell ref="F52:F53"/>
    <mergeCell ref="G52:H52"/>
    <mergeCell ref="G53:H53"/>
    <mergeCell ref="D57:G57"/>
    <mergeCell ref="D59:G59"/>
    <mergeCell ref="A46:AP46"/>
    <mergeCell ref="A48:H49"/>
    <mergeCell ref="B50:H50"/>
    <mergeCell ref="AO41:AO45"/>
    <mergeCell ref="AP41:AP45"/>
    <mergeCell ref="W41:W45"/>
    <mergeCell ref="X41:X45"/>
    <mergeCell ref="Y41:Y45"/>
    <mergeCell ref="Z41:Z45"/>
    <mergeCell ref="AA41:AA45"/>
    <mergeCell ref="AB41:AB45"/>
    <mergeCell ref="Q41:Q45"/>
    <mergeCell ref="R41:R45"/>
    <mergeCell ref="S41:S45"/>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rowBreaks count="2" manualBreakCount="2">
    <brk id="13" max="16383" man="1"/>
    <brk id="29"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50"/>
  </sheetPr>
  <dimension ref="A1:AQ28"/>
  <sheetViews>
    <sheetView showGridLines="0" topLeftCell="AD10" zoomScale="75" zoomScaleNormal="75" workbookViewId="0">
      <selection activeCell="AI11" sqref="AI11"/>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51.75" customHeight="1">
      <c r="A9" s="244" t="s">
        <v>100</v>
      </c>
      <c r="B9" s="336" t="s">
        <v>402</v>
      </c>
      <c r="C9" s="297" t="s">
        <v>101</v>
      </c>
      <c r="D9" s="291" t="s">
        <v>369</v>
      </c>
      <c r="E9" s="355">
        <v>1</v>
      </c>
      <c r="F9" s="291" t="s">
        <v>325</v>
      </c>
      <c r="G9" s="67" t="s">
        <v>105</v>
      </c>
      <c r="H9" s="67" t="s">
        <v>326</v>
      </c>
      <c r="I9" s="252" t="e">
        <f>SUM(#REF!)</f>
        <v>#REF!</v>
      </c>
      <c r="J9" s="252" t="e">
        <f>SUM(#REF!)</f>
        <v>#REF!</v>
      </c>
      <c r="K9" s="252" t="e">
        <f>SUM(#REF!)</f>
        <v>#REF!</v>
      </c>
      <c r="L9" s="252" t="e">
        <f>SUM(#REF!)</f>
        <v>#REF!</v>
      </c>
      <c r="M9" s="252" t="e">
        <f>SUM(#REF!)</f>
        <v>#REF!</v>
      </c>
      <c r="N9" s="252" t="e">
        <f>SUM(#REF!)</f>
        <v>#REF!</v>
      </c>
      <c r="O9" s="293" t="e">
        <f>I9+K9+M9</f>
        <v>#REF!</v>
      </c>
      <c r="P9" s="293" t="e">
        <f>J9+L9+N9</f>
        <v>#REF!</v>
      </c>
      <c r="Q9" s="252" t="e">
        <f>SUM(#REF!)</f>
        <v>#REF!</v>
      </c>
      <c r="R9" s="252" t="e">
        <f>SUM(#REF!)</f>
        <v>#REF!</v>
      </c>
      <c r="S9" s="252" t="e">
        <f>SUM(#REF!)</f>
        <v>#REF!</v>
      </c>
      <c r="T9" s="252" t="e">
        <f>SUM(#REF!)</f>
        <v>#REF!</v>
      </c>
      <c r="U9" s="252" t="e">
        <f>SUM(#REF!)</f>
        <v>#REF!</v>
      </c>
      <c r="V9" s="252" t="e">
        <f>SUM(#REF!)</f>
        <v>#REF!</v>
      </c>
      <c r="W9" s="293" t="e">
        <f>Q9+S9+U9</f>
        <v>#REF!</v>
      </c>
      <c r="X9" s="293" t="e">
        <f>R9+T9+V9</f>
        <v>#REF!</v>
      </c>
      <c r="Y9" s="252" t="e">
        <f>SUM(#REF!)</f>
        <v>#REF!</v>
      </c>
      <c r="Z9" s="252" t="e">
        <f>SUM(#REF!)</f>
        <v>#REF!</v>
      </c>
      <c r="AA9" s="252" t="e">
        <f>SUM(#REF!)</f>
        <v>#REF!</v>
      </c>
      <c r="AB9" s="252" t="e">
        <f>SUM(#REF!)</f>
        <v>#REF!</v>
      </c>
      <c r="AC9" s="252" t="e">
        <f>SUM(#REF!)</f>
        <v>#REF!</v>
      </c>
      <c r="AD9" s="252" t="e">
        <f>SUM(#REF!)</f>
        <v>#REF!</v>
      </c>
      <c r="AE9" s="293" t="e">
        <f>Y9+AA9+AC9</f>
        <v>#REF!</v>
      </c>
      <c r="AF9" s="293" t="e">
        <f>Z9+AB9+AD9</f>
        <v>#REF!</v>
      </c>
      <c r="AG9" s="252" t="e">
        <f>SUM(#REF!)</f>
        <v>#REF!</v>
      </c>
      <c r="AH9" s="252" t="e">
        <f>SUM(#REF!)</f>
        <v>#REF!</v>
      </c>
      <c r="AI9" s="252" t="e">
        <f>SUM(#REF!)</f>
        <v>#REF!</v>
      </c>
      <c r="AJ9" s="252" t="e">
        <f>SUM(#REF!)</f>
        <v>#REF!</v>
      </c>
      <c r="AK9" s="252" t="e">
        <f>SUM(#REF!)</f>
        <v>#REF!</v>
      </c>
      <c r="AL9" s="252" t="e">
        <f>SUM(#REF!)</f>
        <v>#REF!</v>
      </c>
      <c r="AM9" s="255" t="e">
        <f>AG9+AI9+AK9</f>
        <v>#REF!</v>
      </c>
      <c r="AN9" s="255" t="e">
        <f>AH9+AJ9+AL9</f>
        <v>#REF!</v>
      </c>
      <c r="AO9" s="261" t="e">
        <f>O9+W9+AE9+AM9</f>
        <v>#REF!</v>
      </c>
      <c r="AP9" s="261" t="e">
        <f>P9+X9+AF9+AN9</f>
        <v>#REF!</v>
      </c>
      <c r="AQ9" s="261" t="e">
        <f>IF(AND(AP9&gt;0,AO9&gt;0),AP9/AO9,0)</f>
        <v>#REF!</v>
      </c>
    </row>
    <row r="10" spans="1:43" ht="75.75" customHeight="1">
      <c r="A10" s="245"/>
      <c r="B10" s="336"/>
      <c r="C10" s="297"/>
      <c r="D10" s="291"/>
      <c r="E10" s="355"/>
      <c r="F10" s="291"/>
      <c r="G10" s="67" t="s">
        <v>370</v>
      </c>
      <c r="H10" s="67" t="s">
        <v>164</v>
      </c>
      <c r="I10" s="254"/>
      <c r="J10" s="254"/>
      <c r="K10" s="254"/>
      <c r="L10" s="254"/>
      <c r="M10" s="254"/>
      <c r="N10" s="254"/>
      <c r="O10" s="295"/>
      <c r="P10" s="295"/>
      <c r="Q10" s="254"/>
      <c r="R10" s="254"/>
      <c r="S10" s="254"/>
      <c r="T10" s="254"/>
      <c r="U10" s="254"/>
      <c r="V10" s="254"/>
      <c r="W10" s="295"/>
      <c r="X10" s="295"/>
      <c r="Y10" s="254"/>
      <c r="Z10" s="254"/>
      <c r="AA10" s="254"/>
      <c r="AB10" s="254"/>
      <c r="AC10" s="254"/>
      <c r="AD10" s="254"/>
      <c r="AE10" s="295"/>
      <c r="AF10" s="295"/>
      <c r="AG10" s="254"/>
      <c r="AH10" s="254"/>
      <c r="AI10" s="254"/>
      <c r="AJ10" s="254"/>
      <c r="AK10" s="254"/>
      <c r="AL10" s="254"/>
      <c r="AM10" s="257"/>
      <c r="AN10" s="257"/>
      <c r="AO10" s="263"/>
      <c r="AP10" s="263"/>
      <c r="AQ10" s="263"/>
    </row>
    <row r="11" spans="1:43" ht="327.75" customHeight="1">
      <c r="A11" s="245"/>
      <c r="B11" s="383" t="s">
        <v>180</v>
      </c>
      <c r="C11" s="351" t="s">
        <v>181</v>
      </c>
      <c r="D11" s="62" t="s">
        <v>299</v>
      </c>
      <c r="E11" s="64" t="s">
        <v>182</v>
      </c>
      <c r="F11" s="66" t="s">
        <v>183</v>
      </c>
      <c r="G11" s="66" t="s">
        <v>300</v>
      </c>
      <c r="H11" s="66" t="s">
        <v>184</v>
      </c>
      <c r="I11" s="27" t="e">
        <f>SUM(#REF!)</f>
        <v>#REF!</v>
      </c>
      <c r="J11" s="27" t="e">
        <f>SUM(#REF!)</f>
        <v>#REF!</v>
      </c>
      <c r="K11" s="27" t="e">
        <f>SUM(#REF!)</f>
        <v>#REF!</v>
      </c>
      <c r="L11" s="27" t="e">
        <f>SUM(#REF!)</f>
        <v>#REF!</v>
      </c>
      <c r="M11" s="27" t="e">
        <f>SUM(#REF!)</f>
        <v>#REF!</v>
      </c>
      <c r="N11" s="27" t="e">
        <f>SUM(#REF!)</f>
        <v>#REF!</v>
      </c>
      <c r="O11" s="40">
        <v>0.1</v>
      </c>
      <c r="P11" s="40" t="e">
        <f>+J11+L11+N11</f>
        <v>#REF!</v>
      </c>
      <c r="Q11" s="27" t="e">
        <f>SUM(#REF!)</f>
        <v>#REF!</v>
      </c>
      <c r="R11" s="27" t="e">
        <f>SUM(#REF!)</f>
        <v>#REF!</v>
      </c>
      <c r="S11" s="27" t="e">
        <f>SUM(#REF!)</f>
        <v>#REF!</v>
      </c>
      <c r="T11" s="27" t="e">
        <f>SUM(#REF!)</f>
        <v>#REF!</v>
      </c>
      <c r="U11" s="27" t="e">
        <f>SUM(#REF!)</f>
        <v>#REF!</v>
      </c>
      <c r="V11" s="27" t="e">
        <f>SUM(#REF!)</f>
        <v>#REF!</v>
      </c>
      <c r="W11" s="40" t="e">
        <f>+Q11+S11+U11</f>
        <v>#REF!</v>
      </c>
      <c r="X11" s="40" t="e">
        <f>+R11+T11+V11</f>
        <v>#REF!</v>
      </c>
      <c r="Y11" s="27" t="e">
        <f>SUM(#REF!)</f>
        <v>#REF!</v>
      </c>
      <c r="Z11" s="27" t="e">
        <f>SUM(#REF!)</f>
        <v>#REF!</v>
      </c>
      <c r="AA11" s="27" t="e">
        <f>SUM(#REF!)</f>
        <v>#REF!</v>
      </c>
      <c r="AB11" s="27" t="e">
        <f>SUM(#REF!)</f>
        <v>#REF!</v>
      </c>
      <c r="AC11" s="27" t="e">
        <f>SUM(#REF!)</f>
        <v>#REF!</v>
      </c>
      <c r="AD11" s="27" t="e">
        <f>SUM(#REF!)</f>
        <v>#REF!</v>
      </c>
      <c r="AE11" s="40" t="e">
        <f>+Y11+AA11+AC11</f>
        <v>#REF!</v>
      </c>
      <c r="AF11" s="40" t="e">
        <f>+Z11+AB11+AD11</f>
        <v>#REF!</v>
      </c>
      <c r="AG11" s="27" t="e">
        <f>SUM(#REF!)</f>
        <v>#REF!</v>
      </c>
      <c r="AH11" s="27" t="e">
        <f>SUM(#REF!)</f>
        <v>#REF!</v>
      </c>
      <c r="AI11" s="27" t="e">
        <f>SUM(#REF!)</f>
        <v>#REF!</v>
      </c>
      <c r="AJ11" s="27" t="e">
        <f>SUM(#REF!)</f>
        <v>#REF!</v>
      </c>
      <c r="AK11" s="27" t="e">
        <f>SUM(#REF!)</f>
        <v>#REF!</v>
      </c>
      <c r="AL11" s="27" t="e">
        <f>SUM(#REF!)</f>
        <v>#REF!</v>
      </c>
      <c r="AM11" s="40" t="e">
        <f>+AG11+AI11+AK11</f>
        <v>#REF!</v>
      </c>
      <c r="AN11" s="40" t="e">
        <f>+AH11+AJ11+AL11</f>
        <v>#REF!</v>
      </c>
      <c r="AO11" s="41" t="e">
        <f>O11+W11+AE11+AM11</f>
        <v>#REF!</v>
      </c>
      <c r="AP11" s="42" t="e">
        <f>P11+X11+AF11+AN11</f>
        <v>#REF!</v>
      </c>
      <c r="AQ11" s="41" t="e">
        <f>IF(AND(AP11&gt;0,AO11&gt;0),AP11/AO11,0)</f>
        <v>#REF!</v>
      </c>
    </row>
    <row r="12" spans="1:43" ht="250.5" customHeight="1">
      <c r="A12" s="246"/>
      <c r="B12" s="376"/>
      <c r="C12" s="353"/>
      <c r="D12" s="62" t="s">
        <v>331</v>
      </c>
      <c r="E12" s="64" t="s">
        <v>301</v>
      </c>
      <c r="F12" s="66" t="s">
        <v>332</v>
      </c>
      <c r="G12" s="65" t="s">
        <v>379</v>
      </c>
      <c r="H12" s="66" t="s">
        <v>184</v>
      </c>
      <c r="I12" s="27" t="e">
        <f>SUM(#REF!)</f>
        <v>#REF!</v>
      </c>
      <c r="J12" s="27" t="e">
        <f>SUM(#REF!)</f>
        <v>#REF!</v>
      </c>
      <c r="K12" s="27" t="e">
        <f>SUM(#REF!)</f>
        <v>#REF!</v>
      </c>
      <c r="L12" s="27" t="e">
        <f>SUM(#REF!)</f>
        <v>#REF!</v>
      </c>
      <c r="M12" s="27" t="e">
        <f>SUM(#REF!)</f>
        <v>#REF!</v>
      </c>
      <c r="N12" s="27" t="e">
        <f>SUM(#REF!)</f>
        <v>#REF!</v>
      </c>
      <c r="O12" s="40" t="e">
        <f>+I12+K12+M12</f>
        <v>#REF!</v>
      </c>
      <c r="P12" s="40" t="e">
        <f>+J12+L12+N12</f>
        <v>#REF!</v>
      </c>
      <c r="Q12" s="27" t="e">
        <f>SUM(#REF!)</f>
        <v>#REF!</v>
      </c>
      <c r="R12" s="27" t="e">
        <f>SUM(#REF!)</f>
        <v>#REF!</v>
      </c>
      <c r="S12" s="27" t="e">
        <f>SUM(#REF!)</f>
        <v>#REF!</v>
      </c>
      <c r="T12" s="27" t="e">
        <f>SUM(#REF!)</f>
        <v>#REF!</v>
      </c>
      <c r="U12" s="27" t="e">
        <f>SUM(#REF!)</f>
        <v>#REF!</v>
      </c>
      <c r="V12" s="27" t="e">
        <f>SUM(#REF!)</f>
        <v>#REF!</v>
      </c>
      <c r="W12" s="40" t="e">
        <f>+Q12+S12+U12</f>
        <v>#REF!</v>
      </c>
      <c r="X12" s="40" t="e">
        <f>+R12+T12+V12</f>
        <v>#REF!</v>
      </c>
      <c r="Y12" s="27" t="e">
        <f>SUM(#REF!)</f>
        <v>#REF!</v>
      </c>
      <c r="Z12" s="27" t="e">
        <f>SUM(#REF!)</f>
        <v>#REF!</v>
      </c>
      <c r="AA12" s="27" t="e">
        <f>SUM(#REF!)</f>
        <v>#REF!</v>
      </c>
      <c r="AB12" s="27" t="e">
        <f>SUM(#REF!)</f>
        <v>#REF!</v>
      </c>
      <c r="AC12" s="27" t="e">
        <f>SUM(#REF!)</f>
        <v>#REF!</v>
      </c>
      <c r="AD12" s="27" t="e">
        <f>SUM(#REF!)</f>
        <v>#REF!</v>
      </c>
      <c r="AE12" s="40" t="e">
        <f>+Y12+AA12+AC12</f>
        <v>#REF!</v>
      </c>
      <c r="AF12" s="40" t="e">
        <f>+Z12+AB12+AD12</f>
        <v>#REF!</v>
      </c>
      <c r="AG12" s="27" t="e">
        <f>SUM(#REF!)</f>
        <v>#REF!</v>
      </c>
      <c r="AH12" s="27" t="e">
        <f>SUM(#REF!)</f>
        <v>#REF!</v>
      </c>
      <c r="AI12" s="27" t="e">
        <f>SUM(#REF!)</f>
        <v>#REF!</v>
      </c>
      <c r="AJ12" s="27" t="e">
        <f>SUM(#REF!)</f>
        <v>#REF!</v>
      </c>
      <c r="AK12" s="27" t="e">
        <f>SUM(#REF!)</f>
        <v>#REF!</v>
      </c>
      <c r="AL12" s="27" t="e">
        <f>SUM(#REF!)</f>
        <v>#REF!</v>
      </c>
      <c r="AM12" s="40" t="e">
        <f>+AG12+AI12+AK12</f>
        <v>#REF!</v>
      </c>
      <c r="AN12" s="40" t="e">
        <f>+AH12+AJ12+AL12</f>
        <v>#REF!</v>
      </c>
      <c r="AO12" s="41" t="e">
        <f>O12+W12+AE12+AM12</f>
        <v>#REF!</v>
      </c>
      <c r="AP12" s="43" t="e">
        <f>P12+X12+AF12+AN12</f>
        <v>#REF!</v>
      </c>
      <c r="AQ12" s="41" t="e">
        <f>IF(AND(AP12&gt;0,AO12&gt;0),AP12/AO12,0)</f>
        <v>#REF!</v>
      </c>
    </row>
    <row r="13" spans="1:43" ht="18">
      <c r="A13" s="277" t="s">
        <v>377</v>
      </c>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9"/>
      <c r="AQ13" s="23" t="e">
        <f>AVERAGE(AQ9:AQ12)</f>
        <v>#REF!</v>
      </c>
    </row>
    <row r="14" spans="1:43" ht="17.25">
      <c r="A14" s="4"/>
      <c r="B14" s="4"/>
      <c r="C14" s="10"/>
      <c r="D14" s="4"/>
      <c r="E14" s="4"/>
      <c r="F14" s="4"/>
      <c r="G14" s="4"/>
      <c r="H14" s="5"/>
    </row>
    <row r="15" spans="1:43" ht="13.5" customHeight="1">
      <c r="A15" s="280" t="s">
        <v>185</v>
      </c>
      <c r="B15" s="281"/>
      <c r="C15" s="281"/>
      <c r="D15" s="281"/>
      <c r="E15" s="281"/>
      <c r="F15" s="281"/>
      <c r="G15" s="281"/>
      <c r="H15" s="281"/>
    </row>
    <row r="16" spans="1:43" ht="15" customHeight="1">
      <c r="A16" s="281"/>
      <c r="B16" s="281"/>
      <c r="C16" s="281"/>
      <c r="D16" s="281"/>
      <c r="E16" s="281"/>
      <c r="F16" s="281"/>
      <c r="G16" s="281"/>
      <c r="H16" s="281"/>
    </row>
    <row r="17" spans="1:8" ht="17.25">
      <c r="A17" s="4"/>
      <c r="B17" s="282"/>
      <c r="C17" s="282"/>
      <c r="D17" s="282"/>
      <c r="E17" s="282"/>
      <c r="F17" s="282"/>
      <c r="G17" s="282"/>
      <c r="H17" s="282"/>
    </row>
    <row r="18" spans="1:8" ht="17.25">
      <c r="A18" s="4"/>
      <c r="B18" s="4"/>
      <c r="C18" s="10"/>
      <c r="D18" s="4"/>
      <c r="E18" s="4"/>
      <c r="F18" s="4"/>
      <c r="G18" s="4"/>
      <c r="H18" s="5"/>
    </row>
    <row r="19" spans="1:8" ht="17.25">
      <c r="A19" s="271" t="s">
        <v>413</v>
      </c>
      <c r="B19" s="272"/>
      <c r="C19" s="272"/>
      <c r="D19" s="4"/>
      <c r="E19" s="4"/>
      <c r="F19" s="273" t="s">
        <v>372</v>
      </c>
      <c r="G19" s="274" t="s">
        <v>391</v>
      </c>
      <c r="H19" s="274"/>
    </row>
    <row r="20" spans="1:8" ht="17.25">
      <c r="A20" s="4"/>
      <c r="B20" s="4"/>
      <c r="C20" s="10"/>
      <c r="D20" s="4"/>
      <c r="E20" s="4"/>
      <c r="F20" s="273"/>
      <c r="G20" s="275" t="s">
        <v>382</v>
      </c>
      <c r="H20" s="276"/>
    </row>
    <row r="21" spans="1:8" ht="13.5" customHeight="1">
      <c r="A21" s="4"/>
      <c r="B21" s="4"/>
      <c r="C21" s="10"/>
      <c r="D21" s="4"/>
      <c r="E21" s="4"/>
      <c r="F21" s="4"/>
      <c r="G21" s="4"/>
      <c r="H21" s="5"/>
    </row>
    <row r="22" spans="1:8" ht="15" customHeight="1">
      <c r="A22" s="4"/>
      <c r="B22" s="4"/>
      <c r="C22" s="10"/>
      <c r="D22" s="4"/>
      <c r="E22" s="4"/>
      <c r="F22" s="4"/>
      <c r="G22" s="4"/>
      <c r="H22" s="5"/>
    </row>
    <row r="23" spans="1:8" ht="17.25">
      <c r="A23" s="4"/>
      <c r="B23" s="4"/>
      <c r="C23" s="10"/>
      <c r="D23" s="4"/>
      <c r="E23" s="4"/>
      <c r="F23" s="4"/>
      <c r="G23" s="4"/>
      <c r="H23" s="5"/>
    </row>
    <row r="24" spans="1:8" ht="15" customHeight="1">
      <c r="A24" s="4"/>
      <c r="B24" s="4"/>
      <c r="C24" s="10"/>
      <c r="D24" s="270" t="s">
        <v>392</v>
      </c>
      <c r="E24" s="270"/>
      <c r="F24" s="270"/>
      <c r="G24" s="270"/>
      <c r="H24" s="4"/>
    </row>
    <row r="25" spans="1:8" ht="15" customHeight="1">
      <c r="A25" s="4"/>
      <c r="B25" s="4"/>
      <c r="C25" s="10"/>
      <c r="D25" s="4"/>
      <c r="E25" s="4"/>
      <c r="F25" s="5"/>
      <c r="G25" s="4"/>
      <c r="H25" s="4"/>
    </row>
    <row r="26" spans="1:8" ht="15" customHeight="1">
      <c r="A26" s="4"/>
      <c r="B26" s="4"/>
      <c r="C26" s="10"/>
      <c r="D26" s="270" t="s">
        <v>383</v>
      </c>
      <c r="E26" s="270"/>
      <c r="F26" s="270"/>
      <c r="G26" s="270"/>
      <c r="H26" s="4"/>
    </row>
    <row r="27" spans="1:8" ht="15" customHeight="1">
      <c r="A27" s="4"/>
      <c r="B27" s="4"/>
      <c r="C27" s="10"/>
      <c r="D27" s="4"/>
      <c r="E27" s="4"/>
      <c r="F27" s="5"/>
      <c r="G27" s="4"/>
      <c r="H27" s="4"/>
    </row>
    <row r="28" spans="1:8" ht="15" customHeight="1">
      <c r="A28" s="4"/>
      <c r="B28" s="4"/>
      <c r="C28" s="10"/>
      <c r="D28" s="270" t="s">
        <v>384</v>
      </c>
      <c r="E28" s="270"/>
      <c r="F28" s="270"/>
      <c r="G28" s="270"/>
      <c r="H28" s="4"/>
    </row>
  </sheetData>
  <sheetProtection password="DEE6" sheet="1" objects="1" scenarios="1"/>
  <mergeCells count="89">
    <mergeCell ref="D28:G28"/>
    <mergeCell ref="A9:A12"/>
    <mergeCell ref="A19:C19"/>
    <mergeCell ref="F19:F20"/>
    <mergeCell ref="G19:H19"/>
    <mergeCell ref="G20:H20"/>
    <mergeCell ref="D24:G24"/>
    <mergeCell ref="D26:G26"/>
    <mergeCell ref="B11:B12"/>
    <mergeCell ref="C11:C12"/>
    <mergeCell ref="A13:AP13"/>
    <mergeCell ref="A15:H16"/>
    <mergeCell ref="B17:H17"/>
    <mergeCell ref="AM9:AM10"/>
    <mergeCell ref="AN9:AN10"/>
    <mergeCell ref="AO9:AO10"/>
    <mergeCell ref="AP9:AP10"/>
    <mergeCell ref="AQ9:AQ10"/>
    <mergeCell ref="AG9:AG10"/>
    <mergeCell ref="AH9:AH10"/>
    <mergeCell ref="AI9:AI10"/>
    <mergeCell ref="AJ9:AJ10"/>
    <mergeCell ref="AK9:AK10"/>
    <mergeCell ref="AL9:AL10"/>
    <mergeCell ref="AF9:AF10"/>
    <mergeCell ref="U9:U10"/>
    <mergeCell ref="V9:V10"/>
    <mergeCell ref="W9:W10"/>
    <mergeCell ref="X9:X10"/>
    <mergeCell ref="Y9:Y10"/>
    <mergeCell ref="Z9:Z10"/>
    <mergeCell ref="AA9:AA10"/>
    <mergeCell ref="AB9:AB10"/>
    <mergeCell ref="AC9:AC10"/>
    <mergeCell ref="AD9:AD10"/>
    <mergeCell ref="AE9:AE10"/>
    <mergeCell ref="AA7:AB7"/>
    <mergeCell ref="AC7:AD7"/>
    <mergeCell ref="AE7:AF7"/>
    <mergeCell ref="I7:J7"/>
    <mergeCell ref="T9:T10"/>
    <mergeCell ref="I9:I10"/>
    <mergeCell ref="J9:J10"/>
    <mergeCell ref="K9:K10"/>
    <mergeCell ref="L9:L10"/>
    <mergeCell ref="M9:M10"/>
    <mergeCell ref="N9:N10"/>
    <mergeCell ref="O9:O10"/>
    <mergeCell ref="P9:P10"/>
    <mergeCell ref="Q9:Q10"/>
    <mergeCell ref="R9:R10"/>
    <mergeCell ref="S9:S10"/>
    <mergeCell ref="B9:B10"/>
    <mergeCell ref="C9:C10"/>
    <mergeCell ref="D9:D10"/>
    <mergeCell ref="E9:E10"/>
    <mergeCell ref="F9:F10"/>
    <mergeCell ref="H5:H8"/>
    <mergeCell ref="I5:AN5"/>
    <mergeCell ref="AO5:AO8"/>
    <mergeCell ref="AP5:AP8"/>
    <mergeCell ref="K7:L7"/>
    <mergeCell ref="M7:N7"/>
    <mergeCell ref="O7:P7"/>
    <mergeCell ref="Q7:R7"/>
    <mergeCell ref="S7:T7"/>
    <mergeCell ref="AG7:AH7"/>
    <mergeCell ref="AI7:AJ7"/>
    <mergeCell ref="AK7:AL7"/>
    <mergeCell ref="AM7:AN7"/>
    <mergeCell ref="U7:V7"/>
    <mergeCell ref="W7:X7"/>
    <mergeCell ref="Y7:Z7"/>
    <mergeCell ref="A1:C2"/>
    <mergeCell ref="D1:H1"/>
    <mergeCell ref="D2:H2"/>
    <mergeCell ref="AO4:AQ4"/>
    <mergeCell ref="A5:A8"/>
    <mergeCell ref="B5:B8"/>
    <mergeCell ref="C5:C8"/>
    <mergeCell ref="D5:D8"/>
    <mergeCell ref="E5:E8"/>
    <mergeCell ref="F5:F8"/>
    <mergeCell ref="AQ5:AQ8"/>
    <mergeCell ref="I6:P6"/>
    <mergeCell ref="Q6:X6"/>
    <mergeCell ref="Y6:AF6"/>
    <mergeCell ref="AG6:AN6"/>
    <mergeCell ref="G5:G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00B050"/>
  </sheetPr>
  <dimension ref="A1:AQ30"/>
  <sheetViews>
    <sheetView showGridLines="0" topLeftCell="AB1" zoomScale="65" zoomScaleNormal="65" workbookViewId="0">
      <selection activeCell="AG11" sqref="AG11:AG14"/>
    </sheetView>
  </sheetViews>
  <sheetFormatPr baseColWidth="10" defaultColWidth="17.28515625" defaultRowHeight="15" customHeight="1"/>
  <cols>
    <col min="1" max="1" width="25.5703125" style="6" customWidth="1"/>
    <col min="2" max="2" width="23.7109375" style="6" customWidth="1"/>
    <col min="3" max="3" width="21.7109375" style="11" customWidth="1"/>
    <col min="4" max="4" width="42.140625" style="6" customWidth="1"/>
    <col min="5" max="5" width="23.28515625" style="6" customWidth="1"/>
    <col min="6" max="6" width="41.42578125" style="6" customWidth="1"/>
    <col min="7" max="7" width="51.5703125" style="6" customWidth="1"/>
    <col min="8" max="8" width="53.42578125" style="8" customWidth="1"/>
    <col min="9" max="9" width="18" style="2" bestFit="1" customWidth="1"/>
    <col min="10" max="14" width="17.42578125" style="2" bestFit="1" customWidth="1"/>
    <col min="15" max="15" width="19" style="2" bestFit="1" customWidth="1"/>
    <col min="16" max="17" width="17.42578125" style="2" bestFit="1" customWidth="1"/>
    <col min="18" max="18" width="17.28515625" style="2"/>
    <col min="19" max="19" width="17.42578125" style="2" bestFit="1" customWidth="1"/>
    <col min="20" max="20" width="17.28515625" style="2"/>
    <col min="21" max="21" width="17.42578125" style="2" bestFit="1" customWidth="1"/>
    <col min="22" max="22" width="17.28515625" style="2"/>
    <col min="23" max="23" width="19" style="2" bestFit="1" customWidth="1"/>
    <col min="24" max="25" width="17.42578125" style="2" bestFit="1" customWidth="1"/>
    <col min="26" max="26" width="17.28515625" style="2"/>
    <col min="27" max="27" width="17.42578125" style="2" bestFit="1" customWidth="1"/>
    <col min="28" max="28" width="17.28515625" style="2"/>
    <col min="29" max="29" width="17.42578125" style="2" bestFit="1" customWidth="1"/>
    <col min="30" max="30" width="17.28515625" style="2"/>
    <col min="31" max="31" width="19" style="2" bestFit="1" customWidth="1"/>
    <col min="32" max="33" width="17.42578125" style="2" bestFit="1" customWidth="1"/>
    <col min="34" max="34" width="17.28515625" style="2"/>
    <col min="35" max="35" width="17.42578125" style="2" bestFit="1" customWidth="1"/>
    <col min="36" max="36" width="17.28515625" style="2"/>
    <col min="37" max="37" width="17.42578125" style="2" bestFit="1" customWidth="1"/>
    <col min="38" max="38" width="17.28515625" style="2"/>
    <col min="39" max="39" width="19" style="2" bestFit="1" customWidth="1"/>
    <col min="40" max="40" width="17.42578125" style="2" bestFit="1" customWidth="1"/>
    <col min="41" max="41" width="19" style="2" bestFit="1" customWidth="1"/>
    <col min="42" max="42" width="17.42578125" style="2" bestFit="1" customWidth="1"/>
    <col min="43" max="16384" width="17.28515625" style="2"/>
  </cols>
  <sheetData>
    <row r="1" spans="1:43" ht="39.75" customHeight="1">
      <c r="A1" s="229"/>
      <c r="B1" s="229"/>
      <c r="C1" s="229"/>
      <c r="D1" s="230" t="s">
        <v>345</v>
      </c>
      <c r="E1" s="230"/>
      <c r="F1" s="230"/>
      <c r="G1" s="230"/>
      <c r="H1" s="230"/>
    </row>
    <row r="2" spans="1:43" ht="39.75" customHeight="1">
      <c r="A2" s="229"/>
      <c r="B2" s="229"/>
      <c r="C2" s="229"/>
      <c r="D2" s="230">
        <v>2015</v>
      </c>
      <c r="E2" s="230"/>
      <c r="F2" s="230"/>
      <c r="G2" s="230"/>
      <c r="H2" s="230"/>
    </row>
    <row r="3" spans="1:43" ht="14.25" customHeight="1">
      <c r="A3" s="3"/>
      <c r="B3" s="3"/>
      <c r="C3" s="9"/>
      <c r="D3" s="3"/>
      <c r="E3" s="3"/>
      <c r="F3" s="3"/>
      <c r="G3" s="3"/>
      <c r="H3" s="7"/>
    </row>
    <row r="4" spans="1:43" ht="15" customHeight="1">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c r="AO4" s="231"/>
      <c r="AP4" s="232"/>
      <c r="AQ4" s="233"/>
    </row>
    <row r="5" spans="1:43" ht="13.5" customHeight="1">
      <c r="A5" s="234" t="s">
        <v>0</v>
      </c>
      <c r="B5" s="234" t="s">
        <v>1</v>
      </c>
      <c r="C5" s="234" t="s">
        <v>2</v>
      </c>
      <c r="D5" s="236" t="s">
        <v>3</v>
      </c>
      <c r="E5" s="236" t="s">
        <v>4</v>
      </c>
      <c r="F5" s="236" t="s">
        <v>5</v>
      </c>
      <c r="G5" s="236" t="s">
        <v>6</v>
      </c>
      <c r="H5" s="236" t="s">
        <v>7</v>
      </c>
      <c r="I5" s="247" t="s">
        <v>346</v>
      </c>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38" t="s">
        <v>347</v>
      </c>
      <c r="AP5" s="239" t="s">
        <v>348</v>
      </c>
      <c r="AQ5" s="239" t="s">
        <v>378</v>
      </c>
    </row>
    <row r="6" spans="1:43" ht="13.5" customHeight="1">
      <c r="A6" s="234"/>
      <c r="B6" s="234"/>
      <c r="C6" s="234"/>
      <c r="D6" s="236"/>
      <c r="E6" s="236"/>
      <c r="F6" s="236"/>
      <c r="G6" s="236"/>
      <c r="H6" s="236"/>
      <c r="I6" s="240" t="s">
        <v>349</v>
      </c>
      <c r="J6" s="240"/>
      <c r="K6" s="240"/>
      <c r="L6" s="240"/>
      <c r="M6" s="240"/>
      <c r="N6" s="240"/>
      <c r="O6" s="240"/>
      <c r="P6" s="240"/>
      <c r="Q6" s="240" t="s">
        <v>350</v>
      </c>
      <c r="R6" s="240"/>
      <c r="S6" s="240"/>
      <c r="T6" s="240"/>
      <c r="U6" s="240"/>
      <c r="V6" s="240"/>
      <c r="W6" s="240"/>
      <c r="X6" s="240"/>
      <c r="Y6" s="240" t="s">
        <v>351</v>
      </c>
      <c r="Z6" s="240"/>
      <c r="AA6" s="240"/>
      <c r="AB6" s="240"/>
      <c r="AC6" s="240"/>
      <c r="AD6" s="240"/>
      <c r="AE6" s="240"/>
      <c r="AF6" s="240"/>
      <c r="AG6" s="240" t="s">
        <v>352</v>
      </c>
      <c r="AH6" s="240"/>
      <c r="AI6" s="240"/>
      <c r="AJ6" s="240"/>
      <c r="AK6" s="240"/>
      <c r="AL6" s="240"/>
      <c r="AM6" s="240"/>
      <c r="AN6" s="240"/>
      <c r="AO6" s="238"/>
      <c r="AP6" s="239"/>
      <c r="AQ6" s="239"/>
    </row>
    <row r="7" spans="1:43" ht="17.25" customHeight="1">
      <c r="A7" s="234"/>
      <c r="B7" s="234"/>
      <c r="C7" s="234"/>
      <c r="D7" s="236"/>
      <c r="E7" s="236"/>
      <c r="F7" s="236"/>
      <c r="G7" s="236"/>
      <c r="H7" s="236"/>
      <c r="I7" s="243" t="s">
        <v>353</v>
      </c>
      <c r="J7" s="243"/>
      <c r="K7" s="243" t="s">
        <v>354</v>
      </c>
      <c r="L7" s="243"/>
      <c r="M7" s="243" t="s">
        <v>355</v>
      </c>
      <c r="N7" s="243"/>
      <c r="O7" s="241" t="s">
        <v>356</v>
      </c>
      <c r="P7" s="242"/>
      <c r="Q7" s="243" t="s">
        <v>357</v>
      </c>
      <c r="R7" s="243"/>
      <c r="S7" s="243" t="s">
        <v>358</v>
      </c>
      <c r="T7" s="243"/>
      <c r="U7" s="243" t="s">
        <v>359</v>
      </c>
      <c r="V7" s="243"/>
      <c r="W7" s="241" t="s">
        <v>356</v>
      </c>
      <c r="X7" s="242"/>
      <c r="Y7" s="243" t="s">
        <v>360</v>
      </c>
      <c r="Z7" s="243"/>
      <c r="AA7" s="243" t="s">
        <v>361</v>
      </c>
      <c r="AB7" s="243"/>
      <c r="AC7" s="243" t="s">
        <v>362</v>
      </c>
      <c r="AD7" s="243"/>
      <c r="AE7" s="241" t="s">
        <v>356</v>
      </c>
      <c r="AF7" s="242"/>
      <c r="AG7" s="243" t="s">
        <v>363</v>
      </c>
      <c r="AH7" s="243"/>
      <c r="AI7" s="243" t="s">
        <v>364</v>
      </c>
      <c r="AJ7" s="243"/>
      <c r="AK7" s="243" t="s">
        <v>365</v>
      </c>
      <c r="AL7" s="243"/>
      <c r="AM7" s="241" t="s">
        <v>356</v>
      </c>
      <c r="AN7" s="242"/>
      <c r="AO7" s="238"/>
      <c r="AP7" s="239"/>
      <c r="AQ7" s="239"/>
    </row>
    <row r="8" spans="1:43" ht="15.75" customHeight="1">
      <c r="A8" s="235"/>
      <c r="B8" s="235"/>
      <c r="C8" s="235"/>
      <c r="D8" s="237"/>
      <c r="E8" s="237"/>
      <c r="F8" s="237"/>
      <c r="G8" s="237"/>
      <c r="H8" s="237"/>
      <c r="I8" s="12" t="s">
        <v>366</v>
      </c>
      <c r="J8" s="13" t="s">
        <v>367</v>
      </c>
      <c r="K8" s="12" t="s">
        <v>366</v>
      </c>
      <c r="L8" s="13" t="s">
        <v>367</v>
      </c>
      <c r="M8" s="12" t="s">
        <v>366</v>
      </c>
      <c r="N8" s="13" t="s">
        <v>367</v>
      </c>
      <c r="O8" s="14" t="s">
        <v>366</v>
      </c>
      <c r="P8" s="15" t="s">
        <v>367</v>
      </c>
      <c r="Q8" s="12" t="s">
        <v>366</v>
      </c>
      <c r="R8" s="13" t="s">
        <v>367</v>
      </c>
      <c r="S8" s="12" t="s">
        <v>366</v>
      </c>
      <c r="T8" s="13" t="s">
        <v>367</v>
      </c>
      <c r="U8" s="12" t="s">
        <v>366</v>
      </c>
      <c r="V8" s="13" t="s">
        <v>367</v>
      </c>
      <c r="W8" s="14" t="s">
        <v>366</v>
      </c>
      <c r="X8" s="15" t="s">
        <v>367</v>
      </c>
      <c r="Y8" s="12" t="s">
        <v>366</v>
      </c>
      <c r="Z8" s="13" t="s">
        <v>367</v>
      </c>
      <c r="AA8" s="12" t="s">
        <v>366</v>
      </c>
      <c r="AB8" s="13" t="s">
        <v>367</v>
      </c>
      <c r="AC8" s="12" t="s">
        <v>366</v>
      </c>
      <c r="AD8" s="13" t="s">
        <v>367</v>
      </c>
      <c r="AE8" s="14" t="s">
        <v>366</v>
      </c>
      <c r="AF8" s="15" t="s">
        <v>367</v>
      </c>
      <c r="AG8" s="12" t="s">
        <v>366</v>
      </c>
      <c r="AH8" s="13" t="s">
        <v>367</v>
      </c>
      <c r="AI8" s="12" t="s">
        <v>366</v>
      </c>
      <c r="AJ8" s="13" t="s">
        <v>367</v>
      </c>
      <c r="AK8" s="12" t="s">
        <v>366</v>
      </c>
      <c r="AL8" s="13" t="s">
        <v>367</v>
      </c>
      <c r="AM8" s="14" t="s">
        <v>366</v>
      </c>
      <c r="AN8" s="15" t="s">
        <v>367</v>
      </c>
      <c r="AO8" s="238"/>
      <c r="AP8" s="239"/>
      <c r="AQ8" s="239"/>
    </row>
    <row r="9" spans="1:43" ht="74.25" customHeight="1">
      <c r="A9" s="336" t="s">
        <v>100</v>
      </c>
      <c r="B9" s="307" t="s">
        <v>402</v>
      </c>
      <c r="C9" s="307" t="s">
        <v>101</v>
      </c>
      <c r="D9" s="384" t="s">
        <v>256</v>
      </c>
      <c r="E9" s="386">
        <v>1</v>
      </c>
      <c r="F9" s="388" t="s">
        <v>248</v>
      </c>
      <c r="G9" s="66" t="s">
        <v>131</v>
      </c>
      <c r="H9" s="66" t="s">
        <v>255</v>
      </c>
      <c r="I9" s="252">
        <v>0</v>
      </c>
      <c r="J9" s="252">
        <v>0</v>
      </c>
      <c r="K9" s="252">
        <v>0</v>
      </c>
      <c r="L9" s="252">
        <v>0</v>
      </c>
      <c r="M9" s="252">
        <v>0</v>
      </c>
      <c r="N9" s="252">
        <v>0</v>
      </c>
      <c r="O9" s="255">
        <f>I9+K9+M9</f>
        <v>0</v>
      </c>
      <c r="P9" s="255">
        <f>+J9+L9+N9</f>
        <v>0</v>
      </c>
      <c r="Q9" s="252">
        <v>0</v>
      </c>
      <c r="R9" s="252">
        <v>0</v>
      </c>
      <c r="S9" s="252">
        <v>0</v>
      </c>
      <c r="T9" s="252">
        <v>0</v>
      </c>
      <c r="U9" s="252">
        <v>0.5</v>
      </c>
      <c r="V9" s="252">
        <v>0.33329999999999999</v>
      </c>
      <c r="W9" s="255">
        <f>Q9+S9+U9</f>
        <v>0.5</v>
      </c>
      <c r="X9" s="255">
        <f>+R9+T9+V9</f>
        <v>0.33329999999999999</v>
      </c>
      <c r="Y9" s="252">
        <v>0</v>
      </c>
      <c r="Z9" s="390">
        <v>0</v>
      </c>
      <c r="AA9" s="252">
        <v>0</v>
      </c>
      <c r="AB9" s="390">
        <v>0</v>
      </c>
      <c r="AC9" s="252">
        <v>0.33</v>
      </c>
      <c r="AD9" s="390">
        <v>0.33</v>
      </c>
      <c r="AE9" s="255">
        <f>Y9+AA9+AC9</f>
        <v>0.33</v>
      </c>
      <c r="AF9" s="255">
        <f>+Z9+AB9+AD9</f>
        <v>0.33</v>
      </c>
      <c r="AG9" s="252" t="e">
        <f>SUM(#REF!)</f>
        <v>#REF!</v>
      </c>
      <c r="AH9" s="252" t="e">
        <f>SUM(#REF!)</f>
        <v>#REF!</v>
      </c>
      <c r="AI9" s="252" t="e">
        <f>SUM(#REF!)</f>
        <v>#REF!</v>
      </c>
      <c r="AJ9" s="252" t="e">
        <f>SUM(#REF!)</f>
        <v>#REF!</v>
      </c>
      <c r="AK9" s="252">
        <v>0.17</v>
      </c>
      <c r="AL9" s="252" t="e">
        <f>SUM(#REF!)</f>
        <v>#REF!</v>
      </c>
      <c r="AM9" s="255" t="e">
        <f>AG9+AI9+AK9</f>
        <v>#REF!</v>
      </c>
      <c r="AN9" s="255" t="e">
        <f>+AH9+AJ9+AL9</f>
        <v>#REF!</v>
      </c>
      <c r="AO9" s="264" t="e">
        <f>O9+W9+AE9+AM9</f>
        <v>#REF!</v>
      </c>
      <c r="AP9" s="264" t="e">
        <f>P9+X9+AF9+AN9</f>
        <v>#REF!</v>
      </c>
      <c r="AQ9" s="261" t="e">
        <f>IF(AND(AP9&gt;0,AO9&gt;0),AP9/AO9,0)</f>
        <v>#REF!</v>
      </c>
    </row>
    <row r="10" spans="1:43" ht="51.75">
      <c r="A10" s="336"/>
      <c r="B10" s="307"/>
      <c r="C10" s="307"/>
      <c r="D10" s="385"/>
      <c r="E10" s="387"/>
      <c r="F10" s="389"/>
      <c r="G10" s="66" t="s">
        <v>132</v>
      </c>
      <c r="H10" s="66" t="s">
        <v>249</v>
      </c>
      <c r="I10" s="253"/>
      <c r="J10" s="253"/>
      <c r="K10" s="253"/>
      <c r="L10" s="253"/>
      <c r="M10" s="253"/>
      <c r="N10" s="253"/>
      <c r="O10" s="256"/>
      <c r="P10" s="256"/>
      <c r="Q10" s="253"/>
      <c r="R10" s="253"/>
      <c r="S10" s="253"/>
      <c r="T10" s="253"/>
      <c r="U10" s="253"/>
      <c r="V10" s="253"/>
      <c r="W10" s="256"/>
      <c r="X10" s="256"/>
      <c r="Y10" s="253"/>
      <c r="Z10" s="391"/>
      <c r="AA10" s="253"/>
      <c r="AB10" s="391"/>
      <c r="AC10" s="253"/>
      <c r="AD10" s="391"/>
      <c r="AE10" s="256"/>
      <c r="AF10" s="256"/>
      <c r="AG10" s="254"/>
      <c r="AH10" s="254"/>
      <c r="AI10" s="254"/>
      <c r="AJ10" s="254"/>
      <c r="AK10" s="254"/>
      <c r="AL10" s="254"/>
      <c r="AM10" s="256"/>
      <c r="AN10" s="256"/>
      <c r="AO10" s="265"/>
      <c r="AP10" s="265"/>
      <c r="AQ10" s="262"/>
    </row>
    <row r="11" spans="1:43" ht="34.5" customHeight="1">
      <c r="A11" s="336"/>
      <c r="B11" s="306"/>
      <c r="C11" s="306"/>
      <c r="D11" s="248" t="s">
        <v>134</v>
      </c>
      <c r="E11" s="360" t="s">
        <v>25</v>
      </c>
      <c r="F11" s="248" t="s">
        <v>135</v>
      </c>
      <c r="G11" s="66" t="s">
        <v>136</v>
      </c>
      <c r="H11" s="66" t="s">
        <v>249</v>
      </c>
      <c r="I11" s="343" t="e">
        <f>SUM(#REF!)</f>
        <v>#REF!</v>
      </c>
      <c r="J11" s="343" t="e">
        <f>SUM(#REF!)</f>
        <v>#REF!</v>
      </c>
      <c r="K11" s="343" t="e">
        <f>SUM(#REF!)</f>
        <v>#REF!</v>
      </c>
      <c r="L11" s="343" t="e">
        <f>SUM(#REF!)</f>
        <v>#REF!</v>
      </c>
      <c r="M11" s="343" t="e">
        <f>SUM(#REF!)</f>
        <v>#REF!</v>
      </c>
      <c r="N11" s="343" t="e">
        <f>SUM(#REF!)</f>
        <v>#REF!</v>
      </c>
      <c r="O11" s="287" t="e">
        <f>I11+K11+M11</f>
        <v>#REF!</v>
      </c>
      <c r="P11" s="287" t="e">
        <f>+J11+L11+N11</f>
        <v>#REF!</v>
      </c>
      <c r="Q11" s="343" t="e">
        <f>SUM(#REF!)</f>
        <v>#REF!</v>
      </c>
      <c r="R11" s="343" t="e">
        <f>SUM(#REF!)</f>
        <v>#REF!</v>
      </c>
      <c r="S11" s="343" t="e">
        <f>SUM(#REF!)</f>
        <v>#REF!</v>
      </c>
      <c r="T11" s="343" t="e">
        <f>SUM(#REF!)</f>
        <v>#REF!</v>
      </c>
      <c r="U11" s="343" t="e">
        <f>SUM(#REF!)</f>
        <v>#REF!</v>
      </c>
      <c r="V11" s="343" t="e">
        <f>SUM(#REF!)</f>
        <v>#REF!</v>
      </c>
      <c r="W11" s="287" t="e">
        <f>Q11+S11+U11</f>
        <v>#REF!</v>
      </c>
      <c r="X11" s="287" t="e">
        <f>+R11+T11+V11</f>
        <v>#REF!</v>
      </c>
      <c r="Y11" s="343" t="e">
        <f>SUM(#REF!)</f>
        <v>#REF!</v>
      </c>
      <c r="Z11" s="343" t="e">
        <f>SUM(#REF!)</f>
        <v>#REF!</v>
      </c>
      <c r="AA11" s="343" t="e">
        <f>SUM(#REF!)</f>
        <v>#REF!</v>
      </c>
      <c r="AB11" s="343" t="e">
        <f>SUM(#REF!)</f>
        <v>#REF!</v>
      </c>
      <c r="AC11" s="343" t="e">
        <f>SUM(#REF!)</f>
        <v>#REF!</v>
      </c>
      <c r="AD11" s="343" t="e">
        <f>SUM(#REF!)</f>
        <v>#REF!</v>
      </c>
      <c r="AE11" s="287" t="e">
        <f>Y11+AA11+AC11</f>
        <v>#REF!</v>
      </c>
      <c r="AF11" s="287" t="e">
        <f>+Z11+AB11+AD11</f>
        <v>#REF!</v>
      </c>
      <c r="AG11" s="343" t="e">
        <f>SUM(#REF!)</f>
        <v>#REF!</v>
      </c>
      <c r="AH11" s="343" t="e">
        <f>SUM(#REF!)</f>
        <v>#REF!</v>
      </c>
      <c r="AI11" s="343" t="e">
        <f>SUM(#REF!)</f>
        <v>#REF!</v>
      </c>
      <c r="AJ11" s="343" t="e">
        <f>SUM(#REF!)</f>
        <v>#REF!</v>
      </c>
      <c r="AK11" s="343" t="e">
        <f>SUM(#REF!)</f>
        <v>#REF!</v>
      </c>
      <c r="AL11" s="343" t="e">
        <f>SUM(#REF!)</f>
        <v>#REF!</v>
      </c>
      <c r="AM11" s="287" t="e">
        <f>AG11+AI11+AK11</f>
        <v>#REF!</v>
      </c>
      <c r="AN11" s="287" t="e">
        <f>+AH11+AJ11+AL11</f>
        <v>#REF!</v>
      </c>
      <c r="AO11" s="283" t="e">
        <f>O11+W11+AE11+AM11</f>
        <v>#REF!</v>
      </c>
      <c r="AP11" s="283" t="e">
        <f>P11+X11+AF11+AN11</f>
        <v>#REF!</v>
      </c>
      <c r="AQ11" s="261" t="e">
        <f>IF(AND(AP11&gt;0,AO11&gt;0),AP11/AO11,0)</f>
        <v>#REF!</v>
      </c>
    </row>
    <row r="12" spans="1:43" ht="34.5">
      <c r="A12" s="336"/>
      <c r="B12" s="307"/>
      <c r="C12" s="307"/>
      <c r="D12" s="248"/>
      <c r="E12" s="360"/>
      <c r="F12" s="248"/>
      <c r="G12" s="66" t="s">
        <v>137</v>
      </c>
      <c r="H12" s="66" t="s">
        <v>249</v>
      </c>
      <c r="I12" s="349"/>
      <c r="J12" s="349"/>
      <c r="K12" s="349"/>
      <c r="L12" s="349"/>
      <c r="M12" s="349"/>
      <c r="N12" s="349"/>
      <c r="O12" s="347"/>
      <c r="P12" s="347"/>
      <c r="Q12" s="349"/>
      <c r="R12" s="349"/>
      <c r="S12" s="349"/>
      <c r="T12" s="349"/>
      <c r="U12" s="349"/>
      <c r="V12" s="349"/>
      <c r="W12" s="347"/>
      <c r="X12" s="347"/>
      <c r="Y12" s="349"/>
      <c r="Z12" s="349"/>
      <c r="AA12" s="349"/>
      <c r="AB12" s="349"/>
      <c r="AC12" s="349"/>
      <c r="AD12" s="349"/>
      <c r="AE12" s="347"/>
      <c r="AF12" s="347"/>
      <c r="AG12" s="349"/>
      <c r="AH12" s="349"/>
      <c r="AI12" s="349"/>
      <c r="AJ12" s="349"/>
      <c r="AK12" s="349"/>
      <c r="AL12" s="349"/>
      <c r="AM12" s="347"/>
      <c r="AN12" s="347"/>
      <c r="AO12" s="331"/>
      <c r="AP12" s="331"/>
      <c r="AQ12" s="262"/>
    </row>
    <row r="13" spans="1:43" ht="34.5">
      <c r="A13" s="336"/>
      <c r="B13" s="307"/>
      <c r="C13" s="307"/>
      <c r="D13" s="248"/>
      <c r="E13" s="360"/>
      <c r="F13" s="248"/>
      <c r="G13" s="66" t="s">
        <v>138</v>
      </c>
      <c r="H13" s="66" t="s">
        <v>250</v>
      </c>
      <c r="I13" s="349"/>
      <c r="J13" s="349"/>
      <c r="K13" s="349"/>
      <c r="L13" s="349"/>
      <c r="M13" s="349"/>
      <c r="N13" s="349"/>
      <c r="O13" s="347"/>
      <c r="P13" s="347"/>
      <c r="Q13" s="349"/>
      <c r="R13" s="349"/>
      <c r="S13" s="349"/>
      <c r="T13" s="349"/>
      <c r="U13" s="349"/>
      <c r="V13" s="349"/>
      <c r="W13" s="347"/>
      <c r="X13" s="347"/>
      <c r="Y13" s="349"/>
      <c r="Z13" s="349"/>
      <c r="AA13" s="349"/>
      <c r="AB13" s="349"/>
      <c r="AC13" s="349"/>
      <c r="AD13" s="349"/>
      <c r="AE13" s="347"/>
      <c r="AF13" s="347"/>
      <c r="AG13" s="349"/>
      <c r="AH13" s="349"/>
      <c r="AI13" s="349"/>
      <c r="AJ13" s="349"/>
      <c r="AK13" s="349"/>
      <c r="AL13" s="349"/>
      <c r="AM13" s="347"/>
      <c r="AN13" s="347"/>
      <c r="AO13" s="331"/>
      <c r="AP13" s="331"/>
      <c r="AQ13" s="262"/>
    </row>
    <row r="14" spans="1:43" ht="34.5">
      <c r="A14" s="336"/>
      <c r="B14" s="308"/>
      <c r="C14" s="308"/>
      <c r="D14" s="248"/>
      <c r="E14" s="360"/>
      <c r="F14" s="248"/>
      <c r="G14" s="66" t="s">
        <v>139</v>
      </c>
      <c r="H14" s="66" t="s">
        <v>250</v>
      </c>
      <c r="I14" s="286"/>
      <c r="J14" s="286"/>
      <c r="K14" s="286"/>
      <c r="L14" s="286"/>
      <c r="M14" s="286"/>
      <c r="N14" s="286"/>
      <c r="O14" s="288"/>
      <c r="P14" s="288"/>
      <c r="Q14" s="286"/>
      <c r="R14" s="286"/>
      <c r="S14" s="286"/>
      <c r="T14" s="286"/>
      <c r="U14" s="286"/>
      <c r="V14" s="286"/>
      <c r="W14" s="288"/>
      <c r="X14" s="288"/>
      <c r="Y14" s="286"/>
      <c r="Z14" s="286"/>
      <c r="AA14" s="286"/>
      <c r="AB14" s="286"/>
      <c r="AC14" s="286"/>
      <c r="AD14" s="286"/>
      <c r="AE14" s="288"/>
      <c r="AF14" s="288"/>
      <c r="AG14" s="286"/>
      <c r="AH14" s="286"/>
      <c r="AI14" s="286"/>
      <c r="AJ14" s="286"/>
      <c r="AK14" s="286"/>
      <c r="AL14" s="286"/>
      <c r="AM14" s="288"/>
      <c r="AN14" s="288"/>
      <c r="AO14" s="284"/>
      <c r="AP14" s="284"/>
      <c r="AQ14" s="263"/>
    </row>
    <row r="15" spans="1:43" ht="18">
      <c r="A15" s="277" t="s">
        <v>377</v>
      </c>
      <c r="B15" s="27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9"/>
      <c r="AQ15" s="23" t="e">
        <f>AVERAGE(AQ9:AQ14)</f>
        <v>#REF!</v>
      </c>
    </row>
    <row r="16" spans="1:43" ht="17.25">
      <c r="A16" s="4"/>
      <c r="B16" s="4"/>
      <c r="C16" s="10"/>
      <c r="D16" s="4"/>
      <c r="E16" s="4"/>
      <c r="F16" s="4"/>
      <c r="G16" s="4"/>
      <c r="H16" s="5"/>
    </row>
    <row r="17" spans="1:8" ht="13.5" customHeight="1">
      <c r="A17" s="280" t="s">
        <v>185</v>
      </c>
      <c r="B17" s="281"/>
      <c r="C17" s="281"/>
      <c r="D17" s="281"/>
      <c r="E17" s="281"/>
      <c r="F17" s="281"/>
      <c r="G17" s="281"/>
      <c r="H17" s="281"/>
    </row>
    <row r="18" spans="1:8" ht="15" customHeight="1">
      <c r="A18" s="281"/>
      <c r="B18" s="281"/>
      <c r="C18" s="281"/>
      <c r="D18" s="281"/>
      <c r="E18" s="281"/>
      <c r="F18" s="281"/>
      <c r="G18" s="281"/>
      <c r="H18" s="281"/>
    </row>
    <row r="19" spans="1:8" ht="17.25">
      <c r="A19" s="4"/>
      <c r="B19" s="282"/>
      <c r="C19" s="282"/>
      <c r="D19" s="282"/>
      <c r="E19" s="282"/>
      <c r="F19" s="282"/>
      <c r="G19" s="282"/>
      <c r="H19" s="282"/>
    </row>
    <row r="20" spans="1:8" ht="17.25">
      <c r="A20" s="4"/>
      <c r="B20" s="4"/>
      <c r="C20" s="10"/>
      <c r="D20" s="4"/>
      <c r="E20" s="4"/>
      <c r="F20" s="4"/>
      <c r="G20" s="4"/>
      <c r="H20" s="5"/>
    </row>
    <row r="21" spans="1:8" ht="17.25">
      <c r="A21" s="271" t="s">
        <v>413</v>
      </c>
      <c r="B21" s="272"/>
      <c r="C21" s="272"/>
      <c r="D21" s="4"/>
      <c r="E21" s="4"/>
      <c r="F21" s="273" t="s">
        <v>372</v>
      </c>
      <c r="G21" s="274" t="s">
        <v>391</v>
      </c>
      <c r="H21" s="274"/>
    </row>
    <row r="22" spans="1:8" ht="17.25">
      <c r="A22" s="4"/>
      <c r="B22" s="4"/>
      <c r="C22" s="10"/>
      <c r="D22" s="4"/>
      <c r="E22" s="4"/>
      <c r="F22" s="273"/>
      <c r="G22" s="275" t="s">
        <v>382</v>
      </c>
      <c r="H22" s="276"/>
    </row>
    <row r="23" spans="1:8" ht="13.5" customHeight="1">
      <c r="A23" s="4"/>
      <c r="B23" s="4"/>
      <c r="C23" s="10"/>
      <c r="D23" s="4"/>
      <c r="E23" s="4"/>
      <c r="F23" s="4"/>
      <c r="G23" s="4"/>
      <c r="H23" s="5"/>
    </row>
    <row r="24" spans="1:8" ht="15" customHeight="1">
      <c r="A24" s="4"/>
      <c r="B24" s="4"/>
      <c r="C24" s="10"/>
      <c r="D24" s="4"/>
      <c r="E24" s="4"/>
      <c r="F24" s="4"/>
      <c r="G24" s="4"/>
      <c r="H24" s="5"/>
    </row>
    <row r="25" spans="1:8" ht="17.25">
      <c r="A25" s="4"/>
      <c r="B25" s="4"/>
      <c r="C25" s="10"/>
      <c r="D25" s="4"/>
      <c r="E25" s="4"/>
      <c r="F25" s="4"/>
      <c r="G25" s="4"/>
      <c r="H25" s="5"/>
    </row>
    <row r="26" spans="1:8" ht="15" customHeight="1">
      <c r="A26" s="4"/>
      <c r="B26" s="4"/>
      <c r="C26" s="10"/>
      <c r="D26" s="270" t="s">
        <v>392</v>
      </c>
      <c r="E26" s="270"/>
      <c r="F26" s="270"/>
      <c r="G26" s="270"/>
      <c r="H26" s="4"/>
    </row>
    <row r="27" spans="1:8" ht="15" customHeight="1">
      <c r="A27" s="4"/>
      <c r="B27" s="4"/>
      <c r="C27" s="10"/>
      <c r="D27" s="4"/>
      <c r="E27" s="4"/>
      <c r="F27" s="5"/>
      <c r="G27" s="4"/>
      <c r="H27" s="4"/>
    </row>
    <row r="28" spans="1:8" ht="15" customHeight="1">
      <c r="A28" s="4"/>
      <c r="B28" s="4"/>
      <c r="C28" s="10"/>
      <c r="D28" s="270" t="s">
        <v>383</v>
      </c>
      <c r="E28" s="270"/>
      <c r="F28" s="270"/>
      <c r="G28" s="270"/>
      <c r="H28" s="4"/>
    </row>
    <row r="29" spans="1:8" ht="15" customHeight="1">
      <c r="A29" s="4"/>
      <c r="B29" s="4"/>
      <c r="C29" s="10"/>
      <c r="D29" s="4"/>
      <c r="E29" s="4"/>
      <c r="F29" s="5"/>
      <c r="G29" s="4"/>
      <c r="H29" s="4"/>
    </row>
    <row r="30" spans="1:8" ht="15" customHeight="1">
      <c r="A30" s="4"/>
      <c r="B30" s="4"/>
      <c r="C30" s="10"/>
      <c r="D30" s="270" t="s">
        <v>384</v>
      </c>
      <c r="E30" s="270"/>
      <c r="F30" s="270"/>
      <c r="G30" s="270"/>
      <c r="H30" s="4"/>
    </row>
  </sheetData>
  <sheetProtection password="DEE6" sheet="1" objects="1" scenarios="1"/>
  <mergeCells count="125">
    <mergeCell ref="D30:G30"/>
    <mergeCell ref="A21:C21"/>
    <mergeCell ref="F21:F22"/>
    <mergeCell ref="G21:H21"/>
    <mergeCell ref="G22:H22"/>
    <mergeCell ref="D26:G26"/>
    <mergeCell ref="D28:G28"/>
    <mergeCell ref="A15:AP15"/>
    <mergeCell ref="A17:H18"/>
    <mergeCell ref="B19:H19"/>
    <mergeCell ref="AO11:AO14"/>
    <mergeCell ref="AP11:AP14"/>
    <mergeCell ref="AQ11:AQ14"/>
    <mergeCell ref="AI11:AI14"/>
    <mergeCell ref="AJ11:AJ14"/>
    <mergeCell ref="AK11:AK14"/>
    <mergeCell ref="AL11:AL14"/>
    <mergeCell ref="AM11:AM14"/>
    <mergeCell ref="AN11:AN14"/>
    <mergeCell ref="AC11:AC14"/>
    <mergeCell ref="AD11:AD14"/>
    <mergeCell ref="AE11:AE14"/>
    <mergeCell ref="AF11:AF14"/>
    <mergeCell ref="AG11:AG14"/>
    <mergeCell ref="AH11:AH14"/>
    <mergeCell ref="W11:W14"/>
    <mergeCell ref="X11:X14"/>
    <mergeCell ref="Y11:Y14"/>
    <mergeCell ref="Z11:Z14"/>
    <mergeCell ref="AA11:AA14"/>
    <mergeCell ref="AB11:AB14"/>
    <mergeCell ref="R11:R14"/>
    <mergeCell ref="S11:S14"/>
    <mergeCell ref="T11:T14"/>
    <mergeCell ref="U11:U14"/>
    <mergeCell ref="V11:V14"/>
    <mergeCell ref="K11:K14"/>
    <mergeCell ref="L11:L14"/>
    <mergeCell ref="M11:M14"/>
    <mergeCell ref="N11:N14"/>
    <mergeCell ref="O11:O14"/>
    <mergeCell ref="P11:P14"/>
    <mergeCell ref="AN9:AN10"/>
    <mergeCell ref="AO9:AO10"/>
    <mergeCell ref="AP9:AP10"/>
    <mergeCell ref="AQ9:AQ10"/>
    <mergeCell ref="D11:D14"/>
    <mergeCell ref="E11:E14"/>
    <mergeCell ref="F11:F14"/>
    <mergeCell ref="I11:I14"/>
    <mergeCell ref="J11:J14"/>
    <mergeCell ref="AG9:AG10"/>
    <mergeCell ref="AH9:AH10"/>
    <mergeCell ref="AI9:AI10"/>
    <mergeCell ref="AJ9:AJ10"/>
    <mergeCell ref="AK9:AK10"/>
    <mergeCell ref="AL9:AL10"/>
    <mergeCell ref="AA9:AA10"/>
    <mergeCell ref="AB9:AB10"/>
    <mergeCell ref="AC9:AC10"/>
    <mergeCell ref="AD9:AD10"/>
    <mergeCell ref="AE9:AE10"/>
    <mergeCell ref="AF9:AF10"/>
    <mergeCell ref="U9:U10"/>
    <mergeCell ref="V9:V10"/>
    <mergeCell ref="Q11:Q14"/>
    <mergeCell ref="Y9:Y10"/>
    <mergeCell ref="Z9:Z10"/>
    <mergeCell ref="O9:O10"/>
    <mergeCell ref="P9:P10"/>
    <mergeCell ref="Q9:Q10"/>
    <mergeCell ref="R9:R10"/>
    <mergeCell ref="S9:S10"/>
    <mergeCell ref="T9:T10"/>
    <mergeCell ref="AM9:AM10"/>
    <mergeCell ref="F9:F10"/>
    <mergeCell ref="I9:I10"/>
    <mergeCell ref="J9:J10"/>
    <mergeCell ref="K9:K10"/>
    <mergeCell ref="L9:L10"/>
    <mergeCell ref="M9:M10"/>
    <mergeCell ref="N9:N10"/>
    <mergeCell ref="W9:W10"/>
    <mergeCell ref="X9:X10"/>
    <mergeCell ref="A9:A14"/>
    <mergeCell ref="B9:B14"/>
    <mergeCell ref="C9:C14"/>
    <mergeCell ref="AG7:AH7"/>
    <mergeCell ref="AI7:AJ7"/>
    <mergeCell ref="AK7:AL7"/>
    <mergeCell ref="AM7:AN7"/>
    <mergeCell ref="U7:V7"/>
    <mergeCell ref="W7:X7"/>
    <mergeCell ref="Y7:Z7"/>
    <mergeCell ref="AA7:AB7"/>
    <mergeCell ref="AC7:AD7"/>
    <mergeCell ref="AE7:AF7"/>
    <mergeCell ref="I7:J7"/>
    <mergeCell ref="K7:L7"/>
    <mergeCell ref="M7:N7"/>
    <mergeCell ref="O7:P7"/>
    <mergeCell ref="Q7:R7"/>
    <mergeCell ref="S7:T7"/>
    <mergeCell ref="G5:G8"/>
    <mergeCell ref="H5:H8"/>
    <mergeCell ref="I5:AN5"/>
    <mergeCell ref="D9:D10"/>
    <mergeCell ref="E9:E10"/>
    <mergeCell ref="AO5:AO8"/>
    <mergeCell ref="AP5:AP8"/>
    <mergeCell ref="AQ5:AQ8"/>
    <mergeCell ref="I6:P6"/>
    <mergeCell ref="Q6:X6"/>
    <mergeCell ref="Y6:AF6"/>
    <mergeCell ref="AG6:AN6"/>
    <mergeCell ref="A1:C2"/>
    <mergeCell ref="D1:H1"/>
    <mergeCell ref="D2:H2"/>
    <mergeCell ref="AO4:AQ4"/>
    <mergeCell ref="A5:A8"/>
    <mergeCell ref="B5:B8"/>
    <mergeCell ref="C5:C8"/>
    <mergeCell ref="D5:D8"/>
    <mergeCell ref="E5:E8"/>
    <mergeCell ref="F5:F8"/>
  </mergeCells>
  <printOptions horizontalCentered="1"/>
  <pageMargins left="0.70866141732283472" right="0.70866141732283472" top="0.74803149606299213" bottom="0.74803149606299213" header="0.31496062992125984" footer="0.31496062992125984"/>
  <pageSetup scale="41" orientation="landscape" r:id="rId1"/>
  <headerFooter>
    <oddFooter>&amp;R&amp;P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14</vt:i4>
      </vt:variant>
    </vt:vector>
  </HeadingPairs>
  <TitlesOfParts>
    <vt:vector size="31" baseType="lpstr">
      <vt:lpstr>DIR Y PLANEACIÓN ESTRATÉGICA</vt:lpstr>
      <vt:lpstr>COMUNICACIONES</vt:lpstr>
      <vt:lpstr>ATENCIÓN REQUERIMIENTOS CDANOS</vt:lpstr>
      <vt:lpstr>GARANTÍA Y MATERIALIZACIÓN DD</vt:lpstr>
      <vt:lpstr>REVISIÓN GESTIÓN PÚBLICA</vt:lpstr>
      <vt:lpstr>DISCIPLINARIO</vt:lpstr>
      <vt:lpstr>GESTIÓN DEL TALENTO HUMANO</vt:lpstr>
      <vt:lpstr>GESTIÓN JURÍDICA</vt:lpstr>
      <vt:lpstr>GESTIÓN DE ADQUISICIÓN BYS</vt:lpstr>
      <vt:lpstr>GESTIÓN TECNOLOGÍAS INFORMACIÓN</vt:lpstr>
      <vt:lpstr>GESTIÓN DOCUMENTAL</vt:lpstr>
      <vt:lpstr>CONTROL INTERNO</vt:lpstr>
      <vt:lpstr>MEJORA CONTÍNUA</vt:lpstr>
      <vt:lpstr>CONTROL CAMBIOS PL (Pág 1 de 3)</vt:lpstr>
      <vt:lpstr>PL (Pág 2 de 3)</vt:lpstr>
      <vt:lpstr>INSTRUCTIVO PL (Pág 3 de 3)</vt:lpstr>
      <vt:lpstr>CONTROL CAMBIOS FR</vt:lpstr>
      <vt:lpstr>'ATENCIÓN REQUERIMIENTOS CDANOS'!Títulos_a_imprimir</vt:lpstr>
      <vt:lpstr>COMUNICACIONES!Títulos_a_imprimir</vt:lpstr>
      <vt:lpstr>'CONTROL INTERNO'!Títulos_a_imprimir</vt:lpstr>
      <vt:lpstr>'DIR Y PLANEACIÓN ESTRATÉGICA'!Títulos_a_imprimir</vt:lpstr>
      <vt:lpstr>DISCIPLINARIO!Títulos_a_imprimir</vt:lpstr>
      <vt:lpstr>'GARANTÍA Y MATERIALIZACIÓN DD'!Títulos_a_imprimir</vt:lpstr>
      <vt:lpstr>'GESTIÓN DE ADQUISICIÓN BYS'!Títulos_a_imprimir</vt:lpstr>
      <vt:lpstr>'GESTIÓN DEL TALENTO HUMANO'!Títulos_a_imprimir</vt:lpstr>
      <vt:lpstr>'GESTIÓN DOCUMENTAL'!Títulos_a_imprimir</vt:lpstr>
      <vt:lpstr>'GESTIÓN JURÍDICA'!Títulos_a_imprimir</vt:lpstr>
      <vt:lpstr>'GESTIÓN TECNOLOGÍAS INFORMACIÓN'!Títulos_a_imprimir</vt:lpstr>
      <vt:lpstr>'INSTRUCTIVO PL (Pág 3 de 3)'!Títulos_a_imprimir</vt:lpstr>
      <vt:lpstr>'MEJORA CONTÍNUA'!Títulos_a_imprimir</vt:lpstr>
      <vt:lpstr>'REVISIÓN GESTIÓN PÚBLICA'!Títulos_a_imprimir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Camilo Andres Cruz Gonzalez</cp:lastModifiedBy>
  <cp:lastPrinted>2015-11-11T14:56:08Z</cp:lastPrinted>
  <dcterms:created xsi:type="dcterms:W3CDTF">2014-12-22T19:20:09Z</dcterms:created>
  <dcterms:modified xsi:type="dcterms:W3CDTF">2017-11-15T16:24:10Z</dcterms:modified>
</cp:coreProperties>
</file>