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reccionPlaneacionOMR\1-POA\POA2024-CIERRE VIGENCIA\Seg_Trim_2_2024\"/>
    </mc:Choice>
  </mc:AlternateContent>
  <xr:revisionPtr revIDLastSave="0" documentId="13_ncr:1_{EED89D9C-0276-4B0A-9B1D-0A6604484555}" xr6:coauthVersionLast="41" xr6:coauthVersionMax="47" xr10:uidLastSave="{00000000-0000-0000-0000-000000000000}"/>
  <workbookProtection workbookAlgorithmName="SHA-512" workbookHashValue="rP+7wyAnS3xwl4dqjMM0FPVNQs870TVEDXdBbyJ09b3gIa6kpXaFvurUYZqZRaLNYKSQpqSd4IUgcMel3Dbbmg==" workbookSaltValue="daR68MXHSdpJwZ0Bjl9GCg==" workbookSpinCount="100000" lockStructure="1"/>
  <bookViews>
    <workbookView xWindow="-108" yWindow="-108" windowWidth="23256" windowHeight="12576" tabRatio="735" firstSheet="2" activeTab="2" xr2:uid="{00000000-000D-0000-FFFF-FFFF00000000}"/>
  </bookViews>
  <sheets>
    <sheet name="01-PL-01 (Pág 1 de 2)" sheetId="33" state="hidden" r:id="rId1"/>
    <sheet name="01-PL-01 (Pág 2 de 2)" sheetId="15" state="hidden" r:id="rId2"/>
    <sheet name="Seguimiento Plan SGC 2024" sheetId="50" r:id="rId3"/>
    <sheet name="1.Dir.Estratégico" sheetId="34" r:id="rId4"/>
    <sheet name="2.G. Conocimiento Innovación" sheetId="36" r:id="rId5"/>
    <sheet name="3.Direccionamiento TIC" sheetId="37" r:id="rId6"/>
    <sheet name="4.Comunicación Estratégica" sheetId="38" r:id="rId7"/>
    <sheet name="5.Promoción y Defensa DD" sheetId="39" r:id="rId8"/>
    <sheet name="5.PDDD-6.PCFP_P.D. Coor Locales" sheetId="51" r:id="rId9"/>
    <sheet name="6.Prevención y Ctrl FP" sheetId="40" r:id="rId10"/>
    <sheet name="7.Potestad Disciplinaria" sheetId="41" r:id="rId11"/>
    <sheet name="8.G. Talento Humano" sheetId="42" r:id="rId12"/>
    <sheet name="9.G. Administrativa" sheetId="43" r:id="rId13"/>
    <sheet name="10.G. Financiera" sheetId="35" r:id="rId14"/>
    <sheet name="11.G. Contractual" sheetId="45" r:id="rId15"/>
    <sheet name="12.G. Documental" sheetId="44" r:id="rId16"/>
    <sheet name="13.G. Jurídica" sheetId="46" r:id="rId17"/>
    <sheet name="14.Servicio al Usuario" sheetId="47" r:id="rId18"/>
    <sheet name="15.Ctrol Disciplinario Interno" sheetId="48" r:id="rId19"/>
    <sheet name="16.Evaluación y Sgto" sheetId="49" r:id="rId20"/>
  </sheets>
  <externalReferences>
    <externalReference r:id="rId21"/>
    <externalReference r:id="rId22"/>
  </externalReferences>
  <definedNames>
    <definedName name="_xlnm._FilterDatabase" localSheetId="1" hidden="1">'01-PL-01 (Pág 2 de 2)'!$B$10:$J$12</definedName>
    <definedName name="MATAS1">[1]Hoja1!$B$3:$B$16</definedName>
    <definedName name="METAS">[2]Hoja1!$B$3:$B$16</definedName>
    <definedName name="OBJE" localSheetId="1">#REF!</definedName>
    <definedName name="OBJE">#REF!</definedName>
    <definedName name="OBJETIVO">[2]Hoja1!$A$3:$A$8</definedName>
    <definedName name="Objetivos" localSheetId="1">#REF!</definedName>
    <definedName name="Objetiv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B24" i="50" l="1"/>
  <c r="T24" i="50"/>
  <c r="R34" i="49" l="1"/>
  <c r="R37" i="47"/>
  <c r="R35" i="41"/>
  <c r="T42" i="50" l="1"/>
  <c r="T40" i="50"/>
  <c r="T67" i="50" l="1"/>
  <c r="X65" i="50"/>
  <c r="V65" i="50"/>
  <c r="T65" i="50"/>
  <c r="R65" i="50"/>
  <c r="AH58" i="50"/>
  <c r="AF58" i="50"/>
  <c r="AD58" i="50"/>
  <c r="AB58" i="50"/>
  <c r="Z58" i="50"/>
  <c r="X58" i="50"/>
  <c r="AD53" i="50"/>
  <c r="X53" i="50"/>
  <c r="AD65" i="50"/>
  <c r="P65" i="50"/>
  <c r="Z59" i="50"/>
  <c r="V58" i="50"/>
  <c r="T58" i="50"/>
  <c r="R58" i="50"/>
  <c r="P58" i="50"/>
  <c r="R53" i="50"/>
  <c r="AD44" i="50"/>
  <c r="R44" i="50"/>
  <c r="V42" i="50"/>
  <c r="V40" i="50"/>
  <c r="X39" i="50"/>
  <c r="AD20" i="50"/>
  <c r="X20" i="50"/>
  <c r="R20" i="50"/>
  <c r="Z19" i="50"/>
  <c r="X19" i="50"/>
  <c r="V19" i="50"/>
  <c r="T19" i="50"/>
  <c r="R19" i="50"/>
  <c r="AB17" i="50"/>
  <c r="V36" i="50"/>
  <c r="R36" i="50"/>
  <c r="T36" i="50"/>
  <c r="AD30" i="50"/>
  <c r="X30" i="50"/>
  <c r="R30" i="50"/>
  <c r="Z27" i="50"/>
  <c r="X27" i="50"/>
  <c r="V27" i="50"/>
  <c r="Z24" i="50"/>
  <c r="X24" i="50"/>
  <c r="V24" i="50"/>
  <c r="AD23" i="50"/>
  <c r="Z23" i="50"/>
  <c r="X23" i="50"/>
  <c r="V23" i="50"/>
  <c r="T23" i="50"/>
  <c r="Z21" i="50"/>
  <c r="X21" i="50"/>
  <c r="V21" i="50"/>
  <c r="T21" i="50"/>
  <c r="T17" i="50"/>
  <c r="R17" i="50"/>
  <c r="P29" i="35"/>
  <c r="O29" i="35"/>
  <c r="R36" i="47"/>
  <c r="Q36" i="47"/>
  <c r="P36" i="47"/>
  <c r="O36" i="47"/>
  <c r="O28" i="46"/>
  <c r="P28" i="46"/>
  <c r="AJ27" i="45"/>
  <c r="AI27" i="45"/>
  <c r="AB30" i="45"/>
  <c r="AA30" i="45"/>
  <c r="AB34" i="44"/>
  <c r="AA34" i="44"/>
  <c r="R34" i="44"/>
  <c r="R35" i="44" s="1"/>
  <c r="Q34" i="44"/>
  <c r="P34" i="44"/>
  <c r="O34" i="44"/>
  <c r="AJ33" i="44"/>
  <c r="AI33" i="44"/>
  <c r="AJ27" i="44"/>
  <c r="AI27" i="44"/>
  <c r="AJ27" i="35"/>
  <c r="AI27" i="35"/>
  <c r="AJ28" i="35"/>
  <c r="AI28" i="35"/>
  <c r="AB29" i="35"/>
  <c r="AA29" i="35"/>
  <c r="R29" i="35"/>
  <c r="Q29" i="35"/>
  <c r="AJ27" i="43"/>
  <c r="AI27" i="43"/>
  <c r="AI29" i="43"/>
  <c r="AB30" i="43"/>
  <c r="AA30" i="43"/>
  <c r="R30" i="43"/>
  <c r="Q30" i="43"/>
  <c r="R31" i="43"/>
  <c r="AB31" i="42"/>
  <c r="AA31" i="42"/>
  <c r="R31" i="42"/>
  <c r="R32" i="42" s="1"/>
  <c r="Q31" i="42"/>
  <c r="P31" i="42"/>
  <c r="O31" i="42"/>
  <c r="AJ28" i="42"/>
  <c r="AI28" i="42"/>
  <c r="AJ27" i="42"/>
  <c r="AI27" i="42"/>
  <c r="AJ27" i="41"/>
  <c r="AI27" i="41"/>
  <c r="AB34" i="41"/>
  <c r="AA34" i="41"/>
  <c r="P34" i="41"/>
  <c r="O34" i="41"/>
  <c r="AA36" i="51"/>
  <c r="P36" i="51"/>
  <c r="O36" i="51"/>
  <c r="AB32" i="40"/>
  <c r="AA32" i="40"/>
  <c r="P32" i="40"/>
  <c r="O32" i="40"/>
  <c r="AJ27" i="40"/>
  <c r="AI27" i="40"/>
  <c r="AB32" i="39"/>
  <c r="AA32" i="39"/>
  <c r="AH32" i="39"/>
  <c r="AG32" i="39"/>
  <c r="AF32" i="39"/>
  <c r="AE32" i="39"/>
  <c r="AD32" i="39"/>
  <c r="AC32" i="39"/>
  <c r="Z32" i="39"/>
  <c r="Y32" i="39"/>
  <c r="X32" i="39"/>
  <c r="W32" i="39"/>
  <c r="V32" i="39"/>
  <c r="U32" i="39"/>
  <c r="T32" i="39"/>
  <c r="S32" i="39"/>
  <c r="R32" i="39"/>
  <c r="Q32" i="39"/>
  <c r="P32" i="39"/>
  <c r="O32" i="39"/>
  <c r="M37" i="51"/>
  <c r="L37" i="51"/>
  <c r="K37" i="51"/>
  <c r="AH36" i="51"/>
  <c r="AG36" i="51"/>
  <c r="AF36" i="51"/>
  <c r="AE36" i="51"/>
  <c r="AD36" i="51"/>
  <c r="AC36" i="51"/>
  <c r="AB36" i="51"/>
  <c r="Z36" i="51"/>
  <c r="Y36" i="51"/>
  <c r="X36" i="51"/>
  <c r="W36" i="51"/>
  <c r="V36" i="51"/>
  <c r="U36" i="51"/>
  <c r="T36" i="51"/>
  <c r="S36" i="51"/>
  <c r="R36" i="51"/>
  <c r="Q36" i="51"/>
  <c r="O37" i="51"/>
  <c r="N36" i="51"/>
  <c r="N37" i="51" s="1"/>
  <c r="M36" i="51"/>
  <c r="L36" i="51"/>
  <c r="K36" i="51"/>
  <c r="AJ35" i="51"/>
  <c r="AK35" i="51" s="1"/>
  <c r="AI35" i="51"/>
  <c r="F34" i="51"/>
  <c r="C34" i="51"/>
  <c r="AJ33" i="51"/>
  <c r="AK33" i="51" s="1"/>
  <c r="AI33" i="51"/>
  <c r="AJ32" i="51"/>
  <c r="AK32" i="51" s="1"/>
  <c r="AI32" i="51"/>
  <c r="F31" i="51"/>
  <c r="C31" i="51"/>
  <c r="AJ30" i="51"/>
  <c r="AK30" i="51" s="1"/>
  <c r="AI30" i="51"/>
  <c r="AJ29" i="51"/>
  <c r="AK29" i="51" s="1"/>
  <c r="AI29" i="51"/>
  <c r="AJ28" i="51"/>
  <c r="AK28" i="51" s="1"/>
  <c r="AI28" i="51"/>
  <c r="F27" i="51"/>
  <c r="C27" i="51" s="1"/>
  <c r="AJ26" i="51"/>
  <c r="AK26" i="51" s="1"/>
  <c r="AI26" i="51"/>
  <c r="AJ25" i="51"/>
  <c r="AK25" i="51" s="1"/>
  <c r="AI25" i="51"/>
  <c r="AJ24" i="51"/>
  <c r="AK24" i="51" s="1"/>
  <c r="AI24" i="51"/>
  <c r="AJ23" i="51"/>
  <c r="AK23" i="51" s="1"/>
  <c r="AI23" i="51"/>
  <c r="F22" i="51"/>
  <c r="C22" i="51"/>
  <c r="AJ21" i="51"/>
  <c r="AK21" i="51" s="1"/>
  <c r="AI21" i="51"/>
  <c r="AJ20" i="51"/>
  <c r="AK20" i="51" s="1"/>
  <c r="AI20" i="51"/>
  <c r="AJ19" i="51"/>
  <c r="AK19" i="51" s="1"/>
  <c r="AI19" i="51"/>
  <c r="AJ18" i="51"/>
  <c r="AK18" i="51" s="1"/>
  <c r="AI18" i="51"/>
  <c r="AJ17" i="51"/>
  <c r="AK17" i="51" s="1"/>
  <c r="AI17" i="51"/>
  <c r="AJ16" i="51"/>
  <c r="AK16" i="51" s="1"/>
  <c r="AI16" i="51"/>
  <c r="F15" i="51"/>
  <c r="C15" i="51"/>
  <c r="AJ14" i="51"/>
  <c r="AK14" i="51" s="1"/>
  <c r="AI14" i="51"/>
  <c r="AI36" i="51" s="1"/>
  <c r="F13" i="51"/>
  <c r="C13" i="51"/>
  <c r="AB31" i="38"/>
  <c r="AA31" i="38"/>
  <c r="P31" i="38"/>
  <c r="O31" i="38"/>
  <c r="AI21" i="38"/>
  <c r="AJ28" i="38"/>
  <c r="AI28" i="38"/>
  <c r="AI22" i="37"/>
  <c r="AJ29" i="37"/>
  <c r="AI29" i="37"/>
  <c r="AB33" i="37"/>
  <c r="AA33" i="37"/>
  <c r="P33" i="37"/>
  <c r="O33" i="37"/>
  <c r="C36" i="51" l="1"/>
  <c r="AK36" i="51"/>
  <c r="Q37" i="51"/>
  <c r="S37" i="51" s="1"/>
  <c r="U37" i="51" s="1"/>
  <c r="W37" i="51" s="1"/>
  <c r="Y37" i="51" s="1"/>
  <c r="AA37" i="51" s="1"/>
  <c r="AC37" i="51" s="1"/>
  <c r="AE37" i="51" s="1"/>
  <c r="AG37" i="51" s="1"/>
  <c r="P37" i="51"/>
  <c r="R37" i="51" s="1"/>
  <c r="T37" i="51" s="1"/>
  <c r="V37" i="51" s="1"/>
  <c r="X37" i="51" s="1"/>
  <c r="Z37" i="51" s="1"/>
  <c r="AB37" i="51" s="1"/>
  <c r="AD37" i="51" s="1"/>
  <c r="AF37" i="51" s="1"/>
  <c r="AH37" i="51" s="1"/>
  <c r="AJ36" i="51"/>
  <c r="AJ29" i="36"/>
  <c r="AB30" i="36"/>
  <c r="AA30" i="36"/>
  <c r="P30" i="36"/>
  <c r="O30" i="36"/>
  <c r="AJ28" i="36"/>
  <c r="AI28" i="36"/>
  <c r="AJ39" i="34"/>
  <c r="AI39" i="34"/>
  <c r="AB49" i="34"/>
  <c r="AA49" i="34"/>
  <c r="P49" i="34"/>
  <c r="O49" i="34"/>
  <c r="AI27" i="39"/>
  <c r="AJ27" i="49" l="1"/>
  <c r="AJ28" i="48"/>
  <c r="AJ27" i="48"/>
  <c r="AJ14" i="48"/>
  <c r="AH29" i="48"/>
  <c r="AG29" i="48"/>
  <c r="AF29" i="48"/>
  <c r="AE29" i="48"/>
  <c r="AD29" i="48"/>
  <c r="AC29" i="48"/>
  <c r="AB29" i="48"/>
  <c r="AA29" i="48"/>
  <c r="Z29" i="48"/>
  <c r="Y29" i="48"/>
  <c r="X29" i="48"/>
  <c r="W29" i="48"/>
  <c r="V29" i="48"/>
  <c r="U29" i="48"/>
  <c r="T29" i="48"/>
  <c r="S29" i="48"/>
  <c r="R29" i="48"/>
  <c r="R30" i="48" s="1"/>
  <c r="T30" i="48" s="1"/>
  <c r="V30" i="48" s="1"/>
  <c r="X30" i="48" s="1"/>
  <c r="Z30" i="48" s="1"/>
  <c r="Q29" i="48"/>
  <c r="P29" i="48"/>
  <c r="P30" i="48" s="1"/>
  <c r="O29" i="48"/>
  <c r="O30" i="48" s="1"/>
  <c r="Q30" i="48" s="1"/>
  <c r="S30" i="48" s="1"/>
  <c r="U30" i="48" s="1"/>
  <c r="W30" i="48" s="1"/>
  <c r="Y30" i="48" s="1"/>
  <c r="AA30" i="48" s="1"/>
  <c r="AC30" i="48" s="1"/>
  <c r="AE30" i="48" s="1"/>
  <c r="AG30" i="48" s="1"/>
  <c r="N29" i="48"/>
  <c r="M29" i="48"/>
  <c r="AJ29" i="47"/>
  <c r="AJ28" i="47"/>
  <c r="AJ19" i="47"/>
  <c r="AH36" i="47"/>
  <c r="AG36" i="47"/>
  <c r="AF36" i="47"/>
  <c r="AE36" i="47"/>
  <c r="AD36" i="47"/>
  <c r="AC36" i="47"/>
  <c r="AB36" i="47"/>
  <c r="AA36" i="47"/>
  <c r="Z36" i="47"/>
  <c r="Y36" i="47"/>
  <c r="X36" i="47"/>
  <c r="W36" i="47"/>
  <c r="V36" i="47"/>
  <c r="U36" i="47"/>
  <c r="T36" i="47"/>
  <c r="T37" i="47" s="1"/>
  <c r="V37" i="47" s="1"/>
  <c r="X37" i="47" s="1"/>
  <c r="Z37" i="47" s="1"/>
  <c r="S36" i="47"/>
  <c r="N36" i="47"/>
  <c r="M36" i="47"/>
  <c r="AJ14" i="46"/>
  <c r="AK14" i="46" s="1"/>
  <c r="AI14" i="46"/>
  <c r="AH28" i="46"/>
  <c r="AG28" i="46"/>
  <c r="AF28" i="46"/>
  <c r="AE28" i="46"/>
  <c r="AD28" i="46"/>
  <c r="AC28" i="46"/>
  <c r="AB28" i="46"/>
  <c r="AA28" i="46"/>
  <c r="Z28" i="46"/>
  <c r="Y28" i="46"/>
  <c r="X28" i="46"/>
  <c r="W28" i="46"/>
  <c r="V28" i="46"/>
  <c r="U28" i="46"/>
  <c r="T28" i="46"/>
  <c r="S28" i="46"/>
  <c r="R28" i="46"/>
  <c r="R29" i="46" s="1"/>
  <c r="Q28" i="46"/>
  <c r="N28" i="46"/>
  <c r="M28" i="46"/>
  <c r="AH34" i="44"/>
  <c r="AG34" i="44"/>
  <c r="AF34" i="44"/>
  <c r="AE34" i="44"/>
  <c r="AD34" i="44"/>
  <c r="AC34" i="44"/>
  <c r="Z34" i="44"/>
  <c r="Y34" i="44"/>
  <c r="X34" i="44"/>
  <c r="W34" i="44"/>
  <c r="V34" i="44"/>
  <c r="U34" i="44"/>
  <c r="T34" i="44"/>
  <c r="T35" i="44" s="1"/>
  <c r="V35" i="44" s="1"/>
  <c r="X35" i="44" s="1"/>
  <c r="Z35" i="44" s="1"/>
  <c r="AB35" i="44" s="1"/>
  <c r="AD35" i="44" s="1"/>
  <c r="AF35" i="44" s="1"/>
  <c r="AH35" i="44" s="1"/>
  <c r="S34" i="44"/>
  <c r="N34" i="44"/>
  <c r="M34" i="44"/>
  <c r="AK27" i="45"/>
  <c r="AH30" i="45"/>
  <c r="AG30" i="45"/>
  <c r="AF30" i="45"/>
  <c r="AE30" i="45"/>
  <c r="AD30" i="45"/>
  <c r="AC30" i="45"/>
  <c r="Z30" i="45"/>
  <c r="Y30" i="45"/>
  <c r="X30" i="45"/>
  <c r="W30" i="45"/>
  <c r="V30" i="45"/>
  <c r="U30" i="45"/>
  <c r="T30" i="45"/>
  <c r="S30" i="45"/>
  <c r="R30" i="45"/>
  <c r="R31" i="45" s="1"/>
  <c r="Q30" i="45"/>
  <c r="N30" i="45"/>
  <c r="M30" i="45"/>
  <c r="AH29" i="35"/>
  <c r="AG29" i="35"/>
  <c r="AF29" i="35"/>
  <c r="AE29" i="35"/>
  <c r="AD29" i="35"/>
  <c r="AC29" i="35"/>
  <c r="Z29" i="35"/>
  <c r="Y29" i="35"/>
  <c r="X29" i="35"/>
  <c r="W29" i="35"/>
  <c r="V29" i="35"/>
  <c r="U29" i="35"/>
  <c r="T29" i="35"/>
  <c r="T30" i="35" s="1"/>
  <c r="V30" i="35" s="1"/>
  <c r="X30" i="35" s="1"/>
  <c r="Z30" i="35" s="1"/>
  <c r="AB30" i="35" s="1"/>
  <c r="AD30" i="35" s="1"/>
  <c r="AF30" i="35" s="1"/>
  <c r="AH30" i="35" s="1"/>
  <c r="S29" i="35"/>
  <c r="N29" i="35"/>
  <c r="M29" i="35"/>
  <c r="F15" i="35"/>
  <c r="F20" i="35"/>
  <c r="F25" i="35"/>
  <c r="AJ17" i="43"/>
  <c r="AK17" i="43" s="1"/>
  <c r="AH30" i="43"/>
  <c r="AG30" i="43"/>
  <c r="AF30" i="43"/>
  <c r="AE30" i="43"/>
  <c r="AD30" i="43"/>
  <c r="AC30" i="43"/>
  <c r="Z30" i="43"/>
  <c r="Y30" i="43"/>
  <c r="X30" i="43"/>
  <c r="W30" i="43"/>
  <c r="V30" i="43"/>
  <c r="U30" i="43"/>
  <c r="T30" i="43"/>
  <c r="T31" i="43" s="1"/>
  <c r="V31" i="43" s="1"/>
  <c r="X31" i="43" s="1"/>
  <c r="Z31" i="43" s="1"/>
  <c r="AB31" i="43" s="1"/>
  <c r="AD31" i="43" s="1"/>
  <c r="AF31" i="43" s="1"/>
  <c r="AH31" i="43" s="1"/>
  <c r="S30" i="43"/>
  <c r="N30" i="43"/>
  <c r="M30" i="43"/>
  <c r="AJ29" i="43"/>
  <c r="AJ14" i="42"/>
  <c r="AJ17" i="42"/>
  <c r="AH31" i="42"/>
  <c r="AG31" i="42"/>
  <c r="AF31" i="42"/>
  <c r="AE31" i="42"/>
  <c r="AD31" i="42"/>
  <c r="AC31" i="42"/>
  <c r="Z31" i="42"/>
  <c r="Y31" i="42"/>
  <c r="X31" i="42"/>
  <c r="W31" i="42"/>
  <c r="V31" i="42"/>
  <c r="U31" i="42"/>
  <c r="T31" i="42"/>
  <c r="T32" i="42" s="1"/>
  <c r="V32" i="42" s="1"/>
  <c r="X32" i="42" s="1"/>
  <c r="Z32" i="42" s="1"/>
  <c r="AB32" i="42" s="1"/>
  <c r="AD32" i="42" s="1"/>
  <c r="AF32" i="42" s="1"/>
  <c r="AH32" i="42" s="1"/>
  <c r="S31" i="42"/>
  <c r="N31" i="42"/>
  <c r="M31" i="42"/>
  <c r="AJ18" i="41"/>
  <c r="AH34" i="41"/>
  <c r="AG34" i="41"/>
  <c r="AF34" i="41"/>
  <c r="AE34" i="41"/>
  <c r="AD34" i="41"/>
  <c r="AC34" i="41"/>
  <c r="Z34" i="41"/>
  <c r="Y34" i="41"/>
  <c r="X34" i="41"/>
  <c r="W34" i="41"/>
  <c r="V34" i="41"/>
  <c r="U34" i="41"/>
  <c r="T34" i="41"/>
  <c r="S34" i="41"/>
  <c r="R34" i="41"/>
  <c r="T35" i="41" s="1"/>
  <c r="Q34" i="41"/>
  <c r="N34" i="41"/>
  <c r="M34" i="41"/>
  <c r="AH32" i="40"/>
  <c r="AG32" i="40"/>
  <c r="AF32" i="40"/>
  <c r="AE32" i="40"/>
  <c r="AD32" i="40"/>
  <c r="AC32" i="40"/>
  <c r="Z32" i="40"/>
  <c r="Y32" i="40"/>
  <c r="X32" i="40"/>
  <c r="W32" i="40"/>
  <c r="V32" i="40"/>
  <c r="U32" i="40"/>
  <c r="T32" i="40"/>
  <c r="T33" i="40" s="1"/>
  <c r="V33" i="40" s="1"/>
  <c r="X33" i="40" s="1"/>
  <c r="Z33" i="40" s="1"/>
  <c r="AB33" i="40" s="1"/>
  <c r="AD33" i="40" s="1"/>
  <c r="AF33" i="40" s="1"/>
  <c r="AH33" i="40" s="1"/>
  <c r="S32" i="40"/>
  <c r="R32" i="40"/>
  <c r="R33" i="40" s="1"/>
  <c r="Q32" i="40"/>
  <c r="N32" i="40"/>
  <c r="N33" i="40" s="1"/>
  <c r="P33" i="40" s="1"/>
  <c r="M32" i="40"/>
  <c r="M33" i="40" s="1"/>
  <c r="AK27" i="40"/>
  <c r="AJ27" i="39"/>
  <c r="AK27" i="39" s="1"/>
  <c r="AJ14" i="39"/>
  <c r="N32" i="39"/>
  <c r="N33" i="39" s="1"/>
  <c r="P33" i="39" s="1"/>
  <c r="R33" i="39" s="1"/>
  <c r="M32" i="39"/>
  <c r="M33" i="39" s="1"/>
  <c r="O33" i="39" s="1"/>
  <c r="Q33" i="39" s="1"/>
  <c r="S33" i="39" s="1"/>
  <c r="AJ21" i="38"/>
  <c r="AJ14" i="38"/>
  <c r="AH31" i="38"/>
  <c r="AG31" i="38"/>
  <c r="AF31" i="38"/>
  <c r="AE31" i="38"/>
  <c r="AD31" i="38"/>
  <c r="AC31" i="38"/>
  <c r="Z31" i="38"/>
  <c r="Y31" i="38"/>
  <c r="X31" i="38"/>
  <c r="W31" i="38"/>
  <c r="V31" i="38"/>
  <c r="U31" i="38"/>
  <c r="T31" i="38"/>
  <c r="S31" i="38"/>
  <c r="R31" i="38"/>
  <c r="R32" i="38" s="1"/>
  <c r="Q31" i="38"/>
  <c r="N31" i="38"/>
  <c r="M31" i="38"/>
  <c r="AJ14" i="37"/>
  <c r="F26" i="36"/>
  <c r="C26" i="36" s="1"/>
  <c r="C30" i="36" s="1"/>
  <c r="AI29" i="36"/>
  <c r="AK29" i="36"/>
  <c r="AJ22" i="37"/>
  <c r="AH33" i="37"/>
  <c r="AG33" i="37"/>
  <c r="AF33" i="37"/>
  <c r="AE33" i="37"/>
  <c r="AD33" i="37"/>
  <c r="AC33" i="37"/>
  <c r="Z33" i="37"/>
  <c r="Y33" i="37"/>
  <c r="X33" i="37"/>
  <c r="W33" i="37"/>
  <c r="V33" i="37"/>
  <c r="U33" i="37"/>
  <c r="T33" i="37"/>
  <c r="S33" i="37"/>
  <c r="R33" i="37"/>
  <c r="Q33" i="37"/>
  <c r="N33" i="37"/>
  <c r="M33" i="37"/>
  <c r="AH30" i="36"/>
  <c r="AG30" i="36"/>
  <c r="AF30" i="36"/>
  <c r="AE30" i="36"/>
  <c r="AD30" i="36"/>
  <c r="AC30" i="36"/>
  <c r="Z30" i="36"/>
  <c r="Y30" i="36"/>
  <c r="X30" i="36"/>
  <c r="W30" i="36"/>
  <c r="V30" i="36"/>
  <c r="U30" i="36"/>
  <c r="T30" i="36"/>
  <c r="S30" i="36"/>
  <c r="R30" i="36"/>
  <c r="Q30" i="36"/>
  <c r="O68" i="50"/>
  <c r="AD67" i="50"/>
  <c r="R67" i="50"/>
  <c r="AJ67" i="50" s="1"/>
  <c r="AD63" i="50"/>
  <c r="AD66" i="50"/>
  <c r="AB66" i="50"/>
  <c r="X66" i="50"/>
  <c r="V66" i="50"/>
  <c r="T66" i="50"/>
  <c r="R66" i="50"/>
  <c r="P66" i="50"/>
  <c r="AD62" i="50"/>
  <c r="AB62" i="50"/>
  <c r="Z62" i="50"/>
  <c r="X62" i="50"/>
  <c r="T62" i="50"/>
  <c r="R62" i="50"/>
  <c r="AD61" i="50"/>
  <c r="AD60" i="50"/>
  <c r="X61" i="50"/>
  <c r="X60" i="50"/>
  <c r="R61" i="50"/>
  <c r="R60" i="50"/>
  <c r="AJ59" i="50"/>
  <c r="AK59" i="50" s="1"/>
  <c r="AF68" i="50"/>
  <c r="Z68" i="50"/>
  <c r="P57" i="50"/>
  <c r="AD56" i="50"/>
  <c r="X56" i="50"/>
  <c r="R56" i="50"/>
  <c r="AJ56" i="50" s="1"/>
  <c r="X55" i="50"/>
  <c r="T52" i="50"/>
  <c r="AJ52" i="50" s="1"/>
  <c r="T51" i="50"/>
  <c r="AJ51" i="50" s="1"/>
  <c r="AH50" i="50"/>
  <c r="AD50" i="50"/>
  <c r="X50" i="50"/>
  <c r="R50" i="50"/>
  <c r="AJ50" i="50" s="1"/>
  <c r="AK50" i="50" s="1"/>
  <c r="P50" i="50"/>
  <c r="AF49" i="50"/>
  <c r="V49" i="50"/>
  <c r="AF48" i="50"/>
  <c r="V48" i="50"/>
  <c r="P47" i="50"/>
  <c r="AF46" i="50"/>
  <c r="T46" i="50"/>
  <c r="AJ46" i="50" s="1"/>
  <c r="AK46" i="50" s="1"/>
  <c r="AF45" i="50"/>
  <c r="T45" i="50"/>
  <c r="AJ45" i="50" s="1"/>
  <c r="AK45" i="50" s="1"/>
  <c r="AB44" i="50"/>
  <c r="AI27" i="48"/>
  <c r="AK27" i="48"/>
  <c r="P44" i="50"/>
  <c r="AD43" i="50"/>
  <c r="X43" i="50"/>
  <c r="R43" i="50"/>
  <c r="AJ42" i="50"/>
  <c r="AJ40" i="50"/>
  <c r="AB38" i="50"/>
  <c r="AJ37" i="50"/>
  <c r="AK37" i="50" s="1"/>
  <c r="AJ36" i="50"/>
  <c r="P35" i="50"/>
  <c r="T34" i="50"/>
  <c r="R34" i="50"/>
  <c r="P34" i="50"/>
  <c r="AH33" i="50"/>
  <c r="AF33" i="50"/>
  <c r="AD33" i="50"/>
  <c r="AB33" i="50"/>
  <c r="Z33" i="50"/>
  <c r="X33" i="50"/>
  <c r="V33" i="50"/>
  <c r="T33" i="50"/>
  <c r="R33" i="50"/>
  <c r="P33" i="50"/>
  <c r="AB32" i="50"/>
  <c r="X32" i="50"/>
  <c r="P32" i="50"/>
  <c r="AJ30" i="50"/>
  <c r="AH29" i="50"/>
  <c r="AB29" i="50"/>
  <c r="V29" i="50"/>
  <c r="P29" i="50"/>
  <c r="P28" i="50"/>
  <c r="AJ27" i="50"/>
  <c r="AK27" i="50" s="1"/>
  <c r="T26" i="50"/>
  <c r="AJ26" i="50" s="1"/>
  <c r="AJ24" i="50"/>
  <c r="AB25" i="50"/>
  <c r="P25" i="50"/>
  <c r="AB23" i="50"/>
  <c r="AJ23" i="50"/>
  <c r="AK23" i="50" s="1"/>
  <c r="T22" i="50"/>
  <c r="P22" i="50"/>
  <c r="R21" i="50"/>
  <c r="AJ20" i="50"/>
  <c r="AJ19" i="50"/>
  <c r="AB16" i="50"/>
  <c r="P16" i="50"/>
  <c r="X14" i="50"/>
  <c r="V14" i="50"/>
  <c r="AJ14" i="50" s="1"/>
  <c r="AH68" i="50"/>
  <c r="Q68" i="50"/>
  <c r="M68" i="50"/>
  <c r="M69" i="50"/>
  <c r="O69" i="50"/>
  <c r="Q69" i="50"/>
  <c r="S68" i="50"/>
  <c r="S69" i="50"/>
  <c r="U68" i="50"/>
  <c r="U69" i="50"/>
  <c r="W68" i="50"/>
  <c r="W69" i="50"/>
  <c r="Y68" i="50"/>
  <c r="Y69" i="50"/>
  <c r="AA68" i="50"/>
  <c r="AA69" i="50"/>
  <c r="AC68" i="50"/>
  <c r="AC69" i="50"/>
  <c r="AE68" i="50"/>
  <c r="AE69" i="50"/>
  <c r="AG68" i="50"/>
  <c r="AG69" i="50"/>
  <c r="N68" i="50"/>
  <c r="N69" i="50"/>
  <c r="L68" i="50"/>
  <c r="L69" i="50"/>
  <c r="K68" i="50"/>
  <c r="K69" i="50"/>
  <c r="AI14" i="50"/>
  <c r="AJ16" i="50"/>
  <c r="AI16" i="50"/>
  <c r="AK16" i="50"/>
  <c r="AI17" i="50"/>
  <c r="AI19" i="50"/>
  <c r="AI20" i="50"/>
  <c r="AJ21" i="50"/>
  <c r="AI21" i="50"/>
  <c r="AK21" i="50"/>
  <c r="AJ22" i="50"/>
  <c r="AI22" i="50"/>
  <c r="AK22" i="50"/>
  <c r="AI23" i="50"/>
  <c r="AI24" i="50"/>
  <c r="AJ25" i="50"/>
  <c r="AI25" i="50"/>
  <c r="AK25" i="50"/>
  <c r="AI26" i="50"/>
  <c r="AI27" i="50"/>
  <c r="AJ28" i="50"/>
  <c r="AI28" i="50"/>
  <c r="AI29" i="50"/>
  <c r="AI30" i="50"/>
  <c r="AJ32" i="50"/>
  <c r="AI32" i="50"/>
  <c r="AK32" i="50"/>
  <c r="AJ33" i="50"/>
  <c r="AI33" i="50"/>
  <c r="AK33" i="50"/>
  <c r="AI34" i="50"/>
  <c r="AJ35" i="50"/>
  <c r="AI35" i="50"/>
  <c r="AK35" i="50"/>
  <c r="AI36" i="50"/>
  <c r="AI37" i="50"/>
  <c r="AJ38" i="50"/>
  <c r="AI38" i="50"/>
  <c r="AK38" i="50"/>
  <c r="AI39" i="50"/>
  <c r="AI40" i="50"/>
  <c r="AI42" i="50"/>
  <c r="AJ43" i="50"/>
  <c r="AI43" i="50"/>
  <c r="AK43" i="50"/>
  <c r="AI44" i="50"/>
  <c r="AI45" i="50"/>
  <c r="AI46" i="50"/>
  <c r="AJ47" i="50"/>
  <c r="AI47" i="50"/>
  <c r="AK47" i="50"/>
  <c r="AJ48" i="50"/>
  <c r="AI48" i="50"/>
  <c r="AK48" i="50"/>
  <c r="AJ49" i="50"/>
  <c r="AI49" i="50"/>
  <c r="AK49" i="50"/>
  <c r="AI50" i="50"/>
  <c r="AI51" i="50"/>
  <c r="AI52" i="50"/>
  <c r="AI53" i="50"/>
  <c r="AJ55" i="50"/>
  <c r="AI55" i="50"/>
  <c r="AK55" i="50"/>
  <c r="AI56" i="50"/>
  <c r="AJ57" i="50"/>
  <c r="AI57" i="50"/>
  <c r="AK57" i="50"/>
  <c r="AI58" i="50"/>
  <c r="AI59" i="50"/>
  <c r="AJ60" i="50"/>
  <c r="AI60" i="50"/>
  <c r="AK60" i="50"/>
  <c r="AJ61" i="50"/>
  <c r="AI61" i="50"/>
  <c r="AK61" i="50"/>
  <c r="AJ62" i="50"/>
  <c r="AI62" i="50"/>
  <c r="AK62" i="50"/>
  <c r="AJ63" i="50"/>
  <c r="AI63" i="50"/>
  <c r="AK63" i="50"/>
  <c r="AJ65" i="50"/>
  <c r="AK65" i="50" s="1"/>
  <c r="AI65" i="50"/>
  <c r="AJ66" i="50"/>
  <c r="AI66" i="50"/>
  <c r="AK66" i="50"/>
  <c r="AI67" i="50"/>
  <c r="AI68" i="50"/>
  <c r="C68" i="50"/>
  <c r="F64" i="50"/>
  <c r="F54" i="50"/>
  <c r="F41" i="50"/>
  <c r="F31" i="50"/>
  <c r="F18" i="50"/>
  <c r="F15" i="50"/>
  <c r="F13" i="50"/>
  <c r="F25" i="47"/>
  <c r="AJ27" i="47"/>
  <c r="AI27" i="47"/>
  <c r="AK27" i="47"/>
  <c r="R68" i="15"/>
  <c r="R69" i="15"/>
  <c r="T68" i="15"/>
  <c r="T69" i="15"/>
  <c r="V68" i="15"/>
  <c r="V69" i="15"/>
  <c r="X68" i="15"/>
  <c r="X69" i="15"/>
  <c r="Z68" i="15"/>
  <c r="Z69" i="15"/>
  <c r="AB68" i="15"/>
  <c r="AB69" i="15"/>
  <c r="AD68" i="15"/>
  <c r="AD69" i="15"/>
  <c r="AF68" i="15"/>
  <c r="AF69" i="15"/>
  <c r="AH68" i="15"/>
  <c r="AH69" i="15"/>
  <c r="Q68" i="15"/>
  <c r="O68" i="15"/>
  <c r="M68" i="15"/>
  <c r="M69" i="15"/>
  <c r="O69" i="15"/>
  <c r="Q69" i="15"/>
  <c r="S68" i="15"/>
  <c r="S69" i="15"/>
  <c r="U68" i="15"/>
  <c r="U69" i="15"/>
  <c r="W68" i="15"/>
  <c r="W69" i="15"/>
  <c r="Y68" i="15"/>
  <c r="Y69" i="15"/>
  <c r="AA68" i="15"/>
  <c r="AA69" i="15"/>
  <c r="AC68" i="15"/>
  <c r="AC69" i="15"/>
  <c r="AE68" i="15"/>
  <c r="AE69" i="15"/>
  <c r="AG68" i="15"/>
  <c r="AG69" i="15"/>
  <c r="P68" i="15"/>
  <c r="N68" i="15"/>
  <c r="N69" i="15"/>
  <c r="P69" i="15"/>
  <c r="L68" i="15"/>
  <c r="L69" i="15"/>
  <c r="K68" i="15"/>
  <c r="K69" i="15"/>
  <c r="AJ14" i="15"/>
  <c r="AI14" i="15"/>
  <c r="AK14" i="15"/>
  <c r="AJ16" i="15"/>
  <c r="AI16" i="15"/>
  <c r="AK16" i="15"/>
  <c r="AJ17" i="15"/>
  <c r="AI17" i="15"/>
  <c r="AK17" i="15"/>
  <c r="AJ19" i="15"/>
  <c r="AI19" i="15"/>
  <c r="AK19" i="15"/>
  <c r="AJ20" i="15"/>
  <c r="AI20" i="15"/>
  <c r="AK20" i="15"/>
  <c r="AJ21" i="15"/>
  <c r="AI21" i="15"/>
  <c r="AK21" i="15"/>
  <c r="AJ22" i="15"/>
  <c r="AI22" i="15"/>
  <c r="AK22" i="15"/>
  <c r="AJ23" i="15"/>
  <c r="AI23" i="15"/>
  <c r="AK23" i="15"/>
  <c r="AJ24" i="15"/>
  <c r="AI24" i="15"/>
  <c r="AK24" i="15"/>
  <c r="AJ25" i="15"/>
  <c r="AI25" i="15"/>
  <c r="AK25" i="15"/>
  <c r="AJ26" i="15"/>
  <c r="AI26" i="15"/>
  <c r="AK26" i="15"/>
  <c r="AJ27" i="15"/>
  <c r="AI27" i="15"/>
  <c r="AK27" i="15"/>
  <c r="AJ28" i="15"/>
  <c r="AI28" i="15"/>
  <c r="AK28" i="15"/>
  <c r="AJ29" i="15"/>
  <c r="AI29" i="15"/>
  <c r="AK29" i="15"/>
  <c r="AJ30" i="15"/>
  <c r="AI30" i="15"/>
  <c r="AK30" i="15"/>
  <c r="AJ32" i="15"/>
  <c r="AI32" i="15"/>
  <c r="AK32" i="15"/>
  <c r="AJ33" i="15"/>
  <c r="AI33" i="15"/>
  <c r="AK33" i="15"/>
  <c r="AJ34" i="15"/>
  <c r="AI34" i="15"/>
  <c r="AK34" i="15"/>
  <c r="AJ35" i="15"/>
  <c r="AI35" i="15"/>
  <c r="AK35" i="15"/>
  <c r="AJ36" i="15"/>
  <c r="AI36" i="15"/>
  <c r="AK36" i="15"/>
  <c r="AJ37" i="15"/>
  <c r="AI37" i="15"/>
  <c r="AK37" i="15"/>
  <c r="AJ38" i="15"/>
  <c r="AI38" i="15"/>
  <c r="AK38" i="15"/>
  <c r="AJ39" i="15"/>
  <c r="AI39" i="15"/>
  <c r="AK39" i="15"/>
  <c r="AJ40" i="15"/>
  <c r="AI40" i="15"/>
  <c r="AK40" i="15"/>
  <c r="AJ42" i="15"/>
  <c r="AI42" i="15"/>
  <c r="AK42" i="15"/>
  <c r="AJ43" i="15"/>
  <c r="AI43" i="15"/>
  <c r="AK43" i="15"/>
  <c r="AJ44" i="15"/>
  <c r="AI44" i="15"/>
  <c r="AK44" i="15"/>
  <c r="AJ45" i="15"/>
  <c r="AI45" i="15"/>
  <c r="AK45" i="15"/>
  <c r="AJ46" i="15"/>
  <c r="AI46" i="15"/>
  <c r="AK46" i="15"/>
  <c r="AJ47" i="15"/>
  <c r="AI47" i="15"/>
  <c r="AK47" i="15"/>
  <c r="AJ48" i="15"/>
  <c r="AI48" i="15"/>
  <c r="AK48" i="15"/>
  <c r="AJ49" i="15"/>
  <c r="AI49" i="15"/>
  <c r="AK49" i="15"/>
  <c r="AJ50" i="15"/>
  <c r="AI50" i="15"/>
  <c r="AK50" i="15"/>
  <c r="AJ51" i="15"/>
  <c r="AI51" i="15"/>
  <c r="AK51" i="15"/>
  <c r="AJ52" i="15"/>
  <c r="AI52" i="15"/>
  <c r="AK52" i="15"/>
  <c r="AJ53" i="15"/>
  <c r="AI53" i="15"/>
  <c r="AK53" i="15"/>
  <c r="AJ55" i="15"/>
  <c r="AI55" i="15"/>
  <c r="AK55" i="15"/>
  <c r="AJ56" i="15"/>
  <c r="AI56" i="15"/>
  <c r="AK56" i="15"/>
  <c r="AJ57" i="15"/>
  <c r="AI57" i="15"/>
  <c r="AK57" i="15"/>
  <c r="AJ58" i="15"/>
  <c r="AI58" i="15"/>
  <c r="AK58" i="15"/>
  <c r="AJ59" i="15"/>
  <c r="AI59" i="15"/>
  <c r="AK59" i="15"/>
  <c r="AJ60" i="15"/>
  <c r="AI60" i="15"/>
  <c r="AK60" i="15"/>
  <c r="AJ61" i="15"/>
  <c r="AI61" i="15"/>
  <c r="AK61" i="15"/>
  <c r="AJ62" i="15"/>
  <c r="AI62" i="15"/>
  <c r="AK62" i="15"/>
  <c r="AJ63" i="15"/>
  <c r="AI63" i="15"/>
  <c r="AK63" i="15"/>
  <c r="AJ65" i="15"/>
  <c r="AI65" i="15"/>
  <c r="AK65" i="15"/>
  <c r="AJ66" i="15"/>
  <c r="AI66" i="15"/>
  <c r="AK66" i="15"/>
  <c r="AJ67" i="15"/>
  <c r="AI67" i="15"/>
  <c r="AK67" i="15"/>
  <c r="AK68" i="15"/>
  <c r="AJ68" i="15"/>
  <c r="AI68" i="15"/>
  <c r="C68" i="15"/>
  <c r="F64" i="15"/>
  <c r="F54" i="15"/>
  <c r="F41" i="15"/>
  <c r="F31" i="15"/>
  <c r="F18" i="15"/>
  <c r="F15" i="15"/>
  <c r="F13" i="15"/>
  <c r="AI30" i="41"/>
  <c r="AJ30" i="41"/>
  <c r="AK30" i="41"/>
  <c r="F29" i="42"/>
  <c r="F13" i="43"/>
  <c r="F15" i="43"/>
  <c r="F20" i="43"/>
  <c r="F25" i="43"/>
  <c r="C25" i="43"/>
  <c r="C20" i="43"/>
  <c r="C15" i="43"/>
  <c r="AI28" i="48"/>
  <c r="AI29" i="48" s="1"/>
  <c r="AK28" i="48"/>
  <c r="F25" i="48"/>
  <c r="C25" i="48" s="1"/>
  <c r="C29" i="48" s="1"/>
  <c r="F13" i="48"/>
  <c r="C13" i="48"/>
  <c r="F15" i="48"/>
  <c r="C15" i="48"/>
  <c r="F20" i="48"/>
  <c r="C20" i="48"/>
  <c r="AI14" i="48"/>
  <c r="AI16" i="48"/>
  <c r="AI17" i="48"/>
  <c r="AI18" i="48"/>
  <c r="AI19" i="48"/>
  <c r="AI21" i="48"/>
  <c r="AI22" i="48"/>
  <c r="AI23" i="48"/>
  <c r="AI24" i="48"/>
  <c r="AI26" i="48"/>
  <c r="F13" i="49"/>
  <c r="C13" i="49"/>
  <c r="R33" i="49"/>
  <c r="T33" i="49"/>
  <c r="T34" i="49"/>
  <c r="V33" i="49"/>
  <c r="V34" i="49"/>
  <c r="X33" i="49"/>
  <c r="Z33" i="49"/>
  <c r="AB33" i="49"/>
  <c r="AD33" i="49"/>
  <c r="AF33" i="49"/>
  <c r="AH33" i="49"/>
  <c r="Q33" i="49"/>
  <c r="O33" i="49"/>
  <c r="O34" i="49" s="1"/>
  <c r="Q34" i="49" s="1"/>
  <c r="S34" i="49" s="1"/>
  <c r="U34" i="49" s="1"/>
  <c r="W34" i="49" s="1"/>
  <c r="Y34" i="49" s="1"/>
  <c r="AA34" i="49" s="1"/>
  <c r="AC34" i="49" s="1"/>
  <c r="AE34" i="49" s="1"/>
  <c r="AG34" i="49" s="1"/>
  <c r="M33" i="49"/>
  <c r="M34" i="49"/>
  <c r="S33" i="49"/>
  <c r="U33" i="49"/>
  <c r="W33" i="49"/>
  <c r="Y33" i="49"/>
  <c r="AA33" i="49"/>
  <c r="AC33" i="49"/>
  <c r="AE33" i="49"/>
  <c r="AG33" i="49"/>
  <c r="P33" i="49"/>
  <c r="N33" i="49"/>
  <c r="N34" i="49"/>
  <c r="P34" i="49"/>
  <c r="L33" i="49"/>
  <c r="L34" i="49"/>
  <c r="K33" i="49"/>
  <c r="K34" i="49"/>
  <c r="AJ14" i="49"/>
  <c r="AI14" i="49"/>
  <c r="AK14" i="49"/>
  <c r="AJ16" i="49"/>
  <c r="AI16" i="49"/>
  <c r="AK16" i="49"/>
  <c r="AJ17" i="49"/>
  <c r="AI17" i="49"/>
  <c r="AK17" i="49"/>
  <c r="AJ18" i="49"/>
  <c r="AI18" i="49"/>
  <c r="AK18" i="49"/>
  <c r="AJ19" i="49"/>
  <c r="AI19" i="49"/>
  <c r="AK19" i="49"/>
  <c r="AJ21" i="49"/>
  <c r="AI21" i="49"/>
  <c r="AK21" i="49"/>
  <c r="AJ22" i="49"/>
  <c r="AI22" i="49"/>
  <c r="AK22" i="49"/>
  <c r="AJ23" i="49"/>
  <c r="AI23" i="49"/>
  <c r="AK23" i="49"/>
  <c r="AJ24" i="49"/>
  <c r="AK24" i="49" s="1"/>
  <c r="AI24" i="49"/>
  <c r="AJ26" i="49"/>
  <c r="AK26" i="49" s="1"/>
  <c r="AI26" i="49"/>
  <c r="AI27" i="49"/>
  <c r="AI33" i="49" s="1"/>
  <c r="AK27" i="49"/>
  <c r="AJ29" i="49"/>
  <c r="AI29" i="49"/>
  <c r="AK29" i="49"/>
  <c r="AJ31" i="49"/>
  <c r="AI31" i="49"/>
  <c r="AK31" i="49"/>
  <c r="AJ32" i="49"/>
  <c r="AI32" i="49"/>
  <c r="AK32" i="49"/>
  <c r="F30" i="49"/>
  <c r="C30" i="49"/>
  <c r="F28" i="49"/>
  <c r="C28" i="49"/>
  <c r="F25" i="49"/>
  <c r="C25" i="49"/>
  <c r="F20" i="49"/>
  <c r="C20" i="49"/>
  <c r="F15" i="49"/>
  <c r="C15" i="49"/>
  <c r="F13" i="47"/>
  <c r="C13" i="47"/>
  <c r="F15" i="47"/>
  <c r="C15" i="47"/>
  <c r="F20" i="47"/>
  <c r="C20" i="47"/>
  <c r="C25" i="47"/>
  <c r="C36" i="47" s="1"/>
  <c r="F30" i="47"/>
  <c r="C30" i="47"/>
  <c r="F34" i="47"/>
  <c r="C34" i="47"/>
  <c r="M30" i="48"/>
  <c r="N30" i="48"/>
  <c r="L29" i="48"/>
  <c r="L30" i="48"/>
  <c r="K29" i="48"/>
  <c r="K30" i="48"/>
  <c r="AJ16" i="48"/>
  <c r="AK16" i="48"/>
  <c r="AJ17" i="48"/>
  <c r="AK17" i="48"/>
  <c r="AJ18" i="48"/>
  <c r="AK18" i="48"/>
  <c r="AJ19" i="48"/>
  <c r="AK19" i="48"/>
  <c r="AJ21" i="48"/>
  <c r="AK21" i="48" s="1"/>
  <c r="AJ22" i="48"/>
  <c r="AK22" i="48"/>
  <c r="AJ23" i="48"/>
  <c r="AK23" i="48"/>
  <c r="AJ24" i="48"/>
  <c r="AK24" i="48"/>
  <c r="AJ26" i="48"/>
  <c r="AK26" i="48"/>
  <c r="M37" i="47"/>
  <c r="O37" i="47"/>
  <c r="Q37" i="47"/>
  <c r="S37" i="47"/>
  <c r="U37" i="47"/>
  <c r="W37" i="47"/>
  <c r="Y37" i="47"/>
  <c r="AA37" i="47" s="1"/>
  <c r="AC37" i="47" s="1"/>
  <c r="AE37" i="47" s="1"/>
  <c r="AG37" i="47" s="1"/>
  <c r="N37" i="47"/>
  <c r="P37" i="47"/>
  <c r="L36" i="47"/>
  <c r="L37" i="47"/>
  <c r="K36" i="47"/>
  <c r="K37" i="47"/>
  <c r="AJ14" i="47"/>
  <c r="AI14" i="47"/>
  <c r="AK14" i="47"/>
  <c r="AJ16" i="47"/>
  <c r="AI16" i="47"/>
  <c r="AK16" i="47"/>
  <c r="AJ17" i="47"/>
  <c r="AI17" i="47"/>
  <c r="AK17" i="47"/>
  <c r="AJ18" i="47"/>
  <c r="AI18" i="47"/>
  <c r="AK18" i="47"/>
  <c r="AI19" i="47"/>
  <c r="AK19" i="47"/>
  <c r="AJ21" i="47"/>
  <c r="AK21" i="47" s="1"/>
  <c r="AI21" i="47"/>
  <c r="AJ22" i="47"/>
  <c r="AI22" i="47"/>
  <c r="AK22" i="47"/>
  <c r="AJ23" i="47"/>
  <c r="AI23" i="47"/>
  <c r="AK23" i="47"/>
  <c r="AJ24" i="47"/>
  <c r="AI24" i="47"/>
  <c r="AK24" i="47"/>
  <c r="AJ26" i="47"/>
  <c r="AI26" i="47"/>
  <c r="AK26" i="47"/>
  <c r="AI28" i="47"/>
  <c r="AK28" i="47"/>
  <c r="AI29" i="47"/>
  <c r="AI36" i="47" s="1"/>
  <c r="AK29" i="47"/>
  <c r="AJ31" i="47"/>
  <c r="AI31" i="47"/>
  <c r="AK31" i="47"/>
  <c r="AJ32" i="47"/>
  <c r="AI32" i="47"/>
  <c r="AK32" i="47"/>
  <c r="AJ33" i="47"/>
  <c r="AI33" i="47"/>
  <c r="AK33" i="47"/>
  <c r="AJ35" i="47"/>
  <c r="AJ36" i="47" s="1"/>
  <c r="AI35" i="47"/>
  <c r="AK35" i="47"/>
  <c r="M29" i="46"/>
  <c r="O29" i="46"/>
  <c r="Q29" i="46"/>
  <c r="S29" i="46"/>
  <c r="U29" i="46" s="1"/>
  <c r="W29" i="46" s="1"/>
  <c r="Y29" i="46" s="1"/>
  <c r="AA29" i="46" s="1"/>
  <c r="AC29" i="46" s="1"/>
  <c r="AE29" i="46" s="1"/>
  <c r="AG29" i="46" s="1"/>
  <c r="N29" i="46"/>
  <c r="P29" i="46"/>
  <c r="L28" i="46"/>
  <c r="L29" i="46"/>
  <c r="K28" i="46"/>
  <c r="K29" i="46"/>
  <c r="AJ16" i="46"/>
  <c r="AI16" i="46"/>
  <c r="AK16" i="46"/>
  <c r="AJ17" i="46"/>
  <c r="AI17" i="46"/>
  <c r="AK17" i="46"/>
  <c r="AJ18" i="46"/>
  <c r="AI18" i="46"/>
  <c r="AK18" i="46"/>
  <c r="AJ19" i="46"/>
  <c r="AI19" i="46"/>
  <c r="AK19" i="46"/>
  <c r="AJ21" i="46"/>
  <c r="AK21" i="46" s="1"/>
  <c r="AI21" i="46"/>
  <c r="AJ22" i="46"/>
  <c r="AI22" i="46"/>
  <c r="AK22" i="46"/>
  <c r="AJ23" i="46"/>
  <c r="AI23" i="46"/>
  <c r="AK23" i="46"/>
  <c r="AJ24" i="46"/>
  <c r="AI24" i="46"/>
  <c r="AK24" i="46"/>
  <c r="AJ26" i="46"/>
  <c r="AI26" i="46"/>
  <c r="AK26" i="46"/>
  <c r="AJ27" i="46"/>
  <c r="AI27" i="46"/>
  <c r="AK27" i="46"/>
  <c r="F13" i="46"/>
  <c r="C13" i="46"/>
  <c r="F15" i="46"/>
  <c r="C15" i="46"/>
  <c r="F20" i="46"/>
  <c r="C20" i="46"/>
  <c r="F25" i="46"/>
  <c r="C25" i="46"/>
  <c r="C28" i="46"/>
  <c r="F13" i="45"/>
  <c r="C13" i="45"/>
  <c r="M31" i="45"/>
  <c r="O31" i="45"/>
  <c r="Q31" i="45"/>
  <c r="S31" i="45"/>
  <c r="U31" i="45"/>
  <c r="W31" i="45"/>
  <c r="Y31" i="45" s="1"/>
  <c r="AA31" i="45" s="1"/>
  <c r="AC31" i="45" s="1"/>
  <c r="AE31" i="45" s="1"/>
  <c r="AG31" i="45" s="1"/>
  <c r="N31" i="45"/>
  <c r="P31" i="45"/>
  <c r="L30" i="45"/>
  <c r="L31" i="45"/>
  <c r="K30" i="45"/>
  <c r="K31" i="45"/>
  <c r="AJ14" i="45"/>
  <c r="AK14" i="45" s="1"/>
  <c r="AI14" i="45"/>
  <c r="AJ16" i="45"/>
  <c r="AI16" i="45"/>
  <c r="AK16" i="45"/>
  <c r="AJ17" i="45"/>
  <c r="AI17" i="45"/>
  <c r="AK17" i="45"/>
  <c r="AJ18" i="45"/>
  <c r="AI18" i="45"/>
  <c r="AK18" i="45"/>
  <c r="AJ19" i="45"/>
  <c r="AI19" i="45"/>
  <c r="AK19" i="45"/>
  <c r="AJ21" i="45"/>
  <c r="AI21" i="45"/>
  <c r="AJ22" i="45"/>
  <c r="AI22" i="45"/>
  <c r="AK22" i="45"/>
  <c r="AJ23" i="45"/>
  <c r="AI23" i="45"/>
  <c r="AK23" i="45"/>
  <c r="AJ24" i="45"/>
  <c r="AK24" i="45" s="1"/>
  <c r="AI24" i="45"/>
  <c r="AJ26" i="45"/>
  <c r="AK26" i="45" s="1"/>
  <c r="AI26" i="45"/>
  <c r="AJ28" i="45"/>
  <c r="AI28" i="45"/>
  <c r="AK28" i="45"/>
  <c r="AJ29" i="45"/>
  <c r="AK29" i="45" s="1"/>
  <c r="AI29" i="45"/>
  <c r="F25" i="45"/>
  <c r="C25" i="45"/>
  <c r="C30" i="45" s="1"/>
  <c r="F20" i="45"/>
  <c r="C20" i="45"/>
  <c r="F15" i="45"/>
  <c r="C15" i="45"/>
  <c r="F25" i="44"/>
  <c r="F20" i="44"/>
  <c r="F15" i="44"/>
  <c r="C15" i="44"/>
  <c r="C20" i="44"/>
  <c r="C25" i="44"/>
  <c r="C34" i="44" s="1"/>
  <c r="F13" i="44"/>
  <c r="C13" i="44"/>
  <c r="M35" i="44"/>
  <c r="O35" i="44"/>
  <c r="Q35" i="44"/>
  <c r="S35" i="44"/>
  <c r="U35" i="44" s="1"/>
  <c r="W35" i="44" s="1"/>
  <c r="Y35" i="44" s="1"/>
  <c r="AA35" i="44" s="1"/>
  <c r="AC35" i="44" s="1"/>
  <c r="AE35" i="44" s="1"/>
  <c r="AG35" i="44" s="1"/>
  <c r="N35" i="44"/>
  <c r="P35" i="44"/>
  <c r="L34" i="44"/>
  <c r="L35" i="44"/>
  <c r="K34" i="44"/>
  <c r="K35" i="44"/>
  <c r="AJ14" i="44"/>
  <c r="AI14" i="44"/>
  <c r="AK14" i="44"/>
  <c r="AJ16" i="44"/>
  <c r="AI16" i="44"/>
  <c r="AK16" i="44"/>
  <c r="AJ17" i="44"/>
  <c r="AI17" i="44"/>
  <c r="AK17" i="44"/>
  <c r="AJ18" i="44"/>
  <c r="AI18" i="44"/>
  <c r="AK18" i="44"/>
  <c r="AJ19" i="44"/>
  <c r="AI19" i="44"/>
  <c r="AK19" i="44"/>
  <c r="AJ21" i="44"/>
  <c r="AK21" i="44" s="1"/>
  <c r="AI21" i="44"/>
  <c r="AJ22" i="44"/>
  <c r="AI22" i="44"/>
  <c r="AK22" i="44"/>
  <c r="AJ23" i="44"/>
  <c r="AI23" i="44"/>
  <c r="AK23" i="44"/>
  <c r="AJ24" i="44"/>
  <c r="AI24" i="44"/>
  <c r="AK24" i="44"/>
  <c r="AJ26" i="44"/>
  <c r="AK26" i="44" s="1"/>
  <c r="AI26" i="44"/>
  <c r="AK27" i="44"/>
  <c r="AJ28" i="44"/>
  <c r="AI28" i="44"/>
  <c r="AK28" i="44"/>
  <c r="AJ29" i="44"/>
  <c r="AI29" i="44"/>
  <c r="AK29" i="44"/>
  <c r="AJ30" i="44"/>
  <c r="AI30" i="44"/>
  <c r="AK30" i="44"/>
  <c r="AJ31" i="44"/>
  <c r="AI31" i="44"/>
  <c r="AK31" i="44"/>
  <c r="AJ32" i="44"/>
  <c r="AI32" i="44"/>
  <c r="AK32" i="44"/>
  <c r="AK33" i="44"/>
  <c r="R30" i="35"/>
  <c r="M30" i="35"/>
  <c r="O30" i="35"/>
  <c r="Q30" i="35"/>
  <c r="S30" i="35"/>
  <c r="U30" i="35" s="1"/>
  <c r="W30" i="35" s="1"/>
  <c r="Y30" i="35" s="1"/>
  <c r="AA30" i="35" s="1"/>
  <c r="AC30" i="35" s="1"/>
  <c r="AE30" i="35" s="1"/>
  <c r="AG30" i="35" s="1"/>
  <c r="N30" i="35"/>
  <c r="P30" i="35"/>
  <c r="L29" i="35"/>
  <c r="L30" i="35"/>
  <c r="K29" i="35"/>
  <c r="K30" i="35"/>
  <c r="AJ14" i="35"/>
  <c r="AI14" i="35"/>
  <c r="AK14" i="35"/>
  <c r="AJ16" i="35"/>
  <c r="AI16" i="35"/>
  <c r="AK16" i="35"/>
  <c r="AJ17" i="35"/>
  <c r="AI17" i="35"/>
  <c r="AK17" i="35"/>
  <c r="AJ18" i="35"/>
  <c r="AI18" i="35"/>
  <c r="AK18" i="35"/>
  <c r="AJ19" i="35"/>
  <c r="AI19" i="35"/>
  <c r="AK19" i="35"/>
  <c r="AJ21" i="35"/>
  <c r="AK21" i="35" s="1"/>
  <c r="AI21" i="35"/>
  <c r="AJ22" i="35"/>
  <c r="AI22" i="35"/>
  <c r="AK22" i="35"/>
  <c r="AJ23" i="35"/>
  <c r="AI23" i="35"/>
  <c r="AK23" i="35"/>
  <c r="AJ24" i="35"/>
  <c r="AI24" i="35"/>
  <c r="AK24" i="35"/>
  <c r="AJ26" i="35"/>
  <c r="AI26" i="35"/>
  <c r="AK26" i="35"/>
  <c r="AK27" i="35"/>
  <c r="AK28" i="35"/>
  <c r="F13" i="35"/>
  <c r="C13" i="35"/>
  <c r="C15" i="35"/>
  <c r="C20" i="35"/>
  <c r="C25" i="35"/>
  <c r="AK29" i="43"/>
  <c r="F27" i="37"/>
  <c r="C27" i="37" s="1"/>
  <c r="F25" i="42"/>
  <c r="C25" i="42" s="1"/>
  <c r="C31" i="42" s="1"/>
  <c r="AK28" i="42"/>
  <c r="AJ32" i="37"/>
  <c r="AK32" i="37" s="1"/>
  <c r="C29" i="42"/>
  <c r="AI32" i="37"/>
  <c r="C13" i="43"/>
  <c r="C30" i="43"/>
  <c r="M31" i="43"/>
  <c r="O31" i="43"/>
  <c r="Q31" i="43"/>
  <c r="S31" i="43" s="1"/>
  <c r="U31" i="43" s="1"/>
  <c r="W31" i="43" s="1"/>
  <c r="Y31" i="43" s="1"/>
  <c r="AA31" i="43" s="1"/>
  <c r="AC31" i="43" s="1"/>
  <c r="AE31" i="43" s="1"/>
  <c r="AG31" i="43" s="1"/>
  <c r="N31" i="43"/>
  <c r="P31" i="43"/>
  <c r="L30" i="43"/>
  <c r="L31" i="43"/>
  <c r="K30" i="43"/>
  <c r="K31" i="43"/>
  <c r="AJ14" i="43"/>
  <c r="AK14" i="43" s="1"/>
  <c r="AI14" i="43"/>
  <c r="AJ16" i="43"/>
  <c r="AI16" i="43"/>
  <c r="AK16" i="43"/>
  <c r="AI17" i="43"/>
  <c r="AJ18" i="43"/>
  <c r="AI18" i="43"/>
  <c r="AK18" i="43"/>
  <c r="AJ19" i="43"/>
  <c r="AI19" i="43"/>
  <c r="AK19" i="43"/>
  <c r="AJ21" i="43"/>
  <c r="AK21" i="43" s="1"/>
  <c r="AI21" i="43"/>
  <c r="AJ22" i="43"/>
  <c r="AI22" i="43"/>
  <c r="AK22" i="43"/>
  <c r="AJ23" i="43"/>
  <c r="AK23" i="43" s="1"/>
  <c r="AI23" i="43"/>
  <c r="AJ24" i="43"/>
  <c r="AI24" i="43"/>
  <c r="AK24" i="43"/>
  <c r="AJ26" i="43"/>
  <c r="AK26" i="43" s="1"/>
  <c r="AI26" i="43"/>
  <c r="AK27" i="43"/>
  <c r="AJ28" i="43"/>
  <c r="AI28" i="43"/>
  <c r="AK28" i="43"/>
  <c r="M32" i="42"/>
  <c r="O32" i="42"/>
  <c r="Q32" i="42"/>
  <c r="S32" i="42"/>
  <c r="U32" i="42" s="1"/>
  <c r="W32" i="42" s="1"/>
  <c r="Y32" i="42" s="1"/>
  <c r="AA32" i="42" s="1"/>
  <c r="AC32" i="42" s="1"/>
  <c r="AE32" i="42" s="1"/>
  <c r="AG32" i="42" s="1"/>
  <c r="N32" i="42"/>
  <c r="P32" i="42"/>
  <c r="L31" i="42"/>
  <c r="L32" i="42"/>
  <c r="K31" i="42"/>
  <c r="K32" i="42"/>
  <c r="AI14" i="42"/>
  <c r="AJ16" i="42"/>
  <c r="AI16" i="42"/>
  <c r="AK16" i="42"/>
  <c r="AI17" i="42"/>
  <c r="AK17" i="42"/>
  <c r="AJ18" i="42"/>
  <c r="AI18" i="42"/>
  <c r="AK18" i="42"/>
  <c r="AJ19" i="42"/>
  <c r="AI19" i="42"/>
  <c r="AK19" i="42"/>
  <c r="AJ21" i="42"/>
  <c r="AK21" i="42" s="1"/>
  <c r="AI21" i="42"/>
  <c r="AJ22" i="42"/>
  <c r="AK22" i="42" s="1"/>
  <c r="AI22" i="42"/>
  <c r="AJ23" i="42"/>
  <c r="AI23" i="42"/>
  <c r="AK23" i="42"/>
  <c r="AJ24" i="42"/>
  <c r="AI24" i="42"/>
  <c r="AK24" i="42"/>
  <c r="AJ26" i="42"/>
  <c r="AK26" i="42" s="1"/>
  <c r="AI26" i="42"/>
  <c r="AK27" i="42"/>
  <c r="AJ30" i="42"/>
  <c r="AI30" i="42"/>
  <c r="AK30" i="42"/>
  <c r="F13" i="42"/>
  <c r="C13" i="42"/>
  <c r="F15" i="42"/>
  <c r="C15" i="42"/>
  <c r="F20" i="42"/>
  <c r="C20" i="42"/>
  <c r="M35" i="41"/>
  <c r="O35" i="41"/>
  <c r="Q35" i="41"/>
  <c r="S35" i="41"/>
  <c r="U35" i="41"/>
  <c r="W35" i="41"/>
  <c r="Y35" i="41" s="1"/>
  <c r="AA35" i="41" s="1"/>
  <c r="AC35" i="41" s="1"/>
  <c r="AE35" i="41" s="1"/>
  <c r="AG35" i="41" s="1"/>
  <c r="N35" i="41"/>
  <c r="P35" i="41"/>
  <c r="L34" i="41"/>
  <c r="L35" i="41"/>
  <c r="K34" i="41"/>
  <c r="K35" i="41"/>
  <c r="AJ14" i="41"/>
  <c r="AK14" i="41" s="1"/>
  <c r="AI14" i="41"/>
  <c r="AJ16" i="41"/>
  <c r="AI16" i="41"/>
  <c r="AK16" i="41"/>
  <c r="AJ17" i="41"/>
  <c r="AI17" i="41"/>
  <c r="AK17" i="41"/>
  <c r="AI18" i="41"/>
  <c r="AK18" i="41"/>
  <c r="AJ19" i="41"/>
  <c r="AI19" i="41"/>
  <c r="AK19" i="41"/>
  <c r="AJ21" i="41"/>
  <c r="AK21" i="41" s="1"/>
  <c r="AI21" i="41"/>
  <c r="AJ22" i="41"/>
  <c r="AI22" i="41"/>
  <c r="AK22" i="41"/>
  <c r="AJ23" i="41"/>
  <c r="AI23" i="41"/>
  <c r="AK23" i="41"/>
  <c r="AJ24" i="41"/>
  <c r="AI24" i="41"/>
  <c r="AK24" i="41"/>
  <c r="AJ26" i="41"/>
  <c r="AI26" i="41"/>
  <c r="AK26" i="41"/>
  <c r="AJ28" i="41"/>
  <c r="AI28" i="41"/>
  <c r="AK28" i="41"/>
  <c r="AJ31" i="41"/>
  <c r="AI31" i="41"/>
  <c r="AK31" i="41"/>
  <c r="AJ33" i="41"/>
  <c r="AK33" i="41" s="1"/>
  <c r="AI33" i="41"/>
  <c r="F13" i="41"/>
  <c r="C13" i="41"/>
  <c r="F15" i="41"/>
  <c r="C15" i="41"/>
  <c r="F20" i="41"/>
  <c r="C20" i="41"/>
  <c r="F25" i="41"/>
  <c r="C25" i="41"/>
  <c r="C34" i="41" s="1"/>
  <c r="F29" i="41"/>
  <c r="C29" i="41"/>
  <c r="F32" i="41"/>
  <c r="C32" i="41"/>
  <c r="L32" i="40"/>
  <c r="L33" i="40" s="1"/>
  <c r="K32" i="40"/>
  <c r="K33" i="40"/>
  <c r="AJ14" i="40"/>
  <c r="AK14" i="40" s="1"/>
  <c r="AI14" i="40"/>
  <c r="AJ16" i="40"/>
  <c r="AI16" i="40"/>
  <c r="AK16" i="40"/>
  <c r="AJ17" i="40"/>
  <c r="AI17" i="40"/>
  <c r="AJ18" i="40"/>
  <c r="AI18" i="40"/>
  <c r="AK18" i="40"/>
  <c r="AJ19" i="40"/>
  <c r="AK19" i="40" s="1"/>
  <c r="AI19" i="40"/>
  <c r="AJ21" i="40"/>
  <c r="AK21" i="40" s="1"/>
  <c r="AI21" i="40"/>
  <c r="AJ22" i="40"/>
  <c r="AI22" i="40"/>
  <c r="AK22" i="40"/>
  <c r="AJ23" i="40"/>
  <c r="AI23" i="40"/>
  <c r="AK23" i="40"/>
  <c r="AJ24" i="40"/>
  <c r="AK24" i="40" s="1"/>
  <c r="AI24" i="40"/>
  <c r="AJ26" i="40"/>
  <c r="AI26" i="40"/>
  <c r="AJ28" i="40"/>
  <c r="AI28" i="40"/>
  <c r="AK28" i="40"/>
  <c r="AJ30" i="40"/>
  <c r="AI30" i="40"/>
  <c r="AK30" i="40"/>
  <c r="AJ31" i="40"/>
  <c r="AI31" i="40"/>
  <c r="F13" i="40"/>
  <c r="C13" i="40" s="1"/>
  <c r="F15" i="40"/>
  <c r="C15" i="40" s="1"/>
  <c r="F20" i="40"/>
  <c r="C20" i="40"/>
  <c r="F25" i="40"/>
  <c r="C25" i="40" s="1"/>
  <c r="F29" i="40"/>
  <c r="C29" i="40"/>
  <c r="F29" i="38"/>
  <c r="C29" i="38"/>
  <c r="F26" i="38"/>
  <c r="C26" i="38"/>
  <c r="F20" i="38"/>
  <c r="C20" i="38"/>
  <c r="C31" i="38" s="1"/>
  <c r="F15" i="38"/>
  <c r="C15" i="38"/>
  <c r="F13" i="38"/>
  <c r="C13" i="38"/>
  <c r="M32" i="38"/>
  <c r="O32" i="38"/>
  <c r="Q32" i="38"/>
  <c r="S32" i="38"/>
  <c r="U32" i="38"/>
  <c r="W32" i="38"/>
  <c r="Y32" i="38"/>
  <c r="AA32" i="38"/>
  <c r="AC32" i="38" s="1"/>
  <c r="AE32" i="38" s="1"/>
  <c r="AG32" i="38" s="1"/>
  <c r="N32" i="38"/>
  <c r="P32" i="38"/>
  <c r="L31" i="38"/>
  <c r="L32" i="38"/>
  <c r="K31" i="38"/>
  <c r="K32" i="38"/>
  <c r="AI14" i="38"/>
  <c r="AJ16" i="38"/>
  <c r="AI16" i="38"/>
  <c r="AK16" i="38"/>
  <c r="AJ17" i="38"/>
  <c r="AI17" i="38"/>
  <c r="AK17" i="38"/>
  <c r="AJ18" i="38"/>
  <c r="AI18" i="38"/>
  <c r="AK18" i="38"/>
  <c r="AJ19" i="38"/>
  <c r="AI19" i="38"/>
  <c r="AK19" i="38"/>
  <c r="AK21" i="38"/>
  <c r="AJ22" i="38"/>
  <c r="AK22" i="38" s="1"/>
  <c r="AI22" i="38"/>
  <c r="AJ23" i="38"/>
  <c r="AI23" i="38"/>
  <c r="AK23" i="38"/>
  <c r="AJ24" i="38"/>
  <c r="AI24" i="38"/>
  <c r="AK24" i="38"/>
  <c r="AJ25" i="38"/>
  <c r="AK25" i="38" s="1"/>
  <c r="AI25" i="38"/>
  <c r="AJ27" i="38"/>
  <c r="AK27" i="38" s="1"/>
  <c r="AI27" i="38"/>
  <c r="AK28" i="38"/>
  <c r="AJ30" i="38"/>
  <c r="AI30" i="38"/>
  <c r="AK30" i="38"/>
  <c r="F13" i="39"/>
  <c r="C13" i="39" s="1"/>
  <c r="L32" i="39"/>
  <c r="L33" i="39"/>
  <c r="K32" i="39"/>
  <c r="K33" i="39" s="1"/>
  <c r="AI14" i="39"/>
  <c r="AJ16" i="39"/>
  <c r="AI16" i="39"/>
  <c r="AJ17" i="39"/>
  <c r="AI17" i="39"/>
  <c r="AK17" i="39"/>
  <c r="AJ18" i="39"/>
  <c r="AI18" i="39"/>
  <c r="AJ19" i="39"/>
  <c r="AI19" i="39"/>
  <c r="AJ21" i="39"/>
  <c r="AI21" i="39"/>
  <c r="AJ22" i="39"/>
  <c r="AI22" i="39"/>
  <c r="AJ23" i="39"/>
  <c r="AI23" i="39"/>
  <c r="AJ24" i="39"/>
  <c r="AI24" i="39"/>
  <c r="AJ26" i="39"/>
  <c r="AI26" i="39"/>
  <c r="AJ28" i="39"/>
  <c r="AI28" i="39"/>
  <c r="AJ30" i="39"/>
  <c r="AI30" i="39"/>
  <c r="AK30" i="39"/>
  <c r="AJ31" i="39"/>
  <c r="AI31" i="39"/>
  <c r="F29" i="39"/>
  <c r="C29" i="39" s="1"/>
  <c r="F25" i="39"/>
  <c r="C25" i="39" s="1"/>
  <c r="F20" i="39"/>
  <c r="C20" i="39" s="1"/>
  <c r="F15" i="39"/>
  <c r="C15" i="39" s="1"/>
  <c r="F20" i="37"/>
  <c r="C20" i="37"/>
  <c r="F15" i="37"/>
  <c r="C15" i="37"/>
  <c r="F13" i="37"/>
  <c r="C13" i="37"/>
  <c r="M34" i="37"/>
  <c r="O34" i="37"/>
  <c r="Q34" i="37"/>
  <c r="S34" i="37" s="1"/>
  <c r="U34" i="37" s="1"/>
  <c r="W34" i="37" s="1"/>
  <c r="Y34" i="37" s="1"/>
  <c r="AA34" i="37" s="1"/>
  <c r="AC34" i="37" s="1"/>
  <c r="AE34" i="37" s="1"/>
  <c r="AG34" i="37" s="1"/>
  <c r="N34" i="37"/>
  <c r="P34" i="37"/>
  <c r="L33" i="37"/>
  <c r="L34" i="37"/>
  <c r="K33" i="37"/>
  <c r="K34" i="37"/>
  <c r="AI14" i="37"/>
  <c r="AJ16" i="37"/>
  <c r="AI16" i="37"/>
  <c r="AK16" i="37"/>
  <c r="AJ17" i="37"/>
  <c r="AK17" i="37" s="1"/>
  <c r="AI17" i="37"/>
  <c r="AJ18" i="37"/>
  <c r="AI18" i="37"/>
  <c r="AK18" i="37"/>
  <c r="AJ19" i="37"/>
  <c r="AI19" i="37"/>
  <c r="AK19" i="37"/>
  <c r="AJ21" i="37"/>
  <c r="AI21" i="37"/>
  <c r="AK21" i="37"/>
  <c r="AK22" i="37"/>
  <c r="AJ23" i="37"/>
  <c r="AK23" i="37" s="1"/>
  <c r="AI23" i="37"/>
  <c r="AJ24" i="37"/>
  <c r="AI24" i="37"/>
  <c r="AK24" i="37"/>
  <c r="AJ25" i="37"/>
  <c r="AI25" i="37"/>
  <c r="AK25" i="37"/>
  <c r="AJ26" i="37"/>
  <c r="AK26" i="37" s="1"/>
  <c r="AI26" i="37"/>
  <c r="AJ28" i="37"/>
  <c r="AK28" i="37" s="1"/>
  <c r="AI28" i="37"/>
  <c r="AK29" i="37"/>
  <c r="AJ30" i="37"/>
  <c r="AI30" i="37"/>
  <c r="AK30" i="37"/>
  <c r="AJ31" i="37"/>
  <c r="AK31" i="37" s="1"/>
  <c r="AI31" i="37"/>
  <c r="F20" i="36"/>
  <c r="C20" i="36"/>
  <c r="F15" i="36"/>
  <c r="C15" i="36"/>
  <c r="F13" i="36"/>
  <c r="C13" i="36"/>
  <c r="M30" i="36"/>
  <c r="M31" i="36"/>
  <c r="O31" i="36"/>
  <c r="Q31" i="36"/>
  <c r="S31" i="36"/>
  <c r="U31" i="36" s="1"/>
  <c r="W31" i="36" s="1"/>
  <c r="Y31" i="36" s="1"/>
  <c r="AA31" i="36" s="1"/>
  <c r="AC31" i="36" s="1"/>
  <c r="AE31" i="36" s="1"/>
  <c r="AG31" i="36" s="1"/>
  <c r="N30" i="36"/>
  <c r="N31" i="36"/>
  <c r="P31" i="36"/>
  <c r="L30" i="36"/>
  <c r="L31" i="36"/>
  <c r="K30" i="36"/>
  <c r="K31" i="36"/>
  <c r="AJ14" i="36"/>
  <c r="AI14" i="36"/>
  <c r="AJ16" i="36"/>
  <c r="AI16" i="36"/>
  <c r="AK16" i="36"/>
  <c r="AJ17" i="36"/>
  <c r="AI17" i="36"/>
  <c r="AK17" i="36"/>
  <c r="AJ18" i="36"/>
  <c r="AI18" i="36"/>
  <c r="AK18" i="36"/>
  <c r="AJ19" i="36"/>
  <c r="AI19" i="36"/>
  <c r="AK19" i="36"/>
  <c r="AJ21" i="36"/>
  <c r="AI21" i="36"/>
  <c r="AK21" i="36"/>
  <c r="AJ22" i="36"/>
  <c r="AI22" i="36"/>
  <c r="AK22" i="36"/>
  <c r="AJ23" i="36"/>
  <c r="AI23" i="36"/>
  <c r="AK23" i="36"/>
  <c r="AJ24" i="36"/>
  <c r="AI24" i="36"/>
  <c r="AK24" i="36"/>
  <c r="AJ25" i="36"/>
  <c r="AI25" i="36"/>
  <c r="AK25" i="36"/>
  <c r="AJ27" i="36"/>
  <c r="AI27" i="36"/>
  <c r="AK27" i="36"/>
  <c r="AK28" i="36"/>
  <c r="R49" i="34"/>
  <c r="T49" i="34"/>
  <c r="V49" i="34"/>
  <c r="X49" i="34"/>
  <c r="Z49" i="34"/>
  <c r="AD49" i="34"/>
  <c r="AF49" i="34"/>
  <c r="AH49" i="34"/>
  <c r="Q49" i="34"/>
  <c r="M49" i="34"/>
  <c r="M50" i="34"/>
  <c r="O50" i="34"/>
  <c r="Q50" i="34"/>
  <c r="S49" i="34"/>
  <c r="S50" i="34"/>
  <c r="U49" i="34"/>
  <c r="U50" i="34"/>
  <c r="W49" i="34"/>
  <c r="Y49" i="34"/>
  <c r="AC49" i="34"/>
  <c r="AE49" i="34"/>
  <c r="AG49" i="34"/>
  <c r="N49" i="34"/>
  <c r="N50" i="34"/>
  <c r="P50" i="34"/>
  <c r="L49" i="34"/>
  <c r="L50" i="34"/>
  <c r="K49" i="34"/>
  <c r="K50" i="34"/>
  <c r="AJ14" i="34"/>
  <c r="AI14" i="34"/>
  <c r="AK14" i="34"/>
  <c r="AJ16" i="34"/>
  <c r="AI16" i="34"/>
  <c r="AK16" i="34"/>
  <c r="AJ17" i="34"/>
  <c r="AK17" i="34" s="1"/>
  <c r="AI17" i="34"/>
  <c r="AJ19" i="34"/>
  <c r="AI19" i="34"/>
  <c r="AJ20" i="34"/>
  <c r="AI20" i="34"/>
  <c r="AJ21" i="34"/>
  <c r="AI21" i="34"/>
  <c r="AJ22" i="34"/>
  <c r="AI22" i="34"/>
  <c r="AK22" i="34"/>
  <c r="AJ23" i="34"/>
  <c r="AI23" i="34"/>
  <c r="AJ24" i="34"/>
  <c r="AI24" i="34"/>
  <c r="AK24" i="34"/>
  <c r="AJ25" i="34"/>
  <c r="AI25" i="34"/>
  <c r="AK25" i="34"/>
  <c r="AJ26" i="34"/>
  <c r="AI26" i="34"/>
  <c r="AJ27" i="34"/>
  <c r="AI27" i="34"/>
  <c r="AK27" i="34"/>
  <c r="AJ28" i="34"/>
  <c r="AI28" i="34"/>
  <c r="AJ30" i="34"/>
  <c r="AI30" i="34"/>
  <c r="AK30" i="34"/>
  <c r="AJ31" i="34"/>
  <c r="AI31" i="34"/>
  <c r="AK31" i="34"/>
  <c r="AJ32" i="34"/>
  <c r="AI32" i="34"/>
  <c r="AK32" i="34"/>
  <c r="AJ33" i="34"/>
  <c r="AI33" i="34"/>
  <c r="AK33" i="34"/>
  <c r="AJ34" i="34"/>
  <c r="AI34" i="34"/>
  <c r="AK34" i="34"/>
  <c r="AJ35" i="34"/>
  <c r="AI35" i="34"/>
  <c r="AK35" i="34"/>
  <c r="AJ36" i="34"/>
  <c r="AI36" i="34"/>
  <c r="AJ38" i="34"/>
  <c r="AK38" i="34" s="1"/>
  <c r="AI38" i="34"/>
  <c r="AK39" i="34"/>
  <c r="AJ40" i="34"/>
  <c r="AI40" i="34"/>
  <c r="AJ41" i="34"/>
  <c r="AI41" i="34"/>
  <c r="AJ43" i="34"/>
  <c r="AI43" i="34"/>
  <c r="AK43" i="34"/>
  <c r="AJ44" i="34"/>
  <c r="AI44" i="34"/>
  <c r="AK44" i="34"/>
  <c r="AJ45" i="34"/>
  <c r="AI45" i="34"/>
  <c r="AK45" i="34"/>
  <c r="AJ47" i="34"/>
  <c r="AK47" i="34" s="1"/>
  <c r="AI47" i="34"/>
  <c r="AJ48" i="34"/>
  <c r="AI48" i="34"/>
  <c r="AI49" i="34"/>
  <c r="F46" i="34"/>
  <c r="C46" i="34"/>
  <c r="F42" i="34"/>
  <c r="C42" i="34"/>
  <c r="F37" i="34"/>
  <c r="C37" i="34"/>
  <c r="C49" i="34" s="1"/>
  <c r="F29" i="34"/>
  <c r="C29" i="34"/>
  <c r="F18" i="34"/>
  <c r="C18" i="34"/>
  <c r="F15" i="34"/>
  <c r="C15" i="34"/>
  <c r="F13" i="34"/>
  <c r="C13" i="34"/>
  <c r="AI30" i="36"/>
  <c r="AK14" i="37"/>
  <c r="AI33" i="37"/>
  <c r="AI31" i="38"/>
  <c r="AI34" i="41"/>
  <c r="AK14" i="42"/>
  <c r="AI31" i="42"/>
  <c r="AI30" i="43"/>
  <c r="C29" i="35"/>
  <c r="AI29" i="35"/>
  <c r="AJ29" i="35"/>
  <c r="AI34" i="44"/>
  <c r="AI30" i="45"/>
  <c r="AI28" i="46"/>
  <c r="C33" i="49"/>
  <c r="AK14" i="48"/>
  <c r="X34" i="49" l="1"/>
  <c r="Z34" i="49" s="1"/>
  <c r="AB34" i="49" s="1"/>
  <c r="AJ34" i="44"/>
  <c r="AK29" i="35"/>
  <c r="AK21" i="45"/>
  <c r="AJ29" i="48"/>
  <c r="AK29" i="48"/>
  <c r="AB37" i="47"/>
  <c r="AD37" i="47" s="1"/>
  <c r="AF37" i="47" s="1"/>
  <c r="AH37" i="47" s="1"/>
  <c r="T29" i="46"/>
  <c r="V29" i="46" s="1"/>
  <c r="X29" i="46" s="1"/>
  <c r="Z29" i="46" s="1"/>
  <c r="AB29" i="46" s="1"/>
  <c r="AD29" i="46" s="1"/>
  <c r="AF29" i="46" s="1"/>
  <c r="AH29" i="46" s="1"/>
  <c r="AK28" i="46"/>
  <c r="AJ28" i="46"/>
  <c r="T31" i="45"/>
  <c r="V31" i="45" s="1"/>
  <c r="X31" i="45" s="1"/>
  <c r="Z31" i="45" s="1"/>
  <c r="AB31" i="45" s="1"/>
  <c r="AD31" i="45" s="1"/>
  <c r="AF31" i="45" s="1"/>
  <c r="AH31" i="45" s="1"/>
  <c r="AJ30" i="43"/>
  <c r="AJ31" i="42"/>
  <c r="V35" i="41"/>
  <c r="X35" i="41" s="1"/>
  <c r="Z35" i="41" s="1"/>
  <c r="AB35" i="41" s="1"/>
  <c r="AD35" i="41" s="1"/>
  <c r="AF35" i="41" s="1"/>
  <c r="AH35" i="41" s="1"/>
  <c r="AJ31" i="38"/>
  <c r="AK14" i="38"/>
  <c r="AK31" i="38" s="1"/>
  <c r="T32" i="38"/>
  <c r="V32" i="38" s="1"/>
  <c r="X32" i="38" s="1"/>
  <c r="Z32" i="38" s="1"/>
  <c r="AB32" i="38" s="1"/>
  <c r="AD32" i="38" s="1"/>
  <c r="AF32" i="38" s="1"/>
  <c r="AH32" i="38" s="1"/>
  <c r="AJ30" i="36"/>
  <c r="AK14" i="36"/>
  <c r="AB30" i="48"/>
  <c r="AD30" i="48" s="1"/>
  <c r="AF30" i="48" s="1"/>
  <c r="AH30" i="48" s="1"/>
  <c r="AK36" i="47"/>
  <c r="AJ30" i="45"/>
  <c r="AK30" i="45"/>
  <c r="AK34" i="44"/>
  <c r="AJ53" i="50"/>
  <c r="AK53" i="50" s="1"/>
  <c r="AK30" i="43"/>
  <c r="AK31" i="42"/>
  <c r="C32" i="40"/>
  <c r="AK17" i="40"/>
  <c r="AK26" i="40"/>
  <c r="AI32" i="40"/>
  <c r="AK31" i="40"/>
  <c r="AK32" i="40" s="1"/>
  <c r="O33" i="40"/>
  <c r="Q33" i="40" s="1"/>
  <c r="S33" i="40" s="1"/>
  <c r="U33" i="40" s="1"/>
  <c r="W33" i="40" s="1"/>
  <c r="Y33" i="40" s="1"/>
  <c r="AA33" i="40" s="1"/>
  <c r="AC33" i="40" s="1"/>
  <c r="AE33" i="40" s="1"/>
  <c r="AG33" i="40" s="1"/>
  <c r="C33" i="37"/>
  <c r="C32" i="39"/>
  <c r="AK16" i="39"/>
  <c r="AK19" i="39"/>
  <c r="AK24" i="39"/>
  <c r="AK14" i="39"/>
  <c r="AJ32" i="39"/>
  <c r="AK31" i="39"/>
  <c r="AB68" i="50"/>
  <c r="AJ58" i="50"/>
  <c r="AK58" i="50" s="1"/>
  <c r="P68" i="50"/>
  <c r="P69" i="50" s="1"/>
  <c r="AK23" i="39"/>
  <c r="AI32" i="39"/>
  <c r="AJ44" i="50"/>
  <c r="AK44" i="50" s="1"/>
  <c r="AK18" i="39"/>
  <c r="AK22" i="39"/>
  <c r="AD68" i="50"/>
  <c r="AK28" i="39"/>
  <c r="AK21" i="39"/>
  <c r="AK26" i="39"/>
  <c r="T33" i="39"/>
  <c r="V33" i="39" s="1"/>
  <c r="X33" i="39" s="1"/>
  <c r="Z33" i="39" s="1"/>
  <c r="AB33" i="39" s="1"/>
  <c r="AD33" i="39" s="1"/>
  <c r="AF33" i="39" s="1"/>
  <c r="AH33" i="39" s="1"/>
  <c r="U33" i="39"/>
  <c r="W33" i="39" s="1"/>
  <c r="Y33" i="39" s="1"/>
  <c r="AA33" i="39" s="1"/>
  <c r="AC33" i="39" s="1"/>
  <c r="AE33" i="39" s="1"/>
  <c r="AG33" i="39" s="1"/>
  <c r="AJ17" i="50"/>
  <c r="AK17" i="50" s="1"/>
  <c r="R34" i="37"/>
  <c r="T34" i="37" s="1"/>
  <c r="V34" i="37" s="1"/>
  <c r="X34" i="37" s="1"/>
  <c r="Z34" i="37" s="1"/>
  <c r="AB34" i="37" s="1"/>
  <c r="AD34" i="37" s="1"/>
  <c r="AF34" i="37" s="1"/>
  <c r="AH34" i="37" s="1"/>
  <c r="AK33" i="37"/>
  <c r="AJ33" i="37"/>
  <c r="AK36" i="34"/>
  <c r="AK26" i="34"/>
  <c r="AK21" i="34"/>
  <c r="W50" i="34"/>
  <c r="Y50" i="34" s="1"/>
  <c r="AA50" i="34" s="1"/>
  <c r="AC50" i="34" s="1"/>
  <c r="AE50" i="34" s="1"/>
  <c r="AG50" i="34" s="1"/>
  <c r="R50" i="34"/>
  <c r="T50" i="34" s="1"/>
  <c r="V50" i="34" s="1"/>
  <c r="X50" i="34" s="1"/>
  <c r="Z50" i="34" s="1"/>
  <c r="AB50" i="34" s="1"/>
  <c r="AD50" i="34" s="1"/>
  <c r="AF50" i="34" s="1"/>
  <c r="AH50" i="34" s="1"/>
  <c r="AJ32" i="40"/>
  <c r="AK33" i="49"/>
  <c r="AJ33" i="49"/>
  <c r="AD34" i="49"/>
  <c r="AF34" i="49" s="1"/>
  <c r="AH34" i="49" s="1"/>
  <c r="AK40" i="50"/>
  <c r="AK28" i="50"/>
  <c r="AK14" i="50"/>
  <c r="V68" i="50"/>
  <c r="X68" i="50"/>
  <c r="AK42" i="50"/>
  <c r="R31" i="36"/>
  <c r="T31" i="36" s="1"/>
  <c r="V31" i="36" s="1"/>
  <c r="X31" i="36" s="1"/>
  <c r="Z31" i="36" s="1"/>
  <c r="AB31" i="36" s="1"/>
  <c r="AD31" i="36" s="1"/>
  <c r="AF31" i="36" s="1"/>
  <c r="AH31" i="36" s="1"/>
  <c r="AK30" i="36"/>
  <c r="AJ29" i="50"/>
  <c r="AK29" i="50" s="1"/>
  <c r="AJ39" i="50"/>
  <c r="AK39" i="50" s="1"/>
  <c r="AK48" i="34"/>
  <c r="AK41" i="34"/>
  <c r="AK40" i="34"/>
  <c r="AK23" i="34"/>
  <c r="AK20" i="34"/>
  <c r="AK19" i="34"/>
  <c r="AK24" i="50"/>
  <c r="AK20" i="50"/>
  <c r="AK19" i="50"/>
  <c r="AK26" i="50"/>
  <c r="AJ34" i="50"/>
  <c r="AK34" i="50" s="1"/>
  <c r="AK36" i="50"/>
  <c r="AK51" i="50"/>
  <c r="AK52" i="50"/>
  <c r="AK67" i="50"/>
  <c r="T68" i="50"/>
  <c r="AK28" i="34"/>
  <c r="AK30" i="50"/>
  <c r="AK56" i="50"/>
  <c r="AK49" i="34"/>
  <c r="AJ49" i="34"/>
  <c r="R68" i="50"/>
  <c r="R69" i="50" s="1"/>
  <c r="AK27" i="41"/>
  <c r="AK34" i="41"/>
  <c r="AJ34" i="41"/>
  <c r="AK32" i="39" l="1"/>
  <c r="AK68" i="50"/>
  <c r="AJ68" i="50"/>
  <c r="T69" i="50"/>
  <c r="V69" i="50" s="1"/>
  <c r="X69" i="50" s="1"/>
  <c r="Z69" i="50" s="1"/>
  <c r="AB69" i="50" s="1"/>
  <c r="AD69" i="50" s="1"/>
  <c r="AF69" i="50" s="1"/>
  <c r="AH69"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tc={6468B9DC-B134-48FC-A978-908448EC5891}</author>
    <author>tc={584FEA50-A5A5-4661-8643-D88EA7041ABF}</author>
    <author>tc={4998AB04-F81C-4C44-A6AC-6BC5DD8827B8}</author>
    <author>tc={88F90FCE-7AA9-4DE2-B287-43628906A16B}</author>
    <author>tc={B68EB14F-5559-4B16-8E00-FEEFDA8A39A2}</author>
  </authors>
  <commentList>
    <comment ref="R14" authorId="0" shapeId="0" xr:uid="{6468B9DC-B134-48FC-A978-908448EC589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tomó la decisión de unificar los temas a sensibilizar junto con los sugeridos en las actividades 17 y 18, sensibilizaciones que por agenda de los equipos de la Dirección y Subdirecciones de talento humano, se realizarán en el mes de mayo.
Respuesta:
    Se adjunta acta de sensibilización al lider del proceso de gestión del Talento Humano</t>
      </text>
    </comment>
    <comment ref="R21" authorId="1" shapeId="0" xr:uid="{584FEA50-A5A5-4661-8643-D88EA7041ABF}">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tomó la decisión de unificar los temas a sensibilizar junto con los sugeridos en las actividades 17 y 18, sensibilizaciones que por agenda de los equipos de la Dirección y Subdirecciones de talento humano, se realizarán en el mes de mayo.
Respuesta:
    Se adjunta acta de sensibilización al lider del proceso de gestión del Talento Humano</t>
      </text>
    </comment>
    <comment ref="P30" authorId="2" shapeId="0" xr:uid="{4998AB04-F81C-4C44-A6AC-6BC5DD8827B8}">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de Gestión del Talento Humano levantará el documento de análisis y definición de oportunidades de mejora a abordar, una vez se posesione el nuevo director(a) de talento humano</t>
      </text>
    </comment>
    <comment ref="R30" authorId="3" shapeId="0" xr:uid="{88F90FCE-7AA9-4DE2-B287-43628906A16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está proyectando propuesta de acciones dirigida al personero de Bogotá, ya que se sugiere que la decisión sea tomada por el nominador debido al impacto que puede tener la recomendación realizada por el ICONTEC</t>
      </text>
    </comment>
    <comment ref="T30" authorId="4" shapeId="0" xr:uid="{B68EB14F-5559-4B16-8E00-FEEFDA8A39A2}">
      <text>
        <t>[Comentario encadenado]
Su versión de Excel le permite leer este comentario encadenado; sin embargo, las ediciones que se apliquen se quitarán si el archivo se abre en una versión más reciente de Excel. Más información: https://go.microsoft.com/fwlink/?linkid=870924
Comentario:
    La acción continúa en revisión por parte del Proceso, pues se debe evaluar el impacto de la recomendación</t>
      </text>
    </comment>
  </commentList>
</comments>
</file>

<file path=xl/sharedStrings.xml><?xml version="1.0" encoding="utf-8"?>
<sst xmlns="http://schemas.openxmlformats.org/spreadsheetml/2006/main" count="3686" uniqueCount="275">
  <si>
    <t>PERSONERÍA DE
BOGOTÁ, D. C.</t>
  </si>
  <si>
    <t xml:space="preserve">PLAN DE ACCIÓN DEL SISTEMA DE GESTIÓN DE LA CALIDAD  </t>
  </si>
  <si>
    <r>
      <t xml:space="preserve">Código: </t>
    </r>
    <r>
      <rPr>
        <sz val="10"/>
        <rFont val="Arial"/>
        <family val="2"/>
      </rPr>
      <t>01-PL-01</t>
    </r>
  </si>
  <si>
    <r>
      <t xml:space="preserve">Versión: </t>
    </r>
    <r>
      <rPr>
        <sz val="10"/>
        <rFont val="Arial"/>
        <family val="2"/>
      </rPr>
      <t>6</t>
    </r>
  </si>
  <si>
    <r>
      <t xml:space="preserve">Página: 
</t>
    </r>
    <r>
      <rPr>
        <sz val="10"/>
        <rFont val="Arial"/>
        <family val="2"/>
      </rPr>
      <t>1 de 2</t>
    </r>
  </si>
  <si>
    <r>
      <t xml:space="preserve">Vigencia desde: 
</t>
    </r>
    <r>
      <rPr>
        <sz val="10"/>
        <rFont val="Arial"/>
        <family val="2"/>
      </rPr>
      <t>XX-02-2024</t>
    </r>
  </si>
  <si>
    <t>CONTROL DE CAMBIOS</t>
  </si>
  <si>
    <t>VERSIÓN</t>
  </si>
  <si>
    <t>FECHA</t>
  </si>
  <si>
    <t>DESCRIPCIÓN DE LA MODIFICACIÓN</t>
  </si>
  <si>
    <t>Versión inicial del documento.
Generación del plan de acción del Sistema de Gestión de la Calidad para el año 2021.</t>
  </si>
  <si>
    <t>Generación del plan de acción del Sistema de Gestión de la Calidad para el año 2022</t>
  </si>
  <si>
    <t>Reprogramación de la actividad N° 30, se mantiene el porcentaje asignado a la actividad del 3%; pero se disminuye la periodicidad de tres veces a dos veces en el año, asignando programación de la actividad para los meses de junio y noviembre.</t>
  </si>
  <si>
    <t>Generación del plan de acción del Sistema de Gestión de la Calidad para el año 2023.</t>
  </si>
  <si>
    <t>Modificación de la actividad 35 del plan de acción del Sistema de Gestión de la Calidad para el año 2023, por solicitud de la responsable del proceso Potestad Disciplinaria, modificación aprobada en Comité Institucional de Gestión y Desempeño en sesión del 20-04-2023.</t>
  </si>
  <si>
    <t>XX/02/2024</t>
  </si>
  <si>
    <t>Generación del plan de acción del Sistema de Gestión de la Calidad para el año 2024.</t>
  </si>
  <si>
    <t>Elaboró</t>
  </si>
  <si>
    <t>Revisó</t>
  </si>
  <si>
    <t>Aprobó</t>
  </si>
  <si>
    <t>Martha Cecilia Aramendiz Herrera
Personera Delegada para la Coordinación de Potestad Disciplinaria
Profesionales
Dirección de Planeación</t>
  </si>
  <si>
    <t>Alexandra Ramírez suarez
Directora de Planeación</t>
  </si>
  <si>
    <t>Comité Institucional de Gestión y Desempeño</t>
  </si>
  <si>
    <t>Nota: Si este documento se encuentra impreso se considera Copia no Controlada. La versión vigente está publicada en el repositorio oficial de la Personería de Bogotá, D. C.</t>
  </si>
  <si>
    <t>PERSONERÍA DE
BOGOTÁ D. C.</t>
  </si>
  <si>
    <t xml:space="preserve">PLAN DE ACCIÓN DEL SISTEMA DE GESTIÓN DE LA CALIDAD </t>
  </si>
  <si>
    <t>Código: 01-PL-01</t>
  </si>
  <si>
    <t>Versión: 6</t>
  </si>
  <si>
    <r>
      <t xml:space="preserve">Página:
</t>
    </r>
    <r>
      <rPr>
        <sz val="10"/>
        <rFont val="Arial"/>
        <family val="2"/>
      </rPr>
      <t>1 de 1</t>
    </r>
  </si>
  <si>
    <r>
      <t xml:space="preserve">Vigente desde:
</t>
    </r>
    <r>
      <rPr>
        <sz val="10"/>
        <rFont val="Arial"/>
        <family val="2"/>
      </rPr>
      <t>28-02-2024</t>
    </r>
  </si>
  <si>
    <t>VIGENCIA:</t>
  </si>
  <si>
    <t>OBJETIVO:</t>
  </si>
  <si>
    <t>Contribuir al logro de los resultados esperados, la mejora y la sostenibilidad del Sistema de Gestión de la Calidad en la Personería de Bogotá, D. C.</t>
  </si>
  <si>
    <t>ALCANCE:</t>
  </si>
  <si>
    <t>El plan de acción aplica a los procesos institucionales vigentes que conforman el Sistema de Gestión de la Calidad.</t>
  </si>
  <si>
    <t>Numeral
NTC ISO 9001:2015</t>
  </si>
  <si>
    <t>Meta 
% Capítulo</t>
  </si>
  <si>
    <t>Actividades</t>
  </si>
  <si>
    <r>
      <t xml:space="preserve">Responsables 
</t>
    </r>
    <r>
      <rPr>
        <sz val="12"/>
        <rFont val="Arial"/>
        <family val="2"/>
      </rPr>
      <t>(Proceso, roles o cargos)</t>
    </r>
  </si>
  <si>
    <t>Indicador</t>
  </si>
  <si>
    <t>Producto</t>
  </si>
  <si>
    <t>Recursos</t>
  </si>
  <si>
    <t>CRONOGRAMA</t>
  </si>
  <si>
    <t>Cumplimiento Acumulado (%)</t>
  </si>
  <si>
    <t>Nro.</t>
  </si>
  <si>
    <t>Descripción</t>
  </si>
  <si>
    <t>Peso porcentual por actividad</t>
  </si>
  <si>
    <t>Enero</t>
  </si>
  <si>
    <t>Febrero</t>
  </si>
  <si>
    <t>Marzo</t>
  </si>
  <si>
    <t>Abril</t>
  </si>
  <si>
    <t>Mayo</t>
  </si>
  <si>
    <t>Junio</t>
  </si>
  <si>
    <t>Julio</t>
  </si>
  <si>
    <t>Agosto</t>
  </si>
  <si>
    <t>Septiembre</t>
  </si>
  <si>
    <t>Octubre</t>
  </si>
  <si>
    <t>Noviembre</t>
  </si>
  <si>
    <t>Diciembre</t>
  </si>
  <si>
    <t>TOTAL</t>
  </si>
  <si>
    <t>P</t>
  </si>
  <si>
    <t>E</t>
  </si>
  <si>
    <t>%P</t>
  </si>
  <si>
    <t>%E</t>
  </si>
  <si>
    <t>4. CONTEXTO DE LA ORGANIZACIÓN</t>
  </si>
  <si>
    <t xml:space="preserve">4.1 Comprensión de la Organización y su Contexto </t>
  </si>
  <si>
    <t>1.Revisar y actualizar el documento Contexto de la Organización</t>
  </si>
  <si>
    <t>Realizar la revisión y actualización del Contexto de la Entidad, con la inclusión de la sección que contenga la trazabilidad de la evolución del documento.</t>
  </si>
  <si>
    <t>*Direccionamiento Estratégico</t>
  </si>
  <si>
    <t>Documento contexto actualizado y publicado</t>
  </si>
  <si>
    <t>Documento contexto actualizado y publicado  en la página Web de la Entidad</t>
  </si>
  <si>
    <t>Talento Humano
Recursos Tecnológicos</t>
  </si>
  <si>
    <t>5. LIDERAZGO</t>
  </si>
  <si>
    <t>5.2 Política</t>
  </si>
  <si>
    <t>2.Realizar acciones para comunicar la Política de la Calidad</t>
  </si>
  <si>
    <t xml:space="preserve">Comunicar la Política de la Calidad </t>
  </si>
  <si>
    <t>Política publicada y comunicada</t>
  </si>
  <si>
    <t>Publicación en sitio del SGC y en página web de  la Entidad
Correo electrónico masivo</t>
  </si>
  <si>
    <t>5.3 Roles, Responsabilidades y Autoridades en la Organización</t>
  </si>
  <si>
    <t>3.Generar acciones para comunicar la Resolución 250 de 29 de junio de 2023</t>
  </si>
  <si>
    <t xml:space="preserve">Comunicar la Resolución 250 de 2023 </t>
  </si>
  <si>
    <t>*Todos los procesos</t>
  </si>
  <si>
    <t>Acto administrativo publicado y socializado</t>
  </si>
  <si>
    <t>Material utilizado para la comunicación al interior del proceso
Registros de asistencia presencial o virtual</t>
  </si>
  <si>
    <t xml:space="preserve">6. PLANIFICACIÓN </t>
  </si>
  <si>
    <t>6.1 Acciones para Abordar Riesgos y Oportunidades</t>
  </si>
  <si>
    <t>4.Promover y fortalecer en la Entidad acciones para abordar oportunidades y el Pensamiento basado en riesgos</t>
  </si>
  <si>
    <t>Documentar las oportunidades de conformidad con la Guía para Abordar Oportunidades 01-GU-06, vigente.</t>
  </si>
  <si>
    <t>Oportunidades identificadas según metodología</t>
  </si>
  <si>
    <t>Matriz de Oportunidades consolidada</t>
  </si>
  <si>
    <t>Realizar seguimiento periódico a la matriz de oportunidades, de acuerdo con los lineamientos institucionales.</t>
  </si>
  <si>
    <t>Seguimientos realizados</t>
  </si>
  <si>
    <t>Seguimientos reportados trimestralmente</t>
  </si>
  <si>
    <t>Realizar la actualización de la Política de Administración del Riesgo acorde con los lineamientos establecidos en la Guía de Administración del Riesgo y el Diseño de controles en las entidades públicas, del Departamento Administrativo de la Función Pública.</t>
  </si>
  <si>
    <t>Política actualizada, publicada y comunicada</t>
  </si>
  <si>
    <t>Política actualizada
Soportes de publicación en página web</t>
  </si>
  <si>
    <t>Revisar, actualizar y socializar la metodología para abordar riesgos (Haciendo inclusión de los riesgos fiscales y riesgos de lavado de activos y financiación del terrorismo.)</t>
  </si>
  <si>
    <t>Documento actualizado, publicado y socializado</t>
  </si>
  <si>
    <t>Guía para la administración del riesgo 01-GU-04 actualizada y publicada (mayo)
Soportes de socialización de cambios en la metodología con referentes de gestión (mayo)</t>
  </si>
  <si>
    <t>*Promoción y Defensa de Derechos
*Prevención y Control a la Función Pública
 (P.D. Coordinación de Gestión de las Personerías Locales)</t>
  </si>
  <si>
    <t>Soportes de socialización de la metodología para abordar riesgos con enlaces designados en las 20 Personerías Locales (mayo)</t>
  </si>
  <si>
    <t>Realizar seguimiento a los riesgos identificados en cada proceso</t>
  </si>
  <si>
    <t>Seguimientos reportados cuatrimestralmente</t>
  </si>
  <si>
    <t>6.2 Objetivos de la calidad y planificación para lograrlos</t>
  </si>
  <si>
    <t>5.Realizar acciones para comunicar los objetivos de Calidad</t>
  </si>
  <si>
    <t>Comunicar los objetivos de calidad</t>
  </si>
  <si>
    <t>6.3 Planificación de los Cambios</t>
  </si>
  <si>
    <t>6.Determinar los cambios que afectan al SGC</t>
  </si>
  <si>
    <t>Realizar sensibilización de la metodología para planificación de cambios en el Sistema de Gestión de la Calidad, con los enlaces y/o referentes de gestión designados desde la Personería Delegada para la Coordinación de Gestión de las Personerías Locales y las Personería Locales.</t>
  </si>
  <si>
    <t>Personerías locales sensibilizadas</t>
  </si>
  <si>
    <t>Soportes de socialización de la metodología  con los enlaces y/o referentes de gestión designados desde la Personería Delegada para la Coordinación de Gestión de las Personerías Locales y las Personería Locales.</t>
  </si>
  <si>
    <t>Cambios planificados consolidados</t>
  </si>
  <si>
    <t>Documentación de planificación de cambios determinados de las 20 Personerías Locales</t>
  </si>
  <si>
    <t xml:space="preserve">Planificación del Cambio en la plataforma estratégica y la Política de la Calidad, derivado de los cambios que se realicen en el planteamiento estratégico para el nuevo cuatrienio a iniciar en 2024 en la Personería de Bogotá, D.C.
</t>
  </si>
  <si>
    <t>Planificación documentada en el formato vigente</t>
  </si>
  <si>
    <t>Documentación de planificación del cambio en la plataforma estratégica y la Política de la Calidad, derivado de los cambios que se realicen en el planteamiento estratégico para el nuevo cuatrienio a iniciar en 2024 en la Personería de Bogotá, D.C.</t>
  </si>
  <si>
    <t>Identificar la necesidad de cambios en el SGC y realizar seguimiento periódico</t>
  </si>
  <si>
    <t>Comunicación generada</t>
  </si>
  <si>
    <t>Comunicación oficial de cambios a planificar (Marzo)
Comunicación oficial de seguimiento a cambios planificados o por planificar (junio)</t>
  </si>
  <si>
    <t>Número de Cambios planificados</t>
  </si>
  <si>
    <t>Documentación de planificación de cambios determinados por los procesos institucionales
Seguimiento a los cambios planificados</t>
  </si>
  <si>
    <t>7. APOYO</t>
  </si>
  <si>
    <t xml:space="preserve"> </t>
  </si>
  <si>
    <t>7.1 Recursos</t>
  </si>
  <si>
    <t>6.Determinar los conocimientos necesarios para la operación de sus procesos y para lograr la conformidad de los productos y servicios</t>
  </si>
  <si>
    <t>Fortalecer la identificación de  buenas prácticas y lecciones aprendidas en la Entidad</t>
  </si>
  <si>
    <t xml:space="preserve">*Gestión del Conocimiento e Innovación
</t>
  </si>
  <si>
    <t>Reportes de  buenas prácticas y lecciones aprendidas revisados y retroalimentados</t>
  </si>
  <si>
    <t>Convocatoria difundida para la identificación de buenas prácticas y lecciones aprendidas (Marzo)
Soportes de actividades para la identificación   de buenas prácticas y lecciones aprendidas (Julio)
Informe de resultados de buenas prácticas y lecciones aprendidas (Septiembre)</t>
  </si>
  <si>
    <t>Generar un Backup periódico en el servidor de la Entidad para la ruta \\172.28.4.36\Planeacion</t>
  </si>
  <si>
    <t>Direccionamiento TIC</t>
  </si>
  <si>
    <t>Reporte mensual de Backup semanales del servidor  \\172.28.4.36\ Carpeta Planeación</t>
  </si>
  <si>
    <t>Reporte mensual del Backup semanal generado y almacenado en la nube de acronis, del servidor  \\172.28.4.36\ Carpeta Planeación</t>
  </si>
  <si>
    <t>Recursos Tecnológicos
Recursos financieros</t>
  </si>
  <si>
    <t>7.2 Competencia</t>
  </si>
  <si>
    <t xml:space="preserve">7.Fortalecer  la competencia de las personas </t>
  </si>
  <si>
    <t xml:space="preserve">
Crear un espacio para alojamiento de Material de estudio del Sistema de Gestión de la Calidad -SGC- para realizar la acción de formación autónoma dirigida a los servidores y contratistas de la Entidad, dispuesto en el sitio del SGC que contendrá los siguientes módulos.
1. Fundamentos del SGC bajo los requisitos de la NTC ISO 9001:2015.
2. Pensamiento basado en riesgos bajo los requisitos de la NTC ISO 9001:2015 .
3. Comprensión de las necesidades y expectativas de la partes interesadas bajo los requisitos de la NTC ISO 9001:2015 
4. Control de salidas no conformes bajo los requisitos de la NTC ISO 9001:2015.
5. Enfoque al cliente en la gestión de una organización bajo los requisitos de la NTC ISO 9001:2015 
</t>
  </si>
  <si>
    <t>*Direccionamiento Estratégico
**Direccionamiento TIC
** Comunicación estratégica</t>
  </si>
  <si>
    <t>Divulgaciones realizadas
Evaluaciones  de capacitación realizadas.</t>
  </si>
  <si>
    <t>*Consolidación de información por cada módulo de estudio (Marzo). Dir. Estratégico
*Campaña de expectativa (Abril-Mayo). Dir. Estratégico, Comunicación Estratégica
*Espacio creado en el sitio del SGC (Abril). Dir. Estratégico, Direccionamiento TIC
*Cargue de información por cada módulo en sitio del SGC (Mayo).Dir. Estratégico, Direccionamiento TIC
*Creación y cargue de formulario por cada módulo (Mayo). Dir. Estratégico, Direccionamiento TIC</t>
  </si>
  <si>
    <t>Orientación a los nuevos referentes de gestión sobre el SGC en la Entidad</t>
  </si>
  <si>
    <t>Jornada de orientación realizada</t>
  </si>
  <si>
    <t>Material para la jornada de orientación
Registro de asistentes (virtual o presencial)</t>
  </si>
  <si>
    <t>Realizar sensibilización al interior de todos los procesos sobre aspectos de distribución, acceso y uso de la información documentada</t>
  </si>
  <si>
    <t>Sensibilización realizada</t>
  </si>
  <si>
    <t>Actas de reunión / Registro de asistencia presencial o virtual
Material utilizado</t>
  </si>
  <si>
    <t>7.3 Toma de Conciencia</t>
  </si>
  <si>
    <t>8.Realizar acciones para a toma de conciencia en la Entidad</t>
  </si>
  <si>
    <t>Realizar sensibilización a funcionarios y contratistas de la Entidad sobre:
Política de la Calidad
Objetivos de la Calidad
Contribución a la eficacia del SGC
Implicaciones del incumplimiento de requisitos</t>
  </si>
  <si>
    <t>Sensibilización realizada en temas definidos</t>
  </si>
  <si>
    <t>Material utilizado
Registros de asistencia presencial o virtual</t>
  </si>
  <si>
    <t>Desarrollar actividad lúdica para la apropiación y toma de conciencia del Sistema de Gestión de la Calidad en los servidores(as) y contratistas de la Entidad.</t>
  </si>
  <si>
    <t xml:space="preserve">Material utilizado
Registros de asistencia </t>
  </si>
  <si>
    <t>7.4 Comunicación</t>
  </si>
  <si>
    <t>9.Mantener actualizada la Matriz de Comunicaciones</t>
  </si>
  <si>
    <t>Revisar y actualizar la matriz de comunicaciones de la Entidad y publicarla</t>
  </si>
  <si>
    <t>*Comunicación Estratégica
*Todos los procesos</t>
  </si>
  <si>
    <t>Matriz de comunicaciones actualizada y publicada</t>
  </si>
  <si>
    <t>Solicitud de actualización de la matriz de comunicaciones, dirigida a los procesos institucionales (Proceso Comunicación Estratégica) Junio
Matriz de Comunicaciones por proceso y evidencia de entrega al proceso Comunicación Estratégica (Todos los procesos) Junio
Matriz de Comunicaciones de los procesos de la Entidad consolidada y publicada (Proceso Comunicación Estratégica) Julio</t>
  </si>
  <si>
    <t>7.5 Información Documentada</t>
  </si>
  <si>
    <t>10.Realizar acciones para el control de la información documentada</t>
  </si>
  <si>
    <t>Verificar que la documentación de los procesos del SGC cuente con la idoneidad y asegure la vigencia (Uso de versiones vigentes)</t>
  </si>
  <si>
    <t>Procesos con documentación verificada</t>
  </si>
  <si>
    <t>Acta de reunión que soporte la verificación documental y la necesidad o no de implementar Acciones de Mejora</t>
  </si>
  <si>
    <t>8. OPERACIÓN</t>
  </si>
  <si>
    <t>8.1 Planificación y Control Operacional</t>
  </si>
  <si>
    <t>11.Verificar el cumplimiento de requisitos establecidos en los Manuales, procedimientos, protocolos, guías e instructivos</t>
  </si>
  <si>
    <t>Realizar autoevaluación aleatoria sobre la aplicación de los procedimientos, manuales, guías, protocolos, instructivos y formatos vigentes del proceso.</t>
  </si>
  <si>
    <t>Documentos verificados en su aplicación</t>
  </si>
  <si>
    <t>Acta de reunión que soporte la autoevaluación y la necesidad o no de implementar Acciones de Mejora</t>
  </si>
  <si>
    <t>8.2 Requisitos para los productos y servicios</t>
  </si>
  <si>
    <t>12.Fortalecer acciones para la comunicación, determinación y revisión de los requisitos de los servicios ofrecidos por la Entidad.</t>
  </si>
  <si>
    <t>Realizar seguimiento trimestral al estado de las QRSD</t>
  </si>
  <si>
    <t>*Servicio al Usuario</t>
  </si>
  <si>
    <t>Informe de seguimiento realizado</t>
  </si>
  <si>
    <t>Informe de seguimiento trimestral realizado</t>
  </si>
  <si>
    <t>Revisar y actualizar la matriz de requisitos legales y reglamentarios de los servicios misionales de la Entidad.</t>
  </si>
  <si>
    <t>Matriz de requisitos legales actualizada y publicada</t>
  </si>
  <si>
    <t>Solicitud de actualización de la matriz de requisitos legales, dirigida a los procesos institucionales (Proceso Gestión Jurídica) Marzo/Septiembre
Matriz de requisitos legales por proceso y evidencia de entrega al proceso Gestión Jurídica (Todos los procesos) Abril/Octubre
Matriz de requisitos legales y reglamentarios de los procesos de la Entidad consolidada y publicada (Proceso Gestión Jurídica) Abril/Octubre</t>
  </si>
  <si>
    <t>8.4 Control de los procesos, productos y servicios suministrados externamente( no aplicabilidad numeral 8.4.1  literal b).</t>
  </si>
  <si>
    <t>13.Fortalecer la metodología para realizar el control de los productos y servicios suministrados externamente</t>
  </si>
  <si>
    <t>Realizar verificación aleatoria en los expedientes contractuales de prestación de servicios profesionales y/o apoyo a la gestión, verificando en las etapas precontractual, contractual y post contractual (cuando aplique), el cumplimiento de requisitos y la comunicación e interacciones realizada por la Entidad en el marco de la ejecución contractual a través de la plataforma SECOP II en la sección de 7. Ejecución.</t>
  </si>
  <si>
    <t>*Gestión Contractual</t>
  </si>
  <si>
    <t>Número de contratos revisados con cumplimiento de requisitos</t>
  </si>
  <si>
    <t>Informe de resultado de revisión por proceso</t>
  </si>
  <si>
    <t>Realizar control y seguimiento al desempeño de proveedores donde se documenten como mínimo los siguientes aspectos:
1) Nombre del proveedor
2) Objeto contractual
3) Número del contrato Fecha de evaluación
4) Área de supervisión del contrato
5) Objeto del contrato
6) Brechas (dificultades que se han presentado)
7) Acciones realizadas (Como ha podido mejorar con el proveedor)
8) Mejoras en el servicio (Que se fortaleció)</t>
  </si>
  <si>
    <t>*Direccionamiento TIC
*Gestión Documental
*Gestión Administrativa</t>
  </si>
  <si>
    <t>Informes de control y seguimiento de proveedores presentado</t>
  </si>
  <si>
    <t>Informes de control y seguimiento realizados</t>
  </si>
  <si>
    <t xml:space="preserve">8.5.4 Preservación </t>
  </si>
  <si>
    <t xml:space="preserve">14.Generar lineamientos institucionales relacionados con la preservación de la información </t>
  </si>
  <si>
    <t>Actualizar el Programa de Gestión Documental (PGD) y los programas que lo componen.</t>
  </si>
  <si>
    <t>*Gestión Documental</t>
  </si>
  <si>
    <t>Programa de gestión documental y programas que lo compones  actualizados</t>
  </si>
  <si>
    <t>Programa de Gestión Documental Actualizado junto con los programas que de el se desprenden (Marzo)
Acta de aprobación de la sesión del Comité Institucional de Gestión y Desempeño (Marzo)
Soportes de publicación del PGD aprobado (Marzo)</t>
  </si>
  <si>
    <t xml:space="preserve">Hacer seguimiento al proceso de convalidación de las Tablas de Retención Documental (TRD) ante el Consejo Distrital de Archivos y su uso en la Entidad.
</t>
  </si>
  <si>
    <t>Tablas de Retención Documental convalidadas, adoptadas y socializadas</t>
  </si>
  <si>
    <t>Documento con ajustes señalados por el Consejo Distrital de Archivos de ser requerido (junio)
Documento de convalidación del Consejo Distrital de Archivo (junio)
Soportes de publicación de TRD en página web de la Entidad (noviembre)
Soportes de sensibilización y/o acompañamiento para uso de TRD en dependencias (noviembre)</t>
  </si>
  <si>
    <t xml:space="preserve">Hacer seguimiento al proceso de convalidación de las Tablas de Valoración Documental (TVD) ante el Consejo Distrital de Archivos y su uso en la Entidad.
</t>
  </si>
  <si>
    <t>Tablas de Valoración Documental convalidadas, adoptadas y socializadas</t>
  </si>
  <si>
    <t>Documento con ajustes señalados por el Consejo Distrital de Archivos de ser requerido (junio)
Documento de convalidación del Consejo Distrital de Archivo (Noviembre)</t>
  </si>
  <si>
    <t>Evolucionar al expediente digital que facilite la disposición, conservación y consulta de información institucional que lo amerite fase 2</t>
  </si>
  <si>
    <t>*Gestión Documental
**Direccionamiento TIC</t>
  </si>
  <si>
    <t xml:space="preserve">Grado de Avance de actividades </t>
  </si>
  <si>
    <t>Revisión de insumos (Marzo) Procesos Direccionamiento TIC  y Gestión Documental
Soportes de mesas de trabajo DTIC - G. Documental realizadas (Marzo/Abril)
Cronograma de trabajo establecido y aprobado por los dos procesos (Abril)
Soportes de avance del cronograma de manera trimestral julio/Octubre/Diciembre</t>
  </si>
  <si>
    <t>8.7 Control de Salidas No Conformes</t>
  </si>
  <si>
    <t>15.Fortalecer el manejo de las Salidas No Conformes en la Entidad</t>
  </si>
  <si>
    <t>Realizar la actualización de la Guía para la identificación y control de salidas no conformes, con el fin de dar mayor alcance en la identificación de las salidas no conformes incluyendo otros procesos institucionales (Gestión del Talento Humano, Gestión Administrativa, Gestión Documental, Gestión Financiera, Servicio al Usuario y Control Disciplinario Interno).</t>
  </si>
  <si>
    <t>Documentos actualizados y publicados</t>
  </si>
  <si>
    <t>Guía y formato de Salidas No Conformes actualizados y publicados</t>
  </si>
  <si>
    <t>Realizar taller de socialización de la Guía de Salidas No conformes</t>
  </si>
  <si>
    <t>Taller de sensibilización realizado</t>
  </si>
  <si>
    <t>Realizar reporte de la identificación, registro y análisis de las salidas no conformes</t>
  </si>
  <si>
    <t>*Direccionamiento TIC
*Promoción y Defensa de Derechos
*Prevención y Control a la Función Pública
*Potestad Disciplinaria
*Gestión del Talento Humano
*Gestión Administrativa
*Gestión Financiera
*Gestión Contractual
*Gestión Documental 
*Servicio al Usuario
*Control Disciplinario Interno</t>
  </si>
  <si>
    <t>SNC identificadas, registradas, analizadas y reportadas</t>
  </si>
  <si>
    <t>Reportes trimestrales de SNC 
Documentación de acciones de mejora a que haya lugar</t>
  </si>
  <si>
    <t>9. EVALUACIÓN Y DESEMPEÑO</t>
  </si>
  <si>
    <t>9.1 Seguimiento, Medición, Análisis y Evaluación</t>
  </si>
  <si>
    <t>16.Desarrollar acciones que fortalezcan el seguimiento, medición, análisis y evaluación</t>
  </si>
  <si>
    <t>Realizar medición del grado en que se han logrado los objetivos estratégicos y de calidad (informe semestral)</t>
  </si>
  <si>
    <t>Informe de seguimiento</t>
  </si>
  <si>
    <t>Informe de seguimiento al grado de cumplimiento de los objetivos estratégicos y de Calidad</t>
  </si>
  <si>
    <t>Realizar medición del desempeño de los procesos (POA) (informe trimestral)</t>
  </si>
  <si>
    <t>Informe de seguimiento al desempeño de los procesos (POA)</t>
  </si>
  <si>
    <t>Emitir comunicaciones oficiales con lineamientos para aplicación de encuestas de satisfacción, partes interesadas y su reporte.</t>
  </si>
  <si>
    <t>Comunicaciones emitidas sobre lineamientos para aplicación de las encuestas</t>
  </si>
  <si>
    <t>Circular/oficio/memorando con lineamientos sobre aplicación de encuestas de satisfacción y reporte (informando las fechas de entrega de la información)</t>
  </si>
  <si>
    <t>Aplicar la encuesta de satisfacción de manera permanente por cada sede o punto de atención y reportarla mensualmente al proceso Servicio al Usuario (Secretaría General) y realizar el análisis de las cifras presentadas, su injerencia o participación en las mismas y de requerirse, formular los planes de acción de mejora que sean necesarios</t>
  </si>
  <si>
    <r>
      <t xml:space="preserve">*Promoción y Defensa de Derechos
*Prevención y Control a la Función Pública
*Potestad Disciplinaria
</t>
    </r>
    <r>
      <rPr>
        <sz val="11"/>
        <rFont val="Arial"/>
        <family val="2"/>
      </rPr>
      <t xml:space="preserve">(P.D. Coordinación de Ministerio Público y los Derechos Humanos, 
P.D. Coordinación de Gestión de Personerías Locales, P.D. Coordinación de Prevención y Control a la Función Pública y P.D. Coordinación de Potestad Disciplinaria)  
</t>
    </r>
  </si>
  <si>
    <t>Consolidado de Encuestas a usuarios reportadas mensualmente</t>
  </si>
  <si>
    <t>Informe de análisis de la medición de las satisfacción de usuarios, reportado al proceso Servicio al Usuario. (P. D. Coordinación, Personeras locales, Personerías Delegadas, Dirección Técnica)</t>
  </si>
  <si>
    <t>Aplicar encuestas a partes interesadas relevantes, realizar seguimiento y análisis de resultados y establecer las oportunidades de mejora a que haya lugar</t>
  </si>
  <si>
    <t>*Promoción y Defensa de Derechos
*Prevención y Control a la Función Pública
*Potestad Disciplinaria</t>
  </si>
  <si>
    <t>Consolidado de Encuestas a partes interesadas reportadas Trimestralmente</t>
  </si>
  <si>
    <t>Informe de análisis de la medición de la percepción de otras partes interesadas, reportado al proceso Servicio al Usuario</t>
  </si>
  <si>
    <t>Realizar seguimiento a las quejas presentadas en contra de la Entidad, analizar datos, analizar el tratamiento y establecer las acciones de mejora a que haya lugar.</t>
  </si>
  <si>
    <t>Seguimiento realizado</t>
  </si>
  <si>
    <t>Informes mensuales de seguimiento a quejas
Acta de reunión (visitas de campo)
Acciones de mejora documentadas a que haya lugar
Informe periódico de análisis de resultados</t>
  </si>
  <si>
    <t>Realizar informe de PQRSDF y divulgarlo a todos los procesos</t>
  </si>
  <si>
    <t>*Servicio al usuario</t>
  </si>
  <si>
    <t>Informe periódico de análisis de resultados</t>
  </si>
  <si>
    <t>Informe publicado en el enlace de transparencia</t>
  </si>
  <si>
    <t xml:space="preserve">9.2 Auditoria Interna </t>
  </si>
  <si>
    <t>17.Realizar la auditoría interna al  Sistema de Gestión de la Calidad</t>
  </si>
  <si>
    <t xml:space="preserve">Realizar auditoria interna al SGC a procesos institucionales con el fin de identificar desviaciones que puedan afectar el sistema. </t>
  </si>
  <si>
    <t>*Evaluación y Seguimiento</t>
  </si>
  <si>
    <t>Auditoría Interna al SGC realizada</t>
  </si>
  <si>
    <t>Acta de apertura de la auditoría
Informe de auditoría interna realizada
Acciones de mejora documentadas a que haya lugar</t>
  </si>
  <si>
    <t>9.3 Revisión por la Dirección</t>
  </si>
  <si>
    <t>18.Realizar revisión al Sistema de Gestión de la Calidad</t>
  </si>
  <si>
    <t>Realizar revisión por la dirección (Garantizar que aborden todas las entradas y salidas requeridas en los numerales 9.3.2 y 9.3.3 de la NTC  ISO 9001:2015)</t>
  </si>
  <si>
    <t>Revisión por la Dirección realizada</t>
  </si>
  <si>
    <t>Informe para efectuar la  Revisión por la Dirección que contenga información del desempeño incluidas en el numeral 9.3.2
Acta de revisión por la dirección realizada por el Comité Institucional de Gestión y Desempeño. (Que incluya desarrollo y conclusiones de la Revisión por la Dirección)</t>
  </si>
  <si>
    <t>10. MEJORA</t>
  </si>
  <si>
    <t>10.1 Generalidades
10.3. Mejora Continua</t>
  </si>
  <si>
    <t>19.Realizar acciones que contribuyan a la mejora continua del SGC</t>
  </si>
  <si>
    <t>Realizar análisis y definir la forma en que se van desarrollar las acciones identificadas como  oportunidades de mejora en la auditoría de seguimiento efectuada por el Icontec en los procesos:
*Promoción y Defensa de Derechos (P. D. Coordinación de Gestión de las Personerías Locales, Personerías Locales de Usaquén y Chapinero).
*Potestad Disciplinaria
*Servicio al Usuario
*Direccionamiento Estratégico
*Gestión del Conocimiento e Innovación
*Comunicación Estratégica
*Gestión del Talento Humano
*Evaluación y Seguimiento</t>
  </si>
  <si>
    <t xml:space="preserve">*Promoción y Defensa de Derechos (P. D. Coordinación de Gestión de las Personerías Locales)
*Potestad Disciplinaria
*Servicio al Usuario
*Direccionamiento Estratégico
*Gestión del Conocimiento e Innovación
*Comunicación Estratégica
*Gestión del Talento Humano
*Evaluación y Seguimiento
</t>
  </si>
  <si>
    <t xml:space="preserve">Oportunidades de mejora analizadas </t>
  </si>
  <si>
    <t>Documento de análisis y definición de oportunidades de mejora para abordar. (Marzo)
Documentación de la(s) oportunidad(es) de mejora a que haya lugar a desarrollarse .
(Plan de mejoramiento, plan de acción, matriz de oportunidades)  (Marzo) 
Informe de avance de las  la(s) oportunidad(es) de mejora pertinente(s) a desarrollarse (julio con corte a junio/octubre con corte a septiembre)</t>
  </si>
  <si>
    <t>Realizar el seguimiento a la efectividad de las acciones de mejora establecidas en el plan de mejoramiento por procesos</t>
  </si>
  <si>
    <t xml:space="preserve">Informe de seguimiento al plan de mejoramiento
</t>
  </si>
  <si>
    <t>Hacer seguimiento al avance en la implementación de las salidas de la revisión por la dirección (oportunidades de mejora, posibles cambios en el sistema y recursos) identificadas en la Revisión por la Dirección inmediatamente anterior.</t>
  </si>
  <si>
    <t>Registros de seguimiento a la implementación de las oportunidades de mejora identificadas en la Revisión por la Dirección</t>
  </si>
  <si>
    <t>TOTAL PLAN</t>
  </si>
  <si>
    <t>TOTAL ACUMULADO</t>
  </si>
  <si>
    <t>Convenciones</t>
  </si>
  <si>
    <r>
      <rPr>
        <sz val="16"/>
        <rFont val="Arial"/>
        <family val="2"/>
      </rPr>
      <t>*</t>
    </r>
    <r>
      <rPr>
        <sz val="14"/>
        <rFont val="Arial"/>
        <family val="2"/>
      </rPr>
      <t xml:space="preserve"> Responsable directo de la actividad (Lidera la actividad)</t>
    </r>
  </si>
  <si>
    <r>
      <rPr>
        <sz val="16"/>
        <rFont val="Arial"/>
        <family val="2"/>
      </rPr>
      <t xml:space="preserve">** </t>
    </r>
    <r>
      <rPr>
        <sz val="14"/>
        <rFont val="Arial"/>
        <family val="2"/>
      </rPr>
      <t>Responsable de apoyo en la ejecución de la actividad (corresponsable)</t>
    </r>
  </si>
  <si>
    <t>%P = Porcentaje programado</t>
  </si>
  <si>
    <t>%E = Porcentaje ejecutado</t>
  </si>
  <si>
    <t>*Gestión Jurídica
*Todos los procesos</t>
  </si>
  <si>
    <t>Realizar la actualización de la Guía para la identificación y control de salidas no conformes, con el fin de dar mayor alcance en la identificación de las salidas no conformes en los diferentes procesos institucionales.</t>
  </si>
  <si>
    <r>
      <t xml:space="preserve">*Promoción y Defensa de Derechos </t>
    </r>
    <r>
      <rPr>
        <b/>
        <sz val="12"/>
        <rFont val="Arial"/>
        <family val="2"/>
      </rPr>
      <t>(P. D. Coordinación de Gestión de las Personerías Locales)</t>
    </r>
    <r>
      <rPr>
        <sz val="12"/>
        <rFont val="Arial"/>
        <family val="2"/>
      </rPr>
      <t xml:space="preserve">
*Potestad Disciplinaria
*Servicio al Usuario
*Direccionamiento Estratégico
*Gestión del Conocimiento e Innovación
*Comunicación Estratégica
*Gestión del Talento Humano
*Evaluación y Seguimiento
</t>
    </r>
  </si>
  <si>
    <r>
      <t xml:space="preserve">*Promoción y Defensa de Derechos
*Prevención y Control a la Función Pública
</t>
    </r>
    <r>
      <rPr>
        <b/>
        <sz val="12"/>
        <rFont val="Arial"/>
        <family val="2"/>
      </rPr>
      <t xml:space="preserve"> (P.D. Coordinación de Gestión de las Personerías Locales)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</si>
</sst>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8"/>
      <name val="Arial"/>
      <family val="2"/>
    </font>
    <font>
      <b/>
      <sz val="9"/>
      <name val="Arial"/>
      <family val="2"/>
    </font>
    <font>
      <b/>
      <sz val="8"/>
      <name val="Arial"/>
      <family val="2"/>
    </font>
    <font>
      <b/>
      <sz val="8"/>
      <color theme="5" tint="-0.499984740745262"/>
      <name val="Arial"/>
      <family val="2"/>
    </font>
    <font>
      <sz val="8"/>
      <color theme="1"/>
      <name val="Arial"/>
      <family val="2"/>
    </font>
    <font>
      <sz val="11"/>
      <color theme="1"/>
      <name val="Arial"/>
      <family val="2"/>
    </font>
    <font>
      <sz val="12"/>
      <name val="Arial"/>
      <family val="2"/>
    </font>
    <font>
      <sz val="12"/>
      <color theme="1"/>
      <name val="Arial"/>
      <family val="2"/>
    </font>
    <font>
      <b/>
      <sz val="14"/>
      <name val="Arial"/>
      <family val="2"/>
    </font>
    <font>
      <b/>
      <sz val="11"/>
      <name val="Arial"/>
      <family val="2"/>
    </font>
    <font>
      <b/>
      <sz val="12"/>
      <color theme="5" tint="-0.499984740745262"/>
      <name val="Arial"/>
      <family val="2"/>
    </font>
    <font>
      <b/>
      <sz val="14"/>
      <color theme="1"/>
      <name val="Arial"/>
      <family val="2"/>
    </font>
    <font>
      <b/>
      <sz val="10"/>
      <color theme="1"/>
      <name val="Arial"/>
      <family val="2"/>
    </font>
    <font>
      <b/>
      <sz val="12"/>
      <color theme="1"/>
      <name val="Arial"/>
      <family val="2"/>
    </font>
    <font>
      <b/>
      <sz val="14"/>
      <color rgb="FF002060"/>
      <name val="Arial"/>
      <family val="2"/>
    </font>
    <font>
      <b/>
      <sz val="12"/>
      <color rgb="FF002060"/>
      <name val="Arial"/>
      <family val="2"/>
    </font>
    <font>
      <b/>
      <sz val="16"/>
      <name val="Arial"/>
      <family val="2"/>
    </font>
    <font>
      <sz val="14"/>
      <name val="Arial"/>
      <family val="2"/>
    </font>
    <font>
      <sz val="16"/>
      <name val="Arial"/>
      <family val="2"/>
    </font>
    <font>
      <b/>
      <sz val="8"/>
      <color rgb="FFFF0000"/>
      <name val="Arial"/>
      <family val="2"/>
    </font>
    <font>
      <b/>
      <sz val="20"/>
      <name val="Arial"/>
      <family val="2"/>
    </font>
    <font>
      <b/>
      <sz val="13"/>
      <color theme="1"/>
      <name val="Arial"/>
      <family val="2"/>
    </font>
    <font>
      <b/>
      <sz val="16"/>
      <color theme="1"/>
      <name val="Arial"/>
      <family val="2"/>
    </font>
    <font>
      <b/>
      <sz val="8"/>
      <color theme="1"/>
      <name val="Arial"/>
      <family val="2"/>
    </font>
    <font>
      <b/>
      <sz val="11"/>
      <color theme="1"/>
      <name val="Arial"/>
      <family val="2"/>
    </font>
    <font>
      <sz val="16"/>
      <color rgb="FF000000"/>
      <name val="Calibri"/>
      <family val="2"/>
    </font>
    <font>
      <sz val="9"/>
      <color theme="1"/>
      <name val="Arial"/>
      <family val="2"/>
    </font>
    <font>
      <sz val="11"/>
      <name val="Arial"/>
      <family val="2"/>
    </font>
    <font>
      <sz val="14"/>
      <color theme="1"/>
      <name val="Calibri"/>
      <family val="2"/>
      <scheme val="minor"/>
    </font>
    <font>
      <b/>
      <sz val="9"/>
      <color theme="1"/>
      <name val="Arial"/>
      <family val="2"/>
    </font>
    <font>
      <b/>
      <sz val="12"/>
      <color theme="0" tint="-0.34998626667073579"/>
      <name val="Arial"/>
      <family val="2"/>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rgb="FFD9D9D9"/>
        <bgColor indexed="64"/>
      </patternFill>
    </fill>
    <fill>
      <patternFill patternType="solid">
        <fgColor rgb="FFCCCC00"/>
        <bgColor indexed="64"/>
      </patternFill>
    </fill>
    <fill>
      <patternFill patternType="solid">
        <fgColor rgb="FFFF0000"/>
        <bgColor indexed="64"/>
      </patternFill>
    </fill>
    <fill>
      <patternFill patternType="solid">
        <fgColor rgb="FFFF6600"/>
        <bgColor indexed="64"/>
      </patternFill>
    </fill>
    <fill>
      <patternFill patternType="solid">
        <fgColor rgb="FFFFFF66"/>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66">
    <xf numFmtId="0" fontId="0" fillId="0" borderId="0" xfId="0"/>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7" fillId="0" borderId="0" xfId="2" applyFont="1"/>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4" fillId="0" borderId="9" xfId="2" applyFont="1" applyBorder="1" applyAlignment="1">
      <alignment horizontal="center"/>
    </xf>
    <xf numFmtId="0" fontId="4" fillId="0" borderId="0" xfId="2" applyFont="1"/>
    <xf numFmtId="0" fontId="4" fillId="0" borderId="0" xfId="2" applyFont="1" applyAlignment="1">
      <alignment horizontal="center"/>
    </xf>
    <xf numFmtId="0" fontId="4" fillId="0" borderId="8" xfId="2" applyFont="1" applyBorder="1"/>
    <xf numFmtId="0" fontId="17" fillId="0" borderId="8" xfId="2" applyFont="1" applyBorder="1" applyAlignment="1">
      <alignment horizontal="center" vertical="center"/>
    </xf>
    <xf numFmtId="2" fontId="4" fillId="0" borderId="8" xfId="2" applyNumberFormat="1" applyFont="1" applyBorder="1" applyAlignment="1">
      <alignment horizontal="center"/>
    </xf>
    <xf numFmtId="0" fontId="4" fillId="0" borderId="8" xfId="2" applyFont="1" applyBorder="1" applyAlignment="1">
      <alignment horizontal="center"/>
    </xf>
    <xf numFmtId="0" fontId="15" fillId="4" borderId="3" xfId="2" applyFont="1" applyFill="1" applyBorder="1" applyAlignment="1">
      <alignment horizontal="center" vertical="center"/>
    </xf>
    <xf numFmtId="0" fontId="13" fillId="4" borderId="3" xfId="2" applyFont="1" applyFill="1" applyBorder="1" applyAlignment="1">
      <alignment horizontal="center" vertical="center"/>
    </xf>
    <xf numFmtId="0" fontId="19" fillId="4" borderId="3" xfId="2" applyFont="1" applyFill="1" applyBorder="1" applyAlignment="1">
      <alignment horizontal="center" vertical="center"/>
    </xf>
    <xf numFmtId="0" fontId="14" fillId="5" borderId="4" xfId="2" applyFont="1" applyFill="1" applyBorder="1" applyAlignment="1">
      <alignment horizontal="center" vertical="center" wrapText="1"/>
    </xf>
    <xf numFmtId="9" fontId="14" fillId="5" borderId="13" xfId="2" applyNumberFormat="1" applyFont="1" applyFill="1" applyBorder="1" applyAlignment="1">
      <alignment horizontal="center" vertical="center"/>
    </xf>
    <xf numFmtId="0" fontId="6" fillId="5" borderId="13" xfId="2" applyFont="1" applyFill="1" applyBorder="1" applyAlignment="1">
      <alignment vertical="center"/>
    </xf>
    <xf numFmtId="0" fontId="6" fillId="5" borderId="13" xfId="2" applyFont="1" applyFill="1" applyBorder="1" applyAlignment="1">
      <alignment horizontal="center" vertical="center"/>
    </xf>
    <xf numFmtId="0" fontId="6" fillId="5" borderId="5" xfId="2" applyFont="1" applyFill="1" applyBorder="1" applyAlignment="1">
      <alignment horizontal="center" vertical="center"/>
    </xf>
    <xf numFmtId="0" fontId="7" fillId="5" borderId="3" xfId="2" applyFont="1" applyFill="1" applyBorder="1" applyAlignment="1">
      <alignment horizontal="center" vertical="center"/>
    </xf>
    <xf numFmtId="0" fontId="8" fillId="5" borderId="3" xfId="2" applyFont="1" applyFill="1" applyBorder="1" applyAlignment="1">
      <alignment horizontal="center" vertical="center"/>
    </xf>
    <xf numFmtId="2" fontId="5" fillId="0" borderId="3" xfId="2" applyNumberFormat="1" applyFont="1" applyBorder="1" applyAlignment="1">
      <alignment horizontal="center" vertical="center"/>
    </xf>
    <xf numFmtId="164" fontId="11" fillId="0" borderId="3" xfId="2" applyNumberFormat="1" applyFont="1" applyBorder="1" applyAlignment="1">
      <alignment horizontal="center" vertical="center"/>
    </xf>
    <xf numFmtId="0" fontId="3" fillId="5" borderId="4" xfId="2" applyFont="1" applyFill="1" applyBorder="1" applyAlignment="1">
      <alignment horizontal="center" vertical="center"/>
    </xf>
    <xf numFmtId="9" fontId="3" fillId="5" borderId="13" xfId="2" applyNumberFormat="1" applyFont="1" applyFill="1" applyBorder="1" applyAlignment="1">
      <alignment horizontal="center" vertical="center"/>
    </xf>
    <xf numFmtId="0" fontId="3" fillId="5" borderId="13" xfId="2" applyFont="1" applyFill="1" applyBorder="1" applyAlignment="1">
      <alignment vertical="center"/>
    </xf>
    <xf numFmtId="0" fontId="3" fillId="5" borderId="13" xfId="2" applyFont="1" applyFill="1" applyBorder="1" applyAlignment="1">
      <alignment horizontal="center" vertical="center"/>
    </xf>
    <xf numFmtId="0" fontId="3" fillId="5" borderId="5" xfId="2"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5" fillId="5" borderId="3" xfId="2" applyNumberFormat="1" applyFont="1" applyFill="1" applyBorder="1" applyAlignment="1">
      <alignment horizontal="center" vertical="center"/>
    </xf>
    <xf numFmtId="164" fontId="18" fillId="0" borderId="3" xfId="0" applyNumberFormat="1" applyFont="1" applyBorder="1" applyAlignment="1">
      <alignment horizontal="center" vertical="center"/>
    </xf>
    <xf numFmtId="2" fontId="9"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1" fillId="3" borderId="3" xfId="3" applyFont="1" applyFill="1" applyBorder="1" applyAlignment="1">
      <alignment horizontal="justify" vertical="center" wrapText="1"/>
    </xf>
    <xf numFmtId="0" fontId="12" fillId="3" borderId="1" xfId="2"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3" xfId="2" applyFont="1" applyFill="1" applyBorder="1" applyAlignment="1">
      <alignment horizontal="justify" vertical="center" wrapText="1"/>
    </xf>
    <xf numFmtId="2" fontId="12" fillId="0" borderId="3" xfId="0" applyNumberFormat="1" applyFont="1" applyBorder="1" applyAlignment="1">
      <alignment horizontal="center" vertical="center"/>
    </xf>
    <xf numFmtId="9" fontId="20" fillId="0" borderId="3" xfId="2" applyNumberFormat="1" applyFont="1" applyBorder="1" applyAlignment="1">
      <alignment horizontal="center" vertical="center"/>
    </xf>
    <xf numFmtId="0" fontId="11" fillId="0" borderId="0" xfId="2" applyFont="1"/>
    <xf numFmtId="0" fontId="11" fillId="0" borderId="0" xfId="2" applyFont="1" applyAlignment="1">
      <alignment horizontal="center"/>
    </xf>
    <xf numFmtId="164" fontId="12" fillId="3" borderId="3" xfId="2" applyNumberFormat="1" applyFont="1" applyFill="1" applyBorder="1" applyAlignment="1">
      <alignment horizontal="center" vertical="center" wrapText="1"/>
    </xf>
    <xf numFmtId="0" fontId="22" fillId="0" borderId="0" xfId="2" applyFont="1" applyAlignment="1">
      <alignment horizontal="center"/>
    </xf>
    <xf numFmtId="0" fontId="22" fillId="0" borderId="0" xfId="2" applyFont="1" applyAlignment="1">
      <alignment horizontal="left"/>
    </xf>
    <xf numFmtId="0" fontId="5" fillId="0" borderId="12" xfId="2" applyFont="1" applyBorder="1" applyAlignment="1">
      <alignment horizontal="center"/>
    </xf>
    <xf numFmtId="0" fontId="11" fillId="3" borderId="7" xfId="3" applyFont="1" applyFill="1" applyBorder="1" applyAlignment="1">
      <alignment vertical="center" wrapText="1"/>
    </xf>
    <xf numFmtId="0" fontId="11" fillId="3" borderId="6" xfId="2" applyFont="1" applyFill="1" applyBorder="1" applyAlignment="1">
      <alignment vertical="center" wrapText="1"/>
    </xf>
    <xf numFmtId="0" fontId="11"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164" fontId="3" fillId="6" borderId="3" xfId="2" applyNumberFormat="1" applyFont="1" applyFill="1" applyBorder="1" applyAlignment="1">
      <alignment horizontal="center" vertical="center"/>
    </xf>
    <xf numFmtId="164" fontId="3" fillId="0" borderId="3" xfId="2" applyNumberFormat="1" applyFont="1" applyBorder="1" applyAlignment="1">
      <alignment horizontal="center" vertical="center"/>
    </xf>
    <xf numFmtId="9" fontId="3" fillId="0" borderId="3" xfId="1" applyFont="1" applyBorder="1" applyAlignment="1" applyProtection="1">
      <alignment horizontal="center" vertical="center"/>
    </xf>
    <xf numFmtId="0" fontId="11" fillId="2" borderId="3" xfId="2" applyFont="1" applyFill="1" applyBorder="1" applyAlignment="1">
      <alignment horizontal="justify" vertical="center" wrapText="1"/>
    </xf>
    <xf numFmtId="0" fontId="12" fillId="0" borderId="3" xfId="2" applyFont="1" applyBorder="1" applyAlignment="1">
      <alignment horizontal="center" vertical="center" wrapText="1"/>
    </xf>
    <xf numFmtId="0" fontId="11" fillId="2" borderId="3" xfId="2" applyFont="1" applyFill="1" applyBorder="1" applyAlignment="1">
      <alignment horizontal="left" vertical="center" wrapText="1"/>
    </xf>
    <xf numFmtId="2"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8" fillId="6" borderId="3" xfId="0" applyNumberFormat="1" applyFont="1" applyFill="1" applyBorder="1" applyAlignment="1">
      <alignment horizontal="center" vertical="center"/>
    </xf>
    <xf numFmtId="0" fontId="10" fillId="0" borderId="0" xfId="0" applyFont="1"/>
    <xf numFmtId="0" fontId="11" fillId="3" borderId="3" xfId="2" applyFont="1" applyFill="1" applyBorder="1" applyAlignment="1">
      <alignment horizontal="center" vertical="center" wrapText="1"/>
    </xf>
    <xf numFmtId="0" fontId="11" fillId="3" borderId="3" xfId="2" applyFont="1" applyFill="1" applyBorder="1" applyAlignment="1">
      <alignment horizontal="justify" vertical="center" wrapText="1"/>
    </xf>
    <xf numFmtId="0" fontId="12" fillId="3" borderId="3" xfId="2" applyFont="1" applyFill="1" applyBorder="1" applyAlignment="1">
      <alignment horizontal="center" vertical="center" wrapText="1"/>
    </xf>
    <xf numFmtId="0" fontId="11" fillId="0" borderId="3" xfId="2" applyFont="1" applyBorder="1" applyAlignment="1">
      <alignment horizontal="justify" vertical="center" wrapText="1"/>
    </xf>
    <xf numFmtId="0" fontId="11" fillId="0" borderId="3" xfId="3" applyFont="1" applyBorder="1" applyAlignment="1">
      <alignment horizontal="center" vertical="center" wrapText="1"/>
    </xf>
    <xf numFmtId="0" fontId="12" fillId="0" borderId="3" xfId="2" applyFont="1" applyBorder="1" applyAlignment="1">
      <alignment horizontal="justify" vertical="center" wrapText="1"/>
    </xf>
    <xf numFmtId="0" fontId="12" fillId="2" borderId="3" xfId="2" applyFont="1" applyFill="1" applyBorder="1" applyAlignment="1">
      <alignment horizontal="justify" vertical="center" wrapText="1"/>
    </xf>
    <xf numFmtId="164" fontId="16" fillId="4" borderId="3"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1" fillId="3" borderId="3" xfId="3" applyFont="1" applyFill="1" applyBorder="1" applyAlignment="1">
      <alignment horizontal="left" vertical="center" wrapText="1"/>
    </xf>
    <xf numFmtId="0" fontId="24" fillId="5" borderId="3" xfId="2" applyFont="1" applyFill="1" applyBorder="1" applyAlignment="1">
      <alignment horizontal="center" vertical="center"/>
    </xf>
    <xf numFmtId="164" fontId="9" fillId="0" borderId="3" xfId="0" applyNumberFormat="1" applyFont="1" applyBorder="1" applyAlignment="1">
      <alignment horizontal="center" vertical="center"/>
    </xf>
    <xf numFmtId="164" fontId="11" fillId="10" borderId="3" xfId="2" applyNumberFormat="1" applyFont="1" applyFill="1" applyBorder="1" applyAlignment="1">
      <alignment horizontal="center" vertical="center"/>
    </xf>
    <xf numFmtId="164" fontId="12" fillId="10" borderId="3" xfId="0" applyNumberFormat="1" applyFont="1" applyFill="1" applyBorder="1" applyAlignment="1">
      <alignment horizontal="center" vertical="center"/>
    </xf>
    <xf numFmtId="164" fontId="12" fillId="10" borderId="1" xfId="0" applyNumberFormat="1" applyFont="1" applyFill="1" applyBorder="1" applyAlignment="1">
      <alignment horizontal="center" vertical="center"/>
    </xf>
    <xf numFmtId="0" fontId="11" fillId="3" borderId="1" xfId="2" applyFont="1" applyFill="1" applyBorder="1" applyAlignment="1">
      <alignment vertical="center" wrapText="1"/>
    </xf>
    <xf numFmtId="0" fontId="11" fillId="3" borderId="3" xfId="2" applyFont="1" applyFill="1" applyBorder="1" applyAlignment="1">
      <alignment vertical="center" wrapText="1"/>
    </xf>
    <xf numFmtId="0" fontId="11" fillId="3" borderId="7" xfId="2" applyFont="1" applyFill="1" applyBorder="1" applyAlignment="1">
      <alignment vertical="center" wrapText="1"/>
    </xf>
    <xf numFmtId="0" fontId="11" fillId="0" borderId="1" xfId="2" applyFont="1" applyBorder="1" applyAlignment="1">
      <alignment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2"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1" xfId="3" applyFont="1" applyFill="1" applyBorder="1" applyAlignment="1">
      <alignment horizontal="justify" vertical="center" wrapText="1"/>
    </xf>
    <xf numFmtId="0" fontId="11" fillId="2" borderId="1" xfId="2" applyFont="1" applyFill="1" applyBorder="1" applyAlignment="1">
      <alignment horizontal="left" vertical="center" wrapText="1"/>
    </xf>
    <xf numFmtId="0" fontId="11" fillId="2" borderId="1" xfId="2" applyFont="1" applyFill="1" applyBorder="1" applyAlignment="1">
      <alignment horizontal="center" vertical="center" wrapText="1"/>
    </xf>
    <xf numFmtId="0" fontId="3" fillId="4" borderId="3" xfId="2" applyFont="1" applyFill="1" applyBorder="1" applyAlignment="1">
      <alignment horizontal="center" vertical="center"/>
    </xf>
    <xf numFmtId="0" fontId="11" fillId="2" borderId="1" xfId="2" applyFont="1" applyFill="1" applyBorder="1" applyAlignment="1">
      <alignment horizontal="justify" vertical="center" wrapText="1"/>
    </xf>
    <xf numFmtId="164" fontId="15" fillId="0" borderId="3" xfId="2" applyNumberFormat="1" applyFont="1" applyBorder="1" applyAlignment="1">
      <alignment horizontal="center" vertical="center"/>
    </xf>
    <xf numFmtId="164" fontId="12" fillId="3" borderId="3"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xf>
    <xf numFmtId="0" fontId="10" fillId="0" borderId="3" xfId="0" applyFont="1" applyBorder="1"/>
    <xf numFmtId="0" fontId="8" fillId="0" borderId="3" xfId="2" applyFont="1" applyBorder="1" applyAlignment="1">
      <alignment horizontal="center" vertical="center"/>
    </xf>
    <xf numFmtId="165" fontId="3" fillId="5" borderId="13" xfId="2" applyNumberFormat="1" applyFont="1" applyFill="1" applyBorder="1" applyAlignment="1">
      <alignment horizontal="center" vertical="center"/>
    </xf>
    <xf numFmtId="165" fontId="5" fillId="0" borderId="0" xfId="2" applyNumberFormat="1" applyFont="1"/>
    <xf numFmtId="9" fontId="3" fillId="0" borderId="3" xfId="1" applyFont="1" applyFill="1" applyBorder="1" applyAlignment="1" applyProtection="1">
      <alignment horizontal="center" vertical="center"/>
    </xf>
    <xf numFmtId="0" fontId="4" fillId="0" borderId="3" xfId="0" applyFont="1" applyBorder="1" applyAlignment="1">
      <alignment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27" fillId="0" borderId="21" xfId="0" applyFont="1" applyBorder="1" applyAlignment="1">
      <alignment vertical="center"/>
    </xf>
    <xf numFmtId="0" fontId="27" fillId="0" borderId="0" xfId="0" applyFont="1" applyAlignment="1">
      <alignment vertical="center"/>
    </xf>
    <xf numFmtId="0" fontId="27" fillId="0" borderId="22" xfId="0" applyFont="1" applyBorder="1" applyAlignment="1">
      <alignment vertical="center"/>
    </xf>
    <xf numFmtId="0" fontId="28" fillId="0" borderId="21" xfId="0" applyFont="1" applyBorder="1" applyAlignment="1">
      <alignment vertical="center"/>
    </xf>
    <xf numFmtId="0" fontId="14" fillId="0" borderId="22" xfId="0" applyFont="1" applyBorder="1" applyAlignment="1">
      <alignment vertical="center" wrapText="1"/>
    </xf>
    <xf numFmtId="0" fontId="3" fillId="0" borderId="3" xfId="0" applyFont="1" applyBorder="1" applyAlignment="1">
      <alignment horizontal="center" vertical="center" wrapText="1"/>
    </xf>
    <xf numFmtId="0" fontId="28" fillId="0" borderId="22" xfId="0" applyFont="1" applyBorder="1" applyAlignment="1">
      <alignment vertical="center"/>
    </xf>
    <xf numFmtId="0" fontId="29" fillId="0" borderId="21" xfId="0" applyFont="1" applyBorder="1"/>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0" borderId="21" xfId="0" applyBorder="1" applyAlignment="1">
      <alignment horizontal="left" vertical="center"/>
    </xf>
    <xf numFmtId="0" fontId="29" fillId="0" borderId="22" xfId="0" applyFont="1" applyBorder="1" applyAlignment="1">
      <alignment vertical="center"/>
    </xf>
    <xf numFmtId="0" fontId="0" fillId="0" borderId="22" xfId="0" applyBorder="1" applyAlignment="1">
      <alignment horizontal="center"/>
    </xf>
    <xf numFmtId="0" fontId="29" fillId="0" borderId="21" xfId="0" applyFont="1" applyBorder="1" applyAlignment="1">
      <alignment vertical="center"/>
    </xf>
    <xf numFmtId="0" fontId="29" fillId="0" borderId="0" xfId="0" applyFont="1" applyAlignment="1">
      <alignment vertical="center"/>
    </xf>
    <xf numFmtId="0" fontId="0" fillId="0" borderId="21" xfId="0" applyBorder="1" applyAlignment="1">
      <alignment vertical="center"/>
    </xf>
    <xf numFmtId="0" fontId="0" fillId="0" borderId="0" xfId="0" applyAlignment="1">
      <alignment vertical="center"/>
    </xf>
    <xf numFmtId="0" fontId="30" fillId="0" borderId="0" xfId="0" applyFont="1"/>
    <xf numFmtId="0" fontId="0" fillId="0" borderId="22" xfId="0" applyBorder="1" applyAlignment="1">
      <alignment vertical="center"/>
    </xf>
    <xf numFmtId="0" fontId="0" fillId="0" borderId="21" xfId="0" applyBorder="1" applyAlignment="1">
      <alignment wrapText="1"/>
    </xf>
    <xf numFmtId="0" fontId="0" fillId="0" borderId="0" xfId="0" applyAlignment="1">
      <alignment wrapText="1"/>
    </xf>
    <xf numFmtId="0" fontId="16" fillId="8" borderId="3" xfId="0" applyFont="1" applyFill="1" applyBorder="1" applyAlignment="1">
      <alignment horizontal="center" vertical="center"/>
    </xf>
    <xf numFmtId="0" fontId="12" fillId="0" borderId="3" xfId="0" applyFont="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9" fillId="0" borderId="0" xfId="0" applyFont="1"/>
    <xf numFmtId="0" fontId="29" fillId="0" borderId="0" xfId="0" applyFont="1" applyAlignment="1">
      <alignment horizontal="center"/>
    </xf>
    <xf numFmtId="0" fontId="17" fillId="0" borderId="0" xfId="0" applyFont="1"/>
    <xf numFmtId="0" fontId="33" fillId="0" borderId="0" xfId="0" applyFont="1"/>
    <xf numFmtId="0" fontId="12" fillId="2" borderId="13" xfId="2" applyFont="1" applyFill="1" applyBorder="1" applyAlignment="1">
      <alignment horizontal="center" vertical="center" wrapText="1"/>
    </xf>
    <xf numFmtId="0" fontId="7" fillId="0" borderId="3" xfId="2" applyFont="1" applyBorder="1" applyAlignment="1">
      <alignment horizontal="center" vertical="center"/>
    </xf>
    <xf numFmtId="9" fontId="34" fillId="5" borderId="13" xfId="2" applyNumberFormat="1" applyFont="1" applyFill="1" applyBorder="1" applyAlignment="1">
      <alignment horizontal="left" vertical="center"/>
    </xf>
    <xf numFmtId="0" fontId="34" fillId="5" borderId="13" xfId="2" applyFont="1" applyFill="1" applyBorder="1" applyAlignment="1">
      <alignment horizontal="center" vertical="center"/>
    </xf>
    <xf numFmtId="0" fontId="18" fillId="5" borderId="13" xfId="2" applyFont="1" applyFill="1" applyBorder="1" applyAlignment="1">
      <alignment horizontal="center" vertical="center"/>
    </xf>
    <xf numFmtId="2" fontId="12" fillId="10" borderId="3" xfId="0" applyNumberFormat="1" applyFont="1" applyFill="1" applyBorder="1" applyAlignment="1">
      <alignment horizontal="center" vertical="center"/>
    </xf>
    <xf numFmtId="2" fontId="3" fillId="6" borderId="3" xfId="2"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2" fontId="5" fillId="0" borderId="0" xfId="2" applyNumberFormat="1" applyFont="1"/>
    <xf numFmtId="10" fontId="3" fillId="5" borderId="13" xfId="2" applyNumberFormat="1" applyFont="1" applyFill="1" applyBorder="1" applyAlignment="1">
      <alignment horizontal="center" vertical="center"/>
    </xf>
    <xf numFmtId="0" fontId="11" fillId="3" borderId="7" xfId="2" applyFont="1" applyFill="1" applyBorder="1" applyAlignment="1">
      <alignment horizontal="center" vertical="center" wrapText="1"/>
    </xf>
    <xf numFmtId="2" fontId="9" fillId="3" borderId="3" xfId="0" applyNumberFormat="1" applyFont="1" applyFill="1" applyBorder="1" applyAlignment="1">
      <alignment horizontal="center" vertical="center"/>
    </xf>
    <xf numFmtId="0" fontId="11" fillId="0" borderId="3" xfId="2" applyFont="1" applyBorder="1" applyAlignment="1">
      <alignment horizontal="center"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2" applyFont="1" applyBorder="1" applyAlignment="1">
      <alignment horizontal="justify" vertical="center" wrapText="1"/>
    </xf>
    <xf numFmtId="0" fontId="11" fillId="0" borderId="1" xfId="2" applyFont="1" applyBorder="1" applyAlignment="1">
      <alignment horizontal="center" vertical="center" wrapText="1"/>
    </xf>
    <xf numFmtId="0" fontId="11" fillId="0" borderId="6" xfId="2" applyFont="1" applyBorder="1" applyAlignment="1">
      <alignment horizontal="left" vertical="center" wrapText="1"/>
    </xf>
    <xf numFmtId="0" fontId="11" fillId="0" borderId="1" xfId="3" applyFont="1" applyBorder="1" applyAlignment="1">
      <alignment horizontal="center" vertical="center" wrapText="1"/>
    </xf>
    <xf numFmtId="0" fontId="11" fillId="0" borderId="3" xfId="2" applyFont="1" applyBorder="1" applyAlignment="1">
      <alignment horizontal="left" vertical="center" wrapText="1"/>
    </xf>
    <xf numFmtId="0" fontId="11" fillId="0" borderId="7"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7" xfId="2" applyFont="1" applyBorder="1" applyAlignment="1">
      <alignment horizontal="left" vertical="center" wrapText="1"/>
    </xf>
    <xf numFmtId="0" fontId="11" fillId="0" borderId="7" xfId="2" applyFont="1" applyBorder="1" applyAlignment="1">
      <alignment horizontal="center" vertical="center" wrapText="1"/>
    </xf>
    <xf numFmtId="0" fontId="12" fillId="0" borderId="3" xfId="2" applyFont="1" applyBorder="1" applyAlignment="1">
      <alignment vertical="center" wrapText="1"/>
    </xf>
    <xf numFmtId="0" fontId="11" fillId="0" borderId="3" xfId="2" applyFont="1" applyBorder="1" applyAlignment="1">
      <alignment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wrapText="1"/>
    </xf>
    <xf numFmtId="0" fontId="11" fillId="3" borderId="6" xfId="3" applyFont="1" applyFill="1" applyBorder="1" applyAlignment="1">
      <alignment horizontal="left" vertical="center" wrapText="1"/>
    </xf>
    <xf numFmtId="0" fontId="11" fillId="0" borderId="1" xfId="2" applyFont="1" applyBorder="1" applyAlignment="1">
      <alignment horizontal="left" vertical="center" wrapText="1"/>
    </xf>
    <xf numFmtId="0" fontId="11" fillId="0" borderId="6" xfId="2" applyFont="1" applyBorder="1" applyAlignment="1">
      <alignment horizontal="center" vertical="center" wrapText="1"/>
    </xf>
    <xf numFmtId="0" fontId="12" fillId="0" borderId="1" xfId="2" applyFont="1" applyBorder="1" applyAlignment="1">
      <alignment horizontal="left" vertical="center" wrapText="1"/>
    </xf>
    <xf numFmtId="0" fontId="11" fillId="3" borderId="3" xfId="2" applyFont="1" applyFill="1" applyBorder="1" applyAlignment="1">
      <alignment horizontal="left" vertical="center" wrapText="1"/>
    </xf>
    <xf numFmtId="0" fontId="0" fillId="0" borderId="3" xfId="0" applyBorder="1"/>
    <xf numFmtId="0" fontId="3" fillId="5" borderId="4" xfId="2" applyFont="1" applyFill="1" applyBorder="1" applyAlignment="1" applyProtection="1">
      <alignment horizontal="center" vertical="center" wrapText="1"/>
      <protection locked="0"/>
    </xf>
    <xf numFmtId="10" fontId="3" fillId="5" borderId="13" xfId="2" applyNumberFormat="1" applyFont="1" applyFill="1" applyBorder="1" applyAlignment="1" applyProtection="1">
      <alignment horizontal="center" vertical="center"/>
      <protection locked="0"/>
    </xf>
    <xf numFmtId="9" fontId="3" fillId="5" borderId="13" xfId="2" applyNumberFormat="1" applyFont="1" applyFill="1" applyBorder="1" applyAlignment="1" applyProtection="1">
      <alignment horizontal="center" vertical="center"/>
      <protection locked="0"/>
    </xf>
    <xf numFmtId="0" fontId="3" fillId="5" borderId="13" xfId="2" applyFont="1" applyFill="1" applyBorder="1" applyAlignment="1" applyProtection="1">
      <alignment vertical="center"/>
      <protection locked="0"/>
    </xf>
    <xf numFmtId="0" fontId="18" fillId="5" borderId="13" xfId="2" applyFont="1" applyFill="1" applyBorder="1" applyAlignment="1" applyProtection="1">
      <alignment horizontal="center" vertical="center"/>
      <protection locked="0"/>
    </xf>
    <xf numFmtId="0" fontId="3" fillId="5" borderId="13" xfId="2" applyFont="1" applyFill="1" applyBorder="1" applyAlignment="1" applyProtection="1">
      <alignment horizontal="center" vertical="center"/>
      <protection locked="0"/>
    </xf>
    <xf numFmtId="0" fontId="3" fillId="5" borderId="5" xfId="2" applyFont="1" applyFill="1" applyBorder="1" applyAlignment="1" applyProtection="1">
      <alignment horizontal="center" vertical="center"/>
      <protection locked="0"/>
    </xf>
    <xf numFmtId="0" fontId="7" fillId="5" borderId="3" xfId="2" applyFont="1" applyFill="1" applyBorder="1" applyAlignment="1" applyProtection="1">
      <alignment horizontal="center" vertical="center"/>
      <protection locked="0"/>
    </xf>
    <xf numFmtId="0" fontId="8" fillId="5" borderId="3" xfId="2" applyFont="1" applyFill="1" applyBorder="1" applyAlignment="1" applyProtection="1">
      <alignment horizontal="center" vertical="center"/>
      <protection locked="0"/>
    </xf>
    <xf numFmtId="164" fontId="3" fillId="5" borderId="3" xfId="2" applyNumberFormat="1" applyFont="1" applyFill="1" applyBorder="1" applyAlignment="1" applyProtection="1">
      <alignment horizontal="center" vertical="center"/>
      <protection locked="0"/>
    </xf>
    <xf numFmtId="164" fontId="15" fillId="5" borderId="3" xfId="2" applyNumberFormat="1" applyFont="1" applyFill="1" applyBorder="1" applyAlignment="1" applyProtection="1">
      <alignment horizontal="center" vertical="center"/>
      <protection locked="0"/>
    </xf>
    <xf numFmtId="164" fontId="3" fillId="6" borderId="3" xfId="2" applyNumberFormat="1" applyFont="1" applyFill="1" applyBorder="1" applyAlignment="1" applyProtection="1">
      <alignment horizontal="center" vertical="center"/>
      <protection locked="0"/>
    </xf>
    <xf numFmtId="164" fontId="10" fillId="0" borderId="0" xfId="0" applyNumberFormat="1" applyFont="1" applyProtection="1">
      <protection locked="0"/>
    </xf>
    <xf numFmtId="0" fontId="10" fillId="0" borderId="0" xfId="0" applyFont="1" applyProtection="1">
      <protection locked="0"/>
    </xf>
    <xf numFmtId="2" fontId="11" fillId="10" borderId="3" xfId="2" applyNumberFormat="1" applyFont="1" applyFill="1" applyBorder="1" applyAlignment="1">
      <alignment horizontal="center" vertical="center"/>
    </xf>
    <xf numFmtId="2" fontId="18" fillId="5" borderId="13" xfId="2" applyNumberFormat="1" applyFont="1" applyFill="1" applyBorder="1" applyAlignment="1">
      <alignment horizontal="center" vertical="center"/>
    </xf>
    <xf numFmtId="0" fontId="11" fillId="3" borderId="1" xfId="3" applyFont="1" applyFill="1" applyBorder="1" applyAlignment="1">
      <alignment vertical="center" wrapText="1"/>
    </xf>
    <xf numFmtId="165" fontId="14" fillId="5" borderId="13" xfId="2" applyNumberFormat="1" applyFont="1" applyFill="1" applyBorder="1" applyAlignment="1">
      <alignment horizontal="center" vertical="center"/>
    </xf>
    <xf numFmtId="0" fontId="11" fillId="0" borderId="1" xfId="3" applyFont="1" applyBorder="1" applyAlignment="1">
      <alignment vertical="center" wrapText="1"/>
    </xf>
    <xf numFmtId="0" fontId="11" fillId="0" borderId="10" xfId="3" applyFont="1" applyBorder="1" applyAlignment="1">
      <alignment horizontal="center" vertical="center" wrapText="1"/>
    </xf>
    <xf numFmtId="0" fontId="11" fillId="3" borderId="3" xfId="3" applyFont="1" applyFill="1" applyBorder="1" applyAlignment="1">
      <alignment vertical="center" wrapText="1"/>
    </xf>
    <xf numFmtId="0" fontId="11" fillId="0" borderId="2" xfId="3" applyFont="1" applyBorder="1" applyAlignment="1">
      <alignment vertical="center" wrapText="1"/>
    </xf>
    <xf numFmtId="2" fontId="35" fillId="12" borderId="3" xfId="2" applyNumberFormat="1" applyFont="1" applyFill="1" applyBorder="1" applyAlignment="1">
      <alignment horizontal="center" vertical="center"/>
    </xf>
    <xf numFmtId="164" fontId="11" fillId="0" borderId="3" xfId="2" applyNumberFormat="1" applyFont="1" applyBorder="1" applyAlignment="1" applyProtection="1">
      <alignment horizontal="center" vertical="center"/>
      <protection locked="0"/>
    </xf>
    <xf numFmtId="164" fontId="12" fillId="0" borderId="3"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164" fontId="12" fillId="3" borderId="3" xfId="0" applyNumberFormat="1" applyFont="1" applyFill="1" applyBorder="1" applyAlignment="1" applyProtection="1">
      <alignment horizontal="center" vertical="center"/>
      <protection locked="0"/>
    </xf>
    <xf numFmtId="164" fontId="15" fillId="0" borderId="3" xfId="2" applyNumberFormat="1" applyFont="1" applyBorder="1" applyAlignment="1" applyProtection="1">
      <alignment horizontal="center" vertical="center"/>
      <protection locked="0"/>
    </xf>
    <xf numFmtId="0" fontId="3" fillId="5" borderId="4" xfId="2" applyFont="1" applyFill="1" applyBorder="1" applyAlignment="1">
      <alignment horizontal="center" vertical="center" wrapText="1"/>
    </xf>
    <xf numFmtId="164" fontId="10" fillId="0" borderId="0" xfId="0" applyNumberFormat="1" applyFont="1"/>
    <xf numFmtId="0" fontId="12" fillId="3" borderId="5"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0" borderId="5" xfId="2" applyFont="1" applyBorder="1" applyAlignment="1">
      <alignment horizontal="left" vertical="center" wrapText="1"/>
    </xf>
    <xf numFmtId="2" fontId="3" fillId="0" borderId="3" xfId="2" applyNumberFormat="1" applyFont="1" applyBorder="1" applyAlignment="1">
      <alignment horizontal="center" vertical="center"/>
    </xf>
    <xf numFmtId="2" fontId="15" fillId="5" borderId="3" xfId="2" applyNumberFormat="1" applyFont="1" applyFill="1" applyBorder="1" applyAlignment="1">
      <alignment horizontal="center" vertical="center"/>
    </xf>
    <xf numFmtId="2" fontId="18" fillId="0" borderId="3" xfId="0" applyNumberFormat="1" applyFont="1" applyBorder="1" applyAlignment="1">
      <alignment horizontal="center" vertical="center"/>
    </xf>
    <xf numFmtId="2" fontId="18" fillId="6" borderId="3" xfId="0" applyNumberFormat="1" applyFont="1" applyFill="1" applyBorder="1" applyAlignment="1">
      <alignment horizontal="center" vertical="center"/>
    </xf>
    <xf numFmtId="2" fontId="12" fillId="3" borderId="3" xfId="0" applyNumberFormat="1" applyFont="1" applyFill="1" applyBorder="1" applyAlignment="1">
      <alignment horizontal="center" vertical="center"/>
    </xf>
    <xf numFmtId="2" fontId="19" fillId="4" borderId="3" xfId="0" applyNumberFormat="1" applyFont="1" applyFill="1" applyBorder="1" applyAlignment="1">
      <alignment horizontal="center" vertical="center"/>
    </xf>
    <xf numFmtId="2" fontId="0" fillId="0" borderId="0" xfId="0" applyNumberFormat="1"/>
    <xf numFmtId="2" fontId="19" fillId="4" borderId="3" xfId="2" applyNumberFormat="1" applyFont="1" applyFill="1" applyBorder="1" applyAlignment="1">
      <alignment horizontal="center" vertical="center"/>
    </xf>
    <xf numFmtId="2" fontId="8" fillId="5" borderId="3" xfId="2" applyNumberFormat="1" applyFont="1" applyFill="1" applyBorder="1" applyAlignment="1">
      <alignment horizontal="center" vertical="center"/>
    </xf>
    <xf numFmtId="2" fontId="15" fillId="5" borderId="3" xfId="2" applyNumberFormat="1" applyFont="1" applyFill="1" applyBorder="1" applyAlignment="1" applyProtection="1">
      <alignment horizontal="center" vertical="center"/>
      <protection locked="0"/>
    </xf>
    <xf numFmtId="0" fontId="11" fillId="0" borderId="3" xfId="2" applyFont="1" applyBorder="1" applyAlignment="1">
      <alignment horizontal="center" vertical="center"/>
    </xf>
    <xf numFmtId="2" fontId="11" fillId="0" borderId="3" xfId="0" applyNumberFormat="1" applyFont="1" applyBorder="1" applyAlignment="1">
      <alignment horizontal="center" vertical="center"/>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3" fillId="4" borderId="3" xfId="2" applyFont="1" applyFill="1" applyBorder="1" applyAlignment="1">
      <alignment horizontal="center" vertical="center"/>
    </xf>
    <xf numFmtId="0" fontId="11"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11" fillId="3" borderId="6" xfId="2" applyFont="1" applyFill="1" applyBorder="1" applyAlignment="1">
      <alignment horizontal="left"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7" fillId="5" borderId="3" xfId="2" applyFont="1" applyFill="1" applyBorder="1" applyAlignment="1" applyProtection="1">
      <alignment horizontal="center" vertical="center"/>
    </xf>
    <xf numFmtId="0" fontId="8" fillId="5" borderId="3" xfId="2" applyFont="1" applyFill="1" applyBorder="1" applyAlignment="1" applyProtection="1">
      <alignment horizontal="center" vertical="center"/>
    </xf>
    <xf numFmtId="164" fontId="3" fillId="5" borderId="3" xfId="2" applyNumberFormat="1" applyFont="1" applyFill="1" applyBorder="1" applyAlignment="1" applyProtection="1">
      <alignment horizontal="center" vertical="center"/>
    </xf>
    <xf numFmtId="164" fontId="15" fillId="5" borderId="3" xfId="2" applyNumberFormat="1" applyFont="1" applyFill="1" applyBorder="1" applyAlignment="1" applyProtection="1">
      <alignment horizontal="center" vertical="center"/>
    </xf>
    <xf numFmtId="2" fontId="9" fillId="0" borderId="3" xfId="0" applyNumberFormat="1" applyFont="1" applyBorder="1" applyAlignment="1" applyProtection="1">
      <alignment horizontal="center" vertical="center"/>
    </xf>
    <xf numFmtId="164" fontId="11" fillId="0" borderId="3" xfId="2" applyNumberFormat="1" applyFont="1" applyBorder="1" applyAlignment="1" applyProtection="1">
      <alignment horizontal="center" vertical="center"/>
    </xf>
    <xf numFmtId="164" fontId="12" fillId="10" borderId="3" xfId="0" applyNumberFormat="1" applyFont="1" applyFill="1" applyBorder="1" applyAlignment="1" applyProtection="1">
      <alignment horizontal="center" vertical="center"/>
    </xf>
    <xf numFmtId="164" fontId="12" fillId="0" borderId="3" xfId="0" applyNumberFormat="1" applyFont="1" applyBorder="1" applyAlignment="1" applyProtection="1">
      <alignment horizontal="center" vertical="center"/>
    </xf>
    <xf numFmtId="164" fontId="12" fillId="3" borderId="3" xfId="0" applyNumberFormat="1" applyFont="1" applyFill="1" applyBorder="1" applyAlignment="1" applyProtection="1">
      <alignment horizontal="center" vertical="center"/>
    </xf>
    <xf numFmtId="2" fontId="12" fillId="0" borderId="3" xfId="0" applyNumberFormat="1" applyFont="1" applyBorder="1" applyAlignment="1" applyProtection="1">
      <alignment horizontal="center" vertical="center"/>
    </xf>
    <xf numFmtId="2" fontId="9" fillId="0" borderId="1" xfId="0" applyNumberFormat="1" applyFont="1" applyBorder="1" applyAlignment="1" applyProtection="1">
      <alignment horizontal="center" vertical="center"/>
    </xf>
    <xf numFmtId="164" fontId="12" fillId="10" borderId="1" xfId="0" applyNumberFormat="1" applyFont="1" applyFill="1" applyBorder="1" applyAlignment="1" applyProtection="1">
      <alignment horizontal="center" vertical="center"/>
    </xf>
    <xf numFmtId="164" fontId="12" fillId="0" borderId="1" xfId="0" applyNumberFormat="1" applyFont="1" applyBorder="1" applyAlignment="1" applyProtection="1">
      <alignment horizontal="center" vertical="center"/>
    </xf>
    <xf numFmtId="0" fontId="7" fillId="0" borderId="3" xfId="2" applyFont="1" applyBorder="1" applyAlignment="1" applyProtection="1">
      <alignment horizontal="center" vertical="center"/>
    </xf>
    <xf numFmtId="0" fontId="8" fillId="0" borderId="3" xfId="2" applyFont="1" applyBorder="1" applyAlignment="1" applyProtection="1">
      <alignment horizontal="center" vertical="center"/>
    </xf>
    <xf numFmtId="164" fontId="15" fillId="0" borderId="3" xfId="2" applyNumberFormat="1" applyFont="1" applyBorder="1" applyAlignment="1" applyProtection="1">
      <alignment horizontal="center" vertical="center"/>
    </xf>
    <xf numFmtId="0" fontId="0" fillId="0" borderId="3" xfId="0" applyBorder="1" applyProtection="1"/>
    <xf numFmtId="0" fontId="10" fillId="0" borderId="3" xfId="0" applyFont="1" applyBorder="1" applyProtection="1"/>
    <xf numFmtId="164" fontId="11" fillId="13" borderId="3" xfId="2" applyNumberFormat="1" applyFont="1" applyFill="1" applyBorder="1" applyAlignment="1" applyProtection="1">
      <alignment horizontal="center" vertical="center"/>
    </xf>
    <xf numFmtId="2" fontId="5" fillId="0" borderId="3" xfId="2" applyNumberFormat="1" applyFont="1" applyBorder="1" applyAlignment="1" applyProtection="1">
      <alignment horizontal="center" vertical="center"/>
    </xf>
    <xf numFmtId="164" fontId="11" fillId="10" borderId="3" xfId="2" applyNumberFormat="1" applyFont="1" applyFill="1" applyBorder="1" applyAlignment="1" applyProtection="1">
      <alignment horizontal="center" vertical="center"/>
    </xf>
    <xf numFmtId="2" fontId="12" fillId="10" borderId="3" xfId="0" applyNumberFormat="1" applyFont="1" applyFill="1" applyBorder="1" applyAlignment="1" applyProtection="1">
      <alignment horizontal="center" vertical="center"/>
    </xf>
    <xf numFmtId="164" fontId="11" fillId="3" borderId="3" xfId="2" applyNumberFormat="1" applyFont="1" applyFill="1" applyBorder="1" applyAlignment="1" applyProtection="1">
      <alignment horizontal="center" vertical="center"/>
    </xf>
    <xf numFmtId="164" fontId="12" fillId="13" borderId="3" xfId="0" applyNumberFormat="1" applyFont="1" applyFill="1" applyBorder="1" applyAlignment="1" applyProtection="1">
      <alignment horizontal="center" vertical="center"/>
    </xf>
    <xf numFmtId="164" fontId="3" fillId="13" borderId="3" xfId="2" applyNumberFormat="1" applyFont="1" applyFill="1" applyBorder="1" applyAlignment="1" applyProtection="1">
      <alignment horizontal="center" vertical="center"/>
    </xf>
    <xf numFmtId="164" fontId="12" fillId="15" borderId="3" xfId="0" applyNumberFormat="1" applyFont="1" applyFill="1" applyBorder="1" applyAlignment="1" applyProtection="1">
      <alignment horizontal="center" vertical="center"/>
    </xf>
    <xf numFmtId="164" fontId="18" fillId="13" borderId="3" xfId="0" applyNumberFormat="1" applyFont="1" applyFill="1" applyBorder="1" applyAlignment="1" applyProtection="1">
      <alignment horizontal="center" vertical="center"/>
    </xf>
    <xf numFmtId="0" fontId="10" fillId="0" borderId="0" xfId="0" applyFont="1" applyProtection="1"/>
    <xf numFmtId="2" fontId="12" fillId="3" borderId="3" xfId="0" applyNumberFormat="1" applyFont="1" applyFill="1" applyBorder="1" applyAlignment="1" applyProtection="1">
      <alignment horizontal="center" vertical="center"/>
    </xf>
    <xf numFmtId="164" fontId="12" fillId="13" borderId="1" xfId="0" applyNumberFormat="1" applyFont="1" applyFill="1" applyBorder="1" applyAlignment="1" applyProtection="1">
      <alignment horizontal="center" vertical="center"/>
    </xf>
    <xf numFmtId="2" fontId="9" fillId="0" borderId="3" xfId="0" applyNumberFormat="1" applyFont="1" applyFill="1" applyBorder="1" applyAlignment="1">
      <alignment horizontal="center" vertical="center"/>
    </xf>
    <xf numFmtId="2" fontId="11" fillId="0" borderId="3" xfId="2" applyNumberFormat="1" applyFont="1" applyFill="1" applyBorder="1" applyAlignment="1" applyProtection="1">
      <alignment horizontal="center" vertical="center"/>
    </xf>
    <xf numFmtId="2" fontId="12" fillId="0" borderId="1" xfId="0" applyNumberFormat="1" applyFont="1" applyBorder="1" applyAlignment="1">
      <alignment horizontal="center" vertical="center"/>
    </xf>
    <xf numFmtId="164" fontId="11" fillId="13" borderId="3" xfId="0" applyNumberFormat="1" applyFont="1" applyFill="1" applyBorder="1" applyAlignment="1" applyProtection="1">
      <alignment horizontal="center" vertical="center"/>
    </xf>
    <xf numFmtId="164" fontId="12" fillId="14" borderId="3" xfId="0" applyNumberFormat="1" applyFont="1" applyFill="1" applyBorder="1" applyAlignment="1" applyProtection="1">
      <alignment horizontal="center" vertical="center"/>
    </xf>
    <xf numFmtId="164" fontId="12" fillId="14" borderId="1" xfId="0" applyNumberFormat="1" applyFont="1" applyFill="1" applyBorder="1" applyAlignment="1" applyProtection="1">
      <alignment horizontal="center" vertical="center"/>
    </xf>
    <xf numFmtId="164" fontId="11" fillId="14" borderId="3" xfId="2" applyNumberFormat="1" applyFont="1" applyFill="1" applyBorder="1" applyAlignment="1" applyProtection="1">
      <alignment horizontal="center" vertical="center"/>
    </xf>
    <xf numFmtId="2" fontId="9" fillId="0" borderId="3" xfId="0" applyNumberFormat="1" applyFont="1" applyFill="1" applyBorder="1" applyAlignment="1" applyProtection="1">
      <alignment horizontal="center" vertical="center"/>
    </xf>
    <xf numFmtId="164" fontId="9" fillId="0" borderId="3" xfId="0" applyNumberFormat="1" applyFont="1" applyBorder="1" applyAlignment="1" applyProtection="1">
      <alignment horizontal="center" vertical="center"/>
    </xf>
    <xf numFmtId="164" fontId="12" fillId="0" borderId="3" xfId="0" applyNumberFormat="1" applyFont="1" applyFill="1" applyBorder="1" applyAlignment="1" applyProtection="1">
      <alignment horizontal="center" vertical="center"/>
    </xf>
    <xf numFmtId="164" fontId="11" fillId="0" borderId="3" xfId="2" applyNumberFormat="1" applyFont="1" applyFill="1" applyBorder="1" applyAlignment="1">
      <alignment horizontal="center" vertical="center"/>
    </xf>
    <xf numFmtId="164" fontId="12" fillId="0" borderId="3" xfId="0" applyNumberFormat="1" applyFont="1" applyFill="1" applyBorder="1" applyAlignment="1">
      <alignment horizontal="center" vertical="center"/>
    </xf>
    <xf numFmtId="2" fontId="12" fillId="0" borderId="3"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164" fontId="11" fillId="0" borderId="3" xfId="2" applyNumberFormat="1" applyFont="1" applyFill="1" applyBorder="1" applyAlignment="1" applyProtection="1">
      <alignment horizontal="center" vertical="center"/>
    </xf>
    <xf numFmtId="0" fontId="12" fillId="0" borderId="23" xfId="0" applyFont="1" applyBorder="1" applyAlignment="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31" fillId="0" borderId="21"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11" fillId="0" borderId="3" xfId="0" applyFont="1" applyBorder="1" applyAlignment="1">
      <alignment horizontal="left" vertical="center" wrapText="1"/>
    </xf>
    <xf numFmtId="0" fontId="13" fillId="8" borderId="23" xfId="0" applyFont="1" applyFill="1" applyBorder="1" applyAlignment="1">
      <alignment horizontal="center" wrapText="1"/>
    </xf>
    <xf numFmtId="0" fontId="13" fillId="8" borderId="13" xfId="0" applyFont="1" applyFill="1" applyBorder="1" applyAlignment="1">
      <alignment horizontal="center" wrapText="1"/>
    </xf>
    <xf numFmtId="0" fontId="13" fillId="8" borderId="5" xfId="0" applyFont="1" applyFill="1" applyBorder="1" applyAlignment="1">
      <alignment horizontal="center" wrapText="1"/>
    </xf>
    <xf numFmtId="0" fontId="13" fillId="8" borderId="4" xfId="0" applyFont="1" applyFill="1" applyBorder="1" applyAlignment="1">
      <alignment horizontal="center" vertical="center"/>
    </xf>
    <xf numFmtId="0" fontId="13" fillId="8" borderId="24" xfId="0" applyFont="1" applyFill="1" applyBorder="1" applyAlignment="1">
      <alignment horizontal="center" vertical="center"/>
    </xf>
    <xf numFmtId="0" fontId="3" fillId="0" borderId="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0" fontId="14" fillId="11" borderId="3" xfId="0" applyFont="1" applyFill="1" applyBorder="1" applyAlignment="1">
      <alignment horizontal="center" vertical="center" wrapText="1"/>
    </xf>
    <xf numFmtId="0" fontId="32" fillId="0" borderId="0" xfId="2" applyFont="1" applyAlignment="1">
      <alignment horizontal="left"/>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164" fontId="16" fillId="9" borderId="4" xfId="0" applyNumberFormat="1" applyFont="1" applyFill="1" applyBorder="1" applyAlignment="1">
      <alignment horizontal="center" vertical="center"/>
    </xf>
    <xf numFmtId="164" fontId="16" fillId="9" borderId="13"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6" xfId="2" applyFont="1" applyFill="1" applyBorder="1" applyAlignment="1">
      <alignment horizontal="center" vertical="center" wrapText="1"/>
    </xf>
    <xf numFmtId="165" fontId="13" fillId="8" borderId="2" xfId="2" applyNumberFormat="1" applyFont="1" applyFill="1" applyBorder="1" applyAlignment="1">
      <alignment horizontal="center" vertical="center" wrapText="1"/>
    </xf>
    <xf numFmtId="165" fontId="13" fillId="8" borderId="10" xfId="2" applyNumberFormat="1" applyFont="1" applyFill="1" applyBorder="1" applyAlignment="1">
      <alignment horizontal="center" vertical="center" wrapText="1"/>
    </xf>
    <xf numFmtId="165" fontId="13" fillId="8" borderId="9" xfId="2" applyNumberFormat="1" applyFont="1" applyFill="1" applyBorder="1" applyAlignment="1">
      <alignment horizontal="center" vertical="center" wrapText="1"/>
    </xf>
    <xf numFmtId="165" fontId="13" fillId="8" borderId="11" xfId="2" applyNumberFormat="1" applyFont="1" applyFill="1" applyBorder="1" applyAlignment="1">
      <alignment horizontal="center" vertical="center" wrapText="1"/>
    </xf>
    <xf numFmtId="0" fontId="13" fillId="4" borderId="3" xfId="2" applyFont="1" applyFill="1" applyBorder="1" applyAlignment="1">
      <alignment horizontal="right" vertical="center" wrapText="1"/>
    </xf>
    <xf numFmtId="0" fontId="4" fillId="0" borderId="3" xfId="2" applyFont="1" applyBorder="1" applyAlignment="1">
      <alignment horizontal="left" wrapText="1"/>
    </xf>
    <xf numFmtId="0" fontId="21" fillId="0" borderId="2" xfId="2" applyFont="1" applyBorder="1" applyAlignment="1">
      <alignment horizontal="center" vertical="center" wrapText="1"/>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1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1" xfId="2" applyFont="1" applyBorder="1" applyAlignment="1">
      <alignment horizontal="center" vertical="center"/>
    </xf>
    <xf numFmtId="0" fontId="4" fillId="4" borderId="6" xfId="2" applyFont="1" applyFill="1" applyBorder="1" applyAlignment="1">
      <alignment horizontal="center" vertical="center"/>
    </xf>
    <xf numFmtId="0" fontId="4" fillId="4" borderId="3" xfId="2" applyFont="1" applyFill="1" applyBorder="1" applyAlignment="1">
      <alignment horizontal="center" vertical="center"/>
    </xf>
    <xf numFmtId="0" fontId="13" fillId="0" borderId="4" xfId="2" applyFont="1" applyBorder="1" applyAlignment="1">
      <alignment horizontal="left" vertical="center"/>
    </xf>
    <xf numFmtId="0" fontId="13" fillId="0" borderId="13" xfId="2" applyFont="1" applyBorder="1" applyAlignment="1">
      <alignment horizontal="left" vertical="center"/>
    </xf>
    <xf numFmtId="0" fontId="13" fillId="0" borderId="5" xfId="2" applyFont="1" applyBorder="1" applyAlignment="1">
      <alignment horizontal="left" vertical="center"/>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2" fillId="0" borderId="3" xfId="2" applyFont="1" applyBorder="1" applyAlignment="1">
      <alignment horizontal="left" vertical="center" wrapText="1"/>
    </xf>
    <xf numFmtId="0" fontId="25" fillId="0" borderId="3" xfId="2" applyFont="1" applyBorder="1" applyAlignment="1">
      <alignment horizontal="center" vertical="center" wrapText="1"/>
    </xf>
    <xf numFmtId="0" fontId="3" fillId="4" borderId="3" xfId="2" applyFont="1" applyFill="1" applyBorder="1" applyAlignment="1">
      <alignment horizontal="center" vertical="center" wrapText="1"/>
    </xf>
    <xf numFmtId="0" fontId="3" fillId="4" borderId="3" xfId="2" applyFont="1" applyFill="1" applyBorder="1" applyAlignment="1">
      <alignment horizontal="center" vertical="center"/>
    </xf>
    <xf numFmtId="0" fontId="4" fillId="0" borderId="3" xfId="2" applyFont="1" applyBorder="1" applyAlignment="1">
      <alignment horizontal="left" vertical="center" wrapText="1"/>
    </xf>
    <xf numFmtId="0" fontId="4" fillId="4" borderId="3" xfId="2" applyFont="1" applyFill="1" applyBorder="1" applyAlignment="1">
      <alignment horizontal="center" vertical="center" wrapText="1"/>
    </xf>
    <xf numFmtId="0" fontId="4" fillId="0" borderId="3" xfId="2" applyFont="1" applyBorder="1" applyAlignment="1">
      <alignment horizontal="left" vertical="center"/>
    </xf>
    <xf numFmtId="0" fontId="4" fillId="0" borderId="3" xfId="2" applyFont="1" applyBorder="1" applyAlignment="1">
      <alignment horizontal="center" wrapText="1"/>
    </xf>
    <xf numFmtId="0" fontId="3" fillId="4" borderId="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13" xfId="2" applyFont="1" applyFill="1" applyBorder="1" applyAlignment="1">
      <alignment horizontal="center" vertical="center"/>
    </xf>
    <xf numFmtId="0" fontId="11" fillId="4" borderId="5" xfId="2" applyFont="1" applyFill="1" applyBorder="1" applyAlignment="1">
      <alignment horizontal="center" vertical="center"/>
    </xf>
    <xf numFmtId="0" fontId="17" fillId="4" borderId="6"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3" fillId="4" borderId="7" xfId="2" applyFont="1" applyFill="1" applyBorder="1" applyAlignment="1">
      <alignment horizontal="center" vertical="center" wrapText="1"/>
    </xf>
    <xf numFmtId="0" fontId="11" fillId="0" borderId="1" xfId="2" applyFont="1" applyBorder="1" applyAlignment="1">
      <alignment horizontal="left" vertical="center" wrapText="1"/>
    </xf>
    <xf numFmtId="0" fontId="11" fillId="0" borderId="6" xfId="2" applyFont="1" applyBorder="1" applyAlignment="1">
      <alignment horizontal="left" vertical="center" wrapText="1"/>
    </xf>
    <xf numFmtId="0" fontId="11"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11" fillId="3" borderId="1" xfId="2" applyFont="1" applyFill="1" applyBorder="1" applyAlignment="1">
      <alignment horizontal="left" vertical="center" wrapText="1"/>
    </xf>
    <xf numFmtId="0" fontId="11" fillId="3" borderId="7" xfId="2" applyFont="1" applyFill="1" applyBorder="1" applyAlignment="1">
      <alignment horizontal="left" vertical="center" wrapText="1"/>
    </xf>
    <xf numFmtId="0" fontId="11" fillId="3" borderId="6" xfId="2"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10" fontId="13" fillId="8" borderId="2" xfId="2" applyNumberFormat="1" applyFont="1" applyFill="1" applyBorder="1" applyAlignment="1">
      <alignment horizontal="center" vertical="center" wrapText="1"/>
    </xf>
    <xf numFmtId="10" fontId="13" fillId="8" borderId="10" xfId="2" applyNumberFormat="1" applyFont="1" applyFill="1" applyBorder="1" applyAlignment="1">
      <alignment horizontal="center" vertical="center" wrapText="1"/>
    </xf>
    <xf numFmtId="10" fontId="13" fillId="8" borderId="9" xfId="2" applyNumberFormat="1" applyFont="1" applyFill="1" applyBorder="1" applyAlignment="1">
      <alignment horizontal="center" vertical="center" wrapText="1"/>
    </xf>
    <xf numFmtId="10" fontId="13" fillId="8" borderId="11" xfId="2" applyNumberFormat="1" applyFont="1" applyFill="1" applyBorder="1" applyAlignment="1">
      <alignment horizontal="center" vertical="center" wrapText="1"/>
    </xf>
  </cellXfs>
  <cellStyles count="4">
    <cellStyle name="Normal" xfId="0" builtinId="0"/>
    <cellStyle name="Normal 2" xfId="2" xr:uid="{00000000-0005-0000-0000-000001000000}"/>
    <cellStyle name="Normal 2 3" xfId="3" xr:uid="{00000000-0005-0000-0000-000002000000}"/>
    <cellStyle name="Porcentaje" xfId="1" builtinId="5"/>
  </cellStyles>
  <dxfs count="20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66"/>
      <color rgb="FFFF6600"/>
      <color rgb="FFCCCC00"/>
      <color rgb="FFCC9900"/>
      <color rgb="FFCCFFFF"/>
      <color rgb="FFCCECFF"/>
      <color rgb="FF3333FF"/>
      <color rgb="FF66FF33"/>
      <color rgb="FFFF00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Daniel Esteban Mateus Velez" id="{9E7CE736-4FB8-421C-8601-F1833FFE241F}" userId="S::demateus@personeriabogota.gov.co::e69e35a3-9f7b-447b-87c1-cbaee5356aa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4" dT="2024-04-17T14:41:22.66" personId="{9E7CE736-4FB8-421C-8601-F1833FFE241F}" id="{6468B9DC-B134-48FC-A978-908448EC5891}">
    <text>El proceso tomó la decisión de unificar los temas a sensibilizar junto con los sugeridos en las actividades 17 y 18, sensibilizaciones que por agenda de los equipos de la Dirección y Subdirecciones de talento humano, se realizarán en el mes de mayo.</text>
  </threadedComment>
  <threadedComment ref="R14" dT="2024-05-03T23:22:18.71" personId="{9E7CE736-4FB8-421C-8601-F1833FFE241F}" id="{79542EFC-89B4-4540-8AC6-E16CCA3982D8}" parentId="{6468B9DC-B134-48FC-A978-908448EC5891}">
    <text>Se adjunta acta de sensibilización al lider del proceso de gestión del Talento Humano</text>
  </threadedComment>
  <threadedComment ref="R21" dT="2024-04-17T14:41:22.66" personId="{9E7CE736-4FB8-421C-8601-F1833FFE241F}" id="{584FEA50-A5A5-4661-8643-D88EA7041ABF}">
    <text>El proceso tomó la decisión de unificar los temas a sensibilizar junto con los sugeridos en las actividades 17 y 18, sensibilizaciones que por agenda de los equipos de la Dirección y Subdirecciones de talento humano, se realizarán en el mes de mayo.</text>
  </threadedComment>
  <threadedComment ref="R21" dT="2024-05-03T23:22:18.71" personId="{9E7CE736-4FB8-421C-8601-F1833FFE241F}" id="{AEAF48F7-3586-47ED-875C-4393BE5D2EAD}" parentId="{584FEA50-A5A5-4661-8643-D88EA7041ABF}">
    <text>Se adjunta acta de sensibilización al lider del proceso de gestión del Talento Humano</text>
  </threadedComment>
  <threadedComment ref="P30" dT="2024-04-04T15:12:14.38" personId="{9E7CE736-4FB8-421C-8601-F1833FFE241F}" id="{4998AB04-F81C-4C44-A6AC-6BC5DD8827B8}">
    <text>El proceso de Gestión del Talento Humano levantará el documento de análisis y definición de oportunidades de mejora a abordar, una vez se posesione el nuevo director(a) de talento humano</text>
  </threadedComment>
  <threadedComment ref="R30" dT="2024-04-17T14:40:27.59" personId="{9E7CE736-4FB8-421C-8601-F1833FFE241F}" id="{88F90FCE-7AA9-4DE2-B287-43628906A16B}">
    <text>Se está proyectando propuesta de acciones dirigida al personero de Bogotá, ya que se sugiere que la decisión sea tomada por el nominador debido al impacto que puede tener la recomendación realizada por el ICONTEC</text>
  </threadedComment>
  <threadedComment ref="T30" dT="2024-05-23T19:11:20.26" personId="{9E7CE736-4FB8-421C-8601-F1833FFE241F}" id="{B68EB14F-5559-4B16-8E00-FEEFDA8A39A2}">
    <text>La acción continúa en revisión por parte del Proceso, pues se debe evaluar el impacto de la recomendación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6E46-6A0B-4A60-96DD-6A978D4A2020}">
  <dimension ref="A1:F40"/>
  <sheetViews>
    <sheetView showGridLines="0" zoomScaleNormal="100" workbookViewId="0">
      <selection activeCell="D14" sqref="D14"/>
    </sheetView>
  </sheetViews>
  <sheetFormatPr baseColWidth="10" defaultColWidth="12.5546875" defaultRowHeight="14.4" x14ac:dyDescent="0.3"/>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x14ac:dyDescent="0.3">
      <c r="A1" s="282" t="s">
        <v>0</v>
      </c>
      <c r="B1" s="283"/>
      <c r="C1" s="283"/>
      <c r="D1" s="286" t="s">
        <v>1</v>
      </c>
      <c r="E1" s="287" t="s">
        <v>2</v>
      </c>
      <c r="F1" s="288"/>
    </row>
    <row r="2" spans="1:6" ht="26.4" x14ac:dyDescent="0.3">
      <c r="A2" s="284"/>
      <c r="B2" s="285"/>
      <c r="C2" s="285"/>
      <c r="D2" s="281"/>
      <c r="E2" s="100" t="s">
        <v>3</v>
      </c>
      <c r="F2" s="101" t="s">
        <v>4</v>
      </c>
    </row>
    <row r="3" spans="1:6" ht="28.95" customHeight="1" x14ac:dyDescent="0.3">
      <c r="A3" s="284"/>
      <c r="B3" s="285"/>
      <c r="C3" s="285"/>
      <c r="D3" s="281"/>
      <c r="E3" s="289" t="s">
        <v>5</v>
      </c>
      <c r="F3" s="290"/>
    </row>
    <row r="4" spans="1:6" x14ac:dyDescent="0.3">
      <c r="A4" s="102"/>
      <c r="F4" s="103"/>
    </row>
    <row r="5" spans="1:6" ht="21" x14ac:dyDescent="0.3">
      <c r="A5" s="104"/>
      <c r="B5" s="105"/>
      <c r="C5" s="105"/>
      <c r="D5" s="105"/>
      <c r="E5" s="105"/>
      <c r="F5" s="106"/>
    </row>
    <row r="6" spans="1:6" x14ac:dyDescent="0.3">
      <c r="A6" s="107"/>
      <c r="B6" s="291" t="s">
        <v>6</v>
      </c>
      <c r="C6" s="291"/>
      <c r="D6" s="291"/>
      <c r="E6" s="291"/>
      <c r="F6" s="108"/>
    </row>
    <row r="7" spans="1:6" ht="15.6" x14ac:dyDescent="0.3">
      <c r="A7" s="107"/>
      <c r="B7" s="109" t="s">
        <v>7</v>
      </c>
      <c r="C7" s="109" t="s">
        <v>8</v>
      </c>
      <c r="D7" s="281" t="s">
        <v>9</v>
      </c>
      <c r="E7" s="281"/>
      <c r="F7" s="110"/>
    </row>
    <row r="8" spans="1:6" ht="48.6" customHeight="1" x14ac:dyDescent="0.3">
      <c r="A8" s="111"/>
      <c r="B8" s="112">
        <v>1</v>
      </c>
      <c r="C8" s="113">
        <v>44279</v>
      </c>
      <c r="D8" s="275" t="s">
        <v>10</v>
      </c>
      <c r="E8" s="275"/>
      <c r="F8" s="103"/>
    </row>
    <row r="9" spans="1:6" ht="36.6" customHeight="1" x14ac:dyDescent="0.3">
      <c r="A9" s="102"/>
      <c r="B9" s="112">
        <v>2</v>
      </c>
      <c r="C9" s="113">
        <v>44629</v>
      </c>
      <c r="D9" s="275" t="s">
        <v>11</v>
      </c>
      <c r="E9" s="275"/>
      <c r="F9" s="103"/>
    </row>
    <row r="10" spans="1:6" ht="72.599999999999994" customHeight="1" x14ac:dyDescent="0.3">
      <c r="A10" s="114"/>
      <c r="B10" s="112">
        <v>3</v>
      </c>
      <c r="C10" s="113">
        <v>44685</v>
      </c>
      <c r="D10" s="275" t="s">
        <v>12</v>
      </c>
      <c r="E10" s="275"/>
      <c r="F10" s="115"/>
    </row>
    <row r="11" spans="1:6" ht="80.25" customHeight="1" x14ac:dyDescent="0.3">
      <c r="A11" s="102"/>
      <c r="B11" s="112">
        <v>4</v>
      </c>
      <c r="C11" s="113">
        <v>44987</v>
      </c>
      <c r="D11" s="275" t="s">
        <v>13</v>
      </c>
      <c r="E11" s="275"/>
      <c r="F11" s="116"/>
    </row>
    <row r="12" spans="1:6" ht="89.4" customHeight="1" x14ac:dyDescent="0.3">
      <c r="A12" s="117"/>
      <c r="B12" s="112">
        <v>5</v>
      </c>
      <c r="C12" s="113">
        <v>45036</v>
      </c>
      <c r="D12" s="275" t="s">
        <v>14</v>
      </c>
      <c r="E12" s="275"/>
      <c r="F12" s="103"/>
    </row>
    <row r="13" spans="1:6" ht="60" customHeight="1" x14ac:dyDescent="0.3">
      <c r="A13" s="117"/>
      <c r="B13" s="112">
        <v>6</v>
      </c>
      <c r="C13" s="113" t="s">
        <v>15</v>
      </c>
      <c r="D13" s="275" t="s">
        <v>16</v>
      </c>
      <c r="E13" s="275"/>
      <c r="F13" s="115"/>
    </row>
    <row r="14" spans="1:6" ht="21" x14ac:dyDescent="0.4">
      <c r="A14" s="119"/>
      <c r="B14" s="120"/>
      <c r="C14" s="120"/>
      <c r="D14" s="121"/>
      <c r="E14" s="120"/>
      <c r="F14" s="122"/>
    </row>
    <row r="15" spans="1:6" x14ac:dyDescent="0.3">
      <c r="A15" s="119"/>
      <c r="B15" s="120"/>
      <c r="C15" s="120"/>
      <c r="D15" s="120"/>
      <c r="E15" s="118"/>
      <c r="F15" s="115"/>
    </row>
    <row r="16" spans="1:6" x14ac:dyDescent="0.3">
      <c r="A16" s="117"/>
      <c r="B16" s="118"/>
      <c r="F16" s="103"/>
    </row>
    <row r="17" spans="1:6" x14ac:dyDescent="0.3">
      <c r="A17" s="117"/>
      <c r="B17" s="118"/>
      <c r="F17" s="103"/>
    </row>
    <row r="18" spans="1:6" x14ac:dyDescent="0.3">
      <c r="A18" s="123"/>
      <c r="B18" s="124"/>
      <c r="C18" s="124"/>
      <c r="D18" s="124"/>
      <c r="F18" s="103"/>
    </row>
    <row r="19" spans="1:6" x14ac:dyDescent="0.3">
      <c r="A19" s="102"/>
      <c r="F19" s="103"/>
    </row>
    <row r="20" spans="1:6" x14ac:dyDescent="0.3">
      <c r="A20" s="119"/>
      <c r="B20" s="120"/>
      <c r="C20" s="120"/>
      <c r="D20" s="118"/>
      <c r="E20" s="118"/>
      <c r="F20" s="115"/>
    </row>
    <row r="21" spans="1:6" x14ac:dyDescent="0.3">
      <c r="A21" s="119"/>
      <c r="B21" s="120"/>
      <c r="C21" s="120"/>
      <c r="D21" s="118"/>
      <c r="E21" s="118"/>
      <c r="F21" s="115"/>
    </row>
    <row r="22" spans="1:6" x14ac:dyDescent="0.3">
      <c r="A22" s="102"/>
      <c r="F22" s="103"/>
    </row>
    <row r="23" spans="1:6" x14ac:dyDescent="0.3">
      <c r="A23" s="102"/>
      <c r="F23" s="103"/>
    </row>
    <row r="24" spans="1:6" x14ac:dyDescent="0.3">
      <c r="A24" s="102"/>
      <c r="F24" s="103"/>
    </row>
    <row r="25" spans="1:6" ht="17.399999999999999" x14ac:dyDescent="0.3">
      <c r="A25" s="276" t="s">
        <v>17</v>
      </c>
      <c r="B25" s="277"/>
      <c r="C25" s="278"/>
      <c r="D25" s="125" t="s">
        <v>18</v>
      </c>
      <c r="E25" s="279" t="s">
        <v>19</v>
      </c>
      <c r="F25" s="280"/>
    </row>
    <row r="26" spans="1:6" ht="112.95" customHeight="1" x14ac:dyDescent="0.3">
      <c r="A26" s="267" t="s">
        <v>20</v>
      </c>
      <c r="B26" s="268"/>
      <c r="C26" s="269"/>
      <c r="D26" s="126" t="s">
        <v>21</v>
      </c>
      <c r="E26" s="270" t="s">
        <v>22</v>
      </c>
      <c r="F26" s="271"/>
    </row>
    <row r="27" spans="1:6" x14ac:dyDescent="0.3">
      <c r="A27" s="102"/>
      <c r="F27" s="103"/>
    </row>
    <row r="28" spans="1:6" ht="25.2" customHeight="1" x14ac:dyDescent="0.3">
      <c r="A28" s="272" t="s">
        <v>23</v>
      </c>
      <c r="B28" s="273"/>
      <c r="C28" s="273"/>
      <c r="D28" s="273"/>
      <c r="E28" s="273"/>
      <c r="F28" s="274"/>
    </row>
    <row r="29" spans="1:6" ht="17.25" customHeight="1" thickBot="1" x14ac:dyDescent="0.35">
      <c r="A29" s="127"/>
      <c r="B29" s="128"/>
      <c r="C29" s="128"/>
      <c r="D29" s="128"/>
      <c r="E29" s="128"/>
      <c r="F29" s="129"/>
    </row>
    <row r="31" spans="1:6" x14ac:dyDescent="0.3">
      <c r="A31" s="130"/>
      <c r="B31" s="130"/>
      <c r="C31" s="130"/>
      <c r="D31" s="130"/>
      <c r="E31" s="130"/>
      <c r="F31" s="130"/>
    </row>
    <row r="32" spans="1:6" x14ac:dyDescent="0.3">
      <c r="A32" s="130"/>
    </row>
    <row r="33" spans="1:6" x14ac:dyDescent="0.3">
      <c r="B33" s="131"/>
    </row>
    <row r="34" spans="1:6" x14ac:dyDescent="0.3">
      <c r="A34" s="130"/>
      <c r="B34" s="130"/>
      <c r="C34" s="130"/>
      <c r="D34" s="130"/>
    </row>
    <row r="35" spans="1:6" x14ac:dyDescent="0.3">
      <c r="A35" s="130"/>
      <c r="B35" s="130"/>
      <c r="C35" s="130"/>
      <c r="D35" s="130"/>
      <c r="E35" s="130"/>
      <c r="F35" s="130"/>
    </row>
    <row r="36" spans="1:6" x14ac:dyDescent="0.3">
      <c r="A36" s="130"/>
      <c r="B36" s="130"/>
      <c r="C36" s="130"/>
      <c r="D36" s="130"/>
      <c r="E36" s="130"/>
      <c r="F36" s="130"/>
    </row>
    <row r="38" spans="1:6" x14ac:dyDescent="0.3">
      <c r="A38" s="132"/>
      <c r="B38" s="132"/>
      <c r="C38" s="132"/>
      <c r="D38" s="132"/>
      <c r="E38" s="132"/>
      <c r="F38" s="132"/>
    </row>
    <row r="40" spans="1:6" x14ac:dyDescent="0.3">
      <c r="A40" s="118"/>
      <c r="B40" s="118"/>
      <c r="C40" s="118"/>
      <c r="D40" s="118"/>
      <c r="E40" s="118"/>
      <c r="F40" s="118"/>
    </row>
  </sheetData>
  <sheetProtection algorithmName="SHA-512" hashValue="sqfTw8pLS0aGhkTvSlcvNT2BktSp4hSzbYEu6D1UkKovxV9XXwqyRL5553xRWNpSV0Atcn+iuSGbZH6S0ggpVw==" saltValue="0DvOCisA8AyV71zFD2KvEA==" spinCount="100000" sheet="1" objects="1" scenarios="1"/>
  <mergeCells count="17">
    <mergeCell ref="D7:E7"/>
    <mergeCell ref="A1:C3"/>
    <mergeCell ref="D1:D3"/>
    <mergeCell ref="E1:F1"/>
    <mergeCell ref="E3:F3"/>
    <mergeCell ref="B6:E6"/>
    <mergeCell ref="A26:C26"/>
    <mergeCell ref="E26:F26"/>
    <mergeCell ref="A28:F28"/>
    <mergeCell ref="D8:E8"/>
    <mergeCell ref="D9:E9"/>
    <mergeCell ref="D10:E10"/>
    <mergeCell ref="D11:E11"/>
    <mergeCell ref="D12:E12"/>
    <mergeCell ref="A25:C25"/>
    <mergeCell ref="E25:F25"/>
    <mergeCell ref="D13:E13"/>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B43AE-D51E-41C8-BEF1-28F51EF9FC93}">
  <dimension ref="B2:AL44"/>
  <sheetViews>
    <sheetView showGridLines="0" topLeftCell="D7" zoomScale="55" zoomScaleNormal="55" workbookViewId="0">
      <pane xSplit="9" ySplit="7" topLeftCell="N29" activePane="bottomRight" state="frozen"/>
      <selection activeCell="D7" sqref="D7"/>
      <selection pane="topRight" activeCell="M7" sqref="M7"/>
      <selection pane="bottomLeft" activeCell="D14" sqref="D14"/>
      <selection pane="bottomRight" activeCell="T35" sqref="T35"/>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31"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8"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8" s="61" customFormat="1" ht="94.95" customHeight="1" x14ac:dyDescent="0.25">
      <c r="B19" s="219"/>
      <c r="C19" s="219"/>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8"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8"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45">
        <v>0</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0</v>
      </c>
      <c r="AK21" s="54">
        <f t="shared" si="2"/>
        <v>0</v>
      </c>
    </row>
    <row r="22" spans="2:38"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8" s="61" customFormat="1" ht="192.6" customHeight="1" x14ac:dyDescent="0.25">
      <c r="B23" s="71" t="s">
        <v>153</v>
      </c>
      <c r="C23" s="36" t="s">
        <v>154</v>
      </c>
      <c r="D23" s="152">
        <v>20</v>
      </c>
      <c r="E23" s="65" t="s">
        <v>155</v>
      </c>
      <c r="F23" s="56">
        <v>2</v>
      </c>
      <c r="G23" s="66" t="s">
        <v>81</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8"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8" s="61" customFormat="1" ht="22.5" customHeight="1" x14ac:dyDescent="0.25">
      <c r="B25" s="26" t="s">
        <v>164</v>
      </c>
      <c r="C25" s="97">
        <f>$F25/100</f>
        <v>4.4999999999999998E-2</v>
      </c>
      <c r="D25" s="27"/>
      <c r="E25" s="28"/>
      <c r="F25" s="138">
        <f>SUM(F26:F28)</f>
        <v>4.5</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8"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8" si="4">K26+M26+O26+Q26+S26+U26+W26+Y26+AA26+AC26+AE26+AG26</f>
        <v>1</v>
      </c>
      <c r="AJ26" s="53">
        <f t="shared" si="4"/>
        <v>1</v>
      </c>
      <c r="AK26" s="54">
        <f t="shared" si="2"/>
        <v>1</v>
      </c>
    </row>
    <row r="27" spans="2:38"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59"/>
      <c r="AG27" s="59"/>
      <c r="AH27" s="59"/>
      <c r="AI27" s="52">
        <f>Q27+S27+U27+W27+Y27+AC27+AE27+AG27</f>
        <v>2</v>
      </c>
      <c r="AJ27" s="53">
        <f>R27+T27+V27+X27+Z27+AD27+AF27+AH27</f>
        <v>1</v>
      </c>
      <c r="AK27" s="54">
        <f t="shared" si="2"/>
        <v>0.5</v>
      </c>
    </row>
    <row r="28" spans="2:38" s="61" customFormat="1" ht="193.2" customHeight="1" x14ac:dyDescent="0.25">
      <c r="B28" s="184" t="s">
        <v>205</v>
      </c>
      <c r="C28" s="184" t="s">
        <v>206</v>
      </c>
      <c r="D28" s="86">
        <v>33</v>
      </c>
      <c r="E28" s="67" t="s">
        <v>212</v>
      </c>
      <c r="F28" s="56">
        <v>1.5</v>
      </c>
      <c r="G28" s="86" t="s">
        <v>213</v>
      </c>
      <c r="H28" s="86" t="s">
        <v>214</v>
      </c>
      <c r="I28" s="71" t="s">
        <v>215</v>
      </c>
      <c r="J28" s="50" t="s">
        <v>71</v>
      </c>
      <c r="K28" s="58"/>
      <c r="L28" s="58"/>
      <c r="M28" s="226"/>
      <c r="N28" s="226"/>
      <c r="O28" s="226"/>
      <c r="P28" s="226"/>
      <c r="Q28" s="228">
        <v>0.5</v>
      </c>
      <c r="R28" s="229">
        <v>0.5</v>
      </c>
      <c r="S28" s="229"/>
      <c r="T28" s="229"/>
      <c r="U28" s="229"/>
      <c r="V28" s="229"/>
      <c r="W28" s="75">
        <v>0.5</v>
      </c>
      <c r="X28" s="192"/>
      <c r="Y28" s="59"/>
      <c r="Z28" s="192"/>
      <c r="AA28" s="59"/>
      <c r="AB28" s="192"/>
      <c r="AC28" s="75">
        <v>0.5</v>
      </c>
      <c r="AD28" s="192"/>
      <c r="AE28" s="59"/>
      <c r="AF28" s="59"/>
      <c r="AG28" s="59"/>
      <c r="AH28" s="59"/>
      <c r="AI28" s="52">
        <f t="shared" si="4"/>
        <v>1.5</v>
      </c>
      <c r="AJ28" s="53">
        <f t="shared" si="4"/>
        <v>0.5</v>
      </c>
      <c r="AK28" s="54">
        <f t="shared" si="2"/>
        <v>0.33333333333333331</v>
      </c>
    </row>
    <row r="29" spans="2:38" s="181" customFormat="1" ht="39" customHeight="1" x14ac:dyDescent="0.25">
      <c r="B29" s="168" t="s">
        <v>216</v>
      </c>
      <c r="C29" s="97">
        <f>$F29/100</f>
        <v>0.06</v>
      </c>
      <c r="D29" s="170"/>
      <c r="E29" s="171"/>
      <c r="F29" s="172">
        <f>SUM(F30:F31)</f>
        <v>6</v>
      </c>
      <c r="G29" s="171"/>
      <c r="H29" s="173"/>
      <c r="I29" s="171"/>
      <c r="J29" s="174"/>
      <c r="K29" s="175"/>
      <c r="L29" s="176"/>
      <c r="M29" s="222"/>
      <c r="N29" s="223"/>
      <c r="O29" s="222"/>
      <c r="P29" s="223"/>
      <c r="Q29" s="224"/>
      <c r="R29" s="225"/>
      <c r="S29" s="224"/>
      <c r="T29" s="225"/>
      <c r="U29" s="224"/>
      <c r="V29" s="225"/>
      <c r="W29" s="177"/>
      <c r="X29" s="178"/>
      <c r="Y29" s="177"/>
      <c r="Z29" s="178"/>
      <c r="AA29" s="177"/>
      <c r="AB29" s="178"/>
      <c r="AC29" s="177"/>
      <c r="AD29" s="178"/>
      <c r="AE29" s="177"/>
      <c r="AF29" s="178"/>
      <c r="AG29" s="177"/>
      <c r="AH29" s="178"/>
      <c r="AI29" s="179"/>
      <c r="AJ29" s="178"/>
      <c r="AK29" s="178"/>
      <c r="AL29" s="180"/>
    </row>
    <row r="30" spans="2:38" s="61" customFormat="1" ht="185.4" customHeight="1" x14ac:dyDescent="0.25">
      <c r="B30" s="295" t="s">
        <v>217</v>
      </c>
      <c r="C30" s="295" t="s">
        <v>218</v>
      </c>
      <c r="D30" s="56">
        <v>37</v>
      </c>
      <c r="E30" s="159" t="s">
        <v>227</v>
      </c>
      <c r="F30" s="56">
        <v>5</v>
      </c>
      <c r="G30" s="146" t="s">
        <v>228</v>
      </c>
      <c r="H30" s="146" t="s">
        <v>229</v>
      </c>
      <c r="I30" s="159" t="s">
        <v>230</v>
      </c>
      <c r="J30" s="146" t="s">
        <v>71</v>
      </c>
      <c r="K30" s="24"/>
      <c r="L30" s="24"/>
      <c r="M30" s="241"/>
      <c r="N30" s="241"/>
      <c r="O30" s="242">
        <v>0.5</v>
      </c>
      <c r="P30" s="227">
        <v>0.5</v>
      </c>
      <c r="Q30" s="242">
        <v>0.5</v>
      </c>
      <c r="R30" s="227">
        <v>0.5</v>
      </c>
      <c r="S30" s="242">
        <v>0.5</v>
      </c>
      <c r="T30" s="227">
        <v>0.5</v>
      </c>
      <c r="U30" s="242">
        <v>0.5</v>
      </c>
      <c r="V30" s="227">
        <v>0.5</v>
      </c>
      <c r="W30" s="74">
        <v>0.5</v>
      </c>
      <c r="X30" s="191"/>
      <c r="Y30" s="74">
        <v>0.5</v>
      </c>
      <c r="Z30" s="191"/>
      <c r="AA30" s="74">
        <v>0.5</v>
      </c>
      <c r="AB30" s="191"/>
      <c r="AC30" s="74">
        <v>0.5</v>
      </c>
      <c r="AD30" s="191"/>
      <c r="AE30" s="74">
        <v>0.5</v>
      </c>
      <c r="AF30" s="191"/>
      <c r="AG30" s="74">
        <v>0.5</v>
      </c>
      <c r="AH30" s="191"/>
      <c r="AI30" s="52">
        <f t="shared" ref="AI30:AJ31" si="5">K30+M30+O30+Q30+S30+U30+W30+Y30+AA30+AC30+AE30+AG30</f>
        <v>5</v>
      </c>
      <c r="AJ30" s="53">
        <f t="shared" si="5"/>
        <v>2</v>
      </c>
      <c r="AK30" s="54">
        <f t="shared" si="2"/>
        <v>0.4</v>
      </c>
    </row>
    <row r="31" spans="2:38" s="61" customFormat="1" ht="92.4" customHeight="1" x14ac:dyDescent="0.25">
      <c r="B31" s="297"/>
      <c r="C31" s="297"/>
      <c r="D31" s="56">
        <v>38</v>
      </c>
      <c r="E31" s="160" t="s">
        <v>231</v>
      </c>
      <c r="F31" s="56">
        <v>1</v>
      </c>
      <c r="G31" s="146" t="s">
        <v>232</v>
      </c>
      <c r="H31" s="146" t="s">
        <v>233</v>
      </c>
      <c r="I31" s="159" t="s">
        <v>234</v>
      </c>
      <c r="J31" s="146" t="s">
        <v>71</v>
      </c>
      <c r="K31" s="24"/>
      <c r="L31" s="24"/>
      <c r="M31" s="241"/>
      <c r="N31" s="241"/>
      <c r="O31" s="241"/>
      <c r="P31" s="241"/>
      <c r="Q31" s="227"/>
      <c r="R31" s="227"/>
      <c r="S31" s="227"/>
      <c r="T31" s="227"/>
      <c r="U31" s="244"/>
      <c r="V31" s="227"/>
      <c r="W31" s="25"/>
      <c r="X31" s="191"/>
      <c r="Y31" s="74">
        <v>1</v>
      </c>
      <c r="Z31" s="191"/>
      <c r="AA31" s="59"/>
      <c r="AB31" s="191"/>
      <c r="AC31" s="25"/>
      <c r="AD31" s="191"/>
      <c r="AE31" s="94"/>
      <c r="AF31" s="25"/>
      <c r="AG31" s="25"/>
      <c r="AH31" s="25"/>
      <c r="AI31" s="52">
        <f t="shared" si="5"/>
        <v>1</v>
      </c>
      <c r="AJ31" s="53">
        <f t="shared" si="5"/>
        <v>0</v>
      </c>
      <c r="AK31" s="54">
        <f t="shared" si="2"/>
        <v>0</v>
      </c>
    </row>
    <row r="32" spans="2:38" s="42" customFormat="1" ht="31.5" customHeight="1" x14ac:dyDescent="0.25">
      <c r="B32" s="303" t="s">
        <v>264</v>
      </c>
      <c r="C32" s="305">
        <f>+C13+C15+C20+C25+C29</f>
        <v>0.26</v>
      </c>
      <c r="D32" s="306"/>
      <c r="E32" s="309" t="s">
        <v>59</v>
      </c>
      <c r="F32" s="309"/>
      <c r="G32" s="309"/>
      <c r="H32" s="309"/>
      <c r="I32" s="309"/>
      <c r="J32" s="309"/>
      <c r="K32" s="40">
        <f>SUM(K13:K31)</f>
        <v>0</v>
      </c>
      <c r="L32" s="40">
        <f>SUM(L13:L31)</f>
        <v>0</v>
      </c>
      <c r="M32" s="69">
        <f>SUM(M14:M31)</f>
        <v>0</v>
      </c>
      <c r="N32" s="70">
        <f>SUM(N14:N31)</f>
        <v>0</v>
      </c>
      <c r="O32" s="69">
        <f>+O30</f>
        <v>0.5</v>
      </c>
      <c r="P32" s="70">
        <f>+P30</f>
        <v>0.5</v>
      </c>
      <c r="Q32" s="69">
        <f t="shared" ref="Q32:Z32" si="6">SUM(Q14:Q31)</f>
        <v>5.5</v>
      </c>
      <c r="R32" s="70">
        <f t="shared" si="6"/>
        <v>5.5</v>
      </c>
      <c r="S32" s="69">
        <f t="shared" si="6"/>
        <v>3.5</v>
      </c>
      <c r="T32" s="70">
        <f t="shared" si="6"/>
        <v>1.5</v>
      </c>
      <c r="U32" s="69">
        <f t="shared" si="6"/>
        <v>2.5</v>
      </c>
      <c r="V32" s="70">
        <f t="shared" si="6"/>
        <v>2.5</v>
      </c>
      <c r="W32" s="69">
        <f t="shared" si="6"/>
        <v>4.5</v>
      </c>
      <c r="X32" s="70">
        <f t="shared" si="6"/>
        <v>0</v>
      </c>
      <c r="Y32" s="69">
        <f t="shared" si="6"/>
        <v>2.5</v>
      </c>
      <c r="Z32" s="70">
        <f t="shared" si="6"/>
        <v>0</v>
      </c>
      <c r="AA32" s="69">
        <f>+AA30+AA18+AA14</f>
        <v>2.5</v>
      </c>
      <c r="AB32" s="70">
        <f>+AB30+AB18+AB14</f>
        <v>0</v>
      </c>
      <c r="AC32" s="69">
        <f t="shared" ref="AC32:AJ32" si="7">SUM(AC14:AC31)</f>
        <v>3.5</v>
      </c>
      <c r="AD32" s="70">
        <f t="shared" si="7"/>
        <v>0</v>
      </c>
      <c r="AE32" s="69">
        <f t="shared" si="7"/>
        <v>0.5</v>
      </c>
      <c r="AF32" s="70">
        <f t="shared" si="7"/>
        <v>0</v>
      </c>
      <c r="AG32" s="69">
        <f t="shared" si="7"/>
        <v>0.5</v>
      </c>
      <c r="AH32" s="70">
        <f t="shared" si="7"/>
        <v>0</v>
      </c>
      <c r="AI32" s="141">
        <f t="shared" si="7"/>
        <v>26</v>
      </c>
      <c r="AJ32" s="69">
        <f t="shared" si="7"/>
        <v>10</v>
      </c>
      <c r="AK32" s="41">
        <f>AVERAGE(AK14:AK31)</f>
        <v>0.42142857142857137</v>
      </c>
    </row>
    <row r="33" spans="2:37" s="42" customFormat="1" ht="31.5" customHeight="1" x14ac:dyDescent="0.25">
      <c r="B33" s="304"/>
      <c r="C33" s="307"/>
      <c r="D33" s="308"/>
      <c r="E33" s="309" t="s">
        <v>265</v>
      </c>
      <c r="F33" s="309"/>
      <c r="G33" s="309"/>
      <c r="H33" s="309"/>
      <c r="I33" s="309"/>
      <c r="J33" s="309"/>
      <c r="K33" s="40">
        <f>SUM(K13:K32)</f>
        <v>0</v>
      </c>
      <c r="L33" s="40">
        <f>SUM(L13:L32)</f>
        <v>0</v>
      </c>
      <c r="M33" s="69">
        <f>+M32</f>
        <v>0</v>
      </c>
      <c r="N33" s="70">
        <f>+N32</f>
        <v>0</v>
      </c>
      <c r="O33" s="69">
        <f>+O32+M33</f>
        <v>0.5</v>
      </c>
      <c r="P33" s="70">
        <f>+P32+N33</f>
        <v>0.5</v>
      </c>
      <c r="Q33" s="69">
        <f>+Q32+O33</f>
        <v>6</v>
      </c>
      <c r="R33" s="70">
        <f>+R32+P33</f>
        <v>6</v>
      </c>
      <c r="S33" s="69">
        <f>Q33+S32</f>
        <v>9.5</v>
      </c>
      <c r="T33" s="70">
        <f t="shared" ref="T33:AG33" si="8">+R33+T32</f>
        <v>7.5</v>
      </c>
      <c r="U33" s="69">
        <f t="shared" si="8"/>
        <v>12</v>
      </c>
      <c r="V33" s="70">
        <f t="shared" si="8"/>
        <v>10</v>
      </c>
      <c r="W33" s="69">
        <f t="shared" si="8"/>
        <v>16.5</v>
      </c>
      <c r="X33" s="70">
        <f t="shared" si="8"/>
        <v>10</v>
      </c>
      <c r="Y33" s="69">
        <f t="shared" si="8"/>
        <v>19</v>
      </c>
      <c r="Z33" s="70">
        <f t="shared" si="8"/>
        <v>10</v>
      </c>
      <c r="AA33" s="69">
        <f t="shared" si="8"/>
        <v>21.5</v>
      </c>
      <c r="AB33" s="70">
        <f t="shared" si="8"/>
        <v>10</v>
      </c>
      <c r="AC33" s="69">
        <f t="shared" si="8"/>
        <v>25</v>
      </c>
      <c r="AD33" s="70">
        <f t="shared" si="8"/>
        <v>10</v>
      </c>
      <c r="AE33" s="69">
        <f t="shared" si="8"/>
        <v>25.5</v>
      </c>
      <c r="AF33" s="70">
        <f t="shared" si="8"/>
        <v>10</v>
      </c>
      <c r="AG33" s="69">
        <f t="shared" si="8"/>
        <v>26</v>
      </c>
      <c r="AH33" s="70">
        <f>+AF33+AH32</f>
        <v>10</v>
      </c>
      <c r="AI33" s="300"/>
      <c r="AJ33" s="301"/>
      <c r="AK33" s="302"/>
    </row>
    <row r="34" spans="2:37" ht="15" x14ac:dyDescent="0.25">
      <c r="J34" s="43"/>
    </row>
    <row r="35" spans="2:37" ht="17.399999999999999" x14ac:dyDescent="0.3">
      <c r="B35" s="45" t="s">
        <v>266</v>
      </c>
      <c r="J35" s="43"/>
    </row>
    <row r="36" spans="2:37" ht="20.399999999999999" x14ac:dyDescent="0.35">
      <c r="B36" s="46" t="s">
        <v>267</v>
      </c>
      <c r="J36" s="43"/>
      <c r="AI36" s="142"/>
    </row>
    <row r="37" spans="2:37" ht="20.399999999999999" x14ac:dyDescent="0.35">
      <c r="B37" s="46" t="s">
        <v>268</v>
      </c>
      <c r="J37" s="43"/>
    </row>
    <row r="38" spans="2:37" ht="18" x14ac:dyDescent="0.35">
      <c r="B38" s="133" t="s">
        <v>269</v>
      </c>
      <c r="J38" s="43"/>
    </row>
    <row r="39" spans="2:37" ht="18" x14ac:dyDescent="0.35">
      <c r="B39" s="133" t="s">
        <v>270</v>
      </c>
      <c r="J39" s="43"/>
    </row>
    <row r="40" spans="2:37" ht="15" x14ac:dyDescent="0.25">
      <c r="J40" s="43"/>
    </row>
    <row r="41" spans="2:37" ht="15" customHeight="1" x14ac:dyDescent="0.25">
      <c r="B41" s="292" t="s">
        <v>23</v>
      </c>
      <c r="C41" s="292"/>
      <c r="D41" s="292"/>
      <c r="E41" s="292"/>
      <c r="F41" s="292"/>
      <c r="G41" s="292"/>
      <c r="H41" s="292"/>
      <c r="I41" s="292"/>
      <c r="J41" s="292"/>
      <c r="K41" s="292"/>
      <c r="L41" s="292"/>
      <c r="M41" s="292"/>
      <c r="N41" s="292"/>
      <c r="O41" s="292"/>
      <c r="P41" s="292"/>
    </row>
    <row r="42" spans="2:37" ht="15" x14ac:dyDescent="0.25">
      <c r="J42" s="43"/>
    </row>
    <row r="43" spans="2:37" ht="15" x14ac:dyDescent="0.25">
      <c r="J43" s="43"/>
    </row>
    <row r="44" spans="2:37" ht="15" x14ac:dyDescent="0.25">
      <c r="E44" s="98"/>
      <c r="J44" s="43"/>
    </row>
  </sheetData>
  <sheetProtection algorithmName="SHA-512" hashValue="HhHbDVl36MYI69VDQE0SQxWY83jVGB2kwxHsFyS/2dA9l0s+gPIvVnSrtoZVsitf5+qhuXH1F6FLq87coKA23w==" saltValue="lydSu0MoB1C7Qbpz118mYw==" spinCount="100000" sheet="1" objects="1" scenarios="1"/>
  <mergeCells count="44">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AI33:AK33"/>
    <mergeCell ref="B41:P41"/>
    <mergeCell ref="B30:B31"/>
    <mergeCell ref="C30:C31"/>
    <mergeCell ref="B32:B33"/>
    <mergeCell ref="C32:D33"/>
    <mergeCell ref="E32:J32"/>
    <mergeCell ref="E33:J33"/>
  </mergeCells>
  <conditionalFormatting sqref="Q18:AH26">
    <cfRule type="cellIs" dxfId="50" priority="5" operator="greaterThan">
      <formula>"O"</formula>
    </cfRule>
  </conditionalFormatting>
  <conditionalFormatting sqref="Q13:AH17 O14 O30">
    <cfRule type="cellIs" dxfId="49" priority="11" operator="greaterThan">
      <formula>"O"</formula>
    </cfRule>
  </conditionalFormatting>
  <conditionalFormatting sqref="Q28:AH31 Q27:Z27 AC27:AH27">
    <cfRule type="cellIs" dxfId="48" priority="6" operator="greaterThan">
      <formula>"O"</formula>
    </cfRule>
  </conditionalFormatting>
  <conditionalFormatting sqref="P30">
    <cfRule type="cellIs" dxfId="47" priority="1" operator="greaterThan">
      <formula>"O"</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C35D-5AE7-4437-B725-7C5E72FE3B32}">
  <dimension ref="B2:AL46"/>
  <sheetViews>
    <sheetView showGridLines="0" topLeftCell="C11" zoomScale="50" zoomScaleNormal="50" workbookViewId="0">
      <pane xSplit="10" ySplit="3" topLeftCell="P32" activePane="bottomRight" state="frozen"/>
      <selection activeCell="C11" sqref="C11"/>
      <selection pane="topRight" activeCell="M11" sqref="M11"/>
      <selection pane="bottomLeft" activeCell="C14" sqref="C14"/>
      <selection pane="bottomRight" activeCell="U44" sqref="U44"/>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31"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47">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8"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47">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8"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8"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8"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45">
        <v>0</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0</v>
      </c>
      <c r="AK21" s="54">
        <f t="shared" si="2"/>
        <v>0</v>
      </c>
    </row>
    <row r="22" spans="2:38"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8" s="61" customFormat="1" ht="192.6" customHeight="1" x14ac:dyDescent="0.25">
      <c r="B23" s="71" t="s">
        <v>153</v>
      </c>
      <c r="C23" s="36" t="s">
        <v>154</v>
      </c>
      <c r="D23" s="152">
        <v>20</v>
      </c>
      <c r="E23" s="65" t="s">
        <v>155</v>
      </c>
      <c r="F23" s="56">
        <v>2</v>
      </c>
      <c r="G23" s="66" t="s">
        <v>81</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8"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8" s="61" customFormat="1" ht="22.5" customHeight="1" x14ac:dyDescent="0.25">
      <c r="B25" s="26" t="s">
        <v>164</v>
      </c>
      <c r="C25" s="97">
        <f>$F25/100</f>
        <v>4.4999999999999998E-2</v>
      </c>
      <c r="D25" s="27"/>
      <c r="E25" s="28"/>
      <c r="F25" s="138">
        <f>SUM(F26:F28)</f>
        <v>4.5</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8"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0</v>
      </c>
      <c r="W26" s="35"/>
      <c r="X26" s="193"/>
      <c r="Y26" s="35"/>
      <c r="Z26" s="193"/>
      <c r="AA26" s="35"/>
      <c r="AB26" s="193"/>
      <c r="AC26" s="35"/>
      <c r="AD26" s="193"/>
      <c r="AE26" s="35"/>
      <c r="AF26" s="35"/>
      <c r="AG26" s="35"/>
      <c r="AH26" s="35"/>
      <c r="AI26" s="52">
        <f t="shared" ref="AI26:AJ28" si="4">K26+M26+O26+Q26+S26+U26+W26+Y26+AA26+AC26+AE26+AG26</f>
        <v>1</v>
      </c>
      <c r="AJ26" s="53">
        <f t="shared" si="4"/>
        <v>0</v>
      </c>
      <c r="AK26" s="54">
        <f t="shared" si="2"/>
        <v>0</v>
      </c>
    </row>
    <row r="27" spans="2:38"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59"/>
      <c r="AG27" s="59"/>
      <c r="AH27" s="59"/>
      <c r="AI27" s="52">
        <f>Q27+S27+U27+W27+Y27+AC27+AE27+AG27</f>
        <v>2</v>
      </c>
      <c r="AJ27" s="53">
        <f>R27+T27+V27+X27+Z27+AD27+AF27+AH27</f>
        <v>1</v>
      </c>
      <c r="AK27" s="54">
        <f t="shared" si="2"/>
        <v>0.5</v>
      </c>
    </row>
    <row r="28" spans="2:38" s="61" customFormat="1" ht="208.2" customHeight="1" x14ac:dyDescent="0.25">
      <c r="B28" s="184" t="s">
        <v>205</v>
      </c>
      <c r="C28" s="184" t="s">
        <v>206</v>
      </c>
      <c r="D28" s="86">
        <v>33</v>
      </c>
      <c r="E28" s="67" t="s">
        <v>212</v>
      </c>
      <c r="F28" s="56">
        <v>1.5</v>
      </c>
      <c r="G28" s="86" t="s">
        <v>213</v>
      </c>
      <c r="H28" s="86" t="s">
        <v>214</v>
      </c>
      <c r="I28" s="71" t="s">
        <v>215</v>
      </c>
      <c r="J28" s="50" t="s">
        <v>71</v>
      </c>
      <c r="K28" s="58"/>
      <c r="L28" s="58"/>
      <c r="M28" s="226"/>
      <c r="N28" s="226"/>
      <c r="O28" s="226"/>
      <c r="P28" s="226"/>
      <c r="Q28" s="228">
        <v>0.5</v>
      </c>
      <c r="R28" s="229">
        <v>0.5</v>
      </c>
      <c r="S28" s="229"/>
      <c r="T28" s="229"/>
      <c r="U28" s="229"/>
      <c r="V28" s="229"/>
      <c r="W28" s="75">
        <v>0.5</v>
      </c>
      <c r="X28" s="192"/>
      <c r="Y28" s="59"/>
      <c r="Z28" s="192"/>
      <c r="AA28" s="59"/>
      <c r="AB28" s="192"/>
      <c r="AC28" s="75">
        <v>0.5</v>
      </c>
      <c r="AD28" s="192"/>
      <c r="AE28" s="59"/>
      <c r="AF28" s="59"/>
      <c r="AG28" s="59"/>
      <c r="AH28" s="59"/>
      <c r="AI28" s="52">
        <f t="shared" si="4"/>
        <v>1.5</v>
      </c>
      <c r="AJ28" s="53">
        <f t="shared" si="4"/>
        <v>0.5</v>
      </c>
      <c r="AK28" s="54">
        <f t="shared" si="2"/>
        <v>0.33333333333333331</v>
      </c>
    </row>
    <row r="29" spans="2:38" s="181" customFormat="1" ht="39" customHeight="1" x14ac:dyDescent="0.25">
      <c r="B29" s="168" t="s">
        <v>216</v>
      </c>
      <c r="C29" s="97">
        <f>$F29/100</f>
        <v>0.06</v>
      </c>
      <c r="D29" s="170"/>
      <c r="E29" s="171"/>
      <c r="F29" s="172">
        <f>SUM(F30:F31)</f>
        <v>6</v>
      </c>
      <c r="G29" s="171"/>
      <c r="H29" s="173"/>
      <c r="I29" s="171"/>
      <c r="J29" s="174"/>
      <c r="K29" s="175"/>
      <c r="L29" s="176"/>
      <c r="M29" s="222"/>
      <c r="N29" s="223"/>
      <c r="O29" s="222"/>
      <c r="P29" s="223"/>
      <c r="Q29" s="224"/>
      <c r="R29" s="225"/>
      <c r="S29" s="224"/>
      <c r="T29" s="225"/>
      <c r="U29" s="224"/>
      <c r="V29" s="225"/>
      <c r="W29" s="177"/>
      <c r="X29" s="178"/>
      <c r="Y29" s="177"/>
      <c r="Z29" s="178"/>
      <c r="AA29" s="177"/>
      <c r="AB29" s="178"/>
      <c r="AC29" s="177"/>
      <c r="AD29" s="178"/>
      <c r="AE29" s="177"/>
      <c r="AF29" s="178"/>
      <c r="AG29" s="177"/>
      <c r="AH29" s="178"/>
      <c r="AI29" s="179"/>
      <c r="AJ29" s="178"/>
      <c r="AK29" s="178"/>
      <c r="AL29" s="180"/>
    </row>
    <row r="30" spans="2:38" s="61" customFormat="1" ht="185.4" customHeight="1" x14ac:dyDescent="0.25">
      <c r="B30" s="184" t="s">
        <v>217</v>
      </c>
      <c r="C30" s="184" t="s">
        <v>218</v>
      </c>
      <c r="D30" s="56">
        <v>37</v>
      </c>
      <c r="E30" s="159" t="s">
        <v>227</v>
      </c>
      <c r="F30" s="56">
        <v>5</v>
      </c>
      <c r="G30" s="146" t="s">
        <v>228</v>
      </c>
      <c r="H30" s="146" t="s">
        <v>229</v>
      </c>
      <c r="I30" s="159" t="s">
        <v>230</v>
      </c>
      <c r="J30" s="146" t="s">
        <v>71</v>
      </c>
      <c r="K30" s="24"/>
      <c r="L30" s="24"/>
      <c r="M30" s="241"/>
      <c r="N30" s="241"/>
      <c r="O30" s="242">
        <v>0.5</v>
      </c>
      <c r="P30" s="227">
        <v>0.5</v>
      </c>
      <c r="Q30" s="242">
        <v>0.5</v>
      </c>
      <c r="R30" s="227">
        <v>0.5</v>
      </c>
      <c r="S30" s="242">
        <v>0.5</v>
      </c>
      <c r="T30" s="227"/>
      <c r="U30" s="242">
        <v>0.5</v>
      </c>
      <c r="V30" s="227">
        <v>0.5</v>
      </c>
      <c r="W30" s="74">
        <v>0.5</v>
      </c>
      <c r="X30" s="191"/>
      <c r="Y30" s="74">
        <v>0.5</v>
      </c>
      <c r="Z30" s="191"/>
      <c r="AA30" s="74">
        <v>0.5</v>
      </c>
      <c r="AB30" s="191"/>
      <c r="AC30" s="74">
        <v>0.5</v>
      </c>
      <c r="AD30" s="191"/>
      <c r="AE30" s="74">
        <v>0.5</v>
      </c>
      <c r="AF30" s="191"/>
      <c r="AG30" s="74">
        <v>0.5</v>
      </c>
      <c r="AH30" s="191"/>
      <c r="AI30" s="52">
        <f t="shared" ref="AI30:AJ31" si="5">K30+M30+O30+Q30+S30+U30+W30+Y30+AA30+AC30+AE30+AG30</f>
        <v>5</v>
      </c>
      <c r="AJ30" s="53">
        <f t="shared" si="5"/>
        <v>1.5</v>
      </c>
      <c r="AK30" s="54">
        <f t="shared" si="2"/>
        <v>0.3</v>
      </c>
    </row>
    <row r="31" spans="2:38" s="61" customFormat="1" ht="92.4" customHeight="1" x14ac:dyDescent="0.25">
      <c r="B31" s="184" t="s">
        <v>217</v>
      </c>
      <c r="C31" s="184" t="s">
        <v>218</v>
      </c>
      <c r="D31" s="56">
        <v>38</v>
      </c>
      <c r="E31" s="160" t="s">
        <v>231</v>
      </c>
      <c r="F31" s="56">
        <v>1</v>
      </c>
      <c r="G31" s="146" t="s">
        <v>232</v>
      </c>
      <c r="H31" s="146" t="s">
        <v>233</v>
      </c>
      <c r="I31" s="159" t="s">
        <v>234</v>
      </c>
      <c r="J31" s="146" t="s">
        <v>71</v>
      </c>
      <c r="K31" s="24"/>
      <c r="L31" s="24"/>
      <c r="M31" s="241"/>
      <c r="N31" s="241"/>
      <c r="O31" s="241"/>
      <c r="P31" s="241"/>
      <c r="Q31" s="227"/>
      <c r="R31" s="227"/>
      <c r="S31" s="227"/>
      <c r="T31" s="227"/>
      <c r="U31" s="244"/>
      <c r="V31" s="227"/>
      <c r="W31" s="25"/>
      <c r="X31" s="191"/>
      <c r="Y31" s="74">
        <v>1</v>
      </c>
      <c r="Z31" s="191"/>
      <c r="AA31" s="59"/>
      <c r="AB31" s="191"/>
      <c r="AC31" s="25"/>
      <c r="AD31" s="191"/>
      <c r="AE31" s="94"/>
      <c r="AF31" s="25"/>
      <c r="AG31" s="25"/>
      <c r="AH31" s="25"/>
      <c r="AI31" s="52">
        <f t="shared" si="5"/>
        <v>1</v>
      </c>
      <c r="AJ31" s="53">
        <f t="shared" si="5"/>
        <v>0</v>
      </c>
      <c r="AK31" s="54">
        <f t="shared" si="2"/>
        <v>0</v>
      </c>
    </row>
    <row r="32" spans="2:38" s="61" customFormat="1" ht="22.5" customHeight="1" x14ac:dyDescent="0.25">
      <c r="B32" s="26" t="s">
        <v>253</v>
      </c>
      <c r="C32" s="97">
        <f>$F32/100</f>
        <v>0.03</v>
      </c>
      <c r="D32" s="29"/>
      <c r="E32" s="28"/>
      <c r="F32" s="138">
        <f>SUM(F33:F33)</f>
        <v>3</v>
      </c>
      <c r="G32" s="28"/>
      <c r="H32" s="29"/>
      <c r="I32" s="28"/>
      <c r="J32" s="30"/>
      <c r="K32" s="22"/>
      <c r="L32" s="23"/>
      <c r="M32" s="222"/>
      <c r="N32" s="223"/>
      <c r="O32" s="222"/>
      <c r="P32" s="223"/>
      <c r="Q32" s="224"/>
      <c r="R32" s="225"/>
      <c r="S32" s="224"/>
      <c r="T32" s="225"/>
      <c r="U32" s="224"/>
      <c r="V32" s="225"/>
      <c r="W32" s="31"/>
      <c r="X32" s="178"/>
      <c r="Y32" s="31"/>
      <c r="Z32" s="178"/>
      <c r="AA32" s="31"/>
      <c r="AB32" s="178"/>
      <c r="AC32" s="31"/>
      <c r="AD32" s="178"/>
      <c r="AE32" s="31"/>
      <c r="AF32" s="32"/>
      <c r="AG32" s="31"/>
      <c r="AH32" s="32"/>
      <c r="AI32" s="52"/>
      <c r="AJ32" s="32"/>
      <c r="AK32" s="32"/>
    </row>
    <row r="33" spans="2:37" s="61" customFormat="1" ht="241.95" customHeight="1" x14ac:dyDescent="0.25">
      <c r="B33" s="81" t="s">
        <v>254</v>
      </c>
      <c r="C33" s="81" t="s">
        <v>255</v>
      </c>
      <c r="D33" s="56">
        <v>43</v>
      </c>
      <c r="E33" s="55" t="s">
        <v>256</v>
      </c>
      <c r="F33" s="56">
        <v>3</v>
      </c>
      <c r="G33" s="86" t="s">
        <v>257</v>
      </c>
      <c r="H33" s="86" t="s">
        <v>258</v>
      </c>
      <c r="I33" s="55" t="s">
        <v>259</v>
      </c>
      <c r="J33" s="50" t="s">
        <v>71</v>
      </c>
      <c r="K33" s="58"/>
      <c r="L33" s="58"/>
      <c r="M33" s="226"/>
      <c r="N33" s="226"/>
      <c r="O33" s="243">
        <v>1</v>
      </c>
      <c r="P33" s="246">
        <v>0</v>
      </c>
      <c r="Q33" s="231"/>
      <c r="R33" s="231">
        <v>0</v>
      </c>
      <c r="S33" s="231"/>
      <c r="T33" s="231">
        <v>0</v>
      </c>
      <c r="U33" s="231"/>
      <c r="V33" s="231">
        <v>0</v>
      </c>
      <c r="W33" s="139">
        <v>1</v>
      </c>
      <c r="X33" s="194"/>
      <c r="Y33" s="40"/>
      <c r="Z33" s="194"/>
      <c r="AA33" s="40"/>
      <c r="AB33" s="194"/>
      <c r="AC33" s="139">
        <v>1</v>
      </c>
      <c r="AD33" s="194"/>
      <c r="AE33" s="40"/>
      <c r="AF33" s="40"/>
      <c r="AG33" s="40"/>
      <c r="AH33" s="59"/>
      <c r="AI33" s="140">
        <f>K33+M33+O33+Q33+S33+U33+W33+Y33+AA33+AC33+AE33+AG33</f>
        <v>3</v>
      </c>
      <c r="AJ33" s="53">
        <f>L33+N33+P33+R33+T33+V33+X33+Z33+AB33+AD33+AF33+AH33</f>
        <v>0</v>
      </c>
      <c r="AK33" s="54">
        <f t="shared" ref="AK33" si="6">AJ33/AI33</f>
        <v>0</v>
      </c>
    </row>
    <row r="34" spans="2:37" s="42" customFormat="1" ht="31.5" customHeight="1" x14ac:dyDescent="0.25">
      <c r="B34" s="303" t="s">
        <v>264</v>
      </c>
      <c r="C34" s="305">
        <f>+C13+C15+C20+C25+C29+C32</f>
        <v>0.29000000000000004</v>
      </c>
      <c r="D34" s="306"/>
      <c r="E34" s="309" t="s">
        <v>59</v>
      </c>
      <c r="F34" s="309"/>
      <c r="G34" s="309"/>
      <c r="H34" s="309"/>
      <c r="I34" s="309"/>
      <c r="J34" s="309"/>
      <c r="K34" s="40">
        <f t="shared" ref="K34:L34" si="7">SUM(K13:K33)</f>
        <v>0</v>
      </c>
      <c r="L34" s="40">
        <f t="shared" si="7"/>
        <v>0</v>
      </c>
      <c r="M34" s="69">
        <f>SUM(M14:M33)</f>
        <v>0</v>
      </c>
      <c r="N34" s="70">
        <f t="shared" ref="N34:AJ34" si="8">SUM(N14:N33)</f>
        <v>0</v>
      </c>
      <c r="O34" s="69">
        <f>+O33+O30</f>
        <v>1.5</v>
      </c>
      <c r="P34" s="70">
        <f>+P33+P30</f>
        <v>0.5</v>
      </c>
      <c r="Q34" s="69">
        <f t="shared" si="8"/>
        <v>5.5</v>
      </c>
      <c r="R34" s="70">
        <f t="shared" si="8"/>
        <v>5.5</v>
      </c>
      <c r="S34" s="69">
        <f t="shared" si="8"/>
        <v>3.5</v>
      </c>
      <c r="T34" s="70">
        <f t="shared" si="8"/>
        <v>1</v>
      </c>
      <c r="U34" s="69">
        <f t="shared" si="8"/>
        <v>2.5</v>
      </c>
      <c r="V34" s="70">
        <f t="shared" si="8"/>
        <v>1.5</v>
      </c>
      <c r="W34" s="69">
        <f t="shared" si="8"/>
        <v>5.5</v>
      </c>
      <c r="X34" s="70">
        <f t="shared" si="8"/>
        <v>0</v>
      </c>
      <c r="Y34" s="69">
        <f t="shared" si="8"/>
        <v>2.5</v>
      </c>
      <c r="Z34" s="70">
        <f t="shared" si="8"/>
        <v>0</v>
      </c>
      <c r="AA34" s="69">
        <f>+AA30+AA18+AA14</f>
        <v>2.5</v>
      </c>
      <c r="AB34" s="70">
        <f>+AB30+AB18+AB14</f>
        <v>0</v>
      </c>
      <c r="AC34" s="69">
        <f t="shared" si="8"/>
        <v>4.5</v>
      </c>
      <c r="AD34" s="70">
        <f t="shared" si="8"/>
        <v>0</v>
      </c>
      <c r="AE34" s="69">
        <f t="shared" si="8"/>
        <v>0.5</v>
      </c>
      <c r="AF34" s="70">
        <f t="shared" si="8"/>
        <v>0</v>
      </c>
      <c r="AG34" s="69">
        <f t="shared" si="8"/>
        <v>0.5</v>
      </c>
      <c r="AH34" s="70">
        <f t="shared" si="8"/>
        <v>0</v>
      </c>
      <c r="AI34" s="141">
        <f t="shared" si="8"/>
        <v>29</v>
      </c>
      <c r="AJ34" s="69">
        <f t="shared" si="8"/>
        <v>8.5</v>
      </c>
      <c r="AK34" s="41">
        <f>AVERAGE(AK14:AK33)</f>
        <v>0.31999999999999995</v>
      </c>
    </row>
    <row r="35" spans="2:37" s="42" customFormat="1" ht="31.5" customHeight="1" x14ac:dyDescent="0.25">
      <c r="B35" s="304"/>
      <c r="C35" s="307"/>
      <c r="D35" s="308"/>
      <c r="E35" s="309" t="s">
        <v>265</v>
      </c>
      <c r="F35" s="309"/>
      <c r="G35" s="309"/>
      <c r="H35" s="309"/>
      <c r="I35" s="309"/>
      <c r="J35" s="309"/>
      <c r="K35" s="40">
        <f>SUM(K13:K34)</f>
        <v>0</v>
      </c>
      <c r="L35" s="40">
        <f>SUM(L13:L34)</f>
        <v>0</v>
      </c>
      <c r="M35" s="69">
        <f>+M34</f>
        <v>0</v>
      </c>
      <c r="N35" s="70">
        <f>+N34</f>
        <v>0</v>
      </c>
      <c r="O35" s="69">
        <f>+O34+M35</f>
        <v>1.5</v>
      </c>
      <c r="P35" s="70">
        <f>+P34+N35</f>
        <v>0.5</v>
      </c>
      <c r="Q35" s="69">
        <f>+Q34+O35</f>
        <v>7</v>
      </c>
      <c r="R35" s="70">
        <f>+R34+P35</f>
        <v>6</v>
      </c>
      <c r="S35" s="69">
        <f>Q35+S34</f>
        <v>10.5</v>
      </c>
      <c r="T35" s="70">
        <f t="shared" ref="T35:AG35" si="9">+R35+T34</f>
        <v>7</v>
      </c>
      <c r="U35" s="69">
        <f t="shared" si="9"/>
        <v>13</v>
      </c>
      <c r="V35" s="70">
        <f t="shared" si="9"/>
        <v>8.5</v>
      </c>
      <c r="W35" s="69">
        <f t="shared" si="9"/>
        <v>18.5</v>
      </c>
      <c r="X35" s="70">
        <f t="shared" si="9"/>
        <v>8.5</v>
      </c>
      <c r="Y35" s="69">
        <f t="shared" si="9"/>
        <v>21</v>
      </c>
      <c r="Z35" s="70">
        <f t="shared" si="9"/>
        <v>8.5</v>
      </c>
      <c r="AA35" s="69">
        <f t="shared" si="9"/>
        <v>23.5</v>
      </c>
      <c r="AB35" s="70">
        <f t="shared" si="9"/>
        <v>8.5</v>
      </c>
      <c r="AC35" s="69">
        <f t="shared" si="9"/>
        <v>28</v>
      </c>
      <c r="AD35" s="70">
        <f t="shared" si="9"/>
        <v>8.5</v>
      </c>
      <c r="AE35" s="69">
        <f t="shared" si="9"/>
        <v>28.5</v>
      </c>
      <c r="AF35" s="70">
        <f t="shared" si="9"/>
        <v>8.5</v>
      </c>
      <c r="AG35" s="69">
        <f t="shared" si="9"/>
        <v>29</v>
      </c>
      <c r="AH35" s="70">
        <f>+AF35+AH34</f>
        <v>8.5</v>
      </c>
      <c r="AI35" s="300"/>
      <c r="AJ35" s="301"/>
      <c r="AK35" s="302"/>
    </row>
    <row r="36" spans="2:37" ht="15" x14ac:dyDescent="0.25">
      <c r="J36" s="43"/>
    </row>
    <row r="37" spans="2:37" ht="17.399999999999999" x14ac:dyDescent="0.3">
      <c r="B37" s="45" t="s">
        <v>266</v>
      </c>
      <c r="J37" s="43"/>
    </row>
    <row r="38" spans="2:37" ht="20.399999999999999" x14ac:dyDescent="0.35">
      <c r="B38" s="46" t="s">
        <v>267</v>
      </c>
      <c r="J38" s="43"/>
      <c r="AI38" s="142"/>
    </row>
    <row r="39" spans="2:37" ht="20.399999999999999" x14ac:dyDescent="0.35">
      <c r="B39" s="46" t="s">
        <v>268</v>
      </c>
      <c r="J39" s="43"/>
    </row>
    <row r="40" spans="2:37" ht="18" x14ac:dyDescent="0.35">
      <c r="B40" s="133" t="s">
        <v>269</v>
      </c>
      <c r="J40" s="43"/>
    </row>
    <row r="41" spans="2:37" ht="18" x14ac:dyDescent="0.35">
      <c r="B41" s="133" t="s">
        <v>270</v>
      </c>
      <c r="J41" s="43"/>
    </row>
    <row r="42" spans="2:37" ht="15" x14ac:dyDescent="0.25">
      <c r="J42" s="43"/>
    </row>
    <row r="43" spans="2:37" ht="15" customHeight="1" x14ac:dyDescent="0.25">
      <c r="B43" s="292" t="s">
        <v>23</v>
      </c>
      <c r="C43" s="292"/>
      <c r="D43" s="292"/>
      <c r="E43" s="292"/>
      <c r="F43" s="292"/>
      <c r="G43" s="292"/>
      <c r="H43" s="292"/>
      <c r="I43" s="292"/>
      <c r="J43" s="292"/>
      <c r="K43" s="292"/>
      <c r="L43" s="292"/>
      <c r="M43" s="292"/>
      <c r="N43" s="292"/>
      <c r="O43" s="292"/>
      <c r="P43" s="292"/>
    </row>
    <row r="44" spans="2:37" ht="15" x14ac:dyDescent="0.25">
      <c r="J44" s="43"/>
    </row>
    <row r="45" spans="2:37" ht="15" x14ac:dyDescent="0.25">
      <c r="J45" s="43"/>
    </row>
    <row r="46" spans="2:37" ht="15" x14ac:dyDescent="0.25">
      <c r="E46" s="98"/>
      <c r="J46" s="43"/>
    </row>
  </sheetData>
  <sheetProtection algorithmName="SHA-512" hashValue="aG+E6FajiOA5MV7alWdBGGQvZiIWDjytqraXLdjreDUT8LyfIowaBcgE3CHwooAZ1p++NxtNCKv3wARwbxYcpA==" saltValue="Z52WGx3J0p83WILneW+r2A==" spinCount="100000" sheet="1" objects="1" scenarios="1"/>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AI35:AK35"/>
    <mergeCell ref="B43:P43"/>
    <mergeCell ref="B34:B35"/>
    <mergeCell ref="C34:D35"/>
    <mergeCell ref="E34:J34"/>
    <mergeCell ref="E35:J35"/>
  </mergeCells>
  <conditionalFormatting sqref="O14 O30">
    <cfRule type="cellIs" dxfId="46" priority="11" operator="greaterThan">
      <formula>"O"</formula>
    </cfRule>
  </conditionalFormatting>
  <conditionalFormatting sqref="O33">
    <cfRule type="cellIs" dxfId="45" priority="8" operator="greaterThan">
      <formula>"O"</formula>
    </cfRule>
  </conditionalFormatting>
  <conditionalFormatting sqref="Q13:AH26 Q28:AH33 Q27:Z27 AC27:AH27">
    <cfRule type="cellIs" dxfId="44" priority="5" operator="greaterThan">
      <formula>"O"</formula>
    </cfRule>
  </conditionalFormatting>
  <conditionalFormatting sqref="P30">
    <cfRule type="cellIs" dxfId="43" priority="2" operator="greaterThan">
      <formula>"O"</formula>
    </cfRule>
  </conditionalFormatting>
  <conditionalFormatting sqref="P33">
    <cfRule type="cellIs" dxfId="42" priority="1" operator="greaterThan">
      <formula>"O"</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574B-EE98-4EDD-B4D6-6D77BCA57EED}">
  <dimension ref="B2:AK43"/>
  <sheetViews>
    <sheetView showGridLines="0" topLeftCell="C9" zoomScale="50" zoomScaleNormal="50" workbookViewId="0">
      <pane xSplit="10" ySplit="5" topLeftCell="Q29" activePane="bottomRight" state="frozen"/>
      <selection activeCell="C9" sqref="C9"/>
      <selection pane="topRight" activeCell="M9" sqref="M9"/>
      <selection pane="bottomLeft" activeCell="C14" sqref="C14"/>
      <selection pane="bottomRight" activeCell="V36" sqref="V36"/>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0.5</v>
      </c>
      <c r="S14" s="230"/>
      <c r="T14" s="231">
        <v>0.5</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24" si="1">K16+M16+O16+Q16+S16+U16+W16+Y16+AA16+AC16+AE16+AG16</f>
        <v>1</v>
      </c>
      <c r="AJ16" s="53">
        <f t="shared" si="1"/>
        <v>1</v>
      </c>
      <c r="AK16" s="54">
        <f t="shared" ref="AK16:AK28"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0.5</v>
      </c>
      <c r="S21" s="228">
        <v>2</v>
      </c>
      <c r="T21" s="229">
        <v>1.5</v>
      </c>
      <c r="U21" s="229"/>
      <c r="V21" s="229">
        <v>0</v>
      </c>
      <c r="W21" s="59"/>
      <c r="X21" s="192"/>
      <c r="Y21" s="59"/>
      <c r="Z21" s="192"/>
      <c r="AA21" s="59"/>
      <c r="AB21" s="192"/>
      <c r="AC21" s="59"/>
      <c r="AD21" s="192"/>
      <c r="AE21" s="59"/>
      <c r="AF21" s="59"/>
      <c r="AG21" s="59"/>
      <c r="AH21" s="59"/>
      <c r="AI21" s="60">
        <f t="shared" si="1"/>
        <v>2</v>
      </c>
      <c r="AJ21" s="53">
        <f t="shared" si="1"/>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1"/>
        <v>1</v>
      </c>
      <c r="AJ22" s="53">
        <f t="shared" si="1"/>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1"/>
        <v>2</v>
      </c>
      <c r="AJ23" s="53">
        <f t="shared" si="1"/>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1"/>
        <v>1</v>
      </c>
      <c r="AJ24" s="53">
        <f t="shared" si="1"/>
        <v>1</v>
      </c>
      <c r="AK24" s="54">
        <f t="shared" si="2"/>
        <v>1</v>
      </c>
    </row>
    <row r="25" spans="2:37" s="61" customFormat="1" ht="22.5" customHeight="1" x14ac:dyDescent="0.25">
      <c r="B25" s="26" t="s">
        <v>164</v>
      </c>
      <c r="C25" s="97">
        <f>$F25/100</f>
        <v>0.04</v>
      </c>
      <c r="D25" s="27"/>
      <c r="E25" s="28"/>
      <c r="F25" s="138">
        <f>SUM(F26:F28)</f>
        <v>4</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6" si="3">K26+M26+O26+Q26+S26+U26+W26+Y26+AA26+AC26+AE26+AG26</f>
        <v>1</v>
      </c>
      <c r="AJ26" s="53">
        <f t="shared" si="3"/>
        <v>1</v>
      </c>
      <c r="AK26" s="54">
        <f t="shared" si="2"/>
        <v>1</v>
      </c>
    </row>
    <row r="27" spans="2:37"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59"/>
      <c r="AG27" s="59"/>
      <c r="AH27" s="59"/>
      <c r="AI27" s="52">
        <f>Q27+S27+U27+W27+Y27+AC27+AE27+AG27</f>
        <v>2</v>
      </c>
      <c r="AJ27" s="53">
        <f>R27+T27+V27+X27+Z27+AD27+AF27+AH27</f>
        <v>1</v>
      </c>
      <c r="AK27" s="54">
        <f t="shared" si="2"/>
        <v>0.5</v>
      </c>
    </row>
    <row r="28" spans="2:37" s="61" customFormat="1" ht="185.4" customHeight="1" x14ac:dyDescent="0.25">
      <c r="B28" s="186" t="s">
        <v>205</v>
      </c>
      <c r="C28" s="189" t="s">
        <v>206</v>
      </c>
      <c r="D28" s="66">
        <v>33</v>
      </c>
      <c r="E28" s="67" t="s">
        <v>212</v>
      </c>
      <c r="F28" s="56">
        <v>1</v>
      </c>
      <c r="G28" s="86" t="s">
        <v>213</v>
      </c>
      <c r="H28" s="86" t="s">
        <v>214</v>
      </c>
      <c r="I28" s="71" t="s">
        <v>215</v>
      </c>
      <c r="J28" s="50" t="s">
        <v>71</v>
      </c>
      <c r="K28" s="58"/>
      <c r="L28" s="58"/>
      <c r="M28" s="226"/>
      <c r="N28" s="226"/>
      <c r="O28" s="226"/>
      <c r="P28" s="226"/>
      <c r="Q28" s="232"/>
      <c r="R28" s="232"/>
      <c r="S28" s="229"/>
      <c r="T28" s="229"/>
      <c r="U28" s="229"/>
      <c r="V28" s="229"/>
      <c r="W28" s="75">
        <v>0.5</v>
      </c>
      <c r="X28" s="192"/>
      <c r="Y28" s="59"/>
      <c r="Z28" s="192"/>
      <c r="AA28" s="59"/>
      <c r="AB28" s="192"/>
      <c r="AC28" s="75">
        <v>0.5</v>
      </c>
      <c r="AD28" s="192"/>
      <c r="AE28" s="59"/>
      <c r="AF28" s="59"/>
      <c r="AG28" s="59"/>
      <c r="AH28" s="59"/>
      <c r="AI28" s="140">
        <f>S28+U28+W28+Y28+AA28+AC28+AE28+AG28</f>
        <v>1</v>
      </c>
      <c r="AJ28" s="53">
        <f>T28+V28+X28+Z28+AD28+AF28+AH28</f>
        <v>0</v>
      </c>
      <c r="AK28" s="54">
        <f t="shared" si="2"/>
        <v>0</v>
      </c>
    </row>
    <row r="29" spans="2:37" s="61" customFormat="1" ht="22.5" customHeight="1" x14ac:dyDescent="0.25">
      <c r="B29" s="26" t="s">
        <v>253</v>
      </c>
      <c r="C29" s="97">
        <f>$F29/100</f>
        <v>0.03</v>
      </c>
      <c r="D29" s="29"/>
      <c r="E29" s="28"/>
      <c r="F29" s="138">
        <f>SUM(F30:F30)</f>
        <v>3</v>
      </c>
      <c r="G29" s="28"/>
      <c r="H29" s="29"/>
      <c r="I29" s="28"/>
      <c r="J29" s="30"/>
      <c r="K29" s="22"/>
      <c r="L29" s="23"/>
      <c r="M29" s="222"/>
      <c r="N29" s="223"/>
      <c r="O29" s="222"/>
      <c r="P29" s="223"/>
      <c r="Q29" s="224"/>
      <c r="R29" s="225"/>
      <c r="S29" s="224"/>
      <c r="T29" s="225"/>
      <c r="U29" s="224"/>
      <c r="V29" s="225"/>
      <c r="W29" s="31"/>
      <c r="X29" s="178"/>
      <c r="Y29" s="31"/>
      <c r="Z29" s="178"/>
      <c r="AA29" s="31"/>
      <c r="AB29" s="178"/>
      <c r="AC29" s="31"/>
      <c r="AD29" s="178"/>
      <c r="AE29" s="31"/>
      <c r="AF29" s="32"/>
      <c r="AG29" s="31"/>
      <c r="AH29" s="32"/>
      <c r="AI29" s="52"/>
      <c r="AJ29" s="32"/>
      <c r="AK29" s="32"/>
    </row>
    <row r="30" spans="2:37" s="61" customFormat="1" ht="241.95" customHeight="1" x14ac:dyDescent="0.25">
      <c r="B30" s="81" t="s">
        <v>254</v>
      </c>
      <c r="C30" s="81" t="s">
        <v>255</v>
      </c>
      <c r="D30" s="56">
        <v>43</v>
      </c>
      <c r="E30" s="55" t="s">
        <v>256</v>
      </c>
      <c r="F30" s="56">
        <v>3</v>
      </c>
      <c r="G30" s="86" t="s">
        <v>257</v>
      </c>
      <c r="H30" s="86" t="s">
        <v>258</v>
      </c>
      <c r="I30" s="55" t="s">
        <v>259</v>
      </c>
      <c r="J30" s="50" t="s">
        <v>71</v>
      </c>
      <c r="K30" s="58"/>
      <c r="L30" s="58"/>
      <c r="M30" s="226"/>
      <c r="N30" s="226"/>
      <c r="O30" s="243">
        <v>1</v>
      </c>
      <c r="P30" s="248">
        <v>0</v>
      </c>
      <c r="Q30" s="231"/>
      <c r="R30" s="231">
        <v>0</v>
      </c>
      <c r="S30" s="231"/>
      <c r="T30" s="231">
        <v>0</v>
      </c>
      <c r="U30" s="231"/>
      <c r="V30" s="231">
        <v>1</v>
      </c>
      <c r="W30" s="139">
        <v>1</v>
      </c>
      <c r="X30" s="194"/>
      <c r="Y30" s="40"/>
      <c r="Z30" s="194"/>
      <c r="AA30" s="40"/>
      <c r="AB30" s="194"/>
      <c r="AC30" s="139">
        <v>1</v>
      </c>
      <c r="AD30" s="194"/>
      <c r="AE30" s="40"/>
      <c r="AF30" s="40"/>
      <c r="AG30" s="40"/>
      <c r="AH30" s="59"/>
      <c r="AI30" s="140">
        <f>K30+M30+O30+Q30+S30+U30+W30+Y30+AA30+AC30+AE30+AG30</f>
        <v>3</v>
      </c>
      <c r="AJ30" s="53">
        <f>L30+N30+P30+R30+T30+V30+X30+Z30+AB30+AD30+AF30+AH30</f>
        <v>1</v>
      </c>
      <c r="AK30" s="54">
        <f t="shared" ref="AK30" si="4">AJ30/AI30</f>
        <v>0.33333333333333331</v>
      </c>
    </row>
    <row r="31" spans="2:37" s="42" customFormat="1" ht="31.5" customHeight="1" x14ac:dyDescent="0.25">
      <c r="B31" s="303" t="s">
        <v>264</v>
      </c>
      <c r="C31" s="305">
        <f>+C13+C15+C20+C25+C29</f>
        <v>0.22500000000000001</v>
      </c>
      <c r="D31" s="306"/>
      <c r="E31" s="309" t="s">
        <v>59</v>
      </c>
      <c r="F31" s="309"/>
      <c r="G31" s="309"/>
      <c r="H31" s="309"/>
      <c r="I31" s="309"/>
      <c r="J31" s="309"/>
      <c r="K31" s="40">
        <f t="shared" ref="K31:L31" si="5">SUM(K13:K30)</f>
        <v>0</v>
      </c>
      <c r="L31" s="40">
        <f t="shared" si="5"/>
        <v>0</v>
      </c>
      <c r="M31" s="69">
        <f>SUM(M14:M30)</f>
        <v>0</v>
      </c>
      <c r="N31" s="70">
        <f t="shared" ref="N31:AJ31" si="6">SUM(N14:N30)</f>
        <v>0</v>
      </c>
      <c r="O31" s="69">
        <f>+O30</f>
        <v>1</v>
      </c>
      <c r="P31" s="70">
        <f>+P30</f>
        <v>0</v>
      </c>
      <c r="Q31" s="69">
        <f>+Q27+Q19+Q17+Q16+Q14</f>
        <v>4.5</v>
      </c>
      <c r="R31" s="70">
        <f>+R30+R27+R22+R21+R19+R17+R16+R14</f>
        <v>4.5</v>
      </c>
      <c r="S31" s="69">
        <f t="shared" si="6"/>
        <v>3</v>
      </c>
      <c r="T31" s="70">
        <f t="shared" si="6"/>
        <v>3</v>
      </c>
      <c r="U31" s="69">
        <f t="shared" si="6"/>
        <v>2</v>
      </c>
      <c r="V31" s="70">
        <f t="shared" si="6"/>
        <v>3</v>
      </c>
      <c r="W31" s="69">
        <f t="shared" si="6"/>
        <v>5</v>
      </c>
      <c r="X31" s="70">
        <f t="shared" si="6"/>
        <v>0</v>
      </c>
      <c r="Y31" s="69">
        <f t="shared" si="6"/>
        <v>1</v>
      </c>
      <c r="Z31" s="70">
        <f t="shared" si="6"/>
        <v>0</v>
      </c>
      <c r="AA31" s="69">
        <f>+AA18+AA14</f>
        <v>2</v>
      </c>
      <c r="AB31" s="70">
        <f>+AB18+AB14</f>
        <v>0</v>
      </c>
      <c r="AC31" s="69">
        <f t="shared" si="6"/>
        <v>4</v>
      </c>
      <c r="AD31" s="70">
        <f t="shared" si="6"/>
        <v>0</v>
      </c>
      <c r="AE31" s="69">
        <f t="shared" si="6"/>
        <v>0</v>
      </c>
      <c r="AF31" s="70">
        <f t="shared" si="6"/>
        <v>0</v>
      </c>
      <c r="AG31" s="69">
        <f t="shared" si="6"/>
        <v>0</v>
      </c>
      <c r="AH31" s="70">
        <f t="shared" si="6"/>
        <v>0</v>
      </c>
      <c r="AI31" s="141">
        <f t="shared" si="6"/>
        <v>22.5</v>
      </c>
      <c r="AJ31" s="69">
        <f t="shared" si="6"/>
        <v>10.5</v>
      </c>
      <c r="AK31" s="41">
        <f>AVERAGE(AK14:AK30)</f>
        <v>0.49999999999999994</v>
      </c>
    </row>
    <row r="32" spans="2:37" s="42" customFormat="1" ht="31.5" customHeight="1" x14ac:dyDescent="0.25">
      <c r="B32" s="304"/>
      <c r="C32" s="307"/>
      <c r="D32" s="308"/>
      <c r="E32" s="309" t="s">
        <v>265</v>
      </c>
      <c r="F32" s="309"/>
      <c r="G32" s="309"/>
      <c r="H32" s="309"/>
      <c r="I32" s="309"/>
      <c r="J32" s="309"/>
      <c r="K32" s="40">
        <f>SUM(K13:K31)</f>
        <v>0</v>
      </c>
      <c r="L32" s="40">
        <f>SUM(L13:L31)</f>
        <v>0</v>
      </c>
      <c r="M32" s="69">
        <f>+M31</f>
        <v>0</v>
      </c>
      <c r="N32" s="70">
        <f>+N31</f>
        <v>0</v>
      </c>
      <c r="O32" s="69">
        <f>+O31+M32</f>
        <v>1</v>
      </c>
      <c r="P32" s="70">
        <f>+P31+N32</f>
        <v>0</v>
      </c>
      <c r="Q32" s="69">
        <f>+Q31+O32</f>
        <v>5.5</v>
      </c>
      <c r="R32" s="70">
        <f>+R31+P32</f>
        <v>4.5</v>
      </c>
      <c r="S32" s="69">
        <f>Q32+S31</f>
        <v>8.5</v>
      </c>
      <c r="T32" s="70">
        <f t="shared" ref="T32:AG32" si="7">+R32+T31</f>
        <v>7.5</v>
      </c>
      <c r="U32" s="69">
        <f t="shared" si="7"/>
        <v>10.5</v>
      </c>
      <c r="V32" s="70">
        <f t="shared" si="7"/>
        <v>10.5</v>
      </c>
      <c r="W32" s="69">
        <f t="shared" si="7"/>
        <v>15.5</v>
      </c>
      <c r="X32" s="70">
        <f t="shared" si="7"/>
        <v>10.5</v>
      </c>
      <c r="Y32" s="69">
        <f t="shared" si="7"/>
        <v>16.5</v>
      </c>
      <c r="Z32" s="70">
        <f t="shared" si="7"/>
        <v>10.5</v>
      </c>
      <c r="AA32" s="69">
        <f t="shared" si="7"/>
        <v>18.5</v>
      </c>
      <c r="AB32" s="70">
        <f t="shared" si="7"/>
        <v>10.5</v>
      </c>
      <c r="AC32" s="69">
        <f t="shared" si="7"/>
        <v>22.5</v>
      </c>
      <c r="AD32" s="70">
        <f t="shared" si="7"/>
        <v>10.5</v>
      </c>
      <c r="AE32" s="69">
        <f t="shared" si="7"/>
        <v>22.5</v>
      </c>
      <c r="AF32" s="70">
        <f t="shared" si="7"/>
        <v>10.5</v>
      </c>
      <c r="AG32" s="69">
        <f t="shared" si="7"/>
        <v>22.5</v>
      </c>
      <c r="AH32" s="70">
        <f>+AF32+AH31</f>
        <v>10.5</v>
      </c>
      <c r="AI32" s="300"/>
      <c r="AJ32" s="301"/>
      <c r="AK32" s="302"/>
    </row>
    <row r="33" spans="2:35" ht="15" x14ac:dyDescent="0.25">
      <c r="J33" s="43"/>
    </row>
    <row r="34" spans="2:35" ht="17.399999999999999" x14ac:dyDescent="0.3">
      <c r="B34" s="45" t="s">
        <v>266</v>
      </c>
      <c r="J34" s="43"/>
    </row>
    <row r="35" spans="2:35" ht="20.399999999999999" x14ac:dyDescent="0.35">
      <c r="B35" s="46" t="s">
        <v>267</v>
      </c>
      <c r="J35" s="43"/>
      <c r="AI35" s="142"/>
    </row>
    <row r="36" spans="2:35" ht="20.399999999999999" x14ac:dyDescent="0.35">
      <c r="B36" s="46" t="s">
        <v>268</v>
      </c>
      <c r="J36" s="43"/>
    </row>
    <row r="37" spans="2:35" ht="18" x14ac:dyDescent="0.35">
      <c r="B37" s="133" t="s">
        <v>269</v>
      </c>
      <c r="J37" s="43"/>
    </row>
    <row r="38" spans="2:35" ht="18" x14ac:dyDescent="0.35">
      <c r="B38" s="133" t="s">
        <v>270</v>
      </c>
      <c r="J38" s="43"/>
    </row>
    <row r="39" spans="2:35" ht="15" x14ac:dyDescent="0.25">
      <c r="J39" s="43"/>
    </row>
    <row r="40" spans="2:35" ht="15" customHeight="1" x14ac:dyDescent="0.25">
      <c r="B40" s="292" t="s">
        <v>23</v>
      </c>
      <c r="C40" s="292"/>
      <c r="D40" s="292"/>
      <c r="E40" s="292"/>
      <c r="F40" s="292"/>
      <c r="G40" s="292"/>
      <c r="H40" s="292"/>
      <c r="I40" s="292"/>
      <c r="J40" s="292"/>
      <c r="K40" s="292"/>
      <c r="L40" s="292"/>
      <c r="M40" s="292"/>
      <c r="N40" s="292"/>
      <c r="O40" s="292"/>
      <c r="P40" s="292"/>
    </row>
    <row r="41" spans="2:35" ht="15" x14ac:dyDescent="0.25">
      <c r="J41" s="43"/>
    </row>
    <row r="42" spans="2:35" ht="15" x14ac:dyDescent="0.25">
      <c r="J42" s="43"/>
    </row>
    <row r="43" spans="2:35" ht="15" x14ac:dyDescent="0.25">
      <c r="E43" s="98"/>
      <c r="J43" s="43"/>
    </row>
  </sheetData>
  <sheetProtection algorithmName="SHA-512" hashValue="SfKxUNjYgWd85pgqsDD38WPd26gkRrNr1vPb7B5UyEqFb2h5bY/uMk9oBb6hxUugbcBhFdQLPe91MfFo3UOP9g==" saltValue="0huO9HedxhjDccKANQtb2A==" spinCount="100000" sheet="1" objects="1" scenarios="1"/>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40:P40"/>
    <mergeCell ref="B31:B32"/>
    <mergeCell ref="C31:D32"/>
    <mergeCell ref="E31:J31"/>
    <mergeCell ref="E32:J32"/>
    <mergeCell ref="AI32:AK32"/>
    <mergeCell ref="AG11:AH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s>
  <conditionalFormatting sqref="O14">
    <cfRule type="cellIs" dxfId="41" priority="10" operator="greaterThan">
      <formula>"O"</formula>
    </cfRule>
  </conditionalFormatting>
  <conditionalFormatting sqref="O30">
    <cfRule type="cellIs" dxfId="40" priority="9" operator="greaterThan">
      <formula>"O"</formula>
    </cfRule>
  </conditionalFormatting>
  <conditionalFormatting sqref="Q13:AH26 Q29:AH30 Q27:Z27 AC27:AH27 S28:AH28">
    <cfRule type="cellIs" dxfId="39" priority="4" operator="greaterThan">
      <formula>"O"</formula>
    </cfRule>
  </conditionalFormatting>
  <conditionalFormatting sqref="P30">
    <cfRule type="cellIs" dxfId="38" priority="1" operator="greaterThan">
      <formula>"O"</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3B54-0A98-4028-B7F7-86184619AD80}">
  <sheetPr>
    <tabColor theme="0" tint="-0.14999847407452621"/>
  </sheetPr>
  <dimension ref="B2:AK42"/>
  <sheetViews>
    <sheetView showGridLines="0" topLeftCell="C4" zoomScale="55" zoomScaleNormal="55" workbookViewId="0">
      <pane xSplit="10" ySplit="10" topLeftCell="O26" activePane="bottomRight" state="frozen"/>
      <selection activeCell="C4" sqref="C4"/>
      <selection pane="topRight" activeCell="M4" sqref="M4"/>
      <selection pane="bottomLeft" activeCell="C14" sqref="C14"/>
      <selection pane="bottomRight" activeCell="C8" sqref="C8:AK8"/>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192"/>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178"/>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192"/>
      <c r="AG16" s="59"/>
      <c r="AH16" s="59"/>
      <c r="AI16" s="60">
        <f t="shared" ref="AI16:AJ19" si="1">K16+M16+O16+Q16+S16+U16+W16+Y16+AA16+AC16+AE16+AG16</f>
        <v>1</v>
      </c>
      <c r="AJ16" s="53">
        <f t="shared" si="1"/>
        <v>1</v>
      </c>
      <c r="AK16" s="54">
        <f t="shared" ref="AK16:AK29"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192"/>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192"/>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193"/>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178"/>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192"/>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192"/>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192"/>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191"/>
      <c r="AG24" s="25"/>
      <c r="AH24" s="25"/>
      <c r="AI24" s="52">
        <f t="shared" si="3"/>
        <v>1</v>
      </c>
      <c r="AJ24" s="53">
        <f t="shared" si="3"/>
        <v>1</v>
      </c>
      <c r="AK24" s="54">
        <f t="shared" si="2"/>
        <v>1</v>
      </c>
    </row>
    <row r="25" spans="2:37" s="61" customFormat="1" ht="22.5" customHeight="1" x14ac:dyDescent="0.25">
      <c r="B25" s="26" t="s">
        <v>164</v>
      </c>
      <c r="C25" s="97">
        <f>$F25/100</f>
        <v>0.06</v>
      </c>
      <c r="D25" s="27"/>
      <c r="E25" s="28"/>
      <c r="F25" s="138">
        <f>SUM(F26:F29)</f>
        <v>6</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178"/>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193"/>
      <c r="AG26" s="35"/>
      <c r="AH26" s="35"/>
      <c r="AI26" s="52">
        <f t="shared" ref="AI26:AJ28" si="4">K26+M26+O26+Q26+S26+U26+W26+Y26+AA26+AC26+AE26+AG26</f>
        <v>1</v>
      </c>
      <c r="AJ26" s="53">
        <f t="shared" si="4"/>
        <v>1</v>
      </c>
      <c r="AK26" s="54">
        <f t="shared" si="2"/>
        <v>1</v>
      </c>
    </row>
    <row r="27" spans="2:37"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192"/>
      <c r="AG27" s="59"/>
      <c r="AH27" s="59"/>
      <c r="AI27" s="52">
        <f>Q27+S27+U27+W27+Y27+AC27+AE27+AG27</f>
        <v>2</v>
      </c>
      <c r="AJ27" s="53">
        <f>R27+T27+V27+X27+Z27+AD27+AF27+AH27</f>
        <v>1</v>
      </c>
      <c r="AK27" s="54">
        <f t="shared" si="2"/>
        <v>0.5</v>
      </c>
    </row>
    <row r="28" spans="2:37" s="61" customFormat="1" ht="199.2" customHeight="1" x14ac:dyDescent="0.25">
      <c r="B28" s="184" t="s">
        <v>179</v>
      </c>
      <c r="C28" s="184" t="s">
        <v>180</v>
      </c>
      <c r="D28" s="66">
        <v>26</v>
      </c>
      <c r="E28" s="65" t="s">
        <v>185</v>
      </c>
      <c r="F28" s="56">
        <v>2</v>
      </c>
      <c r="G28" s="66" t="s">
        <v>186</v>
      </c>
      <c r="H28" s="66" t="s">
        <v>187</v>
      </c>
      <c r="I28" s="65" t="s">
        <v>188</v>
      </c>
      <c r="J28" s="50" t="s">
        <v>71</v>
      </c>
      <c r="K28" s="58"/>
      <c r="L28" s="58"/>
      <c r="M28" s="226"/>
      <c r="N28" s="226"/>
      <c r="O28" s="226"/>
      <c r="P28" s="226"/>
      <c r="Q28" s="226"/>
      <c r="R28" s="229"/>
      <c r="S28" s="228">
        <v>1</v>
      </c>
      <c r="T28" s="229">
        <v>1</v>
      </c>
      <c r="U28" s="229"/>
      <c r="V28" s="229"/>
      <c r="W28" s="59"/>
      <c r="X28" s="192"/>
      <c r="Y28" s="59"/>
      <c r="Z28" s="192"/>
      <c r="AA28" s="59"/>
      <c r="AB28" s="192"/>
      <c r="AC28" s="59"/>
      <c r="AD28" s="192"/>
      <c r="AE28" s="75">
        <v>1</v>
      </c>
      <c r="AF28" s="192"/>
      <c r="AG28" s="59"/>
      <c r="AH28" s="59"/>
      <c r="AI28" s="52">
        <f t="shared" si="4"/>
        <v>2</v>
      </c>
      <c r="AJ28" s="53">
        <f t="shared" si="4"/>
        <v>1</v>
      </c>
      <c r="AK28" s="54">
        <f t="shared" si="2"/>
        <v>0.5</v>
      </c>
    </row>
    <row r="29" spans="2:37" s="61" customFormat="1" ht="185.4" customHeight="1" x14ac:dyDescent="0.25">
      <c r="B29" s="186" t="s">
        <v>205</v>
      </c>
      <c r="C29" s="189" t="s">
        <v>206</v>
      </c>
      <c r="D29" s="66">
        <v>33</v>
      </c>
      <c r="E29" s="67" t="s">
        <v>212</v>
      </c>
      <c r="F29" s="56">
        <v>1</v>
      </c>
      <c r="G29" s="86" t="s">
        <v>213</v>
      </c>
      <c r="H29" s="86" t="s">
        <v>214</v>
      </c>
      <c r="I29" s="71" t="s">
        <v>215</v>
      </c>
      <c r="J29" s="50" t="s">
        <v>71</v>
      </c>
      <c r="K29" s="58"/>
      <c r="L29" s="58"/>
      <c r="M29" s="226"/>
      <c r="N29" s="226"/>
      <c r="O29" s="226"/>
      <c r="P29" s="226"/>
      <c r="Q29" s="232"/>
      <c r="R29" s="232"/>
      <c r="S29" s="229"/>
      <c r="T29" s="229"/>
      <c r="U29" s="229"/>
      <c r="V29" s="229"/>
      <c r="W29" s="75">
        <v>0.5</v>
      </c>
      <c r="X29" s="192"/>
      <c r="Y29" s="59"/>
      <c r="Z29" s="192"/>
      <c r="AA29" s="59"/>
      <c r="AB29" s="192"/>
      <c r="AC29" s="75">
        <v>0.5</v>
      </c>
      <c r="AD29" s="192"/>
      <c r="AE29" s="59"/>
      <c r="AF29" s="192"/>
      <c r="AG29" s="59"/>
      <c r="AH29" s="59"/>
      <c r="AI29" s="140">
        <f>S29+U29+W29+Y29+AA29+AC29+AE29+AG29</f>
        <v>1</v>
      </c>
      <c r="AJ29" s="53">
        <f>L29+N29+P29+T29+V29+X29+Z29+AB29+AD29+AF29+AH29</f>
        <v>0</v>
      </c>
      <c r="AK29" s="54">
        <f t="shared" si="2"/>
        <v>0</v>
      </c>
    </row>
    <row r="30" spans="2:37" s="42" customFormat="1" ht="31.5" customHeight="1" x14ac:dyDescent="0.25">
      <c r="B30" s="303" t="s">
        <v>264</v>
      </c>
      <c r="C30" s="305">
        <f>+C13+C15+C20+C25</f>
        <v>0.215</v>
      </c>
      <c r="D30" s="306"/>
      <c r="E30" s="309" t="s">
        <v>59</v>
      </c>
      <c r="F30" s="309"/>
      <c r="G30" s="309"/>
      <c r="H30" s="309"/>
      <c r="I30" s="309"/>
      <c r="J30" s="309"/>
      <c r="K30" s="40">
        <f t="shared" ref="K30:L30" si="5">SUM(K13:K28)</f>
        <v>0</v>
      </c>
      <c r="L30" s="40">
        <f t="shared" si="5"/>
        <v>0</v>
      </c>
      <c r="M30" s="69">
        <f>SUM(M14:M29)</f>
        <v>0</v>
      </c>
      <c r="N30" s="70">
        <f t="shared" ref="N30:AJ30" si="6">SUM(N14:N29)</f>
        <v>0</v>
      </c>
      <c r="O30" s="69">
        <v>0</v>
      </c>
      <c r="P30" s="70">
        <v>0</v>
      </c>
      <c r="Q30" s="69">
        <f>+Q27+Q19+Q17+Q16+Q14</f>
        <v>4.5</v>
      </c>
      <c r="R30" s="70">
        <f>+R27+R19+R17+R16+R14</f>
        <v>4.5</v>
      </c>
      <c r="S30" s="69">
        <f t="shared" si="6"/>
        <v>4</v>
      </c>
      <c r="T30" s="70">
        <f t="shared" si="6"/>
        <v>4</v>
      </c>
      <c r="U30" s="69">
        <f t="shared" si="6"/>
        <v>2</v>
      </c>
      <c r="V30" s="70">
        <f t="shared" si="6"/>
        <v>2</v>
      </c>
      <c r="W30" s="69">
        <f t="shared" si="6"/>
        <v>4</v>
      </c>
      <c r="X30" s="70">
        <f t="shared" si="6"/>
        <v>0</v>
      </c>
      <c r="Y30" s="69">
        <f t="shared" si="6"/>
        <v>1</v>
      </c>
      <c r="Z30" s="70">
        <f t="shared" si="6"/>
        <v>0</v>
      </c>
      <c r="AA30" s="69">
        <f>+AA18+AA14</f>
        <v>2</v>
      </c>
      <c r="AB30" s="70">
        <f>+AB18+AB14</f>
        <v>0</v>
      </c>
      <c r="AC30" s="69">
        <f t="shared" si="6"/>
        <v>3</v>
      </c>
      <c r="AD30" s="70">
        <f t="shared" si="6"/>
        <v>0</v>
      </c>
      <c r="AE30" s="69">
        <f t="shared" si="6"/>
        <v>1</v>
      </c>
      <c r="AF30" s="70">
        <f t="shared" si="6"/>
        <v>0</v>
      </c>
      <c r="AG30" s="69">
        <f t="shared" si="6"/>
        <v>0</v>
      </c>
      <c r="AH30" s="70">
        <f t="shared" si="6"/>
        <v>0</v>
      </c>
      <c r="AI30" s="141">
        <f t="shared" si="6"/>
        <v>21.5</v>
      </c>
      <c r="AJ30" s="69">
        <f t="shared" si="6"/>
        <v>10.5</v>
      </c>
      <c r="AK30" s="41">
        <f>AVERAGE(AK14:AK29)</f>
        <v>0.51282051282051277</v>
      </c>
    </row>
    <row r="31" spans="2:37" s="42" customFormat="1" ht="31.5" customHeight="1" x14ac:dyDescent="0.25">
      <c r="B31" s="304"/>
      <c r="C31" s="307"/>
      <c r="D31" s="308"/>
      <c r="E31" s="309" t="s">
        <v>265</v>
      </c>
      <c r="F31" s="309"/>
      <c r="G31" s="309"/>
      <c r="H31" s="309"/>
      <c r="I31" s="309"/>
      <c r="J31" s="309"/>
      <c r="K31" s="40">
        <f>SUM(K13:K30)</f>
        <v>0</v>
      </c>
      <c r="L31" s="40">
        <f>SUM(L13:L30)</f>
        <v>0</v>
      </c>
      <c r="M31" s="69">
        <f>+M30</f>
        <v>0</v>
      </c>
      <c r="N31" s="70">
        <f>+N30</f>
        <v>0</v>
      </c>
      <c r="O31" s="69">
        <f>+O30+M31</f>
        <v>0</v>
      </c>
      <c r="P31" s="70">
        <f>+P30+N31</f>
        <v>0</v>
      </c>
      <c r="Q31" s="69">
        <f>+Q30+O31</f>
        <v>4.5</v>
      </c>
      <c r="R31" s="70">
        <f>+R30+P31</f>
        <v>4.5</v>
      </c>
      <c r="S31" s="69">
        <f>Q31+S30</f>
        <v>8.5</v>
      </c>
      <c r="T31" s="70">
        <f t="shared" ref="T31:AG31" si="7">+R31+T30</f>
        <v>8.5</v>
      </c>
      <c r="U31" s="69">
        <f t="shared" si="7"/>
        <v>10.5</v>
      </c>
      <c r="V31" s="70">
        <f t="shared" si="7"/>
        <v>10.5</v>
      </c>
      <c r="W31" s="69">
        <f t="shared" si="7"/>
        <v>14.5</v>
      </c>
      <c r="X31" s="70">
        <f t="shared" si="7"/>
        <v>10.5</v>
      </c>
      <c r="Y31" s="69">
        <f t="shared" si="7"/>
        <v>15.5</v>
      </c>
      <c r="Z31" s="70">
        <f t="shared" si="7"/>
        <v>10.5</v>
      </c>
      <c r="AA31" s="69">
        <f t="shared" si="7"/>
        <v>17.5</v>
      </c>
      <c r="AB31" s="70">
        <f t="shared" si="7"/>
        <v>10.5</v>
      </c>
      <c r="AC31" s="69">
        <f t="shared" si="7"/>
        <v>20.5</v>
      </c>
      <c r="AD31" s="70">
        <f t="shared" si="7"/>
        <v>10.5</v>
      </c>
      <c r="AE31" s="69">
        <f t="shared" si="7"/>
        <v>21.5</v>
      </c>
      <c r="AF31" s="70">
        <f t="shared" si="7"/>
        <v>10.5</v>
      </c>
      <c r="AG31" s="69">
        <f t="shared" si="7"/>
        <v>21.5</v>
      </c>
      <c r="AH31" s="70">
        <f>+AF31+AH30</f>
        <v>10.5</v>
      </c>
      <c r="AI31" s="300"/>
      <c r="AJ31" s="301"/>
      <c r="AK31" s="302"/>
    </row>
    <row r="32" spans="2:37" ht="15" x14ac:dyDescent="0.25">
      <c r="J32" s="43"/>
    </row>
    <row r="33" spans="2:35" ht="17.399999999999999" x14ac:dyDescent="0.3">
      <c r="B33" s="45" t="s">
        <v>266</v>
      </c>
      <c r="J33" s="43"/>
    </row>
    <row r="34" spans="2:35" ht="20.399999999999999" x14ac:dyDescent="0.35">
      <c r="B34" s="46" t="s">
        <v>267</v>
      </c>
      <c r="J34" s="43"/>
      <c r="AI34" s="142"/>
    </row>
    <row r="35" spans="2:35" ht="20.399999999999999" x14ac:dyDescent="0.35">
      <c r="B35" s="46" t="s">
        <v>268</v>
      </c>
      <c r="J35" s="43"/>
    </row>
    <row r="36" spans="2:35" ht="18" x14ac:dyDescent="0.35">
      <c r="B36" s="133" t="s">
        <v>269</v>
      </c>
      <c r="J36" s="43"/>
    </row>
    <row r="37" spans="2:35" ht="18" x14ac:dyDescent="0.35">
      <c r="B37" s="133" t="s">
        <v>270</v>
      </c>
      <c r="J37" s="43"/>
    </row>
    <row r="38" spans="2:35" ht="15" x14ac:dyDescent="0.25">
      <c r="J38" s="43"/>
    </row>
    <row r="39" spans="2:35" ht="15" customHeight="1" x14ac:dyDescent="0.25">
      <c r="B39" s="292" t="s">
        <v>23</v>
      </c>
      <c r="C39" s="292"/>
      <c r="D39" s="292"/>
      <c r="E39" s="292"/>
      <c r="F39" s="292"/>
      <c r="G39" s="292"/>
      <c r="H39" s="292"/>
      <c r="I39" s="292"/>
      <c r="J39" s="292"/>
      <c r="K39" s="292"/>
      <c r="L39" s="292"/>
      <c r="M39" s="292"/>
      <c r="N39" s="292"/>
      <c r="O39" s="292"/>
      <c r="P39" s="292"/>
    </row>
    <row r="40" spans="2:35" ht="15" x14ac:dyDescent="0.25">
      <c r="J40" s="43"/>
    </row>
    <row r="41" spans="2:35" ht="15" x14ac:dyDescent="0.25">
      <c r="J41" s="43"/>
    </row>
    <row r="42" spans="2:35" ht="15" x14ac:dyDescent="0.25">
      <c r="E42" s="98"/>
      <c r="J42" s="43"/>
    </row>
  </sheetData>
  <sheetProtection algorithmName="SHA-512" hashValue="b7KRj0HFz/ahcReFU7N3kBakiNjbwR4+To7a/M+H7BxED3IRusxDq992909jgClY/OfU6dSKTKQzbbip1bw2ww==" saltValue="y7EyBSZwJ88mYOfl4efh0Q==" spinCount="100000" sheet="1" objects="1" scenarios="1"/>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E30:J30"/>
    <mergeCell ref="E31:J31"/>
    <mergeCell ref="AI31:AK31"/>
    <mergeCell ref="B39:P39"/>
    <mergeCell ref="B30:B31"/>
    <mergeCell ref="C30:D31"/>
  </mergeCells>
  <conditionalFormatting sqref="Q13:AH26 O14 R28:AH28 Q27:Z27 AC27:AH27">
    <cfRule type="cellIs" dxfId="37" priority="28" operator="greaterThan">
      <formula>"O"</formula>
    </cfRule>
  </conditionalFormatting>
  <conditionalFormatting sqref="S29:AH29">
    <cfRule type="cellIs" dxfId="36" priority="3" operator="greaterThan">
      <formula>"O"</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FF88-EE2B-4C07-86FC-136D59689065}">
  <dimension ref="B2:AK41"/>
  <sheetViews>
    <sheetView showGridLines="0" topLeftCell="D7" zoomScale="55" zoomScaleNormal="55" workbookViewId="0">
      <pane xSplit="9" ySplit="7" topLeftCell="O23" activePane="bottomRight" state="frozen"/>
      <selection activeCell="D7" sqref="D7"/>
      <selection pane="topRight" activeCell="M7" sqref="M7"/>
      <selection pane="bottomLeft" activeCell="D14" sqref="D14"/>
      <selection pane="bottomRight" activeCell="C8" sqref="C8:AK8"/>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190">
        <v>0.25</v>
      </c>
      <c r="AI4" s="190">
        <v>0.25</v>
      </c>
      <c r="AJ4" s="190">
        <v>0.25</v>
      </c>
      <c r="AK4" s="190">
        <v>0.25</v>
      </c>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28"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7" s="61" customFormat="1" ht="22.5" customHeight="1" x14ac:dyDescent="0.25">
      <c r="B25" s="26" t="s">
        <v>164</v>
      </c>
      <c r="C25" s="97">
        <f>$F25/100</f>
        <v>0.04</v>
      </c>
      <c r="D25" s="27"/>
      <c r="E25" s="28"/>
      <c r="F25" s="138">
        <f>SUM(F26:F28)</f>
        <v>4</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6" si="4">K26+M26+O26+Q26+S26+U26+W26+Y26+AA26+AC26+AE26+AG26</f>
        <v>1</v>
      </c>
      <c r="AJ26" s="53">
        <f t="shared" si="4"/>
        <v>1</v>
      </c>
      <c r="AK26" s="54">
        <f t="shared" si="2"/>
        <v>1</v>
      </c>
    </row>
    <row r="27" spans="2:37"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59"/>
      <c r="AG27" s="59"/>
      <c r="AH27" s="59"/>
      <c r="AI27" s="52">
        <f>Q27+S27+U27+W27+Y27+AC27+AE27+AG27</f>
        <v>2</v>
      </c>
      <c r="AJ27" s="53">
        <f>R27+T27+V27+X27+Z27+AD27+AF27+AH27</f>
        <v>1</v>
      </c>
      <c r="AK27" s="54">
        <f t="shared" si="2"/>
        <v>0.5</v>
      </c>
    </row>
    <row r="28" spans="2:37" s="61" customFormat="1" ht="199.95" customHeight="1" x14ac:dyDescent="0.25">
      <c r="B28" s="186" t="s">
        <v>205</v>
      </c>
      <c r="C28" s="189" t="s">
        <v>206</v>
      </c>
      <c r="D28" s="66">
        <v>33</v>
      </c>
      <c r="E28" s="67" t="s">
        <v>212</v>
      </c>
      <c r="F28" s="56">
        <v>1</v>
      </c>
      <c r="G28" s="86" t="s">
        <v>213</v>
      </c>
      <c r="H28" s="86" t="s">
        <v>214</v>
      </c>
      <c r="I28" s="71" t="s">
        <v>215</v>
      </c>
      <c r="J28" s="50" t="s">
        <v>71</v>
      </c>
      <c r="K28" s="58"/>
      <c r="L28" s="58"/>
      <c r="M28" s="226"/>
      <c r="N28" s="226"/>
      <c r="O28" s="226"/>
      <c r="P28" s="226"/>
      <c r="Q28" s="232"/>
      <c r="R28" s="232"/>
      <c r="S28" s="229"/>
      <c r="T28" s="229"/>
      <c r="U28" s="229"/>
      <c r="V28" s="229"/>
      <c r="W28" s="75">
        <v>0.5</v>
      </c>
      <c r="X28" s="192"/>
      <c r="Y28" s="59"/>
      <c r="Z28" s="192"/>
      <c r="AA28" s="59"/>
      <c r="AB28" s="192"/>
      <c r="AC28" s="75">
        <v>0.5</v>
      </c>
      <c r="AD28" s="192"/>
      <c r="AE28" s="59"/>
      <c r="AF28" s="59"/>
      <c r="AG28" s="59"/>
      <c r="AH28" s="59"/>
      <c r="AI28" s="140">
        <f>W28+Y28+AA28+AC28+AE28+AG28</f>
        <v>1</v>
      </c>
      <c r="AJ28" s="53">
        <f>X28+Z28+AB28+AD28+AF28+AH28</f>
        <v>0</v>
      </c>
      <c r="AK28" s="54">
        <f t="shared" si="2"/>
        <v>0</v>
      </c>
    </row>
    <row r="29" spans="2:37" s="42" customFormat="1" ht="31.5" customHeight="1" x14ac:dyDescent="0.25">
      <c r="B29" s="303" t="s">
        <v>264</v>
      </c>
      <c r="C29" s="305">
        <f>+C13+C15+C20+C25</f>
        <v>0.19500000000000001</v>
      </c>
      <c r="D29" s="306"/>
      <c r="E29" s="309" t="s">
        <v>59</v>
      </c>
      <c r="F29" s="309"/>
      <c r="G29" s="309"/>
      <c r="H29" s="309"/>
      <c r="I29" s="309"/>
      <c r="J29" s="309"/>
      <c r="K29" s="40">
        <f t="shared" ref="K29:L29" si="5">SUM(K13:K27)</f>
        <v>0</v>
      </c>
      <c r="L29" s="40">
        <f t="shared" si="5"/>
        <v>0</v>
      </c>
      <c r="M29" s="69">
        <f>SUM(M14:M28)</f>
        <v>0</v>
      </c>
      <c r="N29" s="70">
        <f t="shared" ref="N29:AH29" si="6">SUM(N14:N28)</f>
        <v>0</v>
      </c>
      <c r="O29" s="69">
        <f>SUM(O14:O28)</f>
        <v>0</v>
      </c>
      <c r="P29" s="70">
        <f t="shared" si="6"/>
        <v>0</v>
      </c>
      <c r="Q29" s="69">
        <f>+Q27+Q19+Q17+Q16+Q14</f>
        <v>4.5</v>
      </c>
      <c r="R29" s="70">
        <f>+R27+R19+R17+R16+R14</f>
        <v>4.5</v>
      </c>
      <c r="S29" s="69">
        <f t="shared" si="6"/>
        <v>3</v>
      </c>
      <c r="T29" s="70">
        <f t="shared" si="6"/>
        <v>3</v>
      </c>
      <c r="U29" s="69">
        <f t="shared" si="6"/>
        <v>2</v>
      </c>
      <c r="V29" s="70">
        <f t="shared" si="6"/>
        <v>2</v>
      </c>
      <c r="W29" s="69">
        <f t="shared" si="6"/>
        <v>4</v>
      </c>
      <c r="X29" s="70">
        <f t="shared" si="6"/>
        <v>0</v>
      </c>
      <c r="Y29" s="69">
        <f t="shared" si="6"/>
        <v>1</v>
      </c>
      <c r="Z29" s="70">
        <f t="shared" si="6"/>
        <v>0</v>
      </c>
      <c r="AA29" s="69">
        <f>+AA18+AA14</f>
        <v>2</v>
      </c>
      <c r="AB29" s="70">
        <f>+AB18+AB14</f>
        <v>0</v>
      </c>
      <c r="AC29" s="69">
        <f t="shared" si="6"/>
        <v>3</v>
      </c>
      <c r="AD29" s="70">
        <f t="shared" si="6"/>
        <v>0</v>
      </c>
      <c r="AE29" s="69">
        <f t="shared" si="6"/>
        <v>0</v>
      </c>
      <c r="AF29" s="70">
        <f t="shared" si="6"/>
        <v>0</v>
      </c>
      <c r="AG29" s="69">
        <f t="shared" si="6"/>
        <v>0</v>
      </c>
      <c r="AH29" s="70">
        <f t="shared" si="6"/>
        <v>0</v>
      </c>
      <c r="AI29" s="141">
        <f>SUM(AI14:AI28)</f>
        <v>19.5</v>
      </c>
      <c r="AJ29" s="141">
        <f>SUM(AJ14:AJ28)</f>
        <v>9.5</v>
      </c>
      <c r="AK29" s="41">
        <f>AVERAGE(AK14:AK28)</f>
        <v>0.51388888888888884</v>
      </c>
    </row>
    <row r="30" spans="2:37" s="42" customFormat="1" ht="31.5" customHeight="1" x14ac:dyDescent="0.25">
      <c r="B30" s="304"/>
      <c r="C30" s="307"/>
      <c r="D30" s="308"/>
      <c r="E30" s="309" t="s">
        <v>265</v>
      </c>
      <c r="F30" s="309"/>
      <c r="G30" s="309"/>
      <c r="H30" s="309"/>
      <c r="I30" s="309"/>
      <c r="J30" s="309"/>
      <c r="K30" s="40">
        <f>SUM(K13:K29)</f>
        <v>0</v>
      </c>
      <c r="L30" s="40">
        <f>SUM(L13:L29)</f>
        <v>0</v>
      </c>
      <c r="M30" s="69">
        <f>+M29</f>
        <v>0</v>
      </c>
      <c r="N30" s="70">
        <f>+N29</f>
        <v>0</v>
      </c>
      <c r="O30" s="69">
        <f>+O29+M30</f>
        <v>0</v>
      </c>
      <c r="P30" s="70">
        <f>+P29+N30</f>
        <v>0</v>
      </c>
      <c r="Q30" s="69">
        <f>+Q29+O30</f>
        <v>4.5</v>
      </c>
      <c r="R30" s="70">
        <f>+R29</f>
        <v>4.5</v>
      </c>
      <c r="S30" s="69">
        <f>Q30+S29</f>
        <v>7.5</v>
      </c>
      <c r="T30" s="70">
        <f t="shared" ref="T30:AG30" si="7">+R30+T29</f>
        <v>7.5</v>
      </c>
      <c r="U30" s="69">
        <f t="shared" si="7"/>
        <v>9.5</v>
      </c>
      <c r="V30" s="70">
        <f t="shared" si="7"/>
        <v>9.5</v>
      </c>
      <c r="W30" s="69">
        <f t="shared" si="7"/>
        <v>13.5</v>
      </c>
      <c r="X30" s="70">
        <f t="shared" si="7"/>
        <v>9.5</v>
      </c>
      <c r="Y30" s="69">
        <f t="shared" si="7"/>
        <v>14.5</v>
      </c>
      <c r="Z30" s="70">
        <f t="shared" si="7"/>
        <v>9.5</v>
      </c>
      <c r="AA30" s="69">
        <f t="shared" si="7"/>
        <v>16.5</v>
      </c>
      <c r="AB30" s="70">
        <f t="shared" si="7"/>
        <v>9.5</v>
      </c>
      <c r="AC30" s="69">
        <f t="shared" si="7"/>
        <v>19.5</v>
      </c>
      <c r="AD30" s="70">
        <f t="shared" si="7"/>
        <v>9.5</v>
      </c>
      <c r="AE30" s="69">
        <f t="shared" si="7"/>
        <v>19.5</v>
      </c>
      <c r="AF30" s="70">
        <f t="shared" si="7"/>
        <v>9.5</v>
      </c>
      <c r="AG30" s="69">
        <f t="shared" si="7"/>
        <v>19.5</v>
      </c>
      <c r="AH30" s="70">
        <f>+AF30+AH29</f>
        <v>9.5</v>
      </c>
      <c r="AI30" s="300"/>
      <c r="AJ30" s="301"/>
      <c r="AK30" s="302"/>
    </row>
    <row r="31" spans="2:37" ht="15" x14ac:dyDescent="0.25">
      <c r="J31" s="43"/>
    </row>
    <row r="32" spans="2:37" ht="17.399999999999999" x14ac:dyDescent="0.3">
      <c r="B32" s="45" t="s">
        <v>266</v>
      </c>
      <c r="J32" s="43"/>
    </row>
    <row r="33" spans="2:35" ht="20.399999999999999" x14ac:dyDescent="0.35">
      <c r="B33" s="46" t="s">
        <v>267</v>
      </c>
      <c r="J33" s="43"/>
      <c r="AI33" s="142"/>
    </row>
    <row r="34" spans="2:35" ht="20.399999999999999" x14ac:dyDescent="0.35">
      <c r="B34" s="46" t="s">
        <v>268</v>
      </c>
      <c r="J34" s="43"/>
    </row>
    <row r="35" spans="2:35" ht="18" x14ac:dyDescent="0.35">
      <c r="B35" s="133" t="s">
        <v>269</v>
      </c>
      <c r="J35" s="43"/>
    </row>
    <row r="36" spans="2:35" ht="18" x14ac:dyDescent="0.35">
      <c r="B36" s="133" t="s">
        <v>270</v>
      </c>
      <c r="J36" s="43"/>
    </row>
    <row r="37" spans="2:35" ht="15" x14ac:dyDescent="0.25">
      <c r="J37" s="43"/>
    </row>
    <row r="38" spans="2:35" ht="15" customHeight="1" x14ac:dyDescent="0.25">
      <c r="B38" s="292" t="s">
        <v>23</v>
      </c>
      <c r="C38" s="292"/>
      <c r="D38" s="292"/>
      <c r="E38" s="292"/>
      <c r="F38" s="292"/>
      <c r="G38" s="292"/>
      <c r="H38" s="292"/>
      <c r="I38" s="292"/>
      <c r="J38" s="292"/>
      <c r="K38" s="292"/>
      <c r="L38" s="292"/>
      <c r="M38" s="292"/>
      <c r="N38" s="292"/>
      <c r="O38" s="292"/>
      <c r="P38" s="292"/>
    </row>
    <row r="39" spans="2:35" ht="15" x14ac:dyDescent="0.25">
      <c r="J39" s="43"/>
    </row>
    <row r="40" spans="2:35" ht="15" x14ac:dyDescent="0.25">
      <c r="J40" s="43"/>
    </row>
    <row r="41" spans="2:35" ht="15" x14ac:dyDescent="0.25">
      <c r="E41" s="98"/>
      <c r="J41" s="43"/>
    </row>
  </sheetData>
  <sheetProtection algorithmName="SHA-512" hashValue="CkLbSCwgZ+sHaXPnHPl8ZvF1QFsyjwjbK9MNNkILBBuC4RElZkKQiMv/KGHp8zKX0Mq76c4yRAYRKiSpT2e/cA==" saltValue="vlaEJzNp/vd08DPobnip5w==" spinCount="100000" sheet="1" objects="1" scenarios="1"/>
  <mergeCells count="41">
    <mergeCell ref="AI30:AK30"/>
    <mergeCell ref="U11:V11"/>
    <mergeCell ref="W11:X11"/>
    <mergeCell ref="Y11:Z11"/>
    <mergeCell ref="AA11:AB11"/>
    <mergeCell ref="AC11:AD11"/>
    <mergeCell ref="AE11:AF11"/>
    <mergeCell ref="C16:C18"/>
    <mergeCell ref="B29:B30"/>
    <mergeCell ref="C29:D30"/>
    <mergeCell ref="E29:J29"/>
    <mergeCell ref="E30:J30"/>
    <mergeCell ref="B38:P38"/>
    <mergeCell ref="C6:AK6"/>
    <mergeCell ref="C7:AK7"/>
    <mergeCell ref="C8:AK8"/>
    <mergeCell ref="B10:B12"/>
    <mergeCell ref="C10:C12"/>
    <mergeCell ref="D10:F10"/>
    <mergeCell ref="G10:G12"/>
    <mergeCell ref="H10:H12"/>
    <mergeCell ref="I10:I12"/>
    <mergeCell ref="J10:J12"/>
    <mergeCell ref="K10:AJ10"/>
    <mergeCell ref="AK10:AK12"/>
    <mergeCell ref="AG11:AH11"/>
    <mergeCell ref="AI11:AJ11"/>
    <mergeCell ref="B16:B18"/>
    <mergeCell ref="B2:C4"/>
    <mergeCell ref="D2:AG4"/>
    <mergeCell ref="O11:P11"/>
    <mergeCell ref="Q11:R11"/>
    <mergeCell ref="S11:T11"/>
    <mergeCell ref="M11:N11"/>
    <mergeCell ref="AH2:AK2"/>
    <mergeCell ref="AH3:AI3"/>
    <mergeCell ref="AJ3:AK3"/>
    <mergeCell ref="D11:D12"/>
    <mergeCell ref="E11:E12"/>
    <mergeCell ref="F11:F12"/>
    <mergeCell ref="K11:L11"/>
  </mergeCells>
  <conditionalFormatting sqref="O14">
    <cfRule type="cellIs" dxfId="35" priority="5" operator="greaterThan">
      <formula>"O"</formula>
    </cfRule>
  </conditionalFormatting>
  <conditionalFormatting sqref="Q13:AH26 Q27:Z27 AC27:AH27 S28:AH28">
    <cfRule type="cellIs" dxfId="34" priority="3" operator="greaterThan">
      <formula>"O"</formula>
    </cfRule>
  </conditionalFormatting>
  <conditionalFormatting sqref="AH4:AK4">
    <cfRule type="cellIs" dxfId="33" priority="2" operator="greaterThan">
      <formula>"O"</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C0EF9-E32C-458A-B513-668AFCC13123}">
  <dimension ref="B2:AK42"/>
  <sheetViews>
    <sheetView showGridLines="0" topLeftCell="C10" zoomScale="55" zoomScaleNormal="55" workbookViewId="0">
      <pane xSplit="10" ySplit="4" topLeftCell="R29" activePane="bottomRight" state="frozen"/>
      <selection activeCell="C10" sqref="C10"/>
      <selection pane="topRight" activeCell="M10" sqref="M10"/>
      <selection pane="bottomLeft" activeCell="C14" sqref="C14"/>
      <selection pane="bottomRight" activeCell="R36" sqref="R36"/>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20" width="9.109375" style="2" customWidth="1"/>
    <col min="21" max="21" width="9" style="2" customWidth="1"/>
    <col min="22"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61">
        <v>0</v>
      </c>
      <c r="S14" s="230"/>
      <c r="T14" s="231">
        <v>1</v>
      </c>
      <c r="U14" s="230"/>
      <c r="V14" s="22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32"/>
      <c r="Y15" s="31"/>
      <c r="Z15" s="32"/>
      <c r="AA15" s="31"/>
      <c r="AB15" s="32"/>
      <c r="AC15" s="31"/>
      <c r="AD15" s="32"/>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61">
        <v>1</v>
      </c>
      <c r="S16" s="230"/>
      <c r="T16" s="230"/>
      <c r="U16" s="230"/>
      <c r="V16" s="229"/>
      <c r="W16" s="59"/>
      <c r="X16" s="59"/>
      <c r="Y16" s="59"/>
      <c r="Z16" s="59"/>
      <c r="AA16" s="59"/>
      <c r="AB16" s="59"/>
      <c r="AC16" s="59"/>
      <c r="AD16" s="59"/>
      <c r="AE16" s="59"/>
      <c r="AF16" s="59"/>
      <c r="AG16" s="59"/>
      <c r="AH16" s="59"/>
      <c r="AI16" s="60">
        <f t="shared" ref="AI16:AJ19" si="1">K16+M16+O16+Q16+S16+U16+W16+Y16+AA16+AC16+AE16+AG16</f>
        <v>1</v>
      </c>
      <c r="AJ16" s="53">
        <f t="shared" si="1"/>
        <v>1</v>
      </c>
      <c r="AK16" s="54">
        <f t="shared" ref="AK16:AK29"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61">
        <v>1</v>
      </c>
      <c r="S17" s="230"/>
      <c r="T17" s="230"/>
      <c r="U17" s="230"/>
      <c r="V17" s="230"/>
      <c r="W17" s="75">
        <v>1</v>
      </c>
      <c r="X17" s="93"/>
      <c r="Y17" s="93"/>
      <c r="Z17" s="93"/>
      <c r="AA17" s="93"/>
      <c r="AB17" s="59"/>
      <c r="AC17" s="75">
        <v>1</v>
      </c>
      <c r="AD17" s="59"/>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61">
        <v>1</v>
      </c>
      <c r="U18" s="230"/>
      <c r="V18" s="229"/>
      <c r="W18" s="59"/>
      <c r="X18" s="59"/>
      <c r="Y18" s="59"/>
      <c r="Z18" s="59"/>
      <c r="AA18" s="75">
        <v>1</v>
      </c>
      <c r="AB18" s="59"/>
      <c r="AC18" s="59"/>
      <c r="AD18" s="59"/>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61">
        <v>0.5</v>
      </c>
      <c r="S19" s="234"/>
      <c r="T19" s="234"/>
      <c r="U19" s="234"/>
      <c r="V19" s="234"/>
      <c r="W19" s="76">
        <v>0.5</v>
      </c>
      <c r="X19" s="35"/>
      <c r="Y19" s="35"/>
      <c r="Z19" s="35"/>
      <c r="AA19" s="35"/>
      <c r="AB19" s="35"/>
      <c r="AC19" s="76">
        <v>0.5</v>
      </c>
      <c r="AD19" s="35"/>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32"/>
      <c r="Y20" s="31"/>
      <c r="Z20" s="32"/>
      <c r="AA20" s="31"/>
      <c r="AB20" s="32"/>
      <c r="AC20" s="31"/>
      <c r="AD20" s="32"/>
      <c r="AE20" s="31"/>
      <c r="AF20" s="32"/>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61">
        <v>2</v>
      </c>
      <c r="U21" s="229"/>
      <c r="V21" s="229">
        <v>0</v>
      </c>
      <c r="W21" s="59"/>
      <c r="X21" s="59"/>
      <c r="Y21" s="59"/>
      <c r="Z21" s="59"/>
      <c r="AA21" s="59"/>
      <c r="AB21" s="59"/>
      <c r="AC21" s="59"/>
      <c r="AD21" s="59"/>
      <c r="AE21" s="59"/>
      <c r="AF21" s="59"/>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59"/>
      <c r="Y22" s="75">
        <v>1</v>
      </c>
      <c r="Z22" s="59"/>
      <c r="AA22" s="59"/>
      <c r="AB22" s="59"/>
      <c r="AC22" s="59"/>
      <c r="AD22" s="59"/>
      <c r="AE22" s="59"/>
      <c r="AF22" s="59"/>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59"/>
      <c r="Y23" s="59"/>
      <c r="Z23" s="59"/>
      <c r="AA23" s="59"/>
      <c r="AB23" s="59"/>
      <c r="AC23" s="59"/>
      <c r="AD23" s="59"/>
      <c r="AE23" s="59"/>
      <c r="AF23" s="59"/>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1</v>
      </c>
      <c r="U24" s="242">
        <v>1</v>
      </c>
      <c r="V24" s="261">
        <v>0</v>
      </c>
      <c r="W24" s="25"/>
      <c r="X24" s="25"/>
      <c r="Y24" s="25"/>
      <c r="Z24" s="25"/>
      <c r="AA24" s="25"/>
      <c r="AB24" s="25"/>
      <c r="AC24" s="25"/>
      <c r="AD24" s="25"/>
      <c r="AE24" s="25"/>
      <c r="AF24" s="25"/>
      <c r="AG24" s="25"/>
      <c r="AH24" s="25"/>
      <c r="AI24" s="52">
        <f t="shared" si="3"/>
        <v>1</v>
      </c>
      <c r="AJ24" s="53">
        <f t="shared" si="3"/>
        <v>1</v>
      </c>
      <c r="AK24" s="54">
        <f t="shared" si="2"/>
        <v>1</v>
      </c>
    </row>
    <row r="25" spans="2:37" s="61" customFormat="1" ht="22.5" customHeight="1" x14ac:dyDescent="0.25">
      <c r="B25" s="26" t="s">
        <v>164</v>
      </c>
      <c r="C25" s="97">
        <f>$F25/100</f>
        <v>6.5000000000000002E-2</v>
      </c>
      <c r="D25" s="27"/>
      <c r="E25" s="28"/>
      <c r="F25" s="138">
        <f>SUM(F26:F29)</f>
        <v>6.5</v>
      </c>
      <c r="G25" s="28"/>
      <c r="H25" s="29"/>
      <c r="I25" s="28"/>
      <c r="J25" s="30"/>
      <c r="K25" s="22"/>
      <c r="L25" s="23"/>
      <c r="M25" s="222"/>
      <c r="N25" s="223"/>
      <c r="O25" s="222"/>
      <c r="P25" s="223"/>
      <c r="Q25" s="224"/>
      <c r="R25" s="225"/>
      <c r="S25" s="224"/>
      <c r="T25" s="225"/>
      <c r="U25" s="224"/>
      <c r="V25" s="225"/>
      <c r="W25" s="31"/>
      <c r="X25" s="32"/>
      <c r="Y25" s="31"/>
      <c r="Z25" s="32"/>
      <c r="AA25" s="31"/>
      <c r="AB25" s="32"/>
      <c r="AC25" s="31"/>
      <c r="AD25" s="32"/>
      <c r="AE25" s="31"/>
      <c r="AF25" s="32"/>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1</v>
      </c>
      <c r="U26" s="233">
        <v>1</v>
      </c>
      <c r="V26" s="261">
        <v>0</v>
      </c>
      <c r="W26" s="35"/>
      <c r="X26" s="35"/>
      <c r="Y26" s="35"/>
      <c r="Z26" s="35"/>
      <c r="AA26" s="35"/>
      <c r="AB26" s="35"/>
      <c r="AC26" s="35"/>
      <c r="AD26" s="35"/>
      <c r="AE26" s="35"/>
      <c r="AF26" s="35"/>
      <c r="AG26" s="35"/>
      <c r="AH26" s="35"/>
      <c r="AI26" s="52">
        <f t="shared" ref="AI26:AJ29" si="4">K26+M26+O26+Q26+S26+U26+W26+Y26+AA26+AC26+AE26+AG26</f>
        <v>1</v>
      </c>
      <c r="AJ26" s="53">
        <f t="shared" si="4"/>
        <v>1</v>
      </c>
      <c r="AK26" s="54">
        <f t="shared" si="2"/>
        <v>1</v>
      </c>
    </row>
    <row r="27" spans="2:37"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61">
        <v>1</v>
      </c>
      <c r="S27" s="229"/>
      <c r="T27" s="229"/>
      <c r="U27" s="229"/>
      <c r="V27" s="229"/>
      <c r="W27" s="59"/>
      <c r="X27" s="59"/>
      <c r="Y27" s="59"/>
      <c r="Z27" s="59"/>
      <c r="AA27" s="34"/>
      <c r="AB27" s="34"/>
      <c r="AC27" s="75">
        <v>1</v>
      </c>
      <c r="AD27" s="59"/>
      <c r="AE27" s="59"/>
      <c r="AF27" s="59"/>
      <c r="AG27" s="59"/>
      <c r="AH27" s="59"/>
      <c r="AI27" s="52">
        <f>Q27+S27+U27+W27+Y27+AC27+AE27+AG27</f>
        <v>2</v>
      </c>
      <c r="AJ27" s="53">
        <f>R27+T27+V27+X27+Z27+AD27+AF27+AH27</f>
        <v>1</v>
      </c>
      <c r="AK27" s="54">
        <f t="shared" si="2"/>
        <v>0.5</v>
      </c>
    </row>
    <row r="28" spans="2:37" s="61" customFormat="1" ht="120.6" customHeight="1" x14ac:dyDescent="0.25">
      <c r="B28" s="84" t="s">
        <v>179</v>
      </c>
      <c r="C28" s="81" t="s">
        <v>180</v>
      </c>
      <c r="D28" s="66">
        <v>25</v>
      </c>
      <c r="E28" s="65" t="s">
        <v>181</v>
      </c>
      <c r="F28" s="56">
        <v>2</v>
      </c>
      <c r="G28" s="66" t="s">
        <v>182</v>
      </c>
      <c r="H28" s="86" t="s">
        <v>183</v>
      </c>
      <c r="I28" s="71" t="s">
        <v>184</v>
      </c>
      <c r="J28" s="50" t="s">
        <v>71</v>
      </c>
      <c r="K28" s="58"/>
      <c r="L28" s="58"/>
      <c r="M28" s="226"/>
      <c r="N28" s="226"/>
      <c r="O28" s="226"/>
      <c r="P28" s="226"/>
      <c r="Q28" s="226"/>
      <c r="R28" s="229"/>
      <c r="S28" s="228">
        <v>1</v>
      </c>
      <c r="T28" s="261">
        <v>1</v>
      </c>
      <c r="U28" s="229"/>
      <c r="V28" s="229"/>
      <c r="W28" s="59"/>
      <c r="X28" s="59"/>
      <c r="Y28" s="59"/>
      <c r="Z28" s="59"/>
      <c r="AA28" s="59"/>
      <c r="AB28" s="59"/>
      <c r="AC28" s="59"/>
      <c r="AD28" s="59"/>
      <c r="AE28" s="75">
        <v>1</v>
      </c>
      <c r="AF28" s="59"/>
      <c r="AG28" s="59"/>
      <c r="AH28" s="59"/>
      <c r="AI28" s="52">
        <f t="shared" si="4"/>
        <v>2</v>
      </c>
      <c r="AJ28" s="53">
        <f t="shared" si="4"/>
        <v>1</v>
      </c>
      <c r="AK28" s="54">
        <f t="shared" si="2"/>
        <v>0.5</v>
      </c>
    </row>
    <row r="29" spans="2:37" s="61" customFormat="1" ht="195.6" customHeight="1" x14ac:dyDescent="0.25">
      <c r="B29" s="186" t="s">
        <v>205</v>
      </c>
      <c r="C29" s="189" t="s">
        <v>206</v>
      </c>
      <c r="D29" s="66">
        <v>33</v>
      </c>
      <c r="E29" s="67" t="s">
        <v>212</v>
      </c>
      <c r="F29" s="56">
        <v>1.5</v>
      </c>
      <c r="G29" s="86" t="s">
        <v>213</v>
      </c>
      <c r="H29" s="86" t="s">
        <v>214</v>
      </c>
      <c r="I29" s="71" t="s">
        <v>215</v>
      </c>
      <c r="J29" s="50" t="s">
        <v>71</v>
      </c>
      <c r="K29" s="58"/>
      <c r="L29" s="58"/>
      <c r="M29" s="226"/>
      <c r="N29" s="226"/>
      <c r="O29" s="226"/>
      <c r="P29" s="226"/>
      <c r="Q29" s="228">
        <v>0.5</v>
      </c>
      <c r="R29" s="261">
        <v>0.5</v>
      </c>
      <c r="S29" s="229"/>
      <c r="T29" s="229"/>
      <c r="U29" s="229"/>
      <c r="V29" s="229"/>
      <c r="W29" s="75">
        <v>0.5</v>
      </c>
      <c r="X29" s="59"/>
      <c r="Y29" s="59"/>
      <c r="Z29" s="59"/>
      <c r="AA29" s="59"/>
      <c r="AB29" s="59"/>
      <c r="AC29" s="75">
        <v>0.5</v>
      </c>
      <c r="AD29" s="59"/>
      <c r="AE29" s="59"/>
      <c r="AF29" s="59"/>
      <c r="AG29" s="59"/>
      <c r="AH29" s="59"/>
      <c r="AI29" s="52">
        <f t="shared" si="4"/>
        <v>1.5</v>
      </c>
      <c r="AJ29" s="53">
        <f t="shared" si="4"/>
        <v>0.5</v>
      </c>
      <c r="AK29" s="54">
        <f t="shared" si="2"/>
        <v>0.33333333333333331</v>
      </c>
    </row>
    <row r="30" spans="2:37" s="42" customFormat="1" ht="31.5" customHeight="1" x14ac:dyDescent="0.25">
      <c r="B30" s="303" t="s">
        <v>264</v>
      </c>
      <c r="C30" s="305">
        <f>+C13+C15+C20+C25</f>
        <v>0.22</v>
      </c>
      <c r="D30" s="306"/>
      <c r="E30" s="309" t="s">
        <v>59</v>
      </c>
      <c r="F30" s="309"/>
      <c r="G30" s="309"/>
      <c r="H30" s="309"/>
      <c r="I30" s="309"/>
      <c r="J30" s="309"/>
      <c r="K30" s="40">
        <f t="shared" ref="K30:L30" si="5">SUM(K13:K29)</f>
        <v>0</v>
      </c>
      <c r="L30" s="40">
        <f t="shared" si="5"/>
        <v>0</v>
      </c>
      <c r="M30" s="69">
        <f>SUM(M14:M29)</f>
        <v>0</v>
      </c>
      <c r="N30" s="70">
        <f t="shared" ref="N30:AJ30" si="6">SUM(N14:N29)</f>
        <v>0</v>
      </c>
      <c r="O30" s="69">
        <v>0</v>
      </c>
      <c r="P30" s="70">
        <v>0</v>
      </c>
      <c r="Q30" s="69">
        <f t="shared" si="6"/>
        <v>5</v>
      </c>
      <c r="R30" s="70">
        <f t="shared" si="6"/>
        <v>4</v>
      </c>
      <c r="S30" s="69">
        <f t="shared" si="6"/>
        <v>4</v>
      </c>
      <c r="T30" s="70">
        <f t="shared" si="6"/>
        <v>7</v>
      </c>
      <c r="U30" s="69">
        <f t="shared" si="6"/>
        <v>2</v>
      </c>
      <c r="V30" s="70">
        <f t="shared" si="6"/>
        <v>0</v>
      </c>
      <c r="W30" s="69">
        <f t="shared" si="6"/>
        <v>4</v>
      </c>
      <c r="X30" s="70">
        <f t="shared" si="6"/>
        <v>0</v>
      </c>
      <c r="Y30" s="69">
        <f t="shared" si="6"/>
        <v>1</v>
      </c>
      <c r="Z30" s="70">
        <f t="shared" si="6"/>
        <v>0</v>
      </c>
      <c r="AA30" s="69">
        <f>+AA18+AA14</f>
        <v>2</v>
      </c>
      <c r="AB30" s="70">
        <f>+AB18+AB14</f>
        <v>0</v>
      </c>
      <c r="AC30" s="69">
        <f t="shared" si="6"/>
        <v>3</v>
      </c>
      <c r="AD30" s="70">
        <f t="shared" si="6"/>
        <v>0</v>
      </c>
      <c r="AE30" s="69">
        <f t="shared" si="6"/>
        <v>1</v>
      </c>
      <c r="AF30" s="70">
        <f t="shared" si="6"/>
        <v>0</v>
      </c>
      <c r="AG30" s="69">
        <f t="shared" si="6"/>
        <v>0</v>
      </c>
      <c r="AH30" s="70">
        <f t="shared" si="6"/>
        <v>0</v>
      </c>
      <c r="AI30" s="141">
        <f t="shared" si="6"/>
        <v>22</v>
      </c>
      <c r="AJ30" s="69">
        <f t="shared" si="6"/>
        <v>11</v>
      </c>
      <c r="AK30" s="41">
        <f>AVERAGE(AK14:AK29)</f>
        <v>0.53846153846153844</v>
      </c>
    </row>
    <row r="31" spans="2:37" s="42" customFormat="1" ht="31.5" customHeight="1" x14ac:dyDescent="0.25">
      <c r="B31" s="304"/>
      <c r="C31" s="307"/>
      <c r="D31" s="308"/>
      <c r="E31" s="309" t="s">
        <v>265</v>
      </c>
      <c r="F31" s="309"/>
      <c r="G31" s="309"/>
      <c r="H31" s="309"/>
      <c r="I31" s="309"/>
      <c r="J31" s="309"/>
      <c r="K31" s="40">
        <f>SUM(K13:K30)</f>
        <v>0</v>
      </c>
      <c r="L31" s="40">
        <f>SUM(L13:L30)</f>
        <v>0</v>
      </c>
      <c r="M31" s="69">
        <f>+M30</f>
        <v>0</v>
      </c>
      <c r="N31" s="70">
        <f>+N30</f>
        <v>0</v>
      </c>
      <c r="O31" s="69">
        <f>+O30+M31</f>
        <v>0</v>
      </c>
      <c r="P31" s="70">
        <f>+P30+N31</f>
        <v>0</v>
      </c>
      <c r="Q31" s="69">
        <f>+Q30+O31</f>
        <v>5</v>
      </c>
      <c r="R31" s="70">
        <f>+R30+P31</f>
        <v>4</v>
      </c>
      <c r="S31" s="69">
        <f>Q31+S30</f>
        <v>9</v>
      </c>
      <c r="T31" s="70">
        <f t="shared" ref="T31:AG31" si="7">+R31+T30</f>
        <v>11</v>
      </c>
      <c r="U31" s="69">
        <f t="shared" si="7"/>
        <v>11</v>
      </c>
      <c r="V31" s="70">
        <f t="shared" si="7"/>
        <v>11</v>
      </c>
      <c r="W31" s="69">
        <f t="shared" si="7"/>
        <v>15</v>
      </c>
      <c r="X31" s="70">
        <f t="shared" si="7"/>
        <v>11</v>
      </c>
      <c r="Y31" s="69">
        <f t="shared" si="7"/>
        <v>16</v>
      </c>
      <c r="Z31" s="70">
        <f t="shared" si="7"/>
        <v>11</v>
      </c>
      <c r="AA31" s="69">
        <f t="shared" si="7"/>
        <v>18</v>
      </c>
      <c r="AB31" s="70">
        <f t="shared" si="7"/>
        <v>11</v>
      </c>
      <c r="AC31" s="69">
        <f t="shared" si="7"/>
        <v>21</v>
      </c>
      <c r="AD31" s="70">
        <f t="shared" si="7"/>
        <v>11</v>
      </c>
      <c r="AE31" s="69">
        <f t="shared" si="7"/>
        <v>22</v>
      </c>
      <c r="AF31" s="70">
        <f t="shared" si="7"/>
        <v>11</v>
      </c>
      <c r="AG31" s="69">
        <f t="shared" si="7"/>
        <v>22</v>
      </c>
      <c r="AH31" s="70">
        <f>+AF31+AH30</f>
        <v>11</v>
      </c>
      <c r="AI31" s="300"/>
      <c r="AJ31" s="301"/>
      <c r="AK31" s="302"/>
    </row>
    <row r="32" spans="2:37" ht="15" x14ac:dyDescent="0.25">
      <c r="J32" s="43"/>
    </row>
    <row r="33" spans="2:35" ht="17.399999999999999" x14ac:dyDescent="0.3">
      <c r="B33" s="45" t="s">
        <v>266</v>
      </c>
      <c r="J33" s="43"/>
    </row>
    <row r="34" spans="2:35" ht="20.399999999999999" x14ac:dyDescent="0.35">
      <c r="B34" s="46" t="s">
        <v>267</v>
      </c>
      <c r="J34" s="43"/>
      <c r="AI34" s="142"/>
    </row>
    <row r="35" spans="2:35" ht="20.399999999999999" x14ac:dyDescent="0.35">
      <c r="B35" s="46" t="s">
        <v>268</v>
      </c>
      <c r="J35" s="43"/>
    </row>
    <row r="36" spans="2:35" ht="18" x14ac:dyDescent="0.35">
      <c r="B36" s="133" t="s">
        <v>269</v>
      </c>
      <c r="J36" s="43"/>
    </row>
    <row r="37" spans="2:35" ht="18" x14ac:dyDescent="0.35">
      <c r="B37" s="133" t="s">
        <v>270</v>
      </c>
      <c r="J37" s="43"/>
    </row>
    <row r="38" spans="2:35" ht="15" x14ac:dyDescent="0.25">
      <c r="J38" s="43"/>
    </row>
    <row r="39" spans="2:35" ht="15" customHeight="1" x14ac:dyDescent="0.25">
      <c r="B39" s="292" t="s">
        <v>23</v>
      </c>
      <c r="C39" s="292"/>
      <c r="D39" s="292"/>
      <c r="E39" s="292"/>
      <c r="F39" s="292"/>
      <c r="G39" s="292"/>
      <c r="H39" s="292"/>
      <c r="I39" s="292"/>
      <c r="J39" s="292"/>
      <c r="K39" s="292"/>
      <c r="L39" s="292"/>
      <c r="M39" s="292"/>
      <c r="N39" s="292"/>
      <c r="O39" s="292"/>
      <c r="P39" s="292"/>
    </row>
    <row r="40" spans="2:35" ht="15" x14ac:dyDescent="0.25">
      <c r="J40" s="43"/>
    </row>
    <row r="41" spans="2:35" ht="15" x14ac:dyDescent="0.25">
      <c r="J41" s="43"/>
    </row>
    <row r="42" spans="2:35" ht="15" x14ac:dyDescent="0.25">
      <c r="E42" s="98"/>
      <c r="J42" s="43"/>
    </row>
  </sheetData>
  <sheetProtection algorithmName="SHA-512" hashValue="DPeut3iiI8k08RRSYwdYSe+GEYU1IVjId59Hkpag/e/2FElOXs4HrleS59Zy9AgUNbgkUz7PzYCEpkaIj6zkdA==" saltValue="58CbGsrXPvHoeAxyxEFGJA==" spinCount="100000" sheet="1" objects="1" scenarios="1"/>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E30:J30"/>
    <mergeCell ref="E31:J31"/>
    <mergeCell ref="AI31:AK31"/>
    <mergeCell ref="B39:P39"/>
    <mergeCell ref="B30:B31"/>
    <mergeCell ref="C30:D31"/>
  </mergeCells>
  <conditionalFormatting sqref="O14 Q29 S29:AH29">
    <cfRule type="cellIs" dxfId="32" priority="28" operator="greaterThan">
      <formula>"O"</formula>
    </cfRule>
  </conditionalFormatting>
  <conditionalFormatting sqref="AC27:AH27 Q27:Z27 Q13:AH26">
    <cfRule type="cellIs" dxfId="31" priority="15" operator="greaterThan">
      <formula>"O"</formula>
    </cfRule>
  </conditionalFormatting>
  <conditionalFormatting sqref="R28:S28 U28:AH28">
    <cfRule type="cellIs" dxfId="30" priority="25" operator="greaterThan">
      <formula>"O"</formula>
    </cfRule>
  </conditionalFormatting>
  <conditionalFormatting sqref="T28">
    <cfRule type="cellIs" dxfId="29" priority="2" operator="greaterThan">
      <formula>"O"</formula>
    </cfRule>
  </conditionalFormatting>
  <conditionalFormatting sqref="R29">
    <cfRule type="cellIs" dxfId="28" priority="1" operator="greaterThan">
      <formula>"O"</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CECC8-A54D-4170-8CA6-6293EFB95568}">
  <dimension ref="B2:AK46"/>
  <sheetViews>
    <sheetView showGridLines="0" topLeftCell="C9" zoomScale="50" zoomScaleNormal="50" workbookViewId="0">
      <pane xSplit="10" ySplit="5" topLeftCell="P23" activePane="bottomRight" state="frozen"/>
      <selection activeCell="C9" sqref="C9"/>
      <selection pane="topRight" activeCell="M9" sqref="M9"/>
      <selection pane="bottomLeft" activeCell="C14" sqref="C14"/>
      <selection pane="bottomRight" activeCell="Y23" sqref="Y23"/>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192"/>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178"/>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45">
        <v>0</v>
      </c>
      <c r="S16" s="230"/>
      <c r="T16" s="230"/>
      <c r="U16" s="230"/>
      <c r="V16" s="229"/>
      <c r="W16" s="59"/>
      <c r="X16" s="192"/>
      <c r="Y16" s="59"/>
      <c r="Z16" s="192"/>
      <c r="AA16" s="59"/>
      <c r="AB16" s="192"/>
      <c r="AC16" s="59"/>
      <c r="AD16" s="192"/>
      <c r="AE16" s="59"/>
      <c r="AF16" s="192"/>
      <c r="AG16" s="59"/>
      <c r="AH16" s="59"/>
      <c r="AI16" s="60">
        <f t="shared" ref="AI16:AJ19" si="1">K16+M16+O16+Q16+S16+U16+W16+Y16+AA16+AC16+AE16+AG16</f>
        <v>1</v>
      </c>
      <c r="AJ16" s="53">
        <f t="shared" si="1"/>
        <v>0</v>
      </c>
      <c r="AK16" s="54">
        <f t="shared" ref="AK16:AK33" si="2">AJ16/AI16</f>
        <v>0</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45">
        <v>0</v>
      </c>
      <c r="S17" s="230"/>
      <c r="T17" s="230"/>
      <c r="U17" s="230"/>
      <c r="V17" s="230"/>
      <c r="W17" s="75">
        <v>1</v>
      </c>
      <c r="X17" s="195"/>
      <c r="Y17" s="93"/>
      <c r="Z17" s="195"/>
      <c r="AA17" s="93"/>
      <c r="AB17" s="192"/>
      <c r="AC17" s="75">
        <v>1</v>
      </c>
      <c r="AD17" s="192"/>
      <c r="AE17" s="59"/>
      <c r="AF17" s="192"/>
      <c r="AG17" s="59"/>
      <c r="AH17" s="59"/>
      <c r="AI17" s="60">
        <f t="shared" si="1"/>
        <v>3</v>
      </c>
      <c r="AJ17" s="53">
        <f t="shared" si="1"/>
        <v>0</v>
      </c>
      <c r="AK17" s="54">
        <f t="shared" si="2"/>
        <v>0</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192"/>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51">
        <v>0</v>
      </c>
      <c r="S19" s="234"/>
      <c r="T19" s="234"/>
      <c r="U19" s="234"/>
      <c r="V19" s="234"/>
      <c r="W19" s="76">
        <v>0.5</v>
      </c>
      <c r="X19" s="193"/>
      <c r="Y19" s="35"/>
      <c r="Z19" s="193"/>
      <c r="AA19" s="35"/>
      <c r="AB19" s="193"/>
      <c r="AC19" s="76">
        <v>0.5</v>
      </c>
      <c r="AD19" s="193"/>
      <c r="AE19" s="35"/>
      <c r="AF19" s="193"/>
      <c r="AG19" s="35"/>
      <c r="AH19" s="35"/>
      <c r="AI19" s="52">
        <f t="shared" si="1"/>
        <v>1.5</v>
      </c>
      <c r="AJ19" s="53">
        <f t="shared" si="1"/>
        <v>0</v>
      </c>
      <c r="AK19" s="54">
        <f t="shared" si="2"/>
        <v>0</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178"/>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192"/>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192"/>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192"/>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191"/>
      <c r="AG24" s="25"/>
      <c r="AH24" s="25"/>
      <c r="AI24" s="52">
        <f t="shared" si="3"/>
        <v>1</v>
      </c>
      <c r="AJ24" s="53">
        <f t="shared" si="3"/>
        <v>1</v>
      </c>
      <c r="AK24" s="54">
        <f t="shared" si="2"/>
        <v>1</v>
      </c>
    </row>
    <row r="25" spans="2:37" s="61" customFormat="1" ht="22.5" customHeight="1" x14ac:dyDescent="0.25">
      <c r="B25" s="26" t="s">
        <v>164</v>
      </c>
      <c r="C25" s="97">
        <f>$F25/100</f>
        <v>0.1525</v>
      </c>
      <c r="D25" s="27"/>
      <c r="E25" s="28"/>
      <c r="F25" s="138">
        <f>SUM(F26:F33)</f>
        <v>15.25</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178"/>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193"/>
      <c r="AG26" s="35"/>
      <c r="AH26" s="35"/>
      <c r="AI26" s="52">
        <f t="shared" ref="AI26:AJ32" si="4">K26+M26+O26+Q26+S26+U26+W26+Y26+AA26+AC26+AE26+AG26</f>
        <v>1</v>
      </c>
      <c r="AJ26" s="53">
        <f t="shared" si="4"/>
        <v>1</v>
      </c>
      <c r="AK26" s="54">
        <f t="shared" si="2"/>
        <v>1</v>
      </c>
    </row>
    <row r="27" spans="2:37"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192"/>
      <c r="AG27" s="59"/>
      <c r="AH27" s="59"/>
      <c r="AI27" s="52">
        <f>Q27+S27+U27+W27+Y27+AC27+AE27+AG27</f>
        <v>2</v>
      </c>
      <c r="AJ27" s="53">
        <f>R27+T27+V27+X27+Z27+AD27+AF27+AH27</f>
        <v>1</v>
      </c>
      <c r="AK27" s="54">
        <f t="shared" si="2"/>
        <v>0.5</v>
      </c>
    </row>
    <row r="28" spans="2:37" s="61" customFormat="1" ht="199.2" customHeight="1" x14ac:dyDescent="0.25">
      <c r="B28" s="184" t="s">
        <v>179</v>
      </c>
      <c r="C28" s="184" t="s">
        <v>180</v>
      </c>
      <c r="D28" s="66">
        <v>26</v>
      </c>
      <c r="E28" s="65" t="s">
        <v>185</v>
      </c>
      <c r="F28" s="56">
        <v>2</v>
      </c>
      <c r="G28" s="66" t="s">
        <v>186</v>
      </c>
      <c r="H28" s="66" t="s">
        <v>187</v>
      </c>
      <c r="I28" s="65" t="s">
        <v>188</v>
      </c>
      <c r="J28" s="50" t="s">
        <v>71</v>
      </c>
      <c r="K28" s="58"/>
      <c r="L28" s="58"/>
      <c r="M28" s="226"/>
      <c r="N28" s="226"/>
      <c r="O28" s="226"/>
      <c r="P28" s="226"/>
      <c r="Q28" s="226"/>
      <c r="R28" s="229"/>
      <c r="S28" s="228">
        <v>1</v>
      </c>
      <c r="T28" s="229">
        <v>1</v>
      </c>
      <c r="U28" s="229"/>
      <c r="V28" s="229"/>
      <c r="W28" s="59"/>
      <c r="X28" s="192"/>
      <c r="Y28" s="59"/>
      <c r="Z28" s="192"/>
      <c r="AA28" s="59"/>
      <c r="AB28" s="192"/>
      <c r="AC28" s="59"/>
      <c r="AD28" s="192"/>
      <c r="AE28" s="75">
        <v>1</v>
      </c>
      <c r="AF28" s="192"/>
      <c r="AG28" s="59"/>
      <c r="AH28" s="59"/>
      <c r="AI28" s="52">
        <f t="shared" si="4"/>
        <v>2</v>
      </c>
      <c r="AJ28" s="53">
        <f t="shared" si="4"/>
        <v>1</v>
      </c>
      <c r="AK28" s="54">
        <f t="shared" si="2"/>
        <v>0.5</v>
      </c>
    </row>
    <row r="29" spans="2:37" s="61" customFormat="1" ht="114" customHeight="1" x14ac:dyDescent="0.25">
      <c r="B29" s="298" t="s">
        <v>189</v>
      </c>
      <c r="C29" s="293" t="s">
        <v>190</v>
      </c>
      <c r="D29" s="66">
        <v>27</v>
      </c>
      <c r="E29" s="158" t="s">
        <v>191</v>
      </c>
      <c r="F29" s="56">
        <v>1</v>
      </c>
      <c r="G29" s="66" t="s">
        <v>192</v>
      </c>
      <c r="H29" s="66" t="s">
        <v>193</v>
      </c>
      <c r="I29" s="159" t="s">
        <v>194</v>
      </c>
      <c r="J29" s="50" t="s">
        <v>71</v>
      </c>
      <c r="K29" s="58"/>
      <c r="L29" s="58"/>
      <c r="M29" s="226"/>
      <c r="N29" s="226"/>
      <c r="O29" s="228">
        <v>1</v>
      </c>
      <c r="P29" s="229">
        <v>1</v>
      </c>
      <c r="Q29" s="226"/>
      <c r="R29" s="229"/>
      <c r="S29" s="229"/>
      <c r="T29" s="229"/>
      <c r="U29" s="249"/>
      <c r="V29" s="229"/>
      <c r="W29" s="59"/>
      <c r="X29" s="192"/>
      <c r="Y29" s="59"/>
      <c r="Z29" s="192"/>
      <c r="AA29" s="59"/>
      <c r="AB29" s="192"/>
      <c r="AC29" s="59"/>
      <c r="AD29" s="192"/>
      <c r="AE29" s="59"/>
      <c r="AF29" s="192"/>
      <c r="AG29" s="59"/>
      <c r="AH29" s="59"/>
      <c r="AI29" s="52">
        <f t="shared" si="4"/>
        <v>1</v>
      </c>
      <c r="AJ29" s="53">
        <f t="shared" si="4"/>
        <v>1</v>
      </c>
      <c r="AK29" s="54">
        <f t="shared" si="2"/>
        <v>1</v>
      </c>
    </row>
    <row r="30" spans="2:37" s="61" customFormat="1" ht="201" customHeight="1" x14ac:dyDescent="0.25">
      <c r="B30" s="299"/>
      <c r="C30" s="294"/>
      <c r="D30" s="66">
        <v>28</v>
      </c>
      <c r="E30" s="160" t="s">
        <v>195</v>
      </c>
      <c r="F30" s="161">
        <v>2</v>
      </c>
      <c r="G30" s="66" t="s">
        <v>192</v>
      </c>
      <c r="H30" s="66" t="s">
        <v>196</v>
      </c>
      <c r="I30" s="159" t="s">
        <v>197</v>
      </c>
      <c r="J30" s="50" t="s">
        <v>71</v>
      </c>
      <c r="K30" s="58"/>
      <c r="L30" s="58"/>
      <c r="M30" s="249"/>
      <c r="N30" s="226"/>
      <c r="O30" s="226"/>
      <c r="P30" s="226"/>
      <c r="Q30" s="226"/>
      <c r="R30" s="229"/>
      <c r="S30" s="249"/>
      <c r="T30" s="229"/>
      <c r="U30" s="228">
        <v>1</v>
      </c>
      <c r="V30" s="229">
        <v>0.5</v>
      </c>
      <c r="W30" s="59"/>
      <c r="X30" s="192"/>
      <c r="Y30" s="59"/>
      <c r="Z30" s="192"/>
      <c r="AA30" s="59"/>
      <c r="AB30" s="192"/>
      <c r="AC30" s="59"/>
      <c r="AD30" s="192"/>
      <c r="AE30" s="75">
        <v>1</v>
      </c>
      <c r="AF30" s="192"/>
      <c r="AG30" s="59"/>
      <c r="AH30" s="59"/>
      <c r="AI30" s="52">
        <f t="shared" si="4"/>
        <v>2</v>
      </c>
      <c r="AJ30" s="53">
        <f t="shared" si="4"/>
        <v>0.5</v>
      </c>
      <c r="AK30" s="54">
        <f t="shared" si="2"/>
        <v>0.25</v>
      </c>
    </row>
    <row r="31" spans="2:37" s="61" customFormat="1" ht="178.2" customHeight="1" x14ac:dyDescent="0.25">
      <c r="B31" s="299"/>
      <c r="C31" s="294"/>
      <c r="D31" s="66">
        <v>29</v>
      </c>
      <c r="E31" s="160" t="s">
        <v>198</v>
      </c>
      <c r="F31" s="161">
        <v>2</v>
      </c>
      <c r="G31" s="66" t="s">
        <v>192</v>
      </c>
      <c r="H31" s="66" t="s">
        <v>199</v>
      </c>
      <c r="I31" s="159" t="s">
        <v>200</v>
      </c>
      <c r="J31" s="50" t="s">
        <v>71</v>
      </c>
      <c r="K31" s="58"/>
      <c r="L31" s="58"/>
      <c r="M31" s="226"/>
      <c r="N31" s="226"/>
      <c r="O31" s="226"/>
      <c r="P31" s="226"/>
      <c r="Q31" s="229"/>
      <c r="R31" s="229"/>
      <c r="S31" s="229"/>
      <c r="T31" s="229"/>
      <c r="U31" s="228">
        <v>1</v>
      </c>
      <c r="V31" s="229">
        <v>0.5</v>
      </c>
      <c r="W31" s="59"/>
      <c r="X31" s="192"/>
      <c r="Y31" s="59"/>
      <c r="Z31" s="192"/>
      <c r="AA31" s="59"/>
      <c r="AB31" s="192"/>
      <c r="AD31" s="192"/>
      <c r="AE31" s="75">
        <v>1</v>
      </c>
      <c r="AF31" s="192"/>
      <c r="AG31" s="59"/>
      <c r="AH31" s="59"/>
      <c r="AI31" s="52">
        <f t="shared" si="4"/>
        <v>2</v>
      </c>
      <c r="AJ31" s="53">
        <f t="shared" si="4"/>
        <v>0.5</v>
      </c>
      <c r="AK31" s="54">
        <f t="shared" si="2"/>
        <v>0.25</v>
      </c>
    </row>
    <row r="32" spans="2:37" s="61" customFormat="1" ht="185.4" customHeight="1" x14ac:dyDescent="0.25">
      <c r="B32" s="299"/>
      <c r="C32" s="294"/>
      <c r="D32" s="66">
        <v>30</v>
      </c>
      <c r="E32" s="165" t="s">
        <v>201</v>
      </c>
      <c r="F32" s="161">
        <v>4.25</v>
      </c>
      <c r="G32" s="66" t="s">
        <v>202</v>
      </c>
      <c r="H32" s="66" t="s">
        <v>203</v>
      </c>
      <c r="I32" s="159" t="s">
        <v>204</v>
      </c>
      <c r="J32" s="50" t="s">
        <v>71</v>
      </c>
      <c r="K32" s="58"/>
      <c r="L32" s="58"/>
      <c r="M32" s="226"/>
      <c r="N32" s="226"/>
      <c r="O32" s="228">
        <v>0.5</v>
      </c>
      <c r="P32" s="229">
        <v>0.5</v>
      </c>
      <c r="Q32" s="243">
        <v>0.75</v>
      </c>
      <c r="R32" s="250">
        <v>0.75</v>
      </c>
      <c r="S32" s="230"/>
      <c r="T32" s="230"/>
      <c r="U32" s="230"/>
      <c r="V32" s="230"/>
      <c r="W32" s="75">
        <v>1</v>
      </c>
      <c r="X32" s="195"/>
      <c r="Y32" s="93"/>
      <c r="Z32" s="195"/>
      <c r="AA32" s="59"/>
      <c r="AB32" s="192"/>
      <c r="AC32" s="75">
        <v>1</v>
      </c>
      <c r="AD32" s="192"/>
      <c r="AE32" s="59"/>
      <c r="AF32" s="192"/>
      <c r="AG32" s="75">
        <v>1</v>
      </c>
      <c r="AH32" s="192"/>
      <c r="AI32" s="140">
        <f t="shared" si="4"/>
        <v>4.25</v>
      </c>
      <c r="AJ32" s="53">
        <f t="shared" si="4"/>
        <v>1.25</v>
      </c>
      <c r="AK32" s="54">
        <f t="shared" si="2"/>
        <v>0.29411764705882354</v>
      </c>
    </row>
    <row r="33" spans="2:37" s="61" customFormat="1" ht="195.6" customHeight="1" x14ac:dyDescent="0.25">
      <c r="B33" s="186" t="s">
        <v>205</v>
      </c>
      <c r="C33" s="189" t="s">
        <v>206</v>
      </c>
      <c r="D33" s="66">
        <v>33</v>
      </c>
      <c r="E33" s="67" t="s">
        <v>212</v>
      </c>
      <c r="F33" s="56">
        <v>1</v>
      </c>
      <c r="G33" s="86" t="s">
        <v>213</v>
      </c>
      <c r="H33" s="86" t="s">
        <v>214</v>
      </c>
      <c r="I33" s="71" t="s">
        <v>215</v>
      </c>
      <c r="J33" s="50" t="s">
        <v>71</v>
      </c>
      <c r="K33" s="58"/>
      <c r="L33" s="58"/>
      <c r="M33" s="226"/>
      <c r="N33" s="226"/>
      <c r="O33" s="226"/>
      <c r="P33" s="226"/>
      <c r="Q33" s="232"/>
      <c r="R33" s="232"/>
      <c r="S33" s="229"/>
      <c r="T33" s="229"/>
      <c r="U33" s="229"/>
      <c r="V33" s="229"/>
      <c r="W33" s="75">
        <v>0.5</v>
      </c>
      <c r="X33" s="192"/>
      <c r="Y33" s="59"/>
      <c r="Z33" s="192"/>
      <c r="AA33" s="59"/>
      <c r="AB33" s="192"/>
      <c r="AC33" s="75">
        <v>0.5</v>
      </c>
      <c r="AD33" s="192"/>
      <c r="AE33" s="59"/>
      <c r="AF33" s="192"/>
      <c r="AG33" s="59"/>
      <c r="AH33" s="59"/>
      <c r="AI33" s="52">
        <f>W33+Y33+AA33+AC33+AE33+AG33</f>
        <v>1</v>
      </c>
      <c r="AJ33" s="53">
        <f>X33+Z33+AB33+AD33+AF33+AH33</f>
        <v>0</v>
      </c>
      <c r="AK33" s="54">
        <f t="shared" si="2"/>
        <v>0</v>
      </c>
    </row>
    <row r="34" spans="2:37" s="42" customFormat="1" ht="31.5" customHeight="1" x14ac:dyDescent="0.25">
      <c r="B34" s="303" t="s">
        <v>264</v>
      </c>
      <c r="C34" s="362">
        <f>+C13+C15+C20+C25</f>
        <v>0.3075</v>
      </c>
      <c r="D34" s="363"/>
      <c r="E34" s="309" t="s">
        <v>59</v>
      </c>
      <c r="F34" s="309"/>
      <c r="G34" s="309"/>
      <c r="H34" s="309"/>
      <c r="I34" s="309"/>
      <c r="J34" s="309"/>
      <c r="K34" s="40">
        <f t="shared" ref="K34:L34" si="5">SUM(K13:K33)</f>
        <v>0</v>
      </c>
      <c r="L34" s="40">
        <f t="shared" si="5"/>
        <v>0</v>
      </c>
      <c r="M34" s="69">
        <f>SUM(M14:M33)</f>
        <v>0</v>
      </c>
      <c r="N34" s="70">
        <f t="shared" ref="N34:AJ34" si="6">SUM(N14:N33)</f>
        <v>0</v>
      </c>
      <c r="O34" s="69">
        <f>+O32+O29</f>
        <v>1.5</v>
      </c>
      <c r="P34" s="70">
        <f>+P32+P29</f>
        <v>1.5</v>
      </c>
      <c r="Q34" s="69">
        <f>+Q32+Q27+Q19+Q17+Q16+Q14</f>
        <v>5.25</v>
      </c>
      <c r="R34" s="70">
        <f>+R32+R27+R19+R17+R16+R14</f>
        <v>2.75</v>
      </c>
      <c r="S34" s="69">
        <f t="shared" si="6"/>
        <v>4</v>
      </c>
      <c r="T34" s="70">
        <f t="shared" si="6"/>
        <v>4</v>
      </c>
      <c r="U34" s="69">
        <f t="shared" si="6"/>
        <v>4</v>
      </c>
      <c r="V34" s="70">
        <f t="shared" si="6"/>
        <v>3</v>
      </c>
      <c r="W34" s="69">
        <f t="shared" si="6"/>
        <v>5</v>
      </c>
      <c r="X34" s="70">
        <f t="shared" si="6"/>
        <v>0</v>
      </c>
      <c r="Y34" s="69">
        <f t="shared" si="6"/>
        <v>1</v>
      </c>
      <c r="Z34" s="70">
        <f t="shared" si="6"/>
        <v>0</v>
      </c>
      <c r="AA34" s="69">
        <f>+AA18+AA14</f>
        <v>2</v>
      </c>
      <c r="AB34" s="70">
        <f>+AB18+AB14</f>
        <v>0</v>
      </c>
      <c r="AC34" s="69">
        <f t="shared" si="6"/>
        <v>4</v>
      </c>
      <c r="AD34" s="70">
        <f t="shared" si="6"/>
        <v>0</v>
      </c>
      <c r="AE34" s="69">
        <f t="shared" si="6"/>
        <v>3</v>
      </c>
      <c r="AF34" s="70">
        <f t="shared" si="6"/>
        <v>0</v>
      </c>
      <c r="AG34" s="69">
        <f t="shared" si="6"/>
        <v>1</v>
      </c>
      <c r="AH34" s="70">
        <f t="shared" si="6"/>
        <v>0</v>
      </c>
      <c r="AI34" s="141">
        <f t="shared" si="6"/>
        <v>30.75</v>
      </c>
      <c r="AJ34" s="69">
        <f t="shared" si="6"/>
        <v>11.25</v>
      </c>
      <c r="AK34" s="41">
        <f>AVERAGE(AK14:AK33)</f>
        <v>0.39965397923875434</v>
      </c>
    </row>
    <row r="35" spans="2:37" s="42" customFormat="1" ht="31.5" customHeight="1" x14ac:dyDescent="0.25">
      <c r="B35" s="304"/>
      <c r="C35" s="364"/>
      <c r="D35" s="365"/>
      <c r="E35" s="309" t="s">
        <v>265</v>
      </c>
      <c r="F35" s="309"/>
      <c r="G35" s="309"/>
      <c r="H35" s="309"/>
      <c r="I35" s="309"/>
      <c r="J35" s="309"/>
      <c r="K35" s="40">
        <f>SUM(K13:K34)</f>
        <v>0</v>
      </c>
      <c r="L35" s="40">
        <f>SUM(L13:L34)</f>
        <v>0</v>
      </c>
      <c r="M35" s="69">
        <f>+M34</f>
        <v>0</v>
      </c>
      <c r="N35" s="70">
        <f>+N34</f>
        <v>0</v>
      </c>
      <c r="O35" s="69">
        <f>+O34+M35</f>
        <v>1.5</v>
      </c>
      <c r="P35" s="70">
        <f>+P34+N35</f>
        <v>1.5</v>
      </c>
      <c r="Q35" s="69">
        <f>+Q34+O35</f>
        <v>6.75</v>
      </c>
      <c r="R35" s="70">
        <f>+R34+P35</f>
        <v>4.25</v>
      </c>
      <c r="S35" s="69">
        <f>Q35+S34</f>
        <v>10.75</v>
      </c>
      <c r="T35" s="70">
        <f t="shared" ref="T35:AG35" si="7">+R35+T34</f>
        <v>8.25</v>
      </c>
      <c r="U35" s="69">
        <f t="shared" si="7"/>
        <v>14.75</v>
      </c>
      <c r="V35" s="70">
        <f t="shared" si="7"/>
        <v>11.25</v>
      </c>
      <c r="W35" s="69">
        <f t="shared" si="7"/>
        <v>19.75</v>
      </c>
      <c r="X35" s="70">
        <f t="shared" si="7"/>
        <v>11.25</v>
      </c>
      <c r="Y35" s="69">
        <f t="shared" si="7"/>
        <v>20.75</v>
      </c>
      <c r="Z35" s="70">
        <f t="shared" si="7"/>
        <v>11.25</v>
      </c>
      <c r="AA35" s="69">
        <f t="shared" si="7"/>
        <v>22.75</v>
      </c>
      <c r="AB35" s="70">
        <f t="shared" si="7"/>
        <v>11.25</v>
      </c>
      <c r="AC35" s="69">
        <f t="shared" si="7"/>
        <v>26.75</v>
      </c>
      <c r="AD35" s="70">
        <f t="shared" si="7"/>
        <v>11.25</v>
      </c>
      <c r="AE35" s="69">
        <f t="shared" si="7"/>
        <v>29.75</v>
      </c>
      <c r="AF35" s="70">
        <f t="shared" si="7"/>
        <v>11.25</v>
      </c>
      <c r="AG35" s="141">
        <f t="shared" si="7"/>
        <v>30.75</v>
      </c>
      <c r="AH35" s="70">
        <f>+AF35+AH34</f>
        <v>11.25</v>
      </c>
      <c r="AI35" s="300"/>
      <c r="AJ35" s="301"/>
      <c r="AK35" s="302"/>
    </row>
    <row r="36" spans="2:37" ht="15" x14ac:dyDescent="0.25">
      <c r="J36" s="43"/>
    </row>
    <row r="37" spans="2:37" ht="17.399999999999999" x14ac:dyDescent="0.3">
      <c r="B37" s="45" t="s">
        <v>266</v>
      </c>
      <c r="J37" s="43"/>
    </row>
    <row r="38" spans="2:37" ht="20.399999999999999" x14ac:dyDescent="0.35">
      <c r="B38" s="46" t="s">
        <v>267</v>
      </c>
      <c r="J38" s="43"/>
      <c r="AI38" s="142"/>
    </row>
    <row r="39" spans="2:37" ht="20.399999999999999" x14ac:dyDescent="0.35">
      <c r="B39" s="46" t="s">
        <v>268</v>
      </c>
      <c r="J39" s="43"/>
    </row>
    <row r="40" spans="2:37" ht="18" x14ac:dyDescent="0.35">
      <c r="B40" s="133" t="s">
        <v>269</v>
      </c>
      <c r="J40" s="43"/>
    </row>
    <row r="41" spans="2:37" ht="18" x14ac:dyDescent="0.35">
      <c r="B41" s="133" t="s">
        <v>270</v>
      </c>
      <c r="J41" s="43"/>
    </row>
    <row r="42" spans="2:37" ht="15" x14ac:dyDescent="0.25">
      <c r="J42" s="43"/>
    </row>
    <row r="43" spans="2:37" ht="15" customHeight="1" x14ac:dyDescent="0.25">
      <c r="B43" s="292" t="s">
        <v>23</v>
      </c>
      <c r="C43" s="292"/>
      <c r="D43" s="292"/>
      <c r="E43" s="292"/>
      <c r="F43" s="292"/>
      <c r="G43" s="292"/>
      <c r="H43" s="292"/>
      <c r="I43" s="292"/>
      <c r="J43" s="292"/>
      <c r="K43" s="292"/>
      <c r="L43" s="292"/>
      <c r="M43" s="292"/>
      <c r="N43" s="292"/>
      <c r="O43" s="292"/>
      <c r="P43" s="292"/>
    </row>
    <row r="44" spans="2:37" ht="15" x14ac:dyDescent="0.25">
      <c r="J44" s="43"/>
    </row>
    <row r="45" spans="2:37" ht="15" x14ac:dyDescent="0.25">
      <c r="J45" s="43"/>
    </row>
    <row r="46" spans="2:37" ht="15" x14ac:dyDescent="0.25">
      <c r="E46" s="98"/>
      <c r="J46" s="43"/>
    </row>
  </sheetData>
  <sheetProtection algorithmName="SHA-512" hashValue="tRgH4n6os7hRLeifRrZTesykPwI2zmAMyQD9Y2d5vPTT3cCZqvkRffeCyp9vPZfVpPJ0FQsYnpEeM+U4h7Fn8w==" saltValue="uXC2Qpi2xyNpOGw2NDs1uQ==" spinCount="100000" sheet="1" objects="1" scenarios="1"/>
  <mergeCells count="44">
    <mergeCell ref="B43:P43"/>
    <mergeCell ref="B34:B35"/>
    <mergeCell ref="C34:D35"/>
    <mergeCell ref="B29:B32"/>
    <mergeCell ref="C29:C32"/>
    <mergeCell ref="E34:J34"/>
    <mergeCell ref="E35:J35"/>
    <mergeCell ref="AI35:AK35"/>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14 R28:AH28 Q32:AH32 S33:AH33">
    <cfRule type="cellIs" dxfId="27" priority="29" operator="greaterThan">
      <formula>"O"</formula>
    </cfRule>
  </conditionalFormatting>
  <conditionalFormatting sqref="O29 R29:T29 V29:AH29 R30 AC30:AH30 Z30:AB31">
    <cfRule type="cellIs" dxfId="26" priority="26" operator="greaterThan">
      <formula>"O"</formula>
    </cfRule>
  </conditionalFormatting>
  <conditionalFormatting sqref="O32">
    <cfRule type="cellIs" dxfId="25" priority="10" operator="greaterThan">
      <formula>"O"</formula>
    </cfRule>
  </conditionalFormatting>
  <conditionalFormatting sqref="Q31:Y31">
    <cfRule type="cellIs" dxfId="24" priority="20" operator="greaterThan">
      <formula>"O"</formula>
    </cfRule>
  </conditionalFormatting>
  <conditionalFormatting sqref="Q13:AH26 Q27:Z27 AC27:AH27">
    <cfRule type="cellIs" dxfId="23" priority="16" operator="greaterThan">
      <formula>"O"</formula>
    </cfRule>
  </conditionalFormatting>
  <conditionalFormatting sqref="T30:Y30">
    <cfRule type="cellIs" dxfId="22" priority="19" operator="greaterThan">
      <formula>"O"</formula>
    </cfRule>
  </conditionalFormatting>
  <conditionalFormatting sqref="AD31:AH31">
    <cfRule type="cellIs" dxfId="21" priority="25" operator="greaterThan">
      <formula>"O"</formula>
    </cfRule>
  </conditionalFormatting>
  <conditionalFormatting sqref="P29">
    <cfRule type="cellIs" dxfId="20" priority="3" operator="greaterThan">
      <formula>"O"</formula>
    </cfRule>
  </conditionalFormatting>
  <conditionalFormatting sqref="P32">
    <cfRule type="cellIs" dxfId="19" priority="2" operator="greaterThan">
      <formula>"O"</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5B01-9679-419C-A39C-8FA2112885F8}">
  <dimension ref="B2:AK40"/>
  <sheetViews>
    <sheetView showGridLines="0" topLeftCell="C10" zoomScale="55" zoomScaleNormal="55" workbookViewId="0">
      <pane xSplit="10" ySplit="4" topLeftCell="P26" activePane="bottomRight" state="frozen"/>
      <selection activeCell="C10" sqref="C10"/>
      <selection pane="topRight" activeCell="M10" sqref="M10"/>
      <selection pane="bottomLeft" activeCell="C14" sqref="C14"/>
      <selection pane="bottomRight" activeCell="U26" sqref="U26"/>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27"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7" s="61" customFormat="1" ht="22.5" customHeight="1" x14ac:dyDescent="0.25">
      <c r="B25" s="26" t="s">
        <v>164</v>
      </c>
      <c r="C25" s="97">
        <f>$F25/100</f>
        <v>3.5000000000000003E-2</v>
      </c>
      <c r="D25" s="27"/>
      <c r="E25" s="28"/>
      <c r="F25" s="138">
        <f>SUM(F26:F27)</f>
        <v>3.5</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7" si="4">K26+M26+O26+Q26+S26+U26+W26+Y26+AA26+AC26+AE26+AG26</f>
        <v>1</v>
      </c>
      <c r="AJ26" s="53">
        <f t="shared" si="4"/>
        <v>1</v>
      </c>
      <c r="AK26" s="54">
        <f t="shared" si="2"/>
        <v>1</v>
      </c>
    </row>
    <row r="27" spans="2:37" s="61" customFormat="1" ht="201.6" customHeight="1" x14ac:dyDescent="0.25">
      <c r="B27" s="184" t="s">
        <v>170</v>
      </c>
      <c r="C27" s="184" t="s">
        <v>171</v>
      </c>
      <c r="D27" s="66">
        <v>24</v>
      </c>
      <c r="E27" s="65" t="s">
        <v>176</v>
      </c>
      <c r="F27" s="56">
        <v>2.5</v>
      </c>
      <c r="G27" s="66" t="s">
        <v>271</v>
      </c>
      <c r="H27" s="66" t="s">
        <v>177</v>
      </c>
      <c r="I27" s="65" t="s">
        <v>178</v>
      </c>
      <c r="J27" s="50" t="s">
        <v>71</v>
      </c>
      <c r="K27" s="58"/>
      <c r="L27" s="58"/>
      <c r="M27" s="226"/>
      <c r="N27" s="226"/>
      <c r="O27" s="243">
        <v>0.25</v>
      </c>
      <c r="P27" s="231">
        <v>0.25</v>
      </c>
      <c r="Q27" s="228">
        <v>1</v>
      </c>
      <c r="R27" s="229">
        <v>1</v>
      </c>
      <c r="S27" s="229"/>
      <c r="T27" s="229"/>
      <c r="U27" s="229"/>
      <c r="V27" s="229"/>
      <c r="W27" s="59"/>
      <c r="X27" s="192"/>
      <c r="Y27" s="59"/>
      <c r="Z27" s="192"/>
      <c r="AA27" s="139">
        <v>0.25</v>
      </c>
      <c r="AB27" s="194"/>
      <c r="AC27" s="75">
        <v>1</v>
      </c>
      <c r="AD27" s="192"/>
      <c r="AE27" s="59"/>
      <c r="AF27" s="59"/>
      <c r="AG27" s="59"/>
      <c r="AH27" s="59"/>
      <c r="AI27" s="52">
        <f t="shared" si="4"/>
        <v>2.5</v>
      </c>
      <c r="AJ27" s="53">
        <f t="shared" si="4"/>
        <v>1.25</v>
      </c>
      <c r="AK27" s="54">
        <f t="shared" si="2"/>
        <v>0.5</v>
      </c>
    </row>
    <row r="28" spans="2:37" s="42" customFormat="1" ht="31.5" customHeight="1" x14ac:dyDescent="0.25">
      <c r="B28" s="303" t="s">
        <v>264</v>
      </c>
      <c r="C28" s="305">
        <f>+C13+C15+C20+C25</f>
        <v>0.19</v>
      </c>
      <c r="D28" s="306"/>
      <c r="E28" s="309" t="s">
        <v>59</v>
      </c>
      <c r="F28" s="309"/>
      <c r="G28" s="309"/>
      <c r="H28" s="309"/>
      <c r="I28" s="309"/>
      <c r="J28" s="309"/>
      <c r="K28" s="40">
        <f t="shared" ref="K28:L28" si="5">SUM(K13:K27)</f>
        <v>0</v>
      </c>
      <c r="L28" s="40">
        <f t="shared" si="5"/>
        <v>0</v>
      </c>
      <c r="M28" s="69">
        <f>SUM(M14:M27)</f>
        <v>0</v>
      </c>
      <c r="N28" s="70">
        <f t="shared" ref="N28:AJ28" si="6">SUM(N14:N27)</f>
        <v>0</v>
      </c>
      <c r="O28" s="141">
        <f t="shared" si="6"/>
        <v>0.25</v>
      </c>
      <c r="P28" s="207">
        <f t="shared" si="6"/>
        <v>0.25</v>
      </c>
      <c r="Q28" s="69">
        <f t="shared" si="6"/>
        <v>4.5</v>
      </c>
      <c r="R28" s="70">
        <f t="shared" si="6"/>
        <v>4.5</v>
      </c>
      <c r="S28" s="69">
        <f t="shared" si="6"/>
        <v>3</v>
      </c>
      <c r="T28" s="70">
        <f t="shared" si="6"/>
        <v>3</v>
      </c>
      <c r="U28" s="69">
        <f t="shared" si="6"/>
        <v>2</v>
      </c>
      <c r="V28" s="70">
        <f t="shared" si="6"/>
        <v>2</v>
      </c>
      <c r="W28" s="69">
        <f t="shared" si="6"/>
        <v>3.5</v>
      </c>
      <c r="X28" s="70">
        <f t="shared" si="6"/>
        <v>0</v>
      </c>
      <c r="Y28" s="69">
        <f t="shared" si="6"/>
        <v>1</v>
      </c>
      <c r="Z28" s="70">
        <f t="shared" si="6"/>
        <v>0</v>
      </c>
      <c r="AA28" s="69">
        <f t="shared" si="6"/>
        <v>2.25</v>
      </c>
      <c r="AB28" s="70">
        <f t="shared" si="6"/>
        <v>0</v>
      </c>
      <c r="AC28" s="69">
        <f t="shared" si="6"/>
        <v>2.5</v>
      </c>
      <c r="AD28" s="70">
        <f t="shared" si="6"/>
        <v>0</v>
      </c>
      <c r="AE28" s="69">
        <f t="shared" si="6"/>
        <v>0</v>
      </c>
      <c r="AF28" s="70">
        <f t="shared" si="6"/>
        <v>0</v>
      </c>
      <c r="AG28" s="69">
        <f t="shared" si="6"/>
        <v>0</v>
      </c>
      <c r="AH28" s="70">
        <f t="shared" si="6"/>
        <v>0</v>
      </c>
      <c r="AI28" s="141">
        <f t="shared" si="6"/>
        <v>19</v>
      </c>
      <c r="AJ28" s="69">
        <f t="shared" si="6"/>
        <v>9.75</v>
      </c>
      <c r="AK28" s="41">
        <f>AVERAGE(AK14:AK27)</f>
        <v>0.56060606060606055</v>
      </c>
    </row>
    <row r="29" spans="2:37" s="42" customFormat="1" ht="31.5" customHeight="1" x14ac:dyDescent="0.25">
      <c r="B29" s="304"/>
      <c r="C29" s="307"/>
      <c r="D29" s="308"/>
      <c r="E29" s="309" t="s">
        <v>265</v>
      </c>
      <c r="F29" s="309"/>
      <c r="G29" s="309"/>
      <c r="H29" s="309"/>
      <c r="I29" s="309"/>
      <c r="J29" s="309"/>
      <c r="K29" s="40">
        <f>SUM(K13:K28)</f>
        <v>0</v>
      </c>
      <c r="L29" s="40">
        <f>SUM(L13:L28)</f>
        <v>0</v>
      </c>
      <c r="M29" s="69">
        <f>+M28</f>
        <v>0</v>
      </c>
      <c r="N29" s="70">
        <f>+N28</f>
        <v>0</v>
      </c>
      <c r="O29" s="141">
        <f>+O28+M29</f>
        <v>0.25</v>
      </c>
      <c r="P29" s="207">
        <f>+P28+N29</f>
        <v>0.25</v>
      </c>
      <c r="Q29" s="69">
        <f>+Q28+O29</f>
        <v>4.75</v>
      </c>
      <c r="R29" s="207">
        <f>+R28+P29</f>
        <v>4.75</v>
      </c>
      <c r="S29" s="69">
        <f>Q29+S28</f>
        <v>7.75</v>
      </c>
      <c r="T29" s="70">
        <f t="shared" ref="T29:AG29" si="7">+R29+T28</f>
        <v>7.75</v>
      </c>
      <c r="U29" s="69">
        <f t="shared" si="7"/>
        <v>9.75</v>
      </c>
      <c r="V29" s="70">
        <f t="shared" si="7"/>
        <v>9.75</v>
      </c>
      <c r="W29" s="69">
        <f t="shared" si="7"/>
        <v>13.25</v>
      </c>
      <c r="X29" s="70">
        <f t="shared" si="7"/>
        <v>9.75</v>
      </c>
      <c r="Y29" s="69">
        <f t="shared" si="7"/>
        <v>14.25</v>
      </c>
      <c r="Z29" s="70">
        <f t="shared" si="7"/>
        <v>9.75</v>
      </c>
      <c r="AA29" s="69">
        <f t="shared" si="7"/>
        <v>16.5</v>
      </c>
      <c r="AB29" s="70">
        <f t="shared" si="7"/>
        <v>9.75</v>
      </c>
      <c r="AC29" s="69">
        <f t="shared" si="7"/>
        <v>19</v>
      </c>
      <c r="AD29" s="70">
        <f t="shared" si="7"/>
        <v>9.75</v>
      </c>
      <c r="AE29" s="69">
        <f t="shared" si="7"/>
        <v>19</v>
      </c>
      <c r="AF29" s="70">
        <f t="shared" si="7"/>
        <v>9.75</v>
      </c>
      <c r="AG29" s="69">
        <f t="shared" si="7"/>
        <v>19</v>
      </c>
      <c r="AH29" s="70">
        <f>+AF29+AH28</f>
        <v>9.75</v>
      </c>
      <c r="AI29" s="300"/>
      <c r="AJ29" s="301"/>
      <c r="AK29" s="302"/>
    </row>
    <row r="30" spans="2:37" ht="15" x14ac:dyDescent="0.25">
      <c r="J30" s="43"/>
    </row>
    <row r="31" spans="2:37" ht="17.399999999999999" x14ac:dyDescent="0.3">
      <c r="B31" s="45" t="s">
        <v>266</v>
      </c>
      <c r="J31" s="43"/>
    </row>
    <row r="32" spans="2:37" ht="20.399999999999999" x14ac:dyDescent="0.35">
      <c r="B32" s="46" t="s">
        <v>267</v>
      </c>
      <c r="J32" s="43"/>
      <c r="AI32" s="142"/>
    </row>
    <row r="33" spans="2:16" ht="20.399999999999999" x14ac:dyDescent="0.35">
      <c r="B33" s="46" t="s">
        <v>268</v>
      </c>
      <c r="J33" s="43"/>
    </row>
    <row r="34" spans="2:16" ht="18" x14ac:dyDescent="0.35">
      <c r="B34" s="133" t="s">
        <v>269</v>
      </c>
      <c r="J34" s="43"/>
    </row>
    <row r="35" spans="2:16" ht="18" x14ac:dyDescent="0.35">
      <c r="B35" s="133" t="s">
        <v>270</v>
      </c>
      <c r="J35" s="43"/>
    </row>
    <row r="36" spans="2:16" ht="15" x14ac:dyDescent="0.25">
      <c r="J36" s="43"/>
    </row>
    <row r="37" spans="2:16" ht="15" customHeight="1" x14ac:dyDescent="0.25">
      <c r="B37" s="292" t="s">
        <v>23</v>
      </c>
      <c r="C37" s="292"/>
      <c r="D37" s="292"/>
      <c r="E37" s="292"/>
      <c r="F37" s="292"/>
      <c r="G37" s="292"/>
      <c r="H37" s="292"/>
      <c r="I37" s="292"/>
      <c r="J37" s="292"/>
      <c r="K37" s="292"/>
      <c r="L37" s="292"/>
      <c r="M37" s="292"/>
      <c r="N37" s="292"/>
      <c r="O37" s="292"/>
      <c r="P37" s="292"/>
    </row>
    <row r="38" spans="2:16" ht="15" x14ac:dyDescent="0.25">
      <c r="J38" s="43"/>
    </row>
    <row r="39" spans="2:16" ht="15" x14ac:dyDescent="0.25">
      <c r="J39" s="43"/>
    </row>
    <row r="40" spans="2:16" ht="15" x14ac:dyDescent="0.25">
      <c r="E40" s="98"/>
      <c r="J40" s="43"/>
    </row>
  </sheetData>
  <sheetProtection algorithmName="SHA-512" hashValue="TrEI4jjFvisHoSie2k/NwTa58S1I/+1lC/iS7fYTvz+T7ehEB4XcH8r3Lwg2C5EJnCxEJFbaRpN5DcEvNPHEWA==" saltValue="XxddteCKW+k/CTB6qYarrg==" spinCount="100000" sheet="1" objects="1" scenarios="1"/>
  <mergeCells count="42">
    <mergeCell ref="AH2:AK2"/>
    <mergeCell ref="AH3:AI3"/>
    <mergeCell ref="AJ3:AK3"/>
    <mergeCell ref="AH4:AK4"/>
    <mergeCell ref="D11:D12"/>
    <mergeCell ref="E11:E12"/>
    <mergeCell ref="F11:F12"/>
    <mergeCell ref="K11:L11"/>
    <mergeCell ref="B2:C4"/>
    <mergeCell ref="D2:AG4"/>
    <mergeCell ref="O11:P11"/>
    <mergeCell ref="Q11:R11"/>
    <mergeCell ref="S11:T11"/>
    <mergeCell ref="M11:N11"/>
    <mergeCell ref="B37:P37"/>
    <mergeCell ref="C6:AK6"/>
    <mergeCell ref="C7:AK7"/>
    <mergeCell ref="C8:AK8"/>
    <mergeCell ref="B10:B12"/>
    <mergeCell ref="C10:C12"/>
    <mergeCell ref="D10:F10"/>
    <mergeCell ref="G10:G12"/>
    <mergeCell ref="H10:H12"/>
    <mergeCell ref="I10:I12"/>
    <mergeCell ref="J10:J12"/>
    <mergeCell ref="K10:AJ10"/>
    <mergeCell ref="AK10:AK12"/>
    <mergeCell ref="AG11:AH11"/>
    <mergeCell ref="AI11:AJ11"/>
    <mergeCell ref="B16:B18"/>
    <mergeCell ref="C16:C18"/>
    <mergeCell ref="B28:B29"/>
    <mergeCell ref="C28:D29"/>
    <mergeCell ref="E28:J28"/>
    <mergeCell ref="E29:J29"/>
    <mergeCell ref="AI29:AK29"/>
    <mergeCell ref="U11:V11"/>
    <mergeCell ref="W11:X11"/>
    <mergeCell ref="Y11:Z11"/>
    <mergeCell ref="AA11:AB11"/>
    <mergeCell ref="AC11:AD11"/>
    <mergeCell ref="AE11:AF11"/>
  </mergeCells>
  <conditionalFormatting sqref="O14">
    <cfRule type="cellIs" dxfId="18" priority="7" operator="greaterThan">
      <formula>"O"</formula>
    </cfRule>
  </conditionalFormatting>
  <conditionalFormatting sqref="O27">
    <cfRule type="cellIs" dxfId="17" priority="6" operator="greaterThan">
      <formula>"O"</formula>
    </cfRule>
  </conditionalFormatting>
  <conditionalFormatting sqref="Q13:AH13 Q15:AH26 Q14:AF14 AH14 Q27:AA27 AC27:AH27">
    <cfRule type="cellIs" dxfId="16" priority="5" operator="greaterThan">
      <formula>"O"</formula>
    </cfRule>
  </conditionalFormatting>
  <conditionalFormatting sqref="P27">
    <cfRule type="cellIs" dxfId="15" priority="3" operator="greaterThan">
      <formula>"O"</formula>
    </cfRule>
  </conditionalFormatting>
  <conditionalFormatting sqref="AB27">
    <cfRule type="cellIs" dxfId="14" priority="2" operator="greaterThan">
      <formula>"O"</formula>
    </cfRule>
  </conditionalFormatting>
  <conditionalFormatting sqref="AG14">
    <cfRule type="cellIs" dxfId="13" priority="1" operator="greaterThan">
      <formula>"O"</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E86C-845E-461C-8B08-1AAF482B0166}">
  <dimension ref="B2:AL48"/>
  <sheetViews>
    <sheetView showGridLines="0" topLeftCell="D9" zoomScale="55" zoomScaleNormal="55" workbookViewId="0">
      <pane xSplit="9" ySplit="5" topLeftCell="Q32" activePane="bottomRight" state="frozen"/>
      <selection activeCell="D9" sqref="D9"/>
      <selection pane="topRight" activeCell="M9" sqref="M9"/>
      <selection pane="bottomLeft" activeCell="D14" sqref="D14"/>
      <selection pane="bottomRight" activeCell="Y39" sqref="Y39"/>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33"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8"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8"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8"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8"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2</v>
      </c>
      <c r="AK21" s="54">
        <f t="shared" si="2"/>
        <v>1</v>
      </c>
    </row>
    <row r="22" spans="2:38"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8"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8"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8" s="61" customFormat="1" ht="22.5" customHeight="1" x14ac:dyDescent="0.25">
      <c r="B25" s="26" t="s">
        <v>164</v>
      </c>
      <c r="C25" s="97">
        <f>$F25/100</f>
        <v>7.0000000000000007E-2</v>
      </c>
      <c r="D25" s="27"/>
      <c r="E25" s="28"/>
      <c r="F25" s="138">
        <f>SUM(F26:F29)</f>
        <v>7</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8"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9" si="4">K26+M26+O26+Q26+S26+U26+W26+Y26+AA26+AC26+AE26+AG26</f>
        <v>1</v>
      </c>
      <c r="AJ26" s="53">
        <f t="shared" si="4"/>
        <v>1</v>
      </c>
      <c r="AK26" s="54">
        <f t="shared" si="2"/>
        <v>1</v>
      </c>
    </row>
    <row r="27" spans="2:38" s="61" customFormat="1" ht="115.95" customHeight="1" x14ac:dyDescent="0.25">
      <c r="B27" s="360" t="s">
        <v>170</v>
      </c>
      <c r="C27" s="360" t="s">
        <v>171</v>
      </c>
      <c r="D27" s="66">
        <v>23</v>
      </c>
      <c r="E27" s="65" t="s">
        <v>172</v>
      </c>
      <c r="F27" s="51">
        <v>3</v>
      </c>
      <c r="G27" s="86" t="s">
        <v>173</v>
      </c>
      <c r="H27" s="86" t="s">
        <v>174</v>
      </c>
      <c r="I27" s="55" t="s">
        <v>175</v>
      </c>
      <c r="J27" s="50" t="s">
        <v>71</v>
      </c>
      <c r="K27" s="58"/>
      <c r="L27" s="58"/>
      <c r="M27" s="226"/>
      <c r="N27" s="226"/>
      <c r="O27" s="226"/>
      <c r="P27" s="226"/>
      <c r="Q27" s="228">
        <v>1</v>
      </c>
      <c r="R27" s="229">
        <v>1</v>
      </c>
      <c r="S27" s="230"/>
      <c r="T27" s="229"/>
      <c r="U27" s="229"/>
      <c r="V27" s="229"/>
      <c r="W27" s="75">
        <v>1</v>
      </c>
      <c r="X27" s="192"/>
      <c r="Y27" s="59"/>
      <c r="Z27" s="192"/>
      <c r="AA27" s="59"/>
      <c r="AB27" s="192"/>
      <c r="AC27" s="75">
        <v>1</v>
      </c>
      <c r="AD27" s="192"/>
      <c r="AE27" s="59"/>
      <c r="AF27" s="59"/>
      <c r="AG27" s="59"/>
      <c r="AH27" s="59"/>
      <c r="AI27" s="52">
        <f t="shared" si="4"/>
        <v>3</v>
      </c>
      <c r="AJ27" s="53">
        <f t="shared" si="4"/>
        <v>1</v>
      </c>
      <c r="AK27" s="54">
        <f t="shared" si="2"/>
        <v>0.33333333333333331</v>
      </c>
    </row>
    <row r="28" spans="2:38" s="61" customFormat="1" ht="201.6" customHeight="1" x14ac:dyDescent="0.25">
      <c r="B28" s="361"/>
      <c r="C28" s="361"/>
      <c r="D28" s="66">
        <v>24</v>
      </c>
      <c r="E28" s="65" t="s">
        <v>176</v>
      </c>
      <c r="F28" s="56">
        <v>2</v>
      </c>
      <c r="G28" s="66" t="s">
        <v>81</v>
      </c>
      <c r="H28" s="66" t="s">
        <v>177</v>
      </c>
      <c r="I28" s="65" t="s">
        <v>178</v>
      </c>
      <c r="J28" s="50" t="s">
        <v>71</v>
      </c>
      <c r="K28" s="58"/>
      <c r="L28" s="58"/>
      <c r="M28" s="226"/>
      <c r="N28" s="259"/>
      <c r="O28" s="259"/>
      <c r="P28" s="259"/>
      <c r="Q28" s="228">
        <v>1</v>
      </c>
      <c r="R28" s="229">
        <v>1</v>
      </c>
      <c r="S28" s="229"/>
      <c r="T28" s="229"/>
      <c r="U28" s="229"/>
      <c r="V28" s="229"/>
      <c r="W28" s="59"/>
      <c r="X28" s="192"/>
      <c r="Y28" s="59"/>
      <c r="Z28" s="192"/>
      <c r="AA28" s="252"/>
      <c r="AB28" s="252"/>
      <c r="AC28" s="75">
        <v>1</v>
      </c>
      <c r="AD28" s="192"/>
      <c r="AE28" s="59"/>
      <c r="AF28" s="59"/>
      <c r="AG28" s="59"/>
      <c r="AH28" s="59"/>
      <c r="AI28" s="52">
        <f t="shared" si="4"/>
        <v>2</v>
      </c>
      <c r="AJ28" s="53">
        <f>L28+N28+R28+T28+V28+X28+Z28+AD28+AF28+AH28</f>
        <v>1</v>
      </c>
      <c r="AK28" s="54">
        <f t="shared" si="2"/>
        <v>0.5</v>
      </c>
    </row>
    <row r="29" spans="2:38" s="61" customFormat="1" ht="195.6" customHeight="1" x14ac:dyDescent="0.25">
      <c r="B29" s="186" t="s">
        <v>205</v>
      </c>
      <c r="C29" s="189" t="s">
        <v>206</v>
      </c>
      <c r="D29" s="66">
        <v>33</v>
      </c>
      <c r="E29" s="67" t="s">
        <v>212</v>
      </c>
      <c r="F29" s="56">
        <v>1</v>
      </c>
      <c r="G29" s="86" t="s">
        <v>213</v>
      </c>
      <c r="H29" s="86" t="s">
        <v>214</v>
      </c>
      <c r="I29" s="71" t="s">
        <v>215</v>
      </c>
      <c r="J29" s="50" t="s">
        <v>71</v>
      </c>
      <c r="K29" s="58"/>
      <c r="L29" s="58"/>
      <c r="M29" s="226"/>
      <c r="N29" s="226"/>
      <c r="O29" s="226"/>
      <c r="P29" s="226"/>
      <c r="Q29" s="226"/>
      <c r="R29" s="226"/>
      <c r="S29" s="229"/>
      <c r="T29" s="229"/>
      <c r="U29" s="229"/>
      <c r="V29" s="229"/>
      <c r="W29" s="75">
        <v>0.5</v>
      </c>
      <c r="X29" s="192"/>
      <c r="Y29" s="59"/>
      <c r="Z29" s="192"/>
      <c r="AA29" s="59"/>
      <c r="AB29" s="192"/>
      <c r="AC29" s="75">
        <v>0.5</v>
      </c>
      <c r="AD29" s="192"/>
      <c r="AE29" s="59"/>
      <c r="AF29" s="59"/>
      <c r="AG29" s="59"/>
      <c r="AH29" s="59"/>
      <c r="AI29" s="52">
        <f t="shared" si="4"/>
        <v>1</v>
      </c>
      <c r="AJ29" s="53">
        <f>L29+N29+P29+T29+V29+X29+Z29+AB29+AD29+AF29+AH29</f>
        <v>0</v>
      </c>
      <c r="AK29" s="54">
        <f t="shared" si="2"/>
        <v>0</v>
      </c>
    </row>
    <row r="30" spans="2:38" s="181" customFormat="1" ht="39" customHeight="1" x14ac:dyDescent="0.25">
      <c r="B30" s="168" t="s">
        <v>216</v>
      </c>
      <c r="C30" s="97">
        <f>$F30/100</f>
        <v>3.5000000000000003E-2</v>
      </c>
      <c r="D30" s="170"/>
      <c r="E30" s="171"/>
      <c r="F30" s="172">
        <f>SUM(F31:F33)</f>
        <v>3.5</v>
      </c>
      <c r="G30" s="171"/>
      <c r="H30" s="173"/>
      <c r="I30" s="171"/>
      <c r="J30" s="174"/>
      <c r="K30" s="175"/>
      <c r="L30" s="176"/>
      <c r="M30" s="222"/>
      <c r="N30" s="223"/>
      <c r="O30" s="222"/>
      <c r="P30" s="223"/>
      <c r="Q30" s="224"/>
      <c r="R30" s="225"/>
      <c r="S30" s="224"/>
      <c r="T30" s="225"/>
      <c r="U30" s="224"/>
      <c r="V30" s="225"/>
      <c r="W30" s="177"/>
      <c r="X30" s="178"/>
      <c r="Y30" s="177"/>
      <c r="Z30" s="178"/>
      <c r="AA30" s="177"/>
      <c r="AB30" s="178"/>
      <c r="AC30" s="177"/>
      <c r="AD30" s="178"/>
      <c r="AE30" s="177"/>
      <c r="AF30" s="178"/>
      <c r="AG30" s="177"/>
      <c r="AH30" s="178"/>
      <c r="AI30" s="179"/>
      <c r="AJ30" s="178"/>
      <c r="AK30" s="178"/>
      <c r="AL30" s="180"/>
    </row>
    <row r="31" spans="2:38" s="61" customFormat="1" ht="85.2" customHeight="1" x14ac:dyDescent="0.25">
      <c r="B31" s="296" t="s">
        <v>217</v>
      </c>
      <c r="C31" s="296" t="s">
        <v>218</v>
      </c>
      <c r="D31" s="83">
        <v>36</v>
      </c>
      <c r="E31" s="159" t="s">
        <v>224</v>
      </c>
      <c r="F31" s="51">
        <v>0.5</v>
      </c>
      <c r="G31" s="86" t="s">
        <v>173</v>
      </c>
      <c r="H31" s="84" t="s">
        <v>225</v>
      </c>
      <c r="I31" s="55" t="s">
        <v>226</v>
      </c>
      <c r="J31" s="50" t="s">
        <v>71</v>
      </c>
      <c r="K31" s="58"/>
      <c r="L31" s="58"/>
      <c r="M31" s="226"/>
      <c r="N31" s="226"/>
      <c r="O31" s="243">
        <v>0.5</v>
      </c>
      <c r="P31" s="229">
        <v>0.5</v>
      </c>
      <c r="Q31" s="229"/>
      <c r="R31" s="229"/>
      <c r="S31" s="229"/>
      <c r="T31" s="229"/>
      <c r="U31" s="229"/>
      <c r="V31" s="229"/>
      <c r="W31" s="59"/>
      <c r="X31" s="192"/>
      <c r="Y31" s="59"/>
      <c r="Z31" s="192"/>
      <c r="AA31" s="59"/>
      <c r="AB31" s="192"/>
      <c r="AC31" s="59"/>
      <c r="AD31" s="192"/>
      <c r="AE31" s="59"/>
      <c r="AF31" s="59"/>
      <c r="AG31" s="59"/>
      <c r="AH31" s="59"/>
      <c r="AI31" s="140">
        <f t="shared" ref="AI31:AJ33" si="5">K31+M31+O31+Q31+S31+U31+W31+Y31+AA31+AC31+AE31+AG31</f>
        <v>0.5</v>
      </c>
      <c r="AJ31" s="53">
        <f t="shared" si="5"/>
        <v>0.5</v>
      </c>
      <c r="AK31" s="54">
        <f t="shared" si="2"/>
        <v>1</v>
      </c>
    </row>
    <row r="32" spans="2:38" s="61" customFormat="1" ht="96.6" customHeight="1" x14ac:dyDescent="0.25">
      <c r="B32" s="296"/>
      <c r="C32" s="296"/>
      <c r="D32" s="56">
        <v>39</v>
      </c>
      <c r="E32" s="158" t="s">
        <v>235</v>
      </c>
      <c r="F32" s="56">
        <v>1.5</v>
      </c>
      <c r="G32" s="66" t="s">
        <v>173</v>
      </c>
      <c r="H32" s="66" t="s">
        <v>236</v>
      </c>
      <c r="I32" s="65" t="s">
        <v>237</v>
      </c>
      <c r="J32" s="146" t="s">
        <v>71</v>
      </c>
      <c r="K32" s="58"/>
      <c r="L32" s="58"/>
      <c r="M32" s="226"/>
      <c r="N32" s="226"/>
      <c r="O32" s="226"/>
      <c r="P32" s="226"/>
      <c r="Q32" s="228">
        <v>0.5</v>
      </c>
      <c r="R32" s="229">
        <v>0.5</v>
      </c>
      <c r="S32" s="229"/>
      <c r="T32" s="229"/>
      <c r="U32" s="229"/>
      <c r="V32" s="229"/>
      <c r="W32" s="75">
        <v>0.5</v>
      </c>
      <c r="X32" s="192"/>
      <c r="Y32" s="59"/>
      <c r="Z32" s="192"/>
      <c r="AA32" s="59"/>
      <c r="AB32" s="192"/>
      <c r="AC32" s="75">
        <v>0.5</v>
      </c>
      <c r="AD32" s="192"/>
      <c r="AE32" s="59"/>
      <c r="AF32" s="59"/>
      <c r="AG32" s="59"/>
      <c r="AH32" s="59"/>
      <c r="AI32" s="52">
        <f t="shared" si="5"/>
        <v>1.5</v>
      </c>
      <c r="AJ32" s="53">
        <f t="shared" si="5"/>
        <v>0.5</v>
      </c>
      <c r="AK32" s="54">
        <f t="shared" si="2"/>
        <v>0.33333333333333331</v>
      </c>
    </row>
    <row r="33" spans="2:37" s="61" customFormat="1" ht="53.4" customHeight="1" x14ac:dyDescent="0.25">
      <c r="B33" s="297"/>
      <c r="C33" s="297"/>
      <c r="D33" s="66">
        <v>40</v>
      </c>
      <c r="E33" s="65" t="s">
        <v>238</v>
      </c>
      <c r="F33" s="56">
        <v>1.5</v>
      </c>
      <c r="G33" s="66" t="s">
        <v>239</v>
      </c>
      <c r="H33" s="66" t="s">
        <v>240</v>
      </c>
      <c r="I33" s="65" t="s">
        <v>241</v>
      </c>
      <c r="J33" s="146" t="s">
        <v>71</v>
      </c>
      <c r="K33" s="58"/>
      <c r="L33" s="58"/>
      <c r="M33" s="226"/>
      <c r="N33" s="226"/>
      <c r="O33" s="226"/>
      <c r="P33" s="226"/>
      <c r="Q33" s="228">
        <v>0.5</v>
      </c>
      <c r="R33" s="229">
        <v>0.5</v>
      </c>
      <c r="S33" s="229"/>
      <c r="T33" s="229"/>
      <c r="U33" s="229"/>
      <c r="V33" s="229"/>
      <c r="W33" s="75">
        <v>0.5</v>
      </c>
      <c r="X33" s="192"/>
      <c r="Y33" s="59"/>
      <c r="Z33" s="192"/>
      <c r="AA33" s="59"/>
      <c r="AB33" s="192"/>
      <c r="AC33" s="75">
        <v>0.5</v>
      </c>
      <c r="AD33" s="192"/>
      <c r="AE33" s="59"/>
      <c r="AF33" s="59"/>
      <c r="AG33" s="59"/>
      <c r="AH33" s="59"/>
      <c r="AI33" s="52">
        <f t="shared" si="5"/>
        <v>1.5</v>
      </c>
      <c r="AJ33" s="53">
        <f t="shared" si="5"/>
        <v>0.5</v>
      </c>
      <c r="AK33" s="99">
        <f t="shared" si="2"/>
        <v>0.33333333333333331</v>
      </c>
    </row>
    <row r="34" spans="2:37" s="61" customFormat="1" ht="22.5" customHeight="1" x14ac:dyDescent="0.25">
      <c r="B34" s="26" t="s">
        <v>253</v>
      </c>
      <c r="C34" s="97">
        <f>$F34/100</f>
        <v>0.03</v>
      </c>
      <c r="D34" s="29"/>
      <c r="E34" s="28"/>
      <c r="F34" s="138">
        <f>SUM(F35:F35)</f>
        <v>3</v>
      </c>
      <c r="G34" s="28"/>
      <c r="H34" s="29"/>
      <c r="I34" s="28"/>
      <c r="J34" s="30"/>
      <c r="K34" s="22"/>
      <c r="L34" s="23"/>
      <c r="M34" s="222"/>
      <c r="N34" s="223"/>
      <c r="O34" s="222"/>
      <c r="P34" s="223"/>
      <c r="Q34" s="224"/>
      <c r="R34" s="225"/>
      <c r="S34" s="224"/>
      <c r="T34" s="225"/>
      <c r="U34" s="224"/>
      <c r="V34" s="225"/>
      <c r="W34" s="31"/>
      <c r="X34" s="178"/>
      <c r="Y34" s="31"/>
      <c r="Z34" s="178"/>
      <c r="AA34" s="31"/>
      <c r="AB34" s="178"/>
      <c r="AC34" s="31"/>
      <c r="AD34" s="178"/>
      <c r="AE34" s="31"/>
      <c r="AF34" s="32"/>
      <c r="AG34" s="31"/>
      <c r="AH34" s="32"/>
      <c r="AI34" s="52"/>
      <c r="AJ34" s="32"/>
      <c r="AK34" s="32"/>
    </row>
    <row r="35" spans="2:37" s="61" customFormat="1" ht="241.95" customHeight="1" x14ac:dyDescent="0.25">
      <c r="B35" s="81" t="s">
        <v>254</v>
      </c>
      <c r="C35" s="81" t="s">
        <v>255</v>
      </c>
      <c r="D35" s="56">
        <v>43</v>
      </c>
      <c r="E35" s="55" t="s">
        <v>256</v>
      </c>
      <c r="F35" s="56">
        <v>3</v>
      </c>
      <c r="G35" s="86" t="s">
        <v>257</v>
      </c>
      <c r="H35" s="86" t="s">
        <v>258</v>
      </c>
      <c r="I35" s="55" t="s">
        <v>259</v>
      </c>
      <c r="J35" s="50" t="s">
        <v>71</v>
      </c>
      <c r="K35" s="58"/>
      <c r="L35" s="58"/>
      <c r="M35" s="226"/>
      <c r="N35" s="226"/>
      <c r="O35" s="243">
        <v>1</v>
      </c>
      <c r="P35" s="229">
        <v>1</v>
      </c>
      <c r="Q35" s="231"/>
      <c r="R35" s="231">
        <v>0</v>
      </c>
      <c r="S35" s="231"/>
      <c r="T35" s="231">
        <v>0</v>
      </c>
      <c r="U35" s="231"/>
      <c r="V35" s="231">
        <v>0</v>
      </c>
      <c r="W35" s="139">
        <v>1</v>
      </c>
      <c r="X35" s="194"/>
      <c r="Y35" s="40"/>
      <c r="Z35" s="194"/>
      <c r="AA35" s="40"/>
      <c r="AB35" s="194"/>
      <c r="AC35" s="139">
        <v>1</v>
      </c>
      <c r="AD35" s="194"/>
      <c r="AE35" s="40"/>
      <c r="AF35" s="40"/>
      <c r="AG35" s="40"/>
      <c r="AH35" s="59"/>
      <c r="AI35" s="140">
        <f>K35+M35+O35+Q35+S35+U35+W35+Y35+AA35+AC35+AE35+AG35</f>
        <v>3</v>
      </c>
      <c r="AJ35" s="53">
        <f>L35+N35+P35+R35+T35+V35+X35+Z35+AB35+AD35+AF35+AH35</f>
        <v>1</v>
      </c>
      <c r="AK35" s="54">
        <f t="shared" ref="AK35" si="6">AJ35/AI35</f>
        <v>0.33333333333333331</v>
      </c>
    </row>
    <row r="36" spans="2:37" s="42" customFormat="1" ht="31.5" customHeight="1" x14ac:dyDescent="0.25">
      <c r="B36" s="303" t="s">
        <v>264</v>
      </c>
      <c r="C36" s="305">
        <f>+C13+C15+C20+C25+C30+C34</f>
        <v>0.29000000000000004</v>
      </c>
      <c r="D36" s="306"/>
      <c r="E36" s="309" t="s">
        <v>59</v>
      </c>
      <c r="F36" s="309"/>
      <c r="G36" s="309"/>
      <c r="H36" s="309"/>
      <c r="I36" s="309"/>
      <c r="J36" s="309"/>
      <c r="K36" s="40">
        <f t="shared" ref="K36:L36" si="7">SUM(K13:K35)</f>
        <v>0</v>
      </c>
      <c r="L36" s="40">
        <f t="shared" si="7"/>
        <v>0</v>
      </c>
      <c r="M36" s="69">
        <f>SUM(M14:M35)</f>
        <v>0</v>
      </c>
      <c r="N36" s="70">
        <f t="shared" ref="N36:AJ36" si="8">SUM(N14:N35)</f>
        <v>0</v>
      </c>
      <c r="O36" s="69">
        <f>+O35+O31</f>
        <v>1.5</v>
      </c>
      <c r="P36" s="70">
        <f>+P35+P31</f>
        <v>1.5</v>
      </c>
      <c r="Q36" s="69">
        <f>+Q33+Q32+Q28+Q27+Q19+Q17+Q16+Q14</f>
        <v>6.5</v>
      </c>
      <c r="R36" s="70">
        <f>+R33+R32+R28+R27+R19+R17+R16+R14</f>
        <v>6.5</v>
      </c>
      <c r="S36" s="69">
        <f t="shared" si="8"/>
        <v>3</v>
      </c>
      <c r="T36" s="70">
        <f t="shared" si="8"/>
        <v>3</v>
      </c>
      <c r="U36" s="69">
        <f t="shared" si="8"/>
        <v>2</v>
      </c>
      <c r="V36" s="70">
        <f t="shared" si="8"/>
        <v>2</v>
      </c>
      <c r="W36" s="69">
        <f t="shared" si="8"/>
        <v>7</v>
      </c>
      <c r="X36" s="70">
        <f t="shared" si="8"/>
        <v>0</v>
      </c>
      <c r="Y36" s="69">
        <f t="shared" si="8"/>
        <v>1</v>
      </c>
      <c r="Z36" s="70">
        <f t="shared" si="8"/>
        <v>0</v>
      </c>
      <c r="AA36" s="69">
        <f t="shared" si="8"/>
        <v>2</v>
      </c>
      <c r="AB36" s="70">
        <f t="shared" si="8"/>
        <v>0</v>
      </c>
      <c r="AC36" s="69">
        <f t="shared" si="8"/>
        <v>6</v>
      </c>
      <c r="AD36" s="70">
        <f t="shared" si="8"/>
        <v>0</v>
      </c>
      <c r="AE36" s="69">
        <f t="shared" si="8"/>
        <v>0</v>
      </c>
      <c r="AF36" s="70">
        <f t="shared" si="8"/>
        <v>0</v>
      </c>
      <c r="AG36" s="69">
        <f t="shared" si="8"/>
        <v>0</v>
      </c>
      <c r="AH36" s="70">
        <f t="shared" si="8"/>
        <v>0</v>
      </c>
      <c r="AI36" s="141">
        <f t="shared" si="8"/>
        <v>29</v>
      </c>
      <c r="AJ36" s="69">
        <f t="shared" si="8"/>
        <v>13</v>
      </c>
      <c r="AK36" s="41">
        <f>AVERAGE(AK14:AK35)</f>
        <v>0.5</v>
      </c>
    </row>
    <row r="37" spans="2:37" s="42" customFormat="1" ht="31.5" customHeight="1" x14ac:dyDescent="0.25">
      <c r="B37" s="304"/>
      <c r="C37" s="307"/>
      <c r="D37" s="308"/>
      <c r="E37" s="309" t="s">
        <v>265</v>
      </c>
      <c r="F37" s="309"/>
      <c r="G37" s="309"/>
      <c r="H37" s="309"/>
      <c r="I37" s="309"/>
      <c r="J37" s="309"/>
      <c r="K37" s="40">
        <f>SUM(K13:K36)</f>
        <v>0</v>
      </c>
      <c r="L37" s="40">
        <f>SUM(L13:L36)</f>
        <v>0</v>
      </c>
      <c r="M37" s="69">
        <f>+M36</f>
        <v>0</v>
      </c>
      <c r="N37" s="70">
        <f>+N36</f>
        <v>0</v>
      </c>
      <c r="O37" s="69">
        <f>+O36+M37</f>
        <v>1.5</v>
      </c>
      <c r="P37" s="70">
        <f>+P36+N37</f>
        <v>1.5</v>
      </c>
      <c r="Q37" s="69">
        <f>+Q36+O37</f>
        <v>8</v>
      </c>
      <c r="R37" s="70">
        <f>+R36+P37</f>
        <v>8</v>
      </c>
      <c r="S37" s="69">
        <f>Q37+S36</f>
        <v>11</v>
      </c>
      <c r="T37" s="70">
        <f t="shared" ref="T37:AG37" si="9">+R37+T36</f>
        <v>11</v>
      </c>
      <c r="U37" s="69">
        <f t="shared" si="9"/>
        <v>13</v>
      </c>
      <c r="V37" s="70">
        <f t="shared" si="9"/>
        <v>13</v>
      </c>
      <c r="W37" s="69">
        <f t="shared" si="9"/>
        <v>20</v>
      </c>
      <c r="X37" s="70">
        <f t="shared" si="9"/>
        <v>13</v>
      </c>
      <c r="Y37" s="69">
        <f t="shared" si="9"/>
        <v>21</v>
      </c>
      <c r="Z37" s="70">
        <f t="shared" si="9"/>
        <v>13</v>
      </c>
      <c r="AA37" s="69">
        <f t="shared" si="9"/>
        <v>23</v>
      </c>
      <c r="AB37" s="70">
        <f t="shared" si="9"/>
        <v>13</v>
      </c>
      <c r="AC37" s="69">
        <f t="shared" si="9"/>
        <v>29</v>
      </c>
      <c r="AD37" s="70">
        <f t="shared" si="9"/>
        <v>13</v>
      </c>
      <c r="AE37" s="69">
        <f t="shared" si="9"/>
        <v>29</v>
      </c>
      <c r="AF37" s="70">
        <f t="shared" si="9"/>
        <v>13</v>
      </c>
      <c r="AG37" s="69">
        <f t="shared" si="9"/>
        <v>29</v>
      </c>
      <c r="AH37" s="70">
        <f>+AF37+AH36</f>
        <v>13</v>
      </c>
      <c r="AI37" s="300"/>
      <c r="AJ37" s="301"/>
      <c r="AK37" s="302"/>
    </row>
    <row r="38" spans="2:37" ht="15" x14ac:dyDescent="0.25">
      <c r="J38" s="43"/>
    </row>
    <row r="39" spans="2:37" ht="17.399999999999999" x14ac:dyDescent="0.3">
      <c r="B39" s="45" t="s">
        <v>266</v>
      </c>
      <c r="J39" s="43"/>
    </row>
    <row r="40" spans="2:37" ht="20.399999999999999" x14ac:dyDescent="0.35">
      <c r="B40" s="46" t="s">
        <v>267</v>
      </c>
      <c r="J40" s="43"/>
      <c r="AI40" s="142"/>
    </row>
    <row r="41" spans="2:37" ht="20.399999999999999" x14ac:dyDescent="0.35">
      <c r="B41" s="46" t="s">
        <v>268</v>
      </c>
      <c r="J41" s="43"/>
    </row>
    <row r="42" spans="2:37" ht="18" x14ac:dyDescent="0.35">
      <c r="B42" s="133" t="s">
        <v>269</v>
      </c>
      <c r="J42" s="43"/>
    </row>
    <row r="43" spans="2:37" ht="18" x14ac:dyDescent="0.35">
      <c r="B43" s="133" t="s">
        <v>270</v>
      </c>
      <c r="J43" s="43"/>
    </row>
    <row r="44" spans="2:37" ht="15" x14ac:dyDescent="0.25">
      <c r="J44" s="43"/>
    </row>
    <row r="45" spans="2:37" ht="15" customHeight="1" x14ac:dyDescent="0.25">
      <c r="B45" s="292" t="s">
        <v>23</v>
      </c>
      <c r="C45" s="292"/>
      <c r="D45" s="292"/>
      <c r="E45" s="292"/>
      <c r="F45" s="292"/>
      <c r="G45" s="292"/>
      <c r="H45" s="292"/>
      <c r="I45" s="292"/>
      <c r="J45" s="292"/>
      <c r="K45" s="292"/>
      <c r="L45" s="292"/>
      <c r="M45" s="292"/>
      <c r="N45" s="292"/>
      <c r="O45" s="292"/>
      <c r="P45" s="292"/>
    </row>
    <row r="46" spans="2:37" ht="15" x14ac:dyDescent="0.25">
      <c r="J46" s="43"/>
    </row>
    <row r="47" spans="2:37" ht="15" x14ac:dyDescent="0.25">
      <c r="J47" s="43"/>
    </row>
    <row r="48" spans="2:37" ht="15" x14ac:dyDescent="0.25">
      <c r="E48" s="98"/>
      <c r="J48" s="43"/>
    </row>
  </sheetData>
  <sheetProtection algorithmName="SHA-512" hashValue="9prkvlGkJujFhfgirTvTvt4ioiCHKDnngrXksZQex+1KwI4wXAody0Cl1wK6B7YV8ikWneFFVYLMmtv/I4/hYQ==" saltValue="Ud7yCb1BPgfFJcZAWDlujA==" spinCount="100000" sheet="1" objects="1" scenarios="1"/>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B45:P45"/>
    <mergeCell ref="B31:B33"/>
    <mergeCell ref="C31:C33"/>
    <mergeCell ref="B36:B37"/>
    <mergeCell ref="C36:D37"/>
    <mergeCell ref="B27:B28"/>
    <mergeCell ref="C27:C28"/>
    <mergeCell ref="E36:J36"/>
    <mergeCell ref="E37:J37"/>
    <mergeCell ref="AI37:AK37"/>
  </mergeCells>
  <conditionalFormatting sqref="O14">
    <cfRule type="cellIs" dxfId="12" priority="31" operator="greaterThan">
      <formula>"O"</formula>
    </cfRule>
  </conditionalFormatting>
  <conditionalFormatting sqref="O31">
    <cfRule type="cellIs" dxfId="11" priority="29" operator="greaterThan">
      <formula>"O"</formula>
    </cfRule>
  </conditionalFormatting>
  <conditionalFormatting sqref="O35">
    <cfRule type="cellIs" dxfId="10" priority="23" operator="greaterThan">
      <formula>"O"</formula>
    </cfRule>
  </conditionalFormatting>
  <conditionalFormatting sqref="Q13:AH27 Q30:AH35 Q28:Z28 AC28:AH28 S29:AH29">
    <cfRule type="cellIs" dxfId="9" priority="6" operator="greaterThan">
      <formula>"O"</formula>
    </cfRule>
  </conditionalFormatting>
  <conditionalFormatting sqref="P31">
    <cfRule type="cellIs" dxfId="8" priority="2" operator="greaterThan">
      <formula>"O"</formula>
    </cfRule>
  </conditionalFormatting>
  <conditionalFormatting sqref="P35">
    <cfRule type="cellIs" dxfId="7" priority="1" operator="greaterThan">
      <formula>"O"</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0F535-366F-470D-B8FB-324694D84157}">
  <dimension ref="B2:AK41"/>
  <sheetViews>
    <sheetView showGridLines="0" topLeftCell="A10" zoomScale="55" zoomScaleNormal="55" workbookViewId="0">
      <pane xSplit="4" ySplit="4" topLeftCell="H26" activePane="bottomRight" state="frozen"/>
      <selection pane="topRight"/>
      <selection pane="bottomLeft"/>
      <selection pane="bottomRight" activeCell="X31" sqref="X31"/>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0</v>
      </c>
      <c r="S14" s="230"/>
      <c r="T14" s="231">
        <v>1</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28"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7"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2</v>
      </c>
      <c r="AK21" s="54">
        <f t="shared" si="2"/>
        <v>1</v>
      </c>
    </row>
    <row r="22" spans="2:37"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7"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7"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7" s="61" customFormat="1" ht="22.5" customHeight="1" x14ac:dyDescent="0.25">
      <c r="B25" s="26" t="s">
        <v>164</v>
      </c>
      <c r="C25" s="97">
        <f>$F25/100</f>
        <v>0.04</v>
      </c>
      <c r="D25" s="27"/>
      <c r="E25" s="28"/>
      <c r="F25" s="138">
        <f>SUM(F26:F28)</f>
        <v>4</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7"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8" si="4">K26+M26+O26+Q26+S26+U26+W26+Y26+AA26+AC26+AE26+AG26</f>
        <v>1</v>
      </c>
      <c r="AJ26" s="53">
        <f t="shared" si="4"/>
        <v>1</v>
      </c>
      <c r="AK26" s="54">
        <f t="shared" si="2"/>
        <v>1</v>
      </c>
    </row>
    <row r="27" spans="2:37" s="61" customFormat="1" ht="201"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34"/>
      <c r="AB27" s="34"/>
      <c r="AC27" s="75">
        <v>1</v>
      </c>
      <c r="AD27" s="192"/>
      <c r="AE27" s="59"/>
      <c r="AF27" s="59"/>
      <c r="AG27" s="59"/>
      <c r="AH27" s="59"/>
      <c r="AI27" s="52">
        <f t="shared" si="4"/>
        <v>2</v>
      </c>
      <c r="AJ27" s="53">
        <f>L27+N27+R27+T27+V27+X27+Z27+AD27+AF27+AH27</f>
        <v>1</v>
      </c>
      <c r="AK27" s="54">
        <f t="shared" si="2"/>
        <v>0.5</v>
      </c>
    </row>
    <row r="28" spans="2:37" s="61" customFormat="1" ht="185.4" customHeight="1" x14ac:dyDescent="0.25">
      <c r="B28" s="186" t="s">
        <v>205</v>
      </c>
      <c r="C28" s="189" t="s">
        <v>206</v>
      </c>
      <c r="D28" s="66">
        <v>33</v>
      </c>
      <c r="E28" s="67" t="s">
        <v>212</v>
      </c>
      <c r="F28" s="56">
        <v>1</v>
      </c>
      <c r="G28" s="86" t="s">
        <v>213</v>
      </c>
      <c r="H28" s="86" t="s">
        <v>214</v>
      </c>
      <c r="I28" s="71" t="s">
        <v>215</v>
      </c>
      <c r="J28" s="50" t="s">
        <v>71</v>
      </c>
      <c r="K28" s="58"/>
      <c r="L28" s="58"/>
      <c r="M28" s="226"/>
      <c r="N28" s="226"/>
      <c r="O28" s="226"/>
      <c r="P28" s="226"/>
      <c r="Q28" s="232"/>
      <c r="R28" s="232"/>
      <c r="S28" s="229"/>
      <c r="T28" s="229"/>
      <c r="U28" s="229"/>
      <c r="V28" s="229"/>
      <c r="W28" s="75">
        <v>0.5</v>
      </c>
      <c r="X28" s="192"/>
      <c r="Y28" s="59"/>
      <c r="Z28" s="192"/>
      <c r="AA28" s="59"/>
      <c r="AB28" s="192"/>
      <c r="AC28" s="75">
        <v>0.5</v>
      </c>
      <c r="AD28" s="192"/>
      <c r="AE28" s="59"/>
      <c r="AF28" s="59"/>
      <c r="AG28" s="59"/>
      <c r="AH28" s="59"/>
      <c r="AI28" s="140">
        <f t="shared" si="4"/>
        <v>1</v>
      </c>
      <c r="AJ28" s="53">
        <f>L28+N28+P28+T28+V28+X28+Z28+AB28+AD28+AF28+AH28</f>
        <v>0</v>
      </c>
      <c r="AK28" s="54">
        <f t="shared" si="2"/>
        <v>0</v>
      </c>
    </row>
    <row r="29" spans="2:37" s="42" customFormat="1" ht="31.5" customHeight="1" x14ac:dyDescent="0.25">
      <c r="B29" s="303" t="s">
        <v>264</v>
      </c>
      <c r="C29" s="305">
        <f>+C13+C15+C20+C25</f>
        <v>0.19500000000000001</v>
      </c>
      <c r="D29" s="306"/>
      <c r="E29" s="309" t="s">
        <v>59</v>
      </c>
      <c r="F29" s="309"/>
      <c r="G29" s="309"/>
      <c r="H29" s="309"/>
      <c r="I29" s="309"/>
      <c r="J29" s="309"/>
      <c r="K29" s="40">
        <f t="shared" ref="K29:L29" si="5">SUM(K13:K27)</f>
        <v>0</v>
      </c>
      <c r="L29" s="40">
        <f t="shared" si="5"/>
        <v>0</v>
      </c>
      <c r="M29" s="69">
        <f>SUM(M14:M28)</f>
        <v>0</v>
      </c>
      <c r="N29" s="70">
        <f t="shared" ref="N29:AJ29" si="6">SUM(N14:N28)</f>
        <v>0</v>
      </c>
      <c r="O29" s="69">
        <f t="shared" si="6"/>
        <v>0</v>
      </c>
      <c r="P29" s="70">
        <f t="shared" si="6"/>
        <v>0</v>
      </c>
      <c r="Q29" s="69">
        <f t="shared" si="6"/>
        <v>4.5</v>
      </c>
      <c r="R29" s="70">
        <f t="shared" si="6"/>
        <v>3.5</v>
      </c>
      <c r="S29" s="69">
        <f t="shared" si="6"/>
        <v>3</v>
      </c>
      <c r="T29" s="70">
        <f t="shared" si="6"/>
        <v>4</v>
      </c>
      <c r="U29" s="69">
        <f t="shared" si="6"/>
        <v>2</v>
      </c>
      <c r="V29" s="70">
        <f t="shared" si="6"/>
        <v>2</v>
      </c>
      <c r="W29" s="69">
        <f t="shared" si="6"/>
        <v>4</v>
      </c>
      <c r="X29" s="70">
        <f t="shared" si="6"/>
        <v>0</v>
      </c>
      <c r="Y29" s="69">
        <f t="shared" si="6"/>
        <v>1</v>
      </c>
      <c r="Z29" s="70">
        <f t="shared" si="6"/>
        <v>0</v>
      </c>
      <c r="AA29" s="69">
        <f t="shared" si="6"/>
        <v>2</v>
      </c>
      <c r="AB29" s="70">
        <f t="shared" si="6"/>
        <v>0</v>
      </c>
      <c r="AC29" s="69">
        <f t="shared" si="6"/>
        <v>3</v>
      </c>
      <c r="AD29" s="70">
        <f t="shared" si="6"/>
        <v>0</v>
      </c>
      <c r="AE29" s="69">
        <f t="shared" si="6"/>
        <v>0</v>
      </c>
      <c r="AF29" s="70">
        <f t="shared" si="6"/>
        <v>0</v>
      </c>
      <c r="AG29" s="69">
        <f t="shared" si="6"/>
        <v>0</v>
      </c>
      <c r="AH29" s="70">
        <f t="shared" si="6"/>
        <v>0</v>
      </c>
      <c r="AI29" s="141">
        <f t="shared" si="6"/>
        <v>19.5</v>
      </c>
      <c r="AJ29" s="69">
        <f t="shared" si="6"/>
        <v>9.5</v>
      </c>
      <c r="AK29" s="41">
        <f>AVERAGE(AK14:AK28)</f>
        <v>0.51388888888888884</v>
      </c>
    </row>
    <row r="30" spans="2:37" s="42" customFormat="1" ht="31.5" customHeight="1" x14ac:dyDescent="0.25">
      <c r="B30" s="304"/>
      <c r="C30" s="307"/>
      <c r="D30" s="308"/>
      <c r="E30" s="309" t="s">
        <v>265</v>
      </c>
      <c r="F30" s="309"/>
      <c r="G30" s="309"/>
      <c r="H30" s="309"/>
      <c r="I30" s="309"/>
      <c r="J30" s="309"/>
      <c r="K30" s="40">
        <f>SUM(K13:K29)</f>
        <v>0</v>
      </c>
      <c r="L30" s="40">
        <f>SUM(L13:L29)</f>
        <v>0</v>
      </c>
      <c r="M30" s="69">
        <f>+M29</f>
        <v>0</v>
      </c>
      <c r="N30" s="70">
        <f>+N29</f>
        <v>0</v>
      </c>
      <c r="O30" s="69">
        <f>+O29+M30</f>
        <v>0</v>
      </c>
      <c r="P30" s="70">
        <f>+P29+N30</f>
        <v>0</v>
      </c>
      <c r="Q30" s="69">
        <f>+Q29+O30</f>
        <v>4.5</v>
      </c>
      <c r="R30" s="70">
        <f>+R29+P30</f>
        <v>3.5</v>
      </c>
      <c r="S30" s="69">
        <f>Q30+S29</f>
        <v>7.5</v>
      </c>
      <c r="T30" s="70">
        <f t="shared" ref="T30:AG30" si="7">+R30+T29</f>
        <v>7.5</v>
      </c>
      <c r="U30" s="69">
        <f t="shared" si="7"/>
        <v>9.5</v>
      </c>
      <c r="V30" s="70">
        <f t="shared" si="7"/>
        <v>9.5</v>
      </c>
      <c r="W30" s="69">
        <f t="shared" si="7"/>
        <v>13.5</v>
      </c>
      <c r="X30" s="70">
        <f t="shared" si="7"/>
        <v>9.5</v>
      </c>
      <c r="Y30" s="69">
        <f t="shared" si="7"/>
        <v>14.5</v>
      </c>
      <c r="Z30" s="70">
        <f t="shared" si="7"/>
        <v>9.5</v>
      </c>
      <c r="AA30" s="69">
        <f t="shared" si="7"/>
        <v>16.5</v>
      </c>
      <c r="AB30" s="70">
        <f t="shared" si="7"/>
        <v>9.5</v>
      </c>
      <c r="AC30" s="69">
        <f t="shared" si="7"/>
        <v>19.5</v>
      </c>
      <c r="AD30" s="70">
        <f t="shared" si="7"/>
        <v>9.5</v>
      </c>
      <c r="AE30" s="69">
        <f t="shared" si="7"/>
        <v>19.5</v>
      </c>
      <c r="AF30" s="70">
        <f t="shared" si="7"/>
        <v>9.5</v>
      </c>
      <c r="AG30" s="69">
        <f t="shared" si="7"/>
        <v>19.5</v>
      </c>
      <c r="AH30" s="70">
        <f>+AF30+AH29</f>
        <v>9.5</v>
      </c>
      <c r="AI30" s="300"/>
      <c r="AJ30" s="301"/>
      <c r="AK30" s="302"/>
    </row>
    <row r="31" spans="2:37" ht="15" x14ac:dyDescent="0.25">
      <c r="J31" s="43"/>
    </row>
    <row r="32" spans="2:37" ht="17.399999999999999" x14ac:dyDescent="0.3">
      <c r="B32" s="45" t="s">
        <v>266</v>
      </c>
      <c r="J32" s="43"/>
    </row>
    <row r="33" spans="2:35" ht="20.399999999999999" x14ac:dyDescent="0.35">
      <c r="B33" s="46" t="s">
        <v>267</v>
      </c>
      <c r="J33" s="43"/>
      <c r="AI33" s="142"/>
    </row>
    <row r="34" spans="2:35" ht="20.399999999999999" x14ac:dyDescent="0.35">
      <c r="B34" s="46" t="s">
        <v>268</v>
      </c>
      <c r="J34" s="43"/>
    </row>
    <row r="35" spans="2:35" ht="18" x14ac:dyDescent="0.35">
      <c r="B35" s="133" t="s">
        <v>269</v>
      </c>
      <c r="J35" s="43"/>
    </row>
    <row r="36" spans="2:35" ht="18" x14ac:dyDescent="0.35">
      <c r="B36" s="133" t="s">
        <v>270</v>
      </c>
      <c r="J36" s="43"/>
    </row>
    <row r="37" spans="2:35" ht="15" x14ac:dyDescent="0.25">
      <c r="J37" s="43"/>
    </row>
    <row r="38" spans="2:35" ht="15" customHeight="1" x14ac:dyDescent="0.25">
      <c r="B38" s="292" t="s">
        <v>23</v>
      </c>
      <c r="C38" s="292"/>
      <c r="D38" s="292"/>
      <c r="E38" s="292"/>
      <c r="F38" s="292"/>
      <c r="G38" s="292"/>
      <c r="H38" s="292"/>
      <c r="I38" s="292"/>
      <c r="J38" s="292"/>
      <c r="K38" s="292"/>
      <c r="L38" s="292"/>
      <c r="M38" s="292"/>
      <c r="N38" s="292"/>
      <c r="O38" s="292"/>
      <c r="P38" s="292"/>
    </row>
    <row r="39" spans="2:35" ht="15" x14ac:dyDescent="0.25">
      <c r="J39" s="43"/>
    </row>
    <row r="40" spans="2:35" ht="15" x14ac:dyDescent="0.25">
      <c r="J40" s="43"/>
    </row>
    <row r="41" spans="2:35" ht="15" x14ac:dyDescent="0.25">
      <c r="E41" s="98"/>
      <c r="J41" s="43"/>
    </row>
  </sheetData>
  <sheetProtection algorithmName="SHA-512" hashValue="XoPTxSL3DgEeqpj9agQmIKzjjeJjMNNcZYjjd2MUmyxqFSKgoPMU8f06pHk/5GUrBank5Hx0pLLRF54Ou7PgoQ==" saltValue="Ac5LvzhuQqhtnjZrbJ2m5w==" spinCount="100000" sheet="1" objects="1" scenarios="1"/>
  <mergeCells count="42">
    <mergeCell ref="AH2:AK2"/>
    <mergeCell ref="AH3:AI3"/>
    <mergeCell ref="AJ3:AK3"/>
    <mergeCell ref="AH4:AK4"/>
    <mergeCell ref="D11:D12"/>
    <mergeCell ref="E11:E12"/>
    <mergeCell ref="F11:F12"/>
    <mergeCell ref="K11:L11"/>
    <mergeCell ref="B2:C4"/>
    <mergeCell ref="D2:AG4"/>
    <mergeCell ref="O11:P11"/>
    <mergeCell ref="Q11:R11"/>
    <mergeCell ref="S11:T11"/>
    <mergeCell ref="M11:N11"/>
    <mergeCell ref="B38:P38"/>
    <mergeCell ref="C6:AK6"/>
    <mergeCell ref="C7:AK7"/>
    <mergeCell ref="C8:AK8"/>
    <mergeCell ref="B10:B12"/>
    <mergeCell ref="C10:C12"/>
    <mergeCell ref="D10:F10"/>
    <mergeCell ref="G10:G12"/>
    <mergeCell ref="H10:H12"/>
    <mergeCell ref="I10:I12"/>
    <mergeCell ref="J10:J12"/>
    <mergeCell ref="K10:AJ10"/>
    <mergeCell ref="AK10:AK12"/>
    <mergeCell ref="AG11:AH11"/>
    <mergeCell ref="AI11:AJ11"/>
    <mergeCell ref="B16:B18"/>
    <mergeCell ref="C16:C18"/>
    <mergeCell ref="B29:B30"/>
    <mergeCell ref="C29:D30"/>
    <mergeCell ref="E29:J29"/>
    <mergeCell ref="E30:J30"/>
    <mergeCell ref="AI30:AK30"/>
    <mergeCell ref="U11:V11"/>
    <mergeCell ref="W11:X11"/>
    <mergeCell ref="Y11:Z11"/>
    <mergeCell ref="AA11:AB11"/>
    <mergeCell ref="AC11:AD11"/>
    <mergeCell ref="AE11:AF11"/>
  </mergeCells>
  <conditionalFormatting sqref="O14 S28:AH28">
    <cfRule type="cellIs" dxfId="6" priority="5" operator="greaterThan">
      <formula>"O"</formula>
    </cfRule>
  </conditionalFormatting>
  <conditionalFormatting sqref="Q13:AH26 Q27:Z27 AC27:AH27">
    <cfRule type="cellIs" dxfId="5" priority="3" operator="greaterThan">
      <formula>"O"</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80"/>
  <sheetViews>
    <sheetView showGridLines="0" topLeftCell="A21" zoomScale="70" zoomScaleNormal="70" workbookViewId="0">
      <selection activeCell="A21" sqref="A1:XFD1048576"/>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36.75" customHeight="1" x14ac:dyDescent="0.2">
      <c r="B13" s="17" t="s">
        <v>64</v>
      </c>
      <c r="C13" s="18">
        <v>0.02</v>
      </c>
      <c r="D13" s="18"/>
      <c r="E13" s="136"/>
      <c r="F13" s="137">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2"/>
      <c r="AJ13" s="23"/>
      <c r="AK13" s="23"/>
    </row>
    <row r="14" spans="2:37" ht="105" customHeight="1" x14ac:dyDescent="0.2">
      <c r="B14" s="57" t="s">
        <v>65</v>
      </c>
      <c r="C14" s="91" t="s">
        <v>66</v>
      </c>
      <c r="D14" s="50">
        <v>1</v>
      </c>
      <c r="E14" s="65" t="s">
        <v>67</v>
      </c>
      <c r="F14" s="51">
        <v>2</v>
      </c>
      <c r="G14" s="50" t="s">
        <v>68</v>
      </c>
      <c r="H14" s="89" t="s">
        <v>69</v>
      </c>
      <c r="I14" s="88" t="s">
        <v>70</v>
      </c>
      <c r="J14" s="89" t="s">
        <v>71</v>
      </c>
      <c r="K14" s="24"/>
      <c r="L14" s="24"/>
      <c r="M14" s="24"/>
      <c r="N14" s="24"/>
      <c r="O14" s="25"/>
      <c r="P14" s="24"/>
      <c r="Q14" s="25"/>
      <c r="R14" s="25"/>
      <c r="S14" s="25"/>
      <c r="T14" s="25"/>
      <c r="U14" s="74">
        <v>1</v>
      </c>
      <c r="V14" s="94"/>
      <c r="W14" s="74">
        <v>1</v>
      </c>
      <c r="X14" s="25"/>
      <c r="Y14" s="25"/>
      <c r="Z14" s="25"/>
      <c r="AA14" s="25"/>
      <c r="AB14" s="25"/>
      <c r="AC14" s="25"/>
      <c r="AD14" s="25"/>
      <c r="AE14" s="25"/>
      <c r="AF14" s="25"/>
      <c r="AG14" s="25"/>
      <c r="AH14" s="25"/>
      <c r="AI14" s="52">
        <f>K14+M14+O14+Q14+S14+U14+W14+Y14+AA14+AC14+AE14+AG14</f>
        <v>2</v>
      </c>
      <c r="AJ14" s="53">
        <f>L14+N14+P14+R14+T14+V14+X14+Z14+AB14+AD14+AF14+AH14</f>
        <v>0</v>
      </c>
      <c r="AK14" s="54">
        <f>AJ14/AI14</f>
        <v>0</v>
      </c>
    </row>
    <row r="15" spans="2:37" ht="27.75" customHeight="1" x14ac:dyDescent="0.2">
      <c r="B15" s="26" t="s">
        <v>72</v>
      </c>
      <c r="C15" s="97">
        <v>3.5000000000000003E-2</v>
      </c>
      <c r="D15" s="27"/>
      <c r="E15" s="28"/>
      <c r="F15" s="138">
        <f>+F16+F17</f>
        <v>3.5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2.4" customHeight="1" x14ac:dyDescent="0.25">
      <c r="B16" s="57" t="s">
        <v>73</v>
      </c>
      <c r="C16" s="55" t="s">
        <v>74</v>
      </c>
      <c r="D16" s="50">
        <v>2</v>
      </c>
      <c r="E16" s="65" t="s">
        <v>75</v>
      </c>
      <c r="F16" s="51">
        <v>1.5</v>
      </c>
      <c r="G16" s="50" t="s">
        <v>68</v>
      </c>
      <c r="H16" s="50" t="s">
        <v>76</v>
      </c>
      <c r="I16" s="55" t="s">
        <v>77</v>
      </c>
      <c r="J16" s="50" t="s">
        <v>71</v>
      </c>
      <c r="K16" s="58"/>
      <c r="L16" s="58"/>
      <c r="M16" s="58"/>
      <c r="N16" s="58"/>
      <c r="O16" s="182">
        <v>0.75</v>
      </c>
      <c r="P16" s="58"/>
      <c r="Q16" s="59"/>
      <c r="R16" s="59"/>
      <c r="S16" s="59"/>
      <c r="T16" s="59"/>
      <c r="U16" s="59"/>
      <c r="V16" s="59"/>
      <c r="W16" s="59"/>
      <c r="X16" s="59"/>
      <c r="Y16" s="59"/>
      <c r="Z16" s="59"/>
      <c r="AA16" s="139">
        <v>0.75</v>
      </c>
      <c r="AB16" s="59"/>
      <c r="AC16" s="59"/>
      <c r="AD16" s="59"/>
      <c r="AE16" s="59"/>
      <c r="AF16" s="59"/>
      <c r="AG16" s="59"/>
      <c r="AH16" s="59"/>
      <c r="AI16" s="60">
        <f t="shared" ref="AI16:AI17" si="0">K16+M16+O16+Q16+S16+U16+W16+Y16+AA16+AC16+AE16+AG16</f>
        <v>1.5</v>
      </c>
      <c r="AJ16" s="33">
        <f>L16+N16+P16+R16+T16+V16+X16+Z16+AB16+AD16+AF16+AH16</f>
        <v>0</v>
      </c>
      <c r="AK16" s="54">
        <f>AJ16/AI16</f>
        <v>0</v>
      </c>
    </row>
    <row r="17" spans="2:37" s="61" customFormat="1" ht="114.75" customHeight="1" x14ac:dyDescent="0.25">
      <c r="B17" s="57" t="s">
        <v>78</v>
      </c>
      <c r="C17" s="65" t="s">
        <v>79</v>
      </c>
      <c r="D17" s="146">
        <v>3</v>
      </c>
      <c r="E17" s="65" t="s">
        <v>80</v>
      </c>
      <c r="F17" s="134">
        <v>2</v>
      </c>
      <c r="G17" s="50" t="s">
        <v>81</v>
      </c>
      <c r="H17" s="50" t="s">
        <v>82</v>
      </c>
      <c r="I17" s="65" t="s">
        <v>83</v>
      </c>
      <c r="J17" s="50" t="s">
        <v>71</v>
      </c>
      <c r="K17" s="58"/>
      <c r="L17" s="58"/>
      <c r="M17" s="58"/>
      <c r="N17" s="58"/>
      <c r="O17" s="25"/>
      <c r="P17" s="58"/>
      <c r="Q17" s="75">
        <v>1</v>
      </c>
      <c r="R17" s="59"/>
      <c r="S17" s="93"/>
      <c r="T17" s="40"/>
      <c r="U17" s="93"/>
      <c r="V17" s="59"/>
      <c r="W17" s="59"/>
      <c r="X17" s="59"/>
      <c r="Y17" s="59"/>
      <c r="Z17" s="59"/>
      <c r="AA17" s="75">
        <v>1</v>
      </c>
      <c r="AB17" s="59"/>
      <c r="AC17" s="59"/>
      <c r="AD17" s="59"/>
      <c r="AE17" s="59"/>
      <c r="AF17" s="59"/>
      <c r="AG17" s="59"/>
      <c r="AH17" s="59"/>
      <c r="AI17" s="60">
        <f t="shared" si="0"/>
        <v>2</v>
      </c>
      <c r="AJ17" s="33">
        <f>L17+N17+P17+R17+T17+V17+X17+Z17+AB17+AD17+AF17+AH17</f>
        <v>0</v>
      </c>
      <c r="AK17" s="54">
        <f>AJ17/AI17</f>
        <v>0</v>
      </c>
    </row>
    <row r="18" spans="2:37" s="61" customFormat="1" ht="24.75" customHeight="1" x14ac:dyDescent="0.25">
      <c r="B18" s="26" t="s">
        <v>84</v>
      </c>
      <c r="C18" s="97">
        <v>0.2</v>
      </c>
      <c r="D18" s="27"/>
      <c r="E18" s="28"/>
      <c r="F18" s="138">
        <f>SUM(F19:F30)</f>
        <v>20</v>
      </c>
      <c r="G18" s="28"/>
      <c r="H18" s="29"/>
      <c r="I18" s="28"/>
      <c r="J18" s="30"/>
      <c r="K18" s="22"/>
      <c r="L18" s="23"/>
      <c r="M18" s="22"/>
      <c r="N18" s="23"/>
      <c r="O18" s="22"/>
      <c r="P18" s="23"/>
      <c r="Q18" s="31"/>
      <c r="R18" s="32"/>
      <c r="S18" s="31"/>
      <c r="T18" s="32"/>
      <c r="U18" s="31"/>
      <c r="V18" s="32"/>
      <c r="W18" s="31"/>
      <c r="X18" s="32"/>
      <c r="Y18" s="31"/>
      <c r="Z18" s="32"/>
      <c r="AA18" s="31"/>
      <c r="AB18" s="32"/>
      <c r="AC18" s="31"/>
      <c r="AD18" s="32"/>
      <c r="AE18" s="31"/>
      <c r="AF18" s="32"/>
      <c r="AG18" s="31"/>
      <c r="AH18" s="32"/>
      <c r="AI18" s="52"/>
      <c r="AJ18" s="32"/>
      <c r="AK18" s="32"/>
    </row>
    <row r="19" spans="2:37" s="61" customFormat="1" ht="95.4" customHeight="1" x14ac:dyDescent="0.25">
      <c r="B19" s="355" t="s">
        <v>85</v>
      </c>
      <c r="C19" s="352" t="s">
        <v>86</v>
      </c>
      <c r="D19" s="62">
        <v>4</v>
      </c>
      <c r="E19" s="78" t="s">
        <v>87</v>
      </c>
      <c r="F19" s="64">
        <v>1</v>
      </c>
      <c r="G19" s="50" t="s">
        <v>81</v>
      </c>
      <c r="H19" s="62" t="s">
        <v>88</v>
      </c>
      <c r="I19" s="55" t="s">
        <v>89</v>
      </c>
      <c r="J19" s="50" t="s">
        <v>71</v>
      </c>
      <c r="K19" s="58"/>
      <c r="L19" s="58"/>
      <c r="M19" s="58"/>
      <c r="N19" s="58"/>
      <c r="O19" s="58"/>
      <c r="P19" s="58"/>
      <c r="Q19" s="75">
        <v>1</v>
      </c>
      <c r="R19" s="59"/>
      <c r="S19" s="93"/>
      <c r="T19" s="93"/>
      <c r="U19" s="93"/>
      <c r="V19" s="59"/>
      <c r="W19" s="59"/>
      <c r="X19" s="59"/>
      <c r="Y19" s="59"/>
      <c r="Z19" s="59"/>
      <c r="AA19" s="59"/>
      <c r="AB19" s="59"/>
      <c r="AC19" s="59"/>
      <c r="AD19" s="59"/>
      <c r="AE19" s="59"/>
      <c r="AF19" s="59"/>
      <c r="AG19" s="59"/>
      <c r="AH19" s="59"/>
      <c r="AI19" s="60">
        <f t="shared" ref="AI19:AJ34" si="1">K19+M19+O19+Q19+S19+U19+W19+Y19+AA19+AC19+AE19+AG19</f>
        <v>1</v>
      </c>
      <c r="AJ19" s="53">
        <f t="shared" si="1"/>
        <v>0</v>
      </c>
      <c r="AK19" s="54">
        <f t="shared" ref="AK19:AK63" si="2">AJ19/AI19</f>
        <v>0</v>
      </c>
    </row>
    <row r="20" spans="2:37" s="61" customFormat="1" ht="95.4" customHeight="1" x14ac:dyDescent="0.25">
      <c r="B20" s="356"/>
      <c r="C20" s="353"/>
      <c r="D20" s="62">
        <v>5</v>
      </c>
      <c r="E20" s="55" t="s">
        <v>90</v>
      </c>
      <c r="F20" s="64">
        <v>3</v>
      </c>
      <c r="G20" s="50" t="s">
        <v>81</v>
      </c>
      <c r="H20" s="62" t="s">
        <v>91</v>
      </c>
      <c r="I20" s="55" t="s">
        <v>92</v>
      </c>
      <c r="J20" s="50" t="s">
        <v>71</v>
      </c>
      <c r="K20" s="58"/>
      <c r="L20" s="58"/>
      <c r="M20" s="58"/>
      <c r="N20" s="58"/>
      <c r="O20" s="58"/>
      <c r="P20" s="58"/>
      <c r="Q20" s="75">
        <v>1</v>
      </c>
      <c r="R20" s="59"/>
      <c r="S20" s="93"/>
      <c r="T20" s="93"/>
      <c r="U20" s="93"/>
      <c r="V20" s="93"/>
      <c r="W20" s="75">
        <v>1</v>
      </c>
      <c r="X20" s="93"/>
      <c r="Y20" s="93"/>
      <c r="Z20" s="93"/>
      <c r="AA20" s="93"/>
      <c r="AB20" s="59"/>
      <c r="AC20" s="75">
        <v>1</v>
      </c>
      <c r="AD20" s="59"/>
      <c r="AE20" s="59"/>
      <c r="AF20" s="59"/>
      <c r="AG20" s="59"/>
      <c r="AH20" s="59"/>
      <c r="AI20" s="60">
        <f t="shared" si="1"/>
        <v>3</v>
      </c>
      <c r="AJ20" s="53">
        <f t="shared" si="1"/>
        <v>0</v>
      </c>
      <c r="AK20" s="54">
        <f t="shared" si="2"/>
        <v>0</v>
      </c>
    </row>
    <row r="21" spans="2:37" s="61" customFormat="1" ht="114" customHeight="1" x14ac:dyDescent="0.25">
      <c r="B21" s="356"/>
      <c r="C21" s="353"/>
      <c r="D21" s="150">
        <v>6</v>
      </c>
      <c r="E21" s="149" t="s">
        <v>93</v>
      </c>
      <c r="F21" s="56">
        <v>1</v>
      </c>
      <c r="G21" s="146" t="s">
        <v>68</v>
      </c>
      <c r="H21" s="150" t="s">
        <v>94</v>
      </c>
      <c r="I21" s="65" t="s">
        <v>95</v>
      </c>
      <c r="J21" s="50" t="s">
        <v>71</v>
      </c>
      <c r="K21" s="58"/>
      <c r="L21" s="58"/>
      <c r="M21" s="58"/>
      <c r="N21" s="58"/>
      <c r="O21" s="58"/>
      <c r="P21" s="58"/>
      <c r="Q21" s="75">
        <v>1</v>
      </c>
      <c r="R21" s="59"/>
      <c r="S21" s="59"/>
      <c r="T21" s="93"/>
      <c r="U21" s="93"/>
      <c r="V21" s="93"/>
      <c r="W21" s="59"/>
      <c r="X21" s="59"/>
      <c r="Y21" s="59"/>
      <c r="Z21" s="59"/>
      <c r="AA21" s="59"/>
      <c r="AB21" s="59"/>
      <c r="AC21" s="59"/>
      <c r="AD21" s="59"/>
      <c r="AE21" s="59"/>
      <c r="AF21" s="59"/>
      <c r="AG21" s="59"/>
      <c r="AH21" s="59"/>
      <c r="AI21" s="60">
        <f t="shared" si="1"/>
        <v>1</v>
      </c>
      <c r="AJ21" s="53">
        <f t="shared" si="1"/>
        <v>0</v>
      </c>
      <c r="AK21" s="54">
        <f t="shared" si="2"/>
        <v>0</v>
      </c>
    </row>
    <row r="22" spans="2:37" s="61" customFormat="1" ht="95.4" customHeight="1" x14ac:dyDescent="0.25">
      <c r="B22" s="356"/>
      <c r="C22" s="353"/>
      <c r="D22" s="350">
        <v>7</v>
      </c>
      <c r="E22" s="348" t="s">
        <v>96</v>
      </c>
      <c r="F22" s="56">
        <v>2</v>
      </c>
      <c r="G22" s="146" t="s">
        <v>68</v>
      </c>
      <c r="H22" s="350" t="s">
        <v>97</v>
      </c>
      <c r="I22" s="65" t="s">
        <v>98</v>
      </c>
      <c r="J22" s="358" t="s">
        <v>71</v>
      </c>
      <c r="K22" s="58"/>
      <c r="L22" s="58"/>
      <c r="M22" s="58"/>
      <c r="N22" s="58"/>
      <c r="O22" s="75">
        <v>1</v>
      </c>
      <c r="P22" s="93"/>
      <c r="Q22" s="59"/>
      <c r="R22" s="59"/>
      <c r="S22" s="75">
        <v>1</v>
      </c>
      <c r="T22" s="93"/>
      <c r="U22" s="93"/>
      <c r="V22" s="93"/>
      <c r="W22" s="93"/>
      <c r="X22" s="93"/>
      <c r="Y22" s="93"/>
      <c r="Z22" s="93"/>
      <c r="AA22" s="93"/>
      <c r="AB22" s="59"/>
      <c r="AC22" s="59"/>
      <c r="AD22" s="59"/>
      <c r="AE22" s="59"/>
      <c r="AF22" s="59"/>
      <c r="AG22" s="59"/>
      <c r="AH22" s="59"/>
      <c r="AI22" s="60">
        <f t="shared" si="1"/>
        <v>2</v>
      </c>
      <c r="AJ22" s="53">
        <f t="shared" si="1"/>
        <v>0</v>
      </c>
      <c r="AK22" s="54">
        <f t="shared" si="2"/>
        <v>0</v>
      </c>
    </row>
    <row r="23" spans="2:37" s="61" customFormat="1" ht="95.4" customHeight="1" x14ac:dyDescent="0.25">
      <c r="B23" s="356"/>
      <c r="C23" s="353"/>
      <c r="D23" s="351"/>
      <c r="E23" s="349"/>
      <c r="F23" s="56">
        <v>2</v>
      </c>
      <c r="G23" s="146" t="s">
        <v>99</v>
      </c>
      <c r="H23" s="351"/>
      <c r="I23" s="65" t="s">
        <v>100</v>
      </c>
      <c r="J23" s="359"/>
      <c r="K23" s="58"/>
      <c r="L23" s="58"/>
      <c r="M23" s="58"/>
      <c r="N23" s="58"/>
      <c r="O23" s="58"/>
      <c r="P23" s="58"/>
      <c r="Q23" s="59"/>
      <c r="R23" s="59"/>
      <c r="S23" s="75">
        <v>1</v>
      </c>
      <c r="T23" s="93"/>
      <c r="U23" s="93"/>
      <c r="V23" s="93"/>
      <c r="W23" s="95"/>
      <c r="X23" s="93"/>
      <c r="Y23" s="93"/>
      <c r="Z23" s="93"/>
      <c r="AA23" s="75">
        <v>1</v>
      </c>
      <c r="AB23" s="59"/>
      <c r="AC23" s="59"/>
      <c r="AD23" s="59"/>
      <c r="AE23" s="59"/>
      <c r="AF23" s="59"/>
      <c r="AG23" s="59"/>
      <c r="AH23" s="59"/>
      <c r="AI23" s="60">
        <f t="shared" si="1"/>
        <v>2</v>
      </c>
      <c r="AJ23" s="53">
        <f t="shared" si="1"/>
        <v>0</v>
      </c>
      <c r="AK23" s="54">
        <f>AJ23/AI23</f>
        <v>0</v>
      </c>
    </row>
    <row r="24" spans="2:37" s="61" customFormat="1" ht="56.4" customHeight="1" x14ac:dyDescent="0.25">
      <c r="B24" s="357"/>
      <c r="C24" s="354"/>
      <c r="D24" s="146">
        <v>8</v>
      </c>
      <c r="E24" s="65" t="s">
        <v>101</v>
      </c>
      <c r="F24" s="64">
        <v>2</v>
      </c>
      <c r="G24" s="50" t="s">
        <v>81</v>
      </c>
      <c r="H24" s="62" t="s">
        <v>91</v>
      </c>
      <c r="I24" s="55" t="s">
        <v>102</v>
      </c>
      <c r="J24" s="50" t="s">
        <v>71</v>
      </c>
      <c r="K24" s="58"/>
      <c r="L24" s="58"/>
      <c r="M24" s="58"/>
      <c r="N24" s="58"/>
      <c r="O24" s="58"/>
      <c r="P24" s="58"/>
      <c r="Q24" s="59"/>
      <c r="R24" s="59"/>
      <c r="S24" s="75">
        <v>1</v>
      </c>
      <c r="T24" s="59"/>
      <c r="U24" s="93"/>
      <c r="V24" s="59"/>
      <c r="W24" s="59"/>
      <c r="X24" s="59"/>
      <c r="Y24" s="59"/>
      <c r="Z24" s="59"/>
      <c r="AA24" s="75">
        <v>1</v>
      </c>
      <c r="AB24" s="59"/>
      <c r="AC24" s="59"/>
      <c r="AD24" s="59"/>
      <c r="AE24" s="59"/>
      <c r="AF24" s="59"/>
      <c r="AG24" s="59"/>
      <c r="AH24" s="59"/>
      <c r="AI24" s="60">
        <f t="shared" si="1"/>
        <v>2</v>
      </c>
      <c r="AJ24" s="53">
        <f t="shared" si="1"/>
        <v>0</v>
      </c>
      <c r="AK24" s="54">
        <f t="shared" si="2"/>
        <v>0</v>
      </c>
    </row>
    <row r="25" spans="2:37" s="61" customFormat="1" ht="81" customHeight="1" x14ac:dyDescent="0.25">
      <c r="B25" s="79" t="s">
        <v>103</v>
      </c>
      <c r="C25" s="55" t="s">
        <v>104</v>
      </c>
      <c r="D25" s="150">
        <v>9</v>
      </c>
      <c r="E25" s="149" t="s">
        <v>105</v>
      </c>
      <c r="F25" s="64">
        <v>1.5</v>
      </c>
      <c r="G25" s="50" t="s">
        <v>68</v>
      </c>
      <c r="H25" s="50" t="s">
        <v>76</v>
      </c>
      <c r="I25" s="55" t="s">
        <v>77</v>
      </c>
      <c r="J25" s="50" t="s">
        <v>71</v>
      </c>
      <c r="K25" s="58"/>
      <c r="L25" s="58"/>
      <c r="M25" s="58"/>
      <c r="N25" s="58"/>
      <c r="O25" s="182">
        <v>0.75</v>
      </c>
      <c r="P25" s="58"/>
      <c r="Q25" s="59"/>
      <c r="R25" s="59"/>
      <c r="S25" s="59"/>
      <c r="T25" s="59"/>
      <c r="U25" s="59"/>
      <c r="V25" s="59"/>
      <c r="W25" s="59"/>
      <c r="X25" s="59"/>
      <c r="Y25" s="59"/>
      <c r="Z25" s="59"/>
      <c r="AA25" s="139">
        <v>0.75</v>
      </c>
      <c r="AB25" s="59"/>
      <c r="AC25" s="59"/>
      <c r="AD25" s="59"/>
      <c r="AE25" s="59"/>
      <c r="AF25" s="59"/>
      <c r="AG25" s="59"/>
      <c r="AH25" s="59"/>
      <c r="AI25" s="60">
        <f t="shared" si="1"/>
        <v>1.5</v>
      </c>
      <c r="AJ25" s="53">
        <f t="shared" si="1"/>
        <v>0</v>
      </c>
      <c r="AK25" s="54">
        <f t="shared" si="2"/>
        <v>0</v>
      </c>
    </row>
    <row r="26" spans="2:37" s="61" customFormat="1" ht="91.5" customHeight="1" x14ac:dyDescent="0.25">
      <c r="B26" s="352" t="s">
        <v>106</v>
      </c>
      <c r="C26" s="352" t="s">
        <v>107</v>
      </c>
      <c r="D26" s="350">
        <v>10</v>
      </c>
      <c r="E26" s="348" t="s">
        <v>108</v>
      </c>
      <c r="F26" s="64">
        <v>1</v>
      </c>
      <c r="G26" s="50" t="s">
        <v>68</v>
      </c>
      <c r="H26" s="62" t="s">
        <v>109</v>
      </c>
      <c r="I26" s="65" t="s">
        <v>110</v>
      </c>
      <c r="J26" s="50" t="s">
        <v>71</v>
      </c>
      <c r="K26" s="58"/>
      <c r="L26" s="58"/>
      <c r="M26" s="58"/>
      <c r="N26" s="58"/>
      <c r="O26" s="58"/>
      <c r="P26" s="58"/>
      <c r="R26" s="59"/>
      <c r="S26" s="75">
        <v>1</v>
      </c>
      <c r="T26" s="59"/>
      <c r="U26" s="59"/>
      <c r="V26" s="59"/>
      <c r="W26" s="59"/>
      <c r="X26" s="59"/>
      <c r="Y26" s="59"/>
      <c r="Z26" s="59"/>
      <c r="AA26" s="59"/>
      <c r="AB26" s="59"/>
      <c r="AC26" s="59"/>
      <c r="AD26" s="59"/>
      <c r="AE26" s="59"/>
      <c r="AF26" s="59"/>
      <c r="AG26" s="59"/>
      <c r="AH26" s="59"/>
      <c r="AI26" s="60">
        <f t="shared" si="1"/>
        <v>1</v>
      </c>
      <c r="AJ26" s="53">
        <f t="shared" si="1"/>
        <v>0</v>
      </c>
      <c r="AK26" s="54">
        <f t="shared" si="2"/>
        <v>0</v>
      </c>
    </row>
    <row r="27" spans="2:37" s="61" customFormat="1" ht="83.25" customHeight="1" x14ac:dyDescent="0.25">
      <c r="B27" s="353"/>
      <c r="C27" s="353"/>
      <c r="D27" s="351"/>
      <c r="E27" s="349"/>
      <c r="F27" s="64">
        <v>2</v>
      </c>
      <c r="G27" s="146" t="s">
        <v>99</v>
      </c>
      <c r="H27" s="62" t="s">
        <v>111</v>
      </c>
      <c r="I27" s="65" t="s">
        <v>112</v>
      </c>
      <c r="J27" s="50" t="s">
        <v>71</v>
      </c>
      <c r="K27" s="58"/>
      <c r="L27" s="58"/>
      <c r="M27" s="58"/>
      <c r="N27" s="58"/>
      <c r="O27" s="58"/>
      <c r="P27" s="58"/>
      <c r="Q27" s="59"/>
      <c r="R27" s="59"/>
      <c r="S27" s="59"/>
      <c r="T27" s="59"/>
      <c r="U27" s="75">
        <v>2</v>
      </c>
      <c r="V27" s="59"/>
      <c r="W27" s="59"/>
      <c r="X27" s="59"/>
      <c r="Y27" s="59"/>
      <c r="Z27" s="59"/>
      <c r="AA27" s="59"/>
      <c r="AB27" s="59"/>
      <c r="AC27" s="59"/>
      <c r="AD27" s="59"/>
      <c r="AE27" s="59"/>
      <c r="AF27" s="59"/>
      <c r="AG27" s="59"/>
      <c r="AH27" s="59"/>
      <c r="AI27" s="60">
        <f t="shared" si="1"/>
        <v>2</v>
      </c>
      <c r="AJ27" s="53">
        <f t="shared" si="1"/>
        <v>0</v>
      </c>
      <c r="AK27" s="54">
        <f t="shared" si="2"/>
        <v>0</v>
      </c>
    </row>
    <row r="28" spans="2:37" s="61" customFormat="1" ht="97.2" customHeight="1" x14ac:dyDescent="0.25">
      <c r="B28" s="353"/>
      <c r="C28" s="353"/>
      <c r="D28" s="157">
        <v>11</v>
      </c>
      <c r="E28" s="156" t="s">
        <v>113</v>
      </c>
      <c r="F28" s="64">
        <v>2</v>
      </c>
      <c r="G28" s="50" t="s">
        <v>68</v>
      </c>
      <c r="H28" s="146" t="s">
        <v>114</v>
      </c>
      <c r="I28" s="65" t="s">
        <v>115</v>
      </c>
      <c r="J28" s="50" t="s">
        <v>71</v>
      </c>
      <c r="K28" s="58"/>
      <c r="L28" s="58"/>
      <c r="M28" s="58"/>
      <c r="N28" s="58"/>
      <c r="O28" s="75">
        <v>2</v>
      </c>
      <c r="P28" s="58"/>
      <c r="Q28" s="59"/>
      <c r="R28" s="59"/>
      <c r="T28" s="59"/>
      <c r="U28" s="59"/>
      <c r="V28" s="59"/>
      <c r="W28" s="59"/>
      <c r="X28" s="59"/>
      <c r="Y28" s="59"/>
      <c r="Z28" s="59"/>
      <c r="AA28" s="59"/>
      <c r="AB28" s="59"/>
      <c r="AC28" s="59"/>
      <c r="AD28" s="59"/>
      <c r="AE28" s="59"/>
      <c r="AF28" s="59"/>
      <c r="AG28" s="59"/>
      <c r="AH28" s="59"/>
      <c r="AI28" s="60">
        <f t="shared" si="1"/>
        <v>2</v>
      </c>
      <c r="AJ28" s="53">
        <f t="shared" si="1"/>
        <v>0</v>
      </c>
      <c r="AK28" s="54">
        <f t="shared" si="2"/>
        <v>0</v>
      </c>
    </row>
    <row r="29" spans="2:37" s="61" customFormat="1" ht="93.6" customHeight="1" x14ac:dyDescent="0.25">
      <c r="B29" s="353"/>
      <c r="C29" s="353"/>
      <c r="D29" s="350">
        <v>12</v>
      </c>
      <c r="E29" s="348" t="s">
        <v>116</v>
      </c>
      <c r="F29" s="56">
        <v>1</v>
      </c>
      <c r="G29" s="146" t="s">
        <v>68</v>
      </c>
      <c r="H29" s="146" t="s">
        <v>117</v>
      </c>
      <c r="I29" s="63" t="s">
        <v>118</v>
      </c>
      <c r="J29" s="50" t="s">
        <v>71</v>
      </c>
      <c r="K29" s="58"/>
      <c r="L29" s="58"/>
      <c r="M29" s="58"/>
      <c r="N29" s="58"/>
      <c r="O29" s="139">
        <v>0.25</v>
      </c>
      <c r="P29" s="58"/>
      <c r="Q29" s="59"/>
      <c r="R29" s="59"/>
      <c r="S29" s="44"/>
      <c r="T29" s="59"/>
      <c r="U29" s="139">
        <v>0.25</v>
      </c>
      <c r="V29" s="59"/>
      <c r="W29" s="59"/>
      <c r="X29" s="59"/>
      <c r="Y29" s="59"/>
      <c r="Z29" s="59"/>
      <c r="AA29" s="139">
        <v>0.25</v>
      </c>
      <c r="AB29" s="59"/>
      <c r="AC29" s="59"/>
      <c r="AD29" s="59"/>
      <c r="AE29" s="59"/>
      <c r="AF29" s="59"/>
      <c r="AG29" s="139">
        <v>0.25</v>
      </c>
      <c r="AH29" s="59"/>
      <c r="AI29" s="60">
        <f t="shared" si="1"/>
        <v>1</v>
      </c>
      <c r="AJ29" s="53">
        <f t="shared" si="1"/>
        <v>0</v>
      </c>
      <c r="AK29" s="54">
        <f t="shared" si="2"/>
        <v>0</v>
      </c>
    </row>
    <row r="30" spans="2:37" s="61" customFormat="1" ht="94.95" customHeight="1" x14ac:dyDescent="0.25">
      <c r="B30" s="354"/>
      <c r="C30" s="354"/>
      <c r="D30" s="351"/>
      <c r="E30" s="349"/>
      <c r="F30" s="56">
        <v>1.5</v>
      </c>
      <c r="G30" s="146" t="s">
        <v>81</v>
      </c>
      <c r="H30" s="146" t="s">
        <v>119</v>
      </c>
      <c r="I30" s="63" t="s">
        <v>120</v>
      </c>
      <c r="J30" s="50" t="s">
        <v>71</v>
      </c>
      <c r="K30" s="34"/>
      <c r="L30" s="34"/>
      <c r="M30" s="34"/>
      <c r="N30" s="34"/>
      <c r="O30" s="34"/>
      <c r="P30" s="34"/>
      <c r="Q30" s="76">
        <v>0.5</v>
      </c>
      <c r="R30" s="35"/>
      <c r="S30" s="35"/>
      <c r="T30" s="35"/>
      <c r="U30" s="35"/>
      <c r="V30" s="35"/>
      <c r="W30" s="76">
        <v>0.5</v>
      </c>
      <c r="X30" s="35"/>
      <c r="Y30" s="35"/>
      <c r="Z30" s="35"/>
      <c r="AA30" s="35"/>
      <c r="AB30" s="35"/>
      <c r="AC30" s="76">
        <v>0.5</v>
      </c>
      <c r="AD30" s="35"/>
      <c r="AE30" s="35"/>
      <c r="AF30" s="35"/>
      <c r="AG30" s="35"/>
      <c r="AH30" s="35"/>
      <c r="AI30" s="52">
        <f t="shared" si="1"/>
        <v>1.5</v>
      </c>
      <c r="AJ30" s="53">
        <f t="shared" si="1"/>
        <v>0</v>
      </c>
      <c r="AK30" s="54">
        <f t="shared" si="2"/>
        <v>0</v>
      </c>
    </row>
    <row r="31" spans="2:37" s="61" customFormat="1" ht="22.5" customHeight="1" x14ac:dyDescent="0.25">
      <c r="B31" s="26" t="s">
        <v>121</v>
      </c>
      <c r="C31" s="97">
        <v>0.22</v>
      </c>
      <c r="D31" s="27"/>
      <c r="E31" s="28" t="s">
        <v>122</v>
      </c>
      <c r="F31" s="183">
        <f>SUM(F32:F40)</f>
        <v>22</v>
      </c>
      <c r="G31" s="28"/>
      <c r="H31" s="29"/>
      <c r="I31" s="28"/>
      <c r="J31" s="30"/>
      <c r="K31" s="22"/>
      <c r="L31" s="23"/>
      <c r="M31" s="22"/>
      <c r="N31" s="23"/>
      <c r="O31" s="22"/>
      <c r="P31" s="23"/>
      <c r="Q31" s="31"/>
      <c r="R31" s="32"/>
      <c r="S31" s="31"/>
      <c r="T31" s="32"/>
      <c r="U31" s="31"/>
      <c r="V31" s="32"/>
      <c r="W31" s="31"/>
      <c r="X31" s="32"/>
      <c r="Y31" s="31"/>
      <c r="Z31" s="32"/>
      <c r="AA31" s="31"/>
      <c r="AB31" s="32"/>
      <c r="AC31" s="31"/>
      <c r="AD31" s="32"/>
      <c r="AE31" s="31"/>
      <c r="AF31" s="32"/>
      <c r="AG31" s="31"/>
      <c r="AH31" s="32"/>
      <c r="AI31" s="52"/>
      <c r="AJ31" s="32"/>
      <c r="AK31" s="32"/>
    </row>
    <row r="32" spans="2:37" s="61" customFormat="1" ht="195" customHeight="1" x14ac:dyDescent="0.25">
      <c r="B32" s="147" t="s">
        <v>123</v>
      </c>
      <c r="C32" s="147" t="s">
        <v>124</v>
      </c>
      <c r="D32" s="66">
        <v>13</v>
      </c>
      <c r="E32" s="153" t="s">
        <v>125</v>
      </c>
      <c r="F32" s="56">
        <v>2</v>
      </c>
      <c r="G32" s="66" t="s">
        <v>126</v>
      </c>
      <c r="H32" s="66" t="s">
        <v>127</v>
      </c>
      <c r="I32" s="65" t="s">
        <v>128</v>
      </c>
      <c r="J32" s="50" t="s">
        <v>71</v>
      </c>
      <c r="K32" s="135"/>
      <c r="L32" s="96"/>
      <c r="M32" s="135"/>
      <c r="N32" s="96"/>
      <c r="O32" s="75">
        <v>0.5</v>
      </c>
      <c r="P32" s="96"/>
      <c r="R32" s="92"/>
      <c r="S32" s="59"/>
      <c r="T32" s="92"/>
      <c r="U32" s="92"/>
      <c r="V32" s="92"/>
      <c r="W32" s="75">
        <v>0.5</v>
      </c>
      <c r="X32" s="92"/>
      <c r="Y32" s="53"/>
      <c r="Z32" s="92"/>
      <c r="AA32" s="75">
        <v>1</v>
      </c>
      <c r="AB32" s="92"/>
      <c r="AC32" s="59"/>
      <c r="AD32" s="92"/>
      <c r="AE32" s="53"/>
      <c r="AF32" s="92"/>
      <c r="AG32" s="53"/>
      <c r="AH32" s="92"/>
      <c r="AI32" s="52">
        <f t="shared" si="1"/>
        <v>2</v>
      </c>
      <c r="AJ32" s="53">
        <f>L32+N32+P32+R32+T32+V32+X32+Z32+AB32+AD32+AF32+AH32</f>
        <v>0</v>
      </c>
      <c r="AK32" s="54">
        <f t="shared" ref="AK32:AK33" si="3">AJ32/AI32</f>
        <v>0</v>
      </c>
    </row>
    <row r="33" spans="2:37" s="61" customFormat="1" ht="114" customHeight="1" x14ac:dyDescent="0.25">
      <c r="B33" s="148"/>
      <c r="C33" s="148"/>
      <c r="D33" s="154">
        <v>14</v>
      </c>
      <c r="E33" s="151" t="s">
        <v>129</v>
      </c>
      <c r="F33" s="56">
        <v>5</v>
      </c>
      <c r="G33" s="66" t="s">
        <v>130</v>
      </c>
      <c r="H33" s="155" t="s">
        <v>131</v>
      </c>
      <c r="I33" s="65" t="s">
        <v>132</v>
      </c>
      <c r="J33" s="146" t="s">
        <v>133</v>
      </c>
      <c r="K33" s="135"/>
      <c r="L33" s="96"/>
      <c r="M33" s="135"/>
      <c r="N33" s="96"/>
      <c r="O33" s="75">
        <v>0.5</v>
      </c>
      <c r="P33" s="96"/>
      <c r="Q33" s="75">
        <v>0.5</v>
      </c>
      <c r="R33" s="92"/>
      <c r="S33" s="75">
        <v>0.5</v>
      </c>
      <c r="T33" s="92"/>
      <c r="U33" s="75">
        <v>0.5</v>
      </c>
      <c r="V33" s="92"/>
      <c r="W33" s="75">
        <v>0.5</v>
      </c>
      <c r="X33" s="92"/>
      <c r="Y33" s="75">
        <v>0.5</v>
      </c>
      <c r="Z33" s="92"/>
      <c r="AA33" s="75">
        <v>0.5</v>
      </c>
      <c r="AB33" s="92"/>
      <c r="AC33" s="75">
        <v>0.5</v>
      </c>
      <c r="AD33" s="92"/>
      <c r="AE33" s="75">
        <v>0.5</v>
      </c>
      <c r="AF33" s="92"/>
      <c r="AG33" s="75">
        <v>0.5</v>
      </c>
      <c r="AH33" s="92"/>
      <c r="AI33" s="52">
        <f t="shared" si="1"/>
        <v>5</v>
      </c>
      <c r="AJ33" s="53">
        <f>L33+N33+P33+R33+T33+V33+X33+Z33+AB33+AD33+AF33+AH33</f>
        <v>0</v>
      </c>
      <c r="AK33" s="54">
        <f t="shared" si="3"/>
        <v>0</v>
      </c>
    </row>
    <row r="34" spans="2:37" s="61" customFormat="1" ht="333.6" customHeight="1" x14ac:dyDescent="0.3">
      <c r="B34" s="295" t="s">
        <v>134</v>
      </c>
      <c r="C34" s="295" t="s">
        <v>135</v>
      </c>
      <c r="D34" s="84">
        <v>15</v>
      </c>
      <c r="E34" s="63" t="s">
        <v>136</v>
      </c>
      <c r="F34" s="64">
        <v>6</v>
      </c>
      <c r="G34" s="50" t="s">
        <v>137</v>
      </c>
      <c r="H34" s="86" t="s">
        <v>138</v>
      </c>
      <c r="I34" s="166" t="s">
        <v>139</v>
      </c>
      <c r="J34" s="50" t="s">
        <v>71</v>
      </c>
      <c r="K34" s="167"/>
      <c r="L34" s="167"/>
      <c r="M34" s="167"/>
      <c r="N34" s="95"/>
      <c r="O34" s="75">
        <v>1</v>
      </c>
      <c r="P34" s="167"/>
      <c r="Q34" s="75">
        <v>2</v>
      </c>
      <c r="R34" s="167"/>
      <c r="S34" s="75">
        <v>3</v>
      </c>
      <c r="T34" s="93"/>
      <c r="U34" s="59"/>
      <c r="V34" s="95"/>
      <c r="W34" s="59"/>
      <c r="X34" s="59"/>
      <c r="Y34" s="59"/>
      <c r="Z34" s="59"/>
      <c r="AA34" s="59"/>
      <c r="AB34" s="59"/>
      <c r="AC34" s="59"/>
      <c r="AD34" s="59"/>
      <c r="AE34" s="59"/>
      <c r="AF34" s="59"/>
      <c r="AG34" s="59"/>
      <c r="AH34" s="59"/>
      <c r="AI34" s="52">
        <f t="shared" si="1"/>
        <v>6</v>
      </c>
      <c r="AJ34" s="53">
        <f t="shared" si="1"/>
        <v>0</v>
      </c>
      <c r="AK34" s="54">
        <f t="shared" si="2"/>
        <v>0</v>
      </c>
    </row>
    <row r="35" spans="2:37" s="61" customFormat="1" ht="71.400000000000006" customHeight="1" x14ac:dyDescent="0.25">
      <c r="B35" s="296"/>
      <c r="C35" s="296"/>
      <c r="D35" s="84">
        <v>16</v>
      </c>
      <c r="E35" s="63" t="s">
        <v>140</v>
      </c>
      <c r="F35" s="64">
        <v>2</v>
      </c>
      <c r="G35" s="50" t="s">
        <v>68</v>
      </c>
      <c r="H35" s="86" t="s">
        <v>141</v>
      </c>
      <c r="I35" s="63" t="s">
        <v>142</v>
      </c>
      <c r="J35" s="50" t="s">
        <v>71</v>
      </c>
      <c r="K35" s="58"/>
      <c r="L35" s="58"/>
      <c r="M35" s="58"/>
      <c r="N35" s="58"/>
      <c r="O35" s="75">
        <v>2</v>
      </c>
      <c r="P35" s="58"/>
      <c r="Q35" s="93"/>
      <c r="R35" s="59"/>
      <c r="S35" s="93"/>
      <c r="T35" s="59"/>
      <c r="U35" s="59"/>
      <c r="V35" s="59"/>
      <c r="W35" s="59"/>
      <c r="X35" s="59"/>
      <c r="Y35" s="59"/>
      <c r="Z35" s="59"/>
      <c r="AA35" s="59"/>
      <c r="AB35" s="59"/>
      <c r="AC35" s="59"/>
      <c r="AD35" s="59"/>
      <c r="AE35" s="59"/>
      <c r="AF35" s="59"/>
      <c r="AG35" s="59"/>
      <c r="AH35" s="59"/>
      <c r="AI35" s="60">
        <f t="shared" ref="AI35:AJ40" si="4">K35+M35+O35+Q35+S35+U35+W35+Y35+AA35+AC35+AE35+AG35</f>
        <v>2</v>
      </c>
      <c r="AJ35" s="53">
        <f t="shared" si="4"/>
        <v>0</v>
      </c>
      <c r="AK35" s="54">
        <f t="shared" si="2"/>
        <v>0</v>
      </c>
    </row>
    <row r="36" spans="2:37" s="61" customFormat="1" ht="74.400000000000006" customHeight="1" x14ac:dyDescent="0.25">
      <c r="B36" s="297"/>
      <c r="C36" s="297"/>
      <c r="D36" s="84">
        <v>17</v>
      </c>
      <c r="E36" s="63" t="s">
        <v>143</v>
      </c>
      <c r="F36" s="64">
        <v>2</v>
      </c>
      <c r="G36" s="86" t="s">
        <v>81</v>
      </c>
      <c r="H36" s="86" t="s">
        <v>144</v>
      </c>
      <c r="I36" s="63" t="s">
        <v>145</v>
      </c>
      <c r="J36" s="50" t="s">
        <v>71</v>
      </c>
      <c r="K36" s="58"/>
      <c r="L36" s="58"/>
      <c r="M36" s="58"/>
      <c r="N36" s="58"/>
      <c r="O36" s="58"/>
      <c r="P36" s="58"/>
      <c r="Q36" s="93"/>
      <c r="R36" s="59"/>
      <c r="S36" s="75">
        <v>2</v>
      </c>
      <c r="T36" s="59"/>
      <c r="U36" s="59"/>
      <c r="V36" s="59"/>
      <c r="W36" s="59"/>
      <c r="X36" s="59"/>
      <c r="Y36" s="59"/>
      <c r="Z36" s="59"/>
      <c r="AA36" s="59"/>
      <c r="AB36" s="59"/>
      <c r="AC36" s="59"/>
      <c r="AD36" s="59"/>
      <c r="AE36" s="59"/>
      <c r="AF36" s="59"/>
      <c r="AG36" s="59"/>
      <c r="AH36" s="59"/>
      <c r="AI36" s="60">
        <f t="shared" si="4"/>
        <v>2</v>
      </c>
      <c r="AJ36" s="53">
        <f t="shared" si="4"/>
        <v>0</v>
      </c>
      <c r="AK36" s="54">
        <f t="shared" si="2"/>
        <v>0</v>
      </c>
    </row>
    <row r="37" spans="2:37" s="61" customFormat="1" ht="121.5" customHeight="1" x14ac:dyDescent="0.25">
      <c r="B37" s="295" t="s">
        <v>146</v>
      </c>
      <c r="C37" s="295" t="s">
        <v>147</v>
      </c>
      <c r="D37" s="152">
        <v>18</v>
      </c>
      <c r="E37" s="65" t="s">
        <v>148</v>
      </c>
      <c r="F37" s="64">
        <v>1</v>
      </c>
      <c r="G37" s="86" t="s">
        <v>81</v>
      </c>
      <c r="H37" s="86" t="s">
        <v>149</v>
      </c>
      <c r="I37" s="63" t="s">
        <v>150</v>
      </c>
      <c r="J37" s="50" t="s">
        <v>71</v>
      </c>
      <c r="K37" s="58"/>
      <c r="L37" s="58"/>
      <c r="M37" s="58"/>
      <c r="N37" s="58"/>
      <c r="O37" s="58"/>
      <c r="P37" s="58"/>
      <c r="Q37" s="93"/>
      <c r="R37" s="59"/>
      <c r="S37" s="59"/>
      <c r="T37" s="59"/>
      <c r="U37" s="59"/>
      <c r="V37" s="59"/>
      <c r="W37" s="59"/>
      <c r="X37" s="59"/>
      <c r="Y37" s="75">
        <v>1</v>
      </c>
      <c r="Z37" s="59"/>
      <c r="AA37" s="59"/>
      <c r="AB37" s="59"/>
      <c r="AC37" s="59"/>
      <c r="AD37" s="59"/>
      <c r="AE37" s="59"/>
      <c r="AF37" s="59"/>
      <c r="AG37" s="59"/>
      <c r="AH37" s="59"/>
      <c r="AI37" s="60">
        <f t="shared" si="4"/>
        <v>1</v>
      </c>
      <c r="AJ37" s="53">
        <f t="shared" si="4"/>
        <v>0</v>
      </c>
      <c r="AK37" s="54">
        <f t="shared" si="2"/>
        <v>0</v>
      </c>
    </row>
    <row r="38" spans="2:37" s="61" customFormat="1" ht="92.4" customHeight="1" x14ac:dyDescent="0.25">
      <c r="B38" s="297"/>
      <c r="C38" s="297"/>
      <c r="D38" s="152">
        <v>19</v>
      </c>
      <c r="E38" s="65" t="s">
        <v>151</v>
      </c>
      <c r="F38" s="64">
        <v>1</v>
      </c>
      <c r="G38" s="86" t="s">
        <v>68</v>
      </c>
      <c r="H38" s="86" t="s">
        <v>149</v>
      </c>
      <c r="I38" s="63" t="s">
        <v>152</v>
      </c>
      <c r="J38" s="50" t="s">
        <v>71</v>
      </c>
      <c r="K38" s="58"/>
      <c r="L38" s="58"/>
      <c r="M38" s="58"/>
      <c r="N38" s="58"/>
      <c r="O38" s="58"/>
      <c r="P38" s="58"/>
      <c r="Q38" s="59"/>
      <c r="R38" s="59"/>
      <c r="S38" s="59"/>
      <c r="T38" s="59"/>
      <c r="U38" s="59"/>
      <c r="V38" s="59"/>
      <c r="W38" s="95"/>
      <c r="X38" s="59"/>
      <c r="Y38" s="95"/>
      <c r="Z38" s="59"/>
      <c r="AA38" s="75">
        <v>1</v>
      </c>
      <c r="AB38" s="59"/>
      <c r="AC38" s="59"/>
      <c r="AD38" s="59"/>
      <c r="AE38" s="59"/>
      <c r="AF38" s="59"/>
      <c r="AG38" s="59"/>
      <c r="AH38" s="59"/>
      <c r="AI38" s="60">
        <f t="shared" si="4"/>
        <v>1</v>
      </c>
      <c r="AJ38" s="53">
        <f t="shared" si="4"/>
        <v>0</v>
      </c>
      <c r="AK38" s="54">
        <f t="shared" si="2"/>
        <v>0</v>
      </c>
    </row>
    <row r="39" spans="2:37" s="61" customFormat="1" ht="192.6" customHeight="1" x14ac:dyDescent="0.25">
      <c r="B39" s="71" t="s">
        <v>153</v>
      </c>
      <c r="C39" s="36" t="s">
        <v>154</v>
      </c>
      <c r="D39" s="152">
        <v>20</v>
      </c>
      <c r="E39" s="65" t="s">
        <v>155</v>
      </c>
      <c r="F39" s="56">
        <v>2</v>
      </c>
      <c r="G39" s="66" t="s">
        <v>156</v>
      </c>
      <c r="H39" s="66" t="s">
        <v>157</v>
      </c>
      <c r="I39" s="65" t="s">
        <v>158</v>
      </c>
      <c r="J39" s="50" t="s">
        <v>71</v>
      </c>
      <c r="K39" s="58"/>
      <c r="L39" s="58"/>
      <c r="M39" s="58"/>
      <c r="N39" s="58"/>
      <c r="O39" s="58"/>
      <c r="P39" s="58"/>
      <c r="Q39" s="59"/>
      <c r="R39" s="59"/>
      <c r="S39" s="59"/>
      <c r="T39" s="59"/>
      <c r="U39" s="59"/>
      <c r="V39" s="59"/>
      <c r="W39" s="75">
        <v>2</v>
      </c>
      <c r="X39" s="59"/>
      <c r="Y39" s="59"/>
      <c r="Z39" s="59"/>
      <c r="AA39" s="59"/>
      <c r="AB39" s="59"/>
      <c r="AC39" s="59"/>
      <c r="AD39" s="59"/>
      <c r="AE39" s="59"/>
      <c r="AF39" s="59"/>
      <c r="AG39" s="59"/>
      <c r="AH39" s="59"/>
      <c r="AI39" s="52">
        <f t="shared" si="4"/>
        <v>2</v>
      </c>
      <c r="AJ39" s="53">
        <f t="shared" si="4"/>
        <v>0</v>
      </c>
      <c r="AK39" s="54">
        <f t="shared" si="2"/>
        <v>0</v>
      </c>
    </row>
    <row r="40" spans="2:37" s="61" customFormat="1" ht="70.2" customHeight="1" x14ac:dyDescent="0.25">
      <c r="B40" s="82" t="s">
        <v>159</v>
      </c>
      <c r="C40" s="48" t="s">
        <v>160</v>
      </c>
      <c r="D40" s="84">
        <v>21</v>
      </c>
      <c r="E40" s="63" t="s">
        <v>161</v>
      </c>
      <c r="F40" s="64">
        <v>1</v>
      </c>
      <c r="G40" s="85" t="s">
        <v>81</v>
      </c>
      <c r="H40" s="38" t="s">
        <v>162</v>
      </c>
      <c r="I40" s="39" t="s">
        <v>163</v>
      </c>
      <c r="J40" s="50" t="s">
        <v>71</v>
      </c>
      <c r="K40" s="24"/>
      <c r="L40" s="24"/>
      <c r="M40" s="24"/>
      <c r="N40" s="24"/>
      <c r="O40" s="24"/>
      <c r="P40" s="24"/>
      <c r="Q40" s="25"/>
      <c r="R40" s="25"/>
      <c r="S40" s="25"/>
      <c r="T40" s="25"/>
      <c r="U40" s="74">
        <v>1</v>
      </c>
      <c r="V40" s="25"/>
      <c r="W40" s="25"/>
      <c r="X40" s="25"/>
      <c r="Y40" s="25"/>
      <c r="Z40" s="25"/>
      <c r="AA40" s="25"/>
      <c r="AB40" s="25"/>
      <c r="AC40" s="25"/>
      <c r="AD40" s="25"/>
      <c r="AE40" s="25"/>
      <c r="AF40" s="25"/>
      <c r="AG40" s="25"/>
      <c r="AH40" s="25"/>
      <c r="AI40" s="52">
        <f t="shared" si="4"/>
        <v>1</v>
      </c>
      <c r="AJ40" s="53">
        <f t="shared" si="4"/>
        <v>0</v>
      </c>
      <c r="AK40" s="54">
        <f t="shared" si="2"/>
        <v>0</v>
      </c>
    </row>
    <row r="41" spans="2:37" s="61" customFormat="1" ht="22.5" customHeight="1" x14ac:dyDescent="0.25">
      <c r="B41" s="26" t="s">
        <v>164</v>
      </c>
      <c r="C41" s="143">
        <v>0.23250000000000001</v>
      </c>
      <c r="D41" s="27"/>
      <c r="E41" s="28"/>
      <c r="F41" s="138">
        <f>SUM(F42:F53)</f>
        <v>23.25</v>
      </c>
      <c r="G41" s="28"/>
      <c r="H41" s="29"/>
      <c r="I41" s="28"/>
      <c r="J41" s="30"/>
      <c r="K41" s="22"/>
      <c r="L41" s="23"/>
      <c r="M41" s="22"/>
      <c r="N41" s="23"/>
      <c r="O41" s="22"/>
      <c r="P41" s="23"/>
      <c r="Q41" s="31"/>
      <c r="R41" s="32"/>
      <c r="S41" s="31"/>
      <c r="T41" s="32"/>
      <c r="U41" s="31"/>
      <c r="V41" s="32"/>
      <c r="W41" s="31"/>
      <c r="X41" s="32"/>
      <c r="Y41" s="31"/>
      <c r="Z41" s="32"/>
      <c r="AA41" s="31"/>
      <c r="AB41" s="32"/>
      <c r="AC41" s="31"/>
      <c r="AD41" s="32"/>
      <c r="AE41" s="31"/>
      <c r="AF41" s="32"/>
      <c r="AG41" s="31"/>
      <c r="AH41" s="32"/>
      <c r="AI41" s="52"/>
      <c r="AJ41" s="32"/>
      <c r="AK41" s="32"/>
    </row>
    <row r="42" spans="2:37" s="61" customFormat="1" ht="163.19999999999999" customHeight="1" x14ac:dyDescent="0.25">
      <c r="B42" s="81" t="s">
        <v>165</v>
      </c>
      <c r="C42" s="87" t="s">
        <v>166</v>
      </c>
      <c r="D42" s="86">
        <v>22</v>
      </c>
      <c r="E42" s="63" t="s">
        <v>167</v>
      </c>
      <c r="F42" s="37">
        <v>1</v>
      </c>
      <c r="G42" s="86" t="s">
        <v>81</v>
      </c>
      <c r="H42" s="86" t="s">
        <v>168</v>
      </c>
      <c r="I42" s="39" t="s">
        <v>169</v>
      </c>
      <c r="J42" s="50" t="s">
        <v>71</v>
      </c>
      <c r="K42" s="34"/>
      <c r="L42" s="34"/>
      <c r="M42" s="34"/>
      <c r="N42" s="34"/>
      <c r="O42" s="34"/>
      <c r="P42" s="34"/>
      <c r="Q42" s="35"/>
      <c r="R42" s="35"/>
      <c r="S42" s="35"/>
      <c r="T42" s="35"/>
      <c r="U42" s="76">
        <v>1</v>
      </c>
      <c r="V42" s="35"/>
      <c r="W42" s="35"/>
      <c r="X42" s="35"/>
      <c r="Y42" s="35"/>
      <c r="Z42" s="35"/>
      <c r="AA42" s="35"/>
      <c r="AB42" s="35"/>
      <c r="AC42" s="35"/>
      <c r="AD42" s="35"/>
      <c r="AE42" s="35"/>
      <c r="AF42" s="35"/>
      <c r="AG42" s="35"/>
      <c r="AH42" s="35"/>
      <c r="AI42" s="52">
        <f t="shared" ref="AI42:AJ53" si="5">K42+M42+O42+Q42+S42+U42+W42+Y42+AA42+AC42+AE42+AG42</f>
        <v>1</v>
      </c>
      <c r="AJ42" s="53">
        <f t="shared" si="5"/>
        <v>0</v>
      </c>
      <c r="AK42" s="54">
        <f t="shared" si="2"/>
        <v>0</v>
      </c>
    </row>
    <row r="43" spans="2:37" s="61" customFormat="1" ht="115.95" customHeight="1" x14ac:dyDescent="0.25">
      <c r="B43" s="295" t="s">
        <v>170</v>
      </c>
      <c r="C43" s="295" t="s">
        <v>171</v>
      </c>
      <c r="D43" s="66">
        <v>23</v>
      </c>
      <c r="E43" s="65" t="s">
        <v>172</v>
      </c>
      <c r="F43" s="51">
        <v>3</v>
      </c>
      <c r="G43" s="86" t="s">
        <v>173</v>
      </c>
      <c r="H43" s="86" t="s">
        <v>174</v>
      </c>
      <c r="I43" s="55" t="s">
        <v>175</v>
      </c>
      <c r="J43" s="50" t="s">
        <v>71</v>
      </c>
      <c r="K43" s="58"/>
      <c r="L43" s="58"/>
      <c r="M43" s="58"/>
      <c r="N43" s="58"/>
      <c r="O43" s="58"/>
      <c r="P43" s="58"/>
      <c r="Q43" s="75">
        <v>1</v>
      </c>
      <c r="R43" s="59"/>
      <c r="S43" s="93"/>
      <c r="T43" s="59"/>
      <c r="U43" s="59"/>
      <c r="V43" s="59"/>
      <c r="W43" s="75">
        <v>1</v>
      </c>
      <c r="X43" s="59"/>
      <c r="Y43" s="59"/>
      <c r="Z43" s="59"/>
      <c r="AA43" s="59"/>
      <c r="AB43" s="59"/>
      <c r="AC43" s="75">
        <v>1</v>
      </c>
      <c r="AD43" s="59"/>
      <c r="AE43" s="59"/>
      <c r="AF43" s="59"/>
      <c r="AG43" s="59"/>
      <c r="AH43" s="59"/>
      <c r="AI43" s="52">
        <f t="shared" si="5"/>
        <v>3</v>
      </c>
      <c r="AJ43" s="53">
        <f t="shared" si="5"/>
        <v>0</v>
      </c>
      <c r="AK43" s="54">
        <f t="shared" si="2"/>
        <v>0</v>
      </c>
    </row>
    <row r="44" spans="2:37" s="61" customFormat="1" ht="201.6" customHeight="1" x14ac:dyDescent="0.25">
      <c r="B44" s="297"/>
      <c r="C44" s="297"/>
      <c r="D44" s="66">
        <v>24</v>
      </c>
      <c r="E44" s="65" t="s">
        <v>176</v>
      </c>
      <c r="F44" s="56">
        <v>2.5</v>
      </c>
      <c r="G44" s="66" t="s">
        <v>81</v>
      </c>
      <c r="H44" s="66" t="s">
        <v>177</v>
      </c>
      <c r="I44" s="65" t="s">
        <v>178</v>
      </c>
      <c r="J44" s="50" t="s">
        <v>71</v>
      </c>
      <c r="K44" s="58"/>
      <c r="L44" s="58"/>
      <c r="M44" s="58"/>
      <c r="N44" s="58"/>
      <c r="O44" s="139">
        <v>0.25</v>
      </c>
      <c r="P44" s="58"/>
      <c r="Q44" s="75">
        <v>1</v>
      </c>
      <c r="R44" s="59"/>
      <c r="S44" s="59"/>
      <c r="T44" s="59"/>
      <c r="U44" s="59"/>
      <c r="V44" s="59"/>
      <c r="W44" s="59"/>
      <c r="X44" s="59"/>
      <c r="Y44" s="59"/>
      <c r="Z44" s="59"/>
      <c r="AA44" s="139">
        <v>0.25</v>
      </c>
      <c r="AB44" s="59"/>
      <c r="AC44" s="75">
        <v>1</v>
      </c>
      <c r="AD44" s="59"/>
      <c r="AE44" s="59"/>
      <c r="AF44" s="59"/>
      <c r="AG44" s="59"/>
      <c r="AH44" s="59"/>
      <c r="AI44" s="52">
        <f t="shared" si="5"/>
        <v>2.5</v>
      </c>
      <c r="AJ44" s="53">
        <f t="shared" si="5"/>
        <v>0</v>
      </c>
      <c r="AK44" s="54">
        <f t="shared" si="2"/>
        <v>0</v>
      </c>
    </row>
    <row r="45" spans="2:37" s="61" customFormat="1" ht="120.6" customHeight="1" x14ac:dyDescent="0.25">
      <c r="B45" s="360" t="s">
        <v>179</v>
      </c>
      <c r="C45" s="295" t="s">
        <v>180</v>
      </c>
      <c r="D45" s="66">
        <v>25</v>
      </c>
      <c r="E45" s="65" t="s">
        <v>181</v>
      </c>
      <c r="F45" s="56">
        <v>2</v>
      </c>
      <c r="G45" s="66" t="s">
        <v>182</v>
      </c>
      <c r="H45" s="86" t="s">
        <v>183</v>
      </c>
      <c r="I45" s="71" t="s">
        <v>184</v>
      </c>
      <c r="J45" s="50" t="s">
        <v>71</v>
      </c>
      <c r="K45" s="58"/>
      <c r="L45" s="58"/>
      <c r="M45" s="58"/>
      <c r="N45" s="58"/>
      <c r="O45" s="58"/>
      <c r="P45" s="58"/>
      <c r="Q45" s="58"/>
      <c r="R45" s="59"/>
      <c r="S45" s="75">
        <v>1</v>
      </c>
      <c r="T45" s="59"/>
      <c r="U45" s="59"/>
      <c r="V45" s="59"/>
      <c r="W45" s="59"/>
      <c r="X45" s="59"/>
      <c r="Y45" s="59"/>
      <c r="Z45" s="59"/>
      <c r="AA45" s="59"/>
      <c r="AB45" s="59"/>
      <c r="AC45" s="59"/>
      <c r="AD45" s="59"/>
      <c r="AE45" s="75">
        <v>1</v>
      </c>
      <c r="AF45" s="59"/>
      <c r="AG45" s="59"/>
      <c r="AH45" s="59"/>
      <c r="AI45" s="52">
        <f t="shared" si="5"/>
        <v>2</v>
      </c>
      <c r="AJ45" s="53">
        <f t="shared" si="5"/>
        <v>0</v>
      </c>
      <c r="AK45" s="54">
        <f t="shared" si="2"/>
        <v>0</v>
      </c>
    </row>
    <row r="46" spans="2:37" s="61" customFormat="1" ht="199.2" customHeight="1" x14ac:dyDescent="0.25">
      <c r="B46" s="361"/>
      <c r="C46" s="297"/>
      <c r="D46" s="66">
        <v>26</v>
      </c>
      <c r="E46" s="65" t="s">
        <v>185</v>
      </c>
      <c r="F46" s="56">
        <v>2</v>
      </c>
      <c r="G46" s="66" t="s">
        <v>186</v>
      </c>
      <c r="H46" s="66" t="s">
        <v>187</v>
      </c>
      <c r="I46" s="65" t="s">
        <v>188</v>
      </c>
      <c r="J46" s="50" t="s">
        <v>71</v>
      </c>
      <c r="K46" s="58"/>
      <c r="L46" s="58"/>
      <c r="M46" s="58"/>
      <c r="N46" s="58"/>
      <c r="O46" s="58"/>
      <c r="P46" s="58"/>
      <c r="Q46" s="58"/>
      <c r="R46" s="59"/>
      <c r="S46" s="75">
        <v>1</v>
      </c>
      <c r="T46" s="59"/>
      <c r="U46" s="59"/>
      <c r="V46" s="59"/>
      <c r="W46" s="59"/>
      <c r="X46" s="59"/>
      <c r="Y46" s="59"/>
      <c r="Z46" s="59"/>
      <c r="AA46" s="59"/>
      <c r="AB46" s="59"/>
      <c r="AC46" s="59"/>
      <c r="AD46" s="59"/>
      <c r="AE46" s="75">
        <v>1</v>
      </c>
      <c r="AF46" s="59"/>
      <c r="AG46" s="59"/>
      <c r="AH46" s="59"/>
      <c r="AI46" s="52">
        <f t="shared" si="5"/>
        <v>2</v>
      </c>
      <c r="AJ46" s="53">
        <f t="shared" si="5"/>
        <v>0</v>
      </c>
      <c r="AK46" s="54">
        <f t="shared" si="2"/>
        <v>0</v>
      </c>
    </row>
    <row r="47" spans="2:37" s="61" customFormat="1" ht="114" customHeight="1" x14ac:dyDescent="0.25">
      <c r="B47" s="298" t="s">
        <v>189</v>
      </c>
      <c r="C47" s="293" t="s">
        <v>190</v>
      </c>
      <c r="D47" s="66">
        <v>27</v>
      </c>
      <c r="E47" s="158" t="s">
        <v>191</v>
      </c>
      <c r="F47" s="56">
        <v>1</v>
      </c>
      <c r="G47" s="66" t="s">
        <v>192</v>
      </c>
      <c r="H47" s="66" t="s">
        <v>193</v>
      </c>
      <c r="I47" s="159" t="s">
        <v>194</v>
      </c>
      <c r="J47" s="50" t="s">
        <v>71</v>
      </c>
      <c r="K47" s="58"/>
      <c r="L47" s="58"/>
      <c r="M47" s="58"/>
      <c r="N47" s="58"/>
      <c r="O47" s="75">
        <v>1</v>
      </c>
      <c r="P47" s="58"/>
      <c r="Q47" s="58"/>
      <c r="R47" s="59"/>
      <c r="S47" s="59"/>
      <c r="T47" s="59"/>
      <c r="V47" s="59"/>
      <c r="W47" s="59"/>
      <c r="X47" s="59"/>
      <c r="Y47" s="59"/>
      <c r="Z47" s="59"/>
      <c r="AA47" s="59"/>
      <c r="AB47" s="59"/>
      <c r="AC47" s="59"/>
      <c r="AD47" s="59"/>
      <c r="AE47" s="59"/>
      <c r="AF47" s="59"/>
      <c r="AG47" s="59"/>
      <c r="AH47" s="59"/>
      <c r="AI47" s="52">
        <f t="shared" si="5"/>
        <v>1</v>
      </c>
      <c r="AJ47" s="53">
        <f t="shared" si="5"/>
        <v>0</v>
      </c>
      <c r="AK47" s="54">
        <f t="shared" si="2"/>
        <v>0</v>
      </c>
    </row>
    <row r="48" spans="2:37" s="61" customFormat="1" ht="201" customHeight="1" x14ac:dyDescent="0.25">
      <c r="B48" s="299"/>
      <c r="C48" s="294"/>
      <c r="D48" s="66">
        <v>28</v>
      </c>
      <c r="E48" s="160" t="s">
        <v>195</v>
      </c>
      <c r="F48" s="161">
        <v>2</v>
      </c>
      <c r="G48" s="66" t="s">
        <v>192</v>
      </c>
      <c r="H48" s="66" t="s">
        <v>196</v>
      </c>
      <c r="I48" s="159" t="s">
        <v>197</v>
      </c>
      <c r="J48" s="50" t="s">
        <v>71</v>
      </c>
      <c r="K48" s="58"/>
      <c r="L48" s="58"/>
      <c r="N48" s="58"/>
      <c r="O48" s="58"/>
      <c r="P48" s="58"/>
      <c r="Q48" s="58"/>
      <c r="R48" s="59"/>
      <c r="T48" s="59"/>
      <c r="U48" s="75">
        <v>1</v>
      </c>
      <c r="V48" s="59"/>
      <c r="W48" s="59"/>
      <c r="X48" s="59"/>
      <c r="Y48" s="59"/>
      <c r="Z48" s="59"/>
      <c r="AA48" s="59"/>
      <c r="AB48" s="59"/>
      <c r="AC48" s="59"/>
      <c r="AD48" s="59"/>
      <c r="AE48" s="75">
        <v>1</v>
      </c>
      <c r="AF48" s="59"/>
      <c r="AG48" s="59"/>
      <c r="AH48" s="59"/>
      <c r="AI48" s="52">
        <f t="shared" si="5"/>
        <v>2</v>
      </c>
      <c r="AJ48" s="53">
        <f t="shared" si="5"/>
        <v>0</v>
      </c>
      <c r="AK48" s="54">
        <f t="shared" si="2"/>
        <v>0</v>
      </c>
    </row>
    <row r="49" spans="2:38" s="61" customFormat="1" ht="178.2" customHeight="1" x14ac:dyDescent="0.25">
      <c r="B49" s="299"/>
      <c r="C49" s="294"/>
      <c r="D49" s="66">
        <v>29</v>
      </c>
      <c r="E49" s="160" t="s">
        <v>198</v>
      </c>
      <c r="F49" s="161">
        <v>2</v>
      </c>
      <c r="G49" s="66" t="s">
        <v>192</v>
      </c>
      <c r="H49" s="66" t="s">
        <v>199</v>
      </c>
      <c r="I49" s="159" t="s">
        <v>200</v>
      </c>
      <c r="J49" s="50" t="s">
        <v>71</v>
      </c>
      <c r="K49" s="58"/>
      <c r="L49" s="58"/>
      <c r="M49" s="58"/>
      <c r="N49" s="58"/>
      <c r="O49" s="58"/>
      <c r="P49" s="58"/>
      <c r="Q49" s="59"/>
      <c r="R49" s="59"/>
      <c r="S49" s="59"/>
      <c r="T49" s="59"/>
      <c r="U49" s="75">
        <v>1</v>
      </c>
      <c r="V49" s="59"/>
      <c r="W49" s="59"/>
      <c r="X49" s="59"/>
      <c r="Y49" s="59"/>
      <c r="Z49" s="59"/>
      <c r="AA49" s="59"/>
      <c r="AB49" s="59"/>
      <c r="AD49" s="59"/>
      <c r="AE49" s="75">
        <v>1</v>
      </c>
      <c r="AF49" s="59"/>
      <c r="AG49" s="59"/>
      <c r="AH49" s="59"/>
      <c r="AI49" s="52">
        <f t="shared" si="5"/>
        <v>2</v>
      </c>
      <c r="AJ49" s="53">
        <f t="shared" si="5"/>
        <v>0</v>
      </c>
      <c r="AK49" s="54">
        <f t="shared" si="2"/>
        <v>0</v>
      </c>
    </row>
    <row r="50" spans="2:38" s="61" customFormat="1" ht="185.4" customHeight="1" x14ac:dyDescent="0.25">
      <c r="B50" s="299"/>
      <c r="C50" s="294"/>
      <c r="D50" s="66">
        <v>30</v>
      </c>
      <c r="E50" s="165" t="s">
        <v>201</v>
      </c>
      <c r="F50" s="161">
        <v>4.25</v>
      </c>
      <c r="G50" s="66" t="s">
        <v>202</v>
      </c>
      <c r="H50" s="66" t="s">
        <v>203</v>
      </c>
      <c r="I50" s="159" t="s">
        <v>204</v>
      </c>
      <c r="J50" s="50" t="s">
        <v>71</v>
      </c>
      <c r="K50" s="58"/>
      <c r="L50" s="58"/>
      <c r="M50" s="58"/>
      <c r="N50" s="58"/>
      <c r="O50" s="75">
        <v>0.5</v>
      </c>
      <c r="P50" s="145"/>
      <c r="Q50" s="139">
        <v>0.75</v>
      </c>
      <c r="R50" s="93"/>
      <c r="S50" s="93"/>
      <c r="T50" s="93"/>
      <c r="U50" s="93"/>
      <c r="V50" s="93"/>
      <c r="W50" s="75">
        <v>1</v>
      </c>
      <c r="X50" s="93"/>
      <c r="Y50" s="93"/>
      <c r="Z50" s="93"/>
      <c r="AA50" s="59"/>
      <c r="AB50" s="59"/>
      <c r="AC50" s="75">
        <v>1</v>
      </c>
      <c r="AD50" s="59"/>
      <c r="AE50" s="59"/>
      <c r="AF50" s="59"/>
      <c r="AG50" s="75">
        <v>1</v>
      </c>
      <c r="AH50" s="59"/>
      <c r="AI50" s="140">
        <f t="shared" si="5"/>
        <v>4.25</v>
      </c>
      <c r="AJ50" s="53">
        <f t="shared" si="5"/>
        <v>0</v>
      </c>
      <c r="AK50" s="54">
        <f t="shared" si="2"/>
        <v>0</v>
      </c>
    </row>
    <row r="51" spans="2:38" s="61" customFormat="1" ht="104.4" customHeight="1" x14ac:dyDescent="0.25">
      <c r="B51" s="295" t="s">
        <v>205</v>
      </c>
      <c r="C51" s="295" t="s">
        <v>206</v>
      </c>
      <c r="D51" s="66">
        <v>31</v>
      </c>
      <c r="E51" s="67" t="s">
        <v>207</v>
      </c>
      <c r="F51" s="56">
        <v>1</v>
      </c>
      <c r="G51" s="86" t="s">
        <v>68</v>
      </c>
      <c r="H51" s="86" t="s">
        <v>208</v>
      </c>
      <c r="I51" s="63" t="s">
        <v>209</v>
      </c>
      <c r="J51" s="50" t="s">
        <v>71</v>
      </c>
      <c r="K51" s="58"/>
      <c r="L51" s="58"/>
      <c r="M51" s="58"/>
      <c r="N51" s="58"/>
      <c r="O51" s="58"/>
      <c r="P51" s="58"/>
      <c r="Q51" s="58"/>
      <c r="R51" s="59"/>
      <c r="S51" s="75">
        <v>1</v>
      </c>
      <c r="T51" s="59"/>
      <c r="U51" s="93"/>
      <c r="V51" s="59"/>
      <c r="W51" s="59"/>
      <c r="X51" s="59"/>
      <c r="Y51" s="59"/>
      <c r="Z51" s="59"/>
      <c r="AA51" s="59"/>
      <c r="AB51" s="59"/>
      <c r="AC51" s="59"/>
      <c r="AD51" s="59"/>
      <c r="AE51" s="59"/>
      <c r="AF51" s="59"/>
      <c r="AG51" s="59"/>
      <c r="AH51" s="59"/>
      <c r="AI51" s="52">
        <f t="shared" si="5"/>
        <v>1</v>
      </c>
      <c r="AJ51" s="53">
        <f t="shared" si="5"/>
        <v>0</v>
      </c>
      <c r="AK51" s="54">
        <f t="shared" si="2"/>
        <v>0</v>
      </c>
    </row>
    <row r="52" spans="2:38" s="61" customFormat="1" ht="85.95" customHeight="1" x14ac:dyDescent="0.25">
      <c r="B52" s="296"/>
      <c r="C52" s="296"/>
      <c r="D52" s="66">
        <v>32</v>
      </c>
      <c r="E52" s="67" t="s">
        <v>210</v>
      </c>
      <c r="F52" s="56">
        <v>1</v>
      </c>
      <c r="G52" s="86" t="s">
        <v>68</v>
      </c>
      <c r="H52" s="86" t="s">
        <v>211</v>
      </c>
      <c r="I52" s="63" t="s">
        <v>150</v>
      </c>
      <c r="J52" s="50" t="s">
        <v>71</v>
      </c>
      <c r="K52" s="58"/>
      <c r="L52" s="58"/>
      <c r="M52" s="58"/>
      <c r="N52" s="58"/>
      <c r="O52" s="58"/>
      <c r="P52" s="58"/>
      <c r="Q52" s="58"/>
      <c r="R52" s="59"/>
      <c r="S52" s="75">
        <v>1</v>
      </c>
      <c r="T52" s="93"/>
      <c r="U52" s="93"/>
      <c r="V52" s="93"/>
      <c r="W52" s="59"/>
      <c r="X52" s="59"/>
      <c r="Y52" s="59"/>
      <c r="Z52" s="59"/>
      <c r="AA52" s="59"/>
      <c r="AB52" s="59"/>
      <c r="AC52" s="59"/>
      <c r="AD52" s="59"/>
      <c r="AE52" s="59"/>
      <c r="AF52" s="59"/>
      <c r="AG52" s="59"/>
      <c r="AH52" s="59"/>
      <c r="AI52" s="52">
        <f t="shared" si="5"/>
        <v>1</v>
      </c>
      <c r="AJ52" s="53">
        <f t="shared" si="5"/>
        <v>0</v>
      </c>
      <c r="AK52" s="54">
        <f t="shared" si="2"/>
        <v>0</v>
      </c>
    </row>
    <row r="53" spans="2:38" s="61" customFormat="1" ht="195.6" customHeight="1" x14ac:dyDescent="0.25">
      <c r="B53" s="297"/>
      <c r="C53" s="297"/>
      <c r="D53" s="86">
        <v>33</v>
      </c>
      <c r="E53" s="67" t="s">
        <v>212</v>
      </c>
      <c r="F53" s="56">
        <v>1.5</v>
      </c>
      <c r="G53" s="86" t="s">
        <v>213</v>
      </c>
      <c r="H53" s="86" t="s">
        <v>214</v>
      </c>
      <c r="I53" s="71" t="s">
        <v>215</v>
      </c>
      <c r="J53" s="50" t="s">
        <v>71</v>
      </c>
      <c r="K53" s="58"/>
      <c r="L53" s="58"/>
      <c r="M53" s="58"/>
      <c r="N53" s="58"/>
      <c r="O53" s="58"/>
      <c r="P53" s="58"/>
      <c r="Q53" s="75">
        <v>0.5</v>
      </c>
      <c r="R53" s="59"/>
      <c r="S53" s="59"/>
      <c r="T53" s="59"/>
      <c r="U53" s="59"/>
      <c r="V53" s="59"/>
      <c r="W53" s="75">
        <v>0.5</v>
      </c>
      <c r="X53" s="59"/>
      <c r="Y53" s="59"/>
      <c r="Z53" s="59"/>
      <c r="AA53" s="59"/>
      <c r="AB53" s="59"/>
      <c r="AC53" s="75">
        <v>0.5</v>
      </c>
      <c r="AD53" s="59"/>
      <c r="AE53" s="59"/>
      <c r="AF53" s="59"/>
      <c r="AG53" s="59"/>
      <c r="AH53" s="59"/>
      <c r="AI53" s="52">
        <f t="shared" si="5"/>
        <v>1.5</v>
      </c>
      <c r="AJ53" s="53">
        <f t="shared" si="5"/>
        <v>0</v>
      </c>
      <c r="AK53" s="54">
        <f t="shared" si="2"/>
        <v>0</v>
      </c>
    </row>
    <row r="54" spans="2:38" s="181" customFormat="1" ht="39" customHeight="1" x14ac:dyDescent="0.25">
      <c r="B54" s="168" t="s">
        <v>216</v>
      </c>
      <c r="C54" s="169">
        <v>0.22500000000000001</v>
      </c>
      <c r="D54" s="170"/>
      <c r="E54" s="171"/>
      <c r="F54" s="172">
        <f>SUM(F55:F63)</f>
        <v>22.5</v>
      </c>
      <c r="G54" s="171"/>
      <c r="H54" s="173"/>
      <c r="I54" s="171"/>
      <c r="J54" s="174"/>
      <c r="K54" s="175"/>
      <c r="L54" s="176"/>
      <c r="M54" s="175"/>
      <c r="N54" s="176"/>
      <c r="O54" s="175"/>
      <c r="P54" s="176"/>
      <c r="Q54" s="177"/>
      <c r="R54" s="178"/>
      <c r="S54" s="177"/>
      <c r="T54" s="178"/>
      <c r="U54" s="177"/>
      <c r="V54" s="178"/>
      <c r="W54" s="177"/>
      <c r="X54" s="178"/>
      <c r="Y54" s="177"/>
      <c r="Z54" s="178"/>
      <c r="AA54" s="177"/>
      <c r="AB54" s="178"/>
      <c r="AC54" s="177"/>
      <c r="AD54" s="178"/>
      <c r="AE54" s="177"/>
      <c r="AF54" s="178"/>
      <c r="AG54" s="177"/>
      <c r="AH54" s="178"/>
      <c r="AI54" s="179"/>
      <c r="AJ54" s="178"/>
      <c r="AK54" s="178"/>
      <c r="AL54" s="180"/>
    </row>
    <row r="55" spans="2:38" s="61" customFormat="1" ht="69.75" customHeight="1" x14ac:dyDescent="0.25">
      <c r="B55" s="295" t="s">
        <v>217</v>
      </c>
      <c r="C55" s="295" t="s">
        <v>218</v>
      </c>
      <c r="D55" s="51">
        <v>34</v>
      </c>
      <c r="E55" s="68" t="s">
        <v>219</v>
      </c>
      <c r="F55" s="51">
        <v>2</v>
      </c>
      <c r="G55" s="86" t="s">
        <v>68</v>
      </c>
      <c r="H55" s="86" t="s">
        <v>220</v>
      </c>
      <c r="I55" s="55" t="s">
        <v>221</v>
      </c>
      <c r="J55" s="50" t="s">
        <v>71</v>
      </c>
      <c r="K55" s="58"/>
      <c r="L55" s="58"/>
      <c r="M55" s="58"/>
      <c r="N55" s="58"/>
      <c r="O55" s="58"/>
      <c r="P55" s="58"/>
      <c r="Q55" s="59"/>
      <c r="R55" s="59"/>
      <c r="S55" s="59"/>
      <c r="T55" s="59"/>
      <c r="U55" s="59"/>
      <c r="V55" s="59"/>
      <c r="W55" s="75">
        <v>2</v>
      </c>
      <c r="X55" s="59"/>
      <c r="Y55" s="59"/>
      <c r="Z55" s="59"/>
      <c r="AA55" s="59"/>
      <c r="AB55" s="59"/>
      <c r="AC55" s="59"/>
      <c r="AD55" s="59"/>
      <c r="AE55" s="59"/>
      <c r="AF55" s="59"/>
      <c r="AG55" s="59"/>
      <c r="AH55" s="59"/>
      <c r="AI55" s="52">
        <f t="shared" ref="AI55:AJ67" si="6">K55+M55+O55+Q55+S55+U55+W55+Y55+AA55+AC55+AE55+AG55</f>
        <v>2</v>
      </c>
      <c r="AJ55" s="53">
        <f t="shared" si="6"/>
        <v>0</v>
      </c>
      <c r="AK55" s="54">
        <f t="shared" si="2"/>
        <v>0</v>
      </c>
    </row>
    <row r="56" spans="2:38" s="61" customFormat="1" ht="56.4" customHeight="1" x14ac:dyDescent="0.25">
      <c r="B56" s="296"/>
      <c r="C56" s="296"/>
      <c r="D56" s="51">
        <v>35</v>
      </c>
      <c r="E56" s="68" t="s">
        <v>222</v>
      </c>
      <c r="F56" s="51">
        <v>3</v>
      </c>
      <c r="G56" s="86" t="s">
        <v>68</v>
      </c>
      <c r="H56" s="86" t="s">
        <v>220</v>
      </c>
      <c r="I56" s="55" t="s">
        <v>223</v>
      </c>
      <c r="J56" s="50" t="s">
        <v>71</v>
      </c>
      <c r="K56" s="58"/>
      <c r="L56" s="58"/>
      <c r="M56" s="58"/>
      <c r="N56" s="58"/>
      <c r="O56" s="58"/>
      <c r="P56" s="58"/>
      <c r="Q56" s="75">
        <v>1</v>
      </c>
      <c r="R56" s="59"/>
      <c r="S56" s="59"/>
      <c r="T56" s="59"/>
      <c r="U56" s="59"/>
      <c r="V56" s="59"/>
      <c r="W56" s="75">
        <v>1</v>
      </c>
      <c r="X56" s="59"/>
      <c r="Y56" s="59"/>
      <c r="Z56" s="59"/>
      <c r="AA56" s="59"/>
      <c r="AB56" s="59"/>
      <c r="AC56" s="75">
        <v>1</v>
      </c>
      <c r="AD56" s="59"/>
      <c r="AE56" s="59"/>
      <c r="AF56" s="59"/>
      <c r="AG56" s="59"/>
      <c r="AH56" s="59"/>
      <c r="AI56" s="52">
        <f t="shared" si="6"/>
        <v>3</v>
      </c>
      <c r="AJ56" s="53">
        <f t="shared" si="6"/>
        <v>0</v>
      </c>
      <c r="AK56" s="54">
        <f t="shared" si="2"/>
        <v>0</v>
      </c>
    </row>
    <row r="57" spans="2:38" s="61" customFormat="1" ht="85.2" customHeight="1" x14ac:dyDescent="0.25">
      <c r="B57" s="296"/>
      <c r="C57" s="296"/>
      <c r="D57" s="83">
        <v>36</v>
      </c>
      <c r="E57" s="80" t="s">
        <v>224</v>
      </c>
      <c r="F57" s="51">
        <v>0.5</v>
      </c>
      <c r="G57" s="86" t="s">
        <v>173</v>
      </c>
      <c r="H57" s="84" t="s">
        <v>225</v>
      </c>
      <c r="I57" s="55" t="s">
        <v>226</v>
      </c>
      <c r="J57" s="50" t="s">
        <v>71</v>
      </c>
      <c r="K57" s="58"/>
      <c r="L57" s="58"/>
      <c r="M57" s="58"/>
      <c r="N57" s="58"/>
      <c r="O57" s="139">
        <v>0.5</v>
      </c>
      <c r="P57" s="58"/>
      <c r="Q57" s="59"/>
      <c r="R57" s="59"/>
      <c r="S57" s="59"/>
      <c r="T57" s="59"/>
      <c r="U57" s="59"/>
      <c r="V57" s="59"/>
      <c r="W57" s="59"/>
      <c r="X57" s="59"/>
      <c r="Y57" s="59"/>
      <c r="Z57" s="59"/>
      <c r="AA57" s="59"/>
      <c r="AB57" s="59"/>
      <c r="AC57" s="59"/>
      <c r="AD57" s="59"/>
      <c r="AE57" s="59"/>
      <c r="AF57" s="59"/>
      <c r="AG57" s="59"/>
      <c r="AH57" s="59"/>
      <c r="AI57" s="140">
        <f t="shared" si="6"/>
        <v>0.5</v>
      </c>
      <c r="AJ57" s="53">
        <f t="shared" si="6"/>
        <v>0</v>
      </c>
      <c r="AK57" s="54">
        <f t="shared" si="2"/>
        <v>0</v>
      </c>
    </row>
    <row r="58" spans="2:38" s="61" customFormat="1" ht="185.4" customHeight="1" x14ac:dyDescent="0.25">
      <c r="B58" s="296"/>
      <c r="C58" s="296"/>
      <c r="D58" s="56">
        <v>37</v>
      </c>
      <c r="E58" s="159" t="s">
        <v>227</v>
      </c>
      <c r="F58" s="56">
        <v>5</v>
      </c>
      <c r="G58" s="146" t="s">
        <v>228</v>
      </c>
      <c r="H58" s="146" t="s">
        <v>229</v>
      </c>
      <c r="I58" s="159" t="s">
        <v>230</v>
      </c>
      <c r="J58" s="146" t="s">
        <v>71</v>
      </c>
      <c r="K58" s="24"/>
      <c r="L58" s="24"/>
      <c r="M58" s="24"/>
      <c r="N58" s="24"/>
      <c r="O58" s="74">
        <v>0.5</v>
      </c>
      <c r="P58" s="24"/>
      <c r="Q58" s="74">
        <v>0.5</v>
      </c>
      <c r="R58" s="25"/>
      <c r="S58" s="74">
        <v>0.5</v>
      </c>
      <c r="T58" s="25"/>
      <c r="U58" s="74">
        <v>0.5</v>
      </c>
      <c r="V58" s="25"/>
      <c r="W58" s="74">
        <v>0.5</v>
      </c>
      <c r="X58" s="25"/>
      <c r="Y58" s="74">
        <v>0.5</v>
      </c>
      <c r="Z58" s="25"/>
      <c r="AA58" s="74">
        <v>0.5</v>
      </c>
      <c r="AB58" s="25"/>
      <c r="AC58" s="74">
        <v>0.5</v>
      </c>
      <c r="AD58" s="25"/>
      <c r="AE58" s="74">
        <v>0.5</v>
      </c>
      <c r="AF58" s="25"/>
      <c r="AG58" s="74">
        <v>0.5</v>
      </c>
      <c r="AH58" s="25"/>
      <c r="AI58" s="52">
        <f t="shared" si="6"/>
        <v>5</v>
      </c>
      <c r="AJ58" s="53">
        <f t="shared" si="6"/>
        <v>0</v>
      </c>
      <c r="AK58" s="54">
        <f t="shared" si="2"/>
        <v>0</v>
      </c>
    </row>
    <row r="59" spans="2:38" s="61" customFormat="1" ht="92.4" customHeight="1" x14ac:dyDescent="0.25">
      <c r="B59" s="296"/>
      <c r="C59" s="296"/>
      <c r="D59" s="56">
        <v>38</v>
      </c>
      <c r="E59" s="160" t="s">
        <v>231</v>
      </c>
      <c r="F59" s="56">
        <v>1</v>
      </c>
      <c r="G59" s="146" t="s">
        <v>232</v>
      </c>
      <c r="H59" s="146" t="s">
        <v>233</v>
      </c>
      <c r="I59" s="159" t="s">
        <v>234</v>
      </c>
      <c r="J59" s="146" t="s">
        <v>71</v>
      </c>
      <c r="K59" s="24"/>
      <c r="L59" s="24"/>
      <c r="M59" s="24"/>
      <c r="N59" s="24"/>
      <c r="O59" s="24"/>
      <c r="P59" s="24"/>
      <c r="Q59" s="25"/>
      <c r="R59" s="25"/>
      <c r="S59" s="25"/>
      <c r="T59" s="25"/>
      <c r="U59" s="94"/>
      <c r="V59" s="25"/>
      <c r="W59" s="25"/>
      <c r="X59" s="25"/>
      <c r="Y59" s="74">
        <v>1</v>
      </c>
      <c r="Z59" s="25"/>
      <c r="AA59" s="59"/>
      <c r="AB59" s="25"/>
      <c r="AC59" s="25"/>
      <c r="AD59" s="25"/>
      <c r="AE59" s="94"/>
      <c r="AF59" s="25"/>
      <c r="AG59" s="25"/>
      <c r="AH59" s="25"/>
      <c r="AI59" s="52">
        <f t="shared" si="6"/>
        <v>1</v>
      </c>
      <c r="AJ59" s="53">
        <f t="shared" si="6"/>
        <v>0</v>
      </c>
      <c r="AK59" s="54">
        <f t="shared" si="2"/>
        <v>0</v>
      </c>
    </row>
    <row r="60" spans="2:38" s="61" customFormat="1" ht="96.6" customHeight="1" x14ac:dyDescent="0.25">
      <c r="B60" s="296"/>
      <c r="C60" s="296"/>
      <c r="D60" s="56">
        <v>39</v>
      </c>
      <c r="E60" s="160" t="s">
        <v>235</v>
      </c>
      <c r="F60" s="56">
        <v>1.5</v>
      </c>
      <c r="G60" s="66" t="s">
        <v>173</v>
      </c>
      <c r="H60" s="66" t="s">
        <v>236</v>
      </c>
      <c r="I60" s="65" t="s">
        <v>237</v>
      </c>
      <c r="J60" s="146" t="s">
        <v>71</v>
      </c>
      <c r="K60" s="58"/>
      <c r="L60" s="58"/>
      <c r="M60" s="58"/>
      <c r="N60" s="58"/>
      <c r="O60" s="58"/>
      <c r="P60" s="58"/>
      <c r="Q60" s="75">
        <v>0.5</v>
      </c>
      <c r="R60" s="59"/>
      <c r="S60" s="59"/>
      <c r="T60" s="59"/>
      <c r="U60" s="59"/>
      <c r="V60" s="59"/>
      <c r="W60" s="75">
        <v>0.5</v>
      </c>
      <c r="X60" s="59"/>
      <c r="Y60" s="59"/>
      <c r="Z60" s="59"/>
      <c r="AA60" s="59"/>
      <c r="AB60" s="59"/>
      <c r="AC60" s="75">
        <v>0.5</v>
      </c>
      <c r="AD60" s="59"/>
      <c r="AE60" s="59"/>
      <c r="AF60" s="59"/>
      <c r="AG60" s="59"/>
      <c r="AH60" s="59"/>
      <c r="AI60" s="52">
        <f t="shared" si="6"/>
        <v>1.5</v>
      </c>
      <c r="AJ60" s="53">
        <f t="shared" si="6"/>
        <v>0</v>
      </c>
      <c r="AK60" s="54">
        <f t="shared" si="2"/>
        <v>0</v>
      </c>
    </row>
    <row r="61" spans="2:38" s="61" customFormat="1" ht="53.4" customHeight="1" x14ac:dyDescent="0.25">
      <c r="B61" s="297"/>
      <c r="C61" s="297"/>
      <c r="D61" s="66">
        <v>40</v>
      </c>
      <c r="E61" s="65" t="s">
        <v>238</v>
      </c>
      <c r="F61" s="56">
        <v>1.5</v>
      </c>
      <c r="G61" s="66" t="s">
        <v>239</v>
      </c>
      <c r="H61" s="66" t="s">
        <v>240</v>
      </c>
      <c r="I61" s="65" t="s">
        <v>241</v>
      </c>
      <c r="J61" s="146" t="s">
        <v>71</v>
      </c>
      <c r="K61" s="58"/>
      <c r="L61" s="58"/>
      <c r="M61" s="58"/>
      <c r="N61" s="58"/>
      <c r="O61" s="58"/>
      <c r="P61" s="58"/>
      <c r="Q61" s="75">
        <v>0.5</v>
      </c>
      <c r="R61" s="59"/>
      <c r="S61" s="59"/>
      <c r="T61" s="59"/>
      <c r="U61" s="59"/>
      <c r="V61" s="59"/>
      <c r="W61" s="75">
        <v>0.5</v>
      </c>
      <c r="X61" s="59"/>
      <c r="Y61" s="59"/>
      <c r="Z61" s="59"/>
      <c r="AA61" s="59"/>
      <c r="AB61" s="59"/>
      <c r="AC61" s="75">
        <v>0.5</v>
      </c>
      <c r="AD61" s="59"/>
      <c r="AE61" s="59"/>
      <c r="AF61" s="59"/>
      <c r="AG61" s="59"/>
      <c r="AH61" s="59"/>
      <c r="AI61" s="52">
        <f t="shared" si="6"/>
        <v>1.5</v>
      </c>
      <c r="AJ61" s="53">
        <f t="shared" si="6"/>
        <v>0</v>
      </c>
      <c r="AK61" s="99">
        <f t="shared" si="2"/>
        <v>0</v>
      </c>
    </row>
    <row r="62" spans="2:38" s="61" customFormat="1" ht="86.25" customHeight="1" x14ac:dyDescent="0.25">
      <c r="B62" s="81" t="s">
        <v>242</v>
      </c>
      <c r="C62" s="87" t="s">
        <v>243</v>
      </c>
      <c r="D62" s="56">
        <v>41</v>
      </c>
      <c r="E62" s="65" t="s">
        <v>244</v>
      </c>
      <c r="F62" s="56">
        <v>5</v>
      </c>
      <c r="G62" s="152" t="s">
        <v>245</v>
      </c>
      <c r="H62" s="152" t="s">
        <v>246</v>
      </c>
      <c r="I62" s="149" t="s">
        <v>247</v>
      </c>
      <c r="J62" s="146" t="s">
        <v>71</v>
      </c>
      <c r="K62" s="58"/>
      <c r="L62" s="58"/>
      <c r="M62" s="58"/>
      <c r="N62" s="58"/>
      <c r="O62" s="73"/>
      <c r="P62" s="73"/>
      <c r="Q62" s="139">
        <v>0.5</v>
      </c>
      <c r="R62" s="59"/>
      <c r="S62" s="139">
        <v>0.5</v>
      </c>
      <c r="T62" s="59"/>
      <c r="U62" s="59"/>
      <c r="V62" s="59"/>
      <c r="W62" s="139">
        <v>0.5</v>
      </c>
      <c r="X62" s="40"/>
      <c r="Y62" s="139">
        <v>1.5</v>
      </c>
      <c r="Z62" s="40"/>
      <c r="AA62" s="139">
        <v>1.5</v>
      </c>
      <c r="AB62" s="40"/>
      <c r="AC62" s="139">
        <v>0.5</v>
      </c>
      <c r="AD62" s="40"/>
      <c r="AE62" s="59"/>
      <c r="AF62" s="59"/>
      <c r="AG62" s="59"/>
      <c r="AH62" s="59"/>
      <c r="AI62" s="140">
        <f>+AC62+AA62+Y62+W62+S62+Q62</f>
        <v>5</v>
      </c>
      <c r="AJ62" s="53">
        <f t="shared" si="6"/>
        <v>0</v>
      </c>
      <c r="AK62" s="54">
        <f>AJ62/AI62</f>
        <v>0</v>
      </c>
    </row>
    <row r="63" spans="2:38" s="61" customFormat="1" ht="140.4" customHeight="1" x14ac:dyDescent="0.25">
      <c r="B63" s="81" t="s">
        <v>248</v>
      </c>
      <c r="C63" s="36" t="s">
        <v>249</v>
      </c>
      <c r="D63" s="51">
        <v>42</v>
      </c>
      <c r="E63" s="68" t="s">
        <v>250</v>
      </c>
      <c r="F63" s="51">
        <v>3</v>
      </c>
      <c r="G63" s="84" t="s">
        <v>68</v>
      </c>
      <c r="H63" s="84" t="s">
        <v>251</v>
      </c>
      <c r="I63" s="88" t="s">
        <v>252</v>
      </c>
      <c r="J63" s="50" t="s">
        <v>71</v>
      </c>
      <c r="K63" s="58"/>
      <c r="L63" s="58"/>
      <c r="M63" s="58"/>
      <c r="N63" s="58"/>
      <c r="O63" s="58"/>
      <c r="P63" s="58"/>
      <c r="Q63" s="59"/>
      <c r="R63" s="59"/>
      <c r="S63" s="59"/>
      <c r="T63" s="59"/>
      <c r="U63" s="59"/>
      <c r="W63" s="59"/>
      <c r="X63" s="59"/>
      <c r="Y63" s="59"/>
      <c r="Z63" s="59"/>
      <c r="AA63" s="59"/>
      <c r="AB63" s="59"/>
      <c r="AC63" s="75">
        <v>3</v>
      </c>
      <c r="AD63" s="59"/>
      <c r="AE63" s="59"/>
      <c r="AF63" s="59"/>
      <c r="AG63" s="59"/>
      <c r="AH63" s="59"/>
      <c r="AI63" s="52">
        <f t="shared" si="6"/>
        <v>3</v>
      </c>
      <c r="AJ63" s="53">
        <f t="shared" si="6"/>
        <v>0</v>
      </c>
      <c r="AK63" s="54">
        <f t="shared" si="2"/>
        <v>0</v>
      </c>
    </row>
    <row r="64" spans="2:38" s="61" customFormat="1" ht="22.5" customHeight="1" x14ac:dyDescent="0.25">
      <c r="B64" s="26" t="s">
        <v>253</v>
      </c>
      <c r="C64" s="143">
        <v>6.7500000000000004E-2</v>
      </c>
      <c r="D64" s="29"/>
      <c r="E64" s="28"/>
      <c r="F64" s="138">
        <f>SUM(F65:F67)</f>
        <v>6.75</v>
      </c>
      <c r="G64" s="28"/>
      <c r="H64" s="29"/>
      <c r="I64" s="28"/>
      <c r="J64" s="30"/>
      <c r="K64" s="22"/>
      <c r="L64" s="23"/>
      <c r="M64" s="22"/>
      <c r="N64" s="23"/>
      <c r="O64" s="22"/>
      <c r="P64" s="23"/>
      <c r="Q64" s="31"/>
      <c r="R64" s="32"/>
      <c r="S64" s="31"/>
      <c r="T64" s="32"/>
      <c r="U64" s="31"/>
      <c r="V64" s="32"/>
      <c r="W64" s="31"/>
      <c r="X64" s="32"/>
      <c r="Y64" s="31"/>
      <c r="Z64" s="32"/>
      <c r="AA64" s="31"/>
      <c r="AB64" s="32"/>
      <c r="AC64" s="31"/>
      <c r="AD64" s="32"/>
      <c r="AE64" s="31"/>
      <c r="AF64" s="32"/>
      <c r="AG64" s="31"/>
      <c r="AH64" s="32"/>
      <c r="AI64" s="52"/>
      <c r="AJ64" s="32"/>
      <c r="AK64" s="32"/>
    </row>
    <row r="65" spans="2:37" s="61" customFormat="1" ht="241.95" customHeight="1" x14ac:dyDescent="0.25">
      <c r="B65" s="295" t="s">
        <v>254</v>
      </c>
      <c r="C65" s="295" t="s">
        <v>255</v>
      </c>
      <c r="D65" s="56">
        <v>43</v>
      </c>
      <c r="E65" s="55" t="s">
        <v>256</v>
      </c>
      <c r="F65" s="56">
        <v>3</v>
      </c>
      <c r="G65" s="86" t="s">
        <v>257</v>
      </c>
      <c r="H65" s="86" t="s">
        <v>258</v>
      </c>
      <c r="I65" s="55" t="s">
        <v>259</v>
      </c>
      <c r="J65" s="50" t="s">
        <v>71</v>
      </c>
      <c r="K65" s="58"/>
      <c r="L65" s="58"/>
      <c r="M65" s="58"/>
      <c r="N65" s="58"/>
      <c r="O65" s="139">
        <v>1</v>
      </c>
      <c r="P65" s="58"/>
      <c r="Q65" s="40"/>
      <c r="R65" s="40"/>
      <c r="S65" s="40"/>
      <c r="T65" s="40"/>
      <c r="U65" s="40"/>
      <c r="V65" s="40"/>
      <c r="W65" s="139">
        <v>1</v>
      </c>
      <c r="X65" s="40"/>
      <c r="Y65" s="40"/>
      <c r="Z65" s="40"/>
      <c r="AA65" s="40"/>
      <c r="AB65" s="40"/>
      <c r="AC65" s="139">
        <v>1</v>
      </c>
      <c r="AD65" s="40"/>
      <c r="AE65" s="40"/>
      <c r="AF65" s="40"/>
      <c r="AG65" s="40"/>
      <c r="AH65" s="59"/>
      <c r="AI65" s="140">
        <f>K65+M65+O65+Q65+S65+U65+W65+Y65+AA65+AC65+AE65+AG65</f>
        <v>3</v>
      </c>
      <c r="AJ65" s="53">
        <f>L65+N65+P65+R65+T65+V65+X65+Z65+AB65+AD65+AF65+AH65</f>
        <v>0</v>
      </c>
      <c r="AK65" s="54">
        <f t="shared" ref="AK65:AK67" si="7">AJ65/AI65</f>
        <v>0</v>
      </c>
    </row>
    <row r="66" spans="2:37" s="61" customFormat="1" ht="84" customHeight="1" x14ac:dyDescent="0.25">
      <c r="B66" s="296"/>
      <c r="C66" s="296"/>
      <c r="D66" s="56">
        <v>44</v>
      </c>
      <c r="E66" s="65" t="s">
        <v>260</v>
      </c>
      <c r="F66" s="51">
        <v>1.75</v>
      </c>
      <c r="G66" s="86" t="s">
        <v>245</v>
      </c>
      <c r="H66" s="86" t="s">
        <v>220</v>
      </c>
      <c r="I66" s="55" t="s">
        <v>261</v>
      </c>
      <c r="J66" s="50" t="s">
        <v>71</v>
      </c>
      <c r="K66" s="58"/>
      <c r="L66" s="58"/>
      <c r="M66" s="58"/>
      <c r="N66" s="58"/>
      <c r="O66" s="139">
        <v>0.25</v>
      </c>
      <c r="P66" s="58"/>
      <c r="Q66" s="139">
        <v>0.25</v>
      </c>
      <c r="R66" s="40"/>
      <c r="S66" s="139">
        <v>0.25</v>
      </c>
      <c r="T66" s="40"/>
      <c r="U66" s="139">
        <v>0.25</v>
      </c>
      <c r="V66" s="40"/>
      <c r="W66" s="139">
        <v>0.25</v>
      </c>
      <c r="X66" s="40"/>
      <c r="Y66" s="40"/>
      <c r="Z66" s="40"/>
      <c r="AA66" s="139">
        <v>0.25</v>
      </c>
      <c r="AB66" s="40"/>
      <c r="AC66" s="139">
        <v>0.25</v>
      </c>
      <c r="AD66" s="40"/>
      <c r="AE66" s="40"/>
      <c r="AF66" s="40"/>
      <c r="AG66" s="40"/>
      <c r="AH66" s="59"/>
      <c r="AI66" s="140">
        <f>K66+M66+O66+Q66+S66+U66+W66+Y66+AA66+AC66+AE66+AG66</f>
        <v>1.75</v>
      </c>
      <c r="AJ66" s="53">
        <f>L66+N66+P66+R66+T66+V66+X66+Z66+AB66+AD66+AF66+AH66</f>
        <v>0</v>
      </c>
      <c r="AK66" s="54">
        <f t="shared" si="7"/>
        <v>0</v>
      </c>
    </row>
    <row r="67" spans="2:37" s="61" customFormat="1" ht="84" customHeight="1" x14ac:dyDescent="0.25">
      <c r="B67" s="297"/>
      <c r="C67" s="297"/>
      <c r="D67" s="51">
        <v>45</v>
      </c>
      <c r="E67" s="55" t="s">
        <v>262</v>
      </c>
      <c r="F67" s="51">
        <v>2</v>
      </c>
      <c r="G67" s="86" t="s">
        <v>68</v>
      </c>
      <c r="H67" s="86" t="s">
        <v>236</v>
      </c>
      <c r="I67" s="55" t="s">
        <v>263</v>
      </c>
      <c r="J67" s="50" t="s">
        <v>71</v>
      </c>
      <c r="K67" s="58"/>
      <c r="L67" s="58"/>
      <c r="M67" s="58"/>
      <c r="N67" s="58"/>
      <c r="O67" s="58"/>
      <c r="P67" s="58"/>
      <c r="Q67" s="75">
        <v>1</v>
      </c>
      <c r="R67" s="59"/>
      <c r="S67" s="59"/>
      <c r="T67" s="59"/>
      <c r="U67" s="59"/>
      <c r="V67" s="59"/>
      <c r="W67" s="59"/>
      <c r="X67" s="59"/>
      <c r="Y67" s="59"/>
      <c r="Z67" s="59"/>
      <c r="AA67" s="59"/>
      <c r="AB67" s="59"/>
      <c r="AC67" s="75">
        <v>1</v>
      </c>
      <c r="AD67" s="59"/>
      <c r="AE67" s="59"/>
      <c r="AF67" s="59"/>
      <c r="AG67" s="59"/>
      <c r="AH67" s="59"/>
      <c r="AI67" s="52">
        <f t="shared" si="6"/>
        <v>2</v>
      </c>
      <c r="AJ67" s="53">
        <f>L67+N67+P67+R67+T67+V67+X67+Z67+AB67+AD67+AF67+AH67</f>
        <v>0</v>
      </c>
      <c r="AK67" s="54">
        <f t="shared" si="7"/>
        <v>0</v>
      </c>
    </row>
    <row r="68" spans="2:37" s="42" customFormat="1" ht="31.5" customHeight="1" x14ac:dyDescent="0.25">
      <c r="B68" s="303" t="s">
        <v>264</v>
      </c>
      <c r="C68" s="305">
        <f>+C13+C15+C18+C31+C41+C54+C64</f>
        <v>1</v>
      </c>
      <c r="D68" s="306"/>
      <c r="E68" s="309" t="s">
        <v>59</v>
      </c>
      <c r="F68" s="309"/>
      <c r="G68" s="309"/>
      <c r="H68" s="309"/>
      <c r="I68" s="309"/>
      <c r="J68" s="309"/>
      <c r="K68" s="40">
        <f t="shared" ref="K68:AJ68" si="8">SUM(K14:K67)</f>
        <v>0</v>
      </c>
      <c r="L68" s="40">
        <f t="shared" si="8"/>
        <v>0</v>
      </c>
      <c r="M68" s="69">
        <f t="shared" si="8"/>
        <v>0</v>
      </c>
      <c r="N68" s="70">
        <f t="shared" si="8"/>
        <v>0</v>
      </c>
      <c r="O68" s="69">
        <f t="shared" si="8"/>
        <v>12.75</v>
      </c>
      <c r="P68" s="70">
        <f t="shared" si="8"/>
        <v>0</v>
      </c>
      <c r="Q68" s="69">
        <f t="shared" si="8"/>
        <v>14.5</v>
      </c>
      <c r="R68" s="70">
        <f t="shared" si="8"/>
        <v>0</v>
      </c>
      <c r="S68" s="69">
        <f t="shared" si="8"/>
        <v>14.75</v>
      </c>
      <c r="T68" s="70">
        <f t="shared" si="8"/>
        <v>0</v>
      </c>
      <c r="U68" s="69">
        <f t="shared" si="8"/>
        <v>8.5</v>
      </c>
      <c r="V68" s="70">
        <f t="shared" si="8"/>
        <v>0</v>
      </c>
      <c r="W68" s="69">
        <f t="shared" si="8"/>
        <v>14.25</v>
      </c>
      <c r="X68" s="70">
        <f t="shared" si="8"/>
        <v>0</v>
      </c>
      <c r="Y68" s="69">
        <f t="shared" si="8"/>
        <v>4.5</v>
      </c>
      <c r="Z68" s="70">
        <f t="shared" si="8"/>
        <v>0</v>
      </c>
      <c r="AA68" s="69">
        <f t="shared" si="8"/>
        <v>9.75</v>
      </c>
      <c r="AB68" s="70">
        <f t="shared" si="8"/>
        <v>0</v>
      </c>
      <c r="AC68" s="69">
        <f t="shared" si="8"/>
        <v>13.75</v>
      </c>
      <c r="AD68" s="70">
        <f t="shared" si="8"/>
        <v>0</v>
      </c>
      <c r="AE68" s="69">
        <f t="shared" si="8"/>
        <v>5</v>
      </c>
      <c r="AF68" s="70">
        <f t="shared" si="8"/>
        <v>0</v>
      </c>
      <c r="AG68" s="69">
        <f t="shared" si="8"/>
        <v>2.25</v>
      </c>
      <c r="AH68" s="70">
        <f t="shared" si="8"/>
        <v>0</v>
      </c>
      <c r="AI68" s="141">
        <f t="shared" si="8"/>
        <v>100</v>
      </c>
      <c r="AJ68" s="69">
        <f t="shared" si="8"/>
        <v>0</v>
      </c>
      <c r="AK68" s="41">
        <f>AVERAGE(AK14:AK67)</f>
        <v>0</v>
      </c>
    </row>
    <row r="69" spans="2:37" s="42" customFormat="1" ht="31.5" customHeight="1" x14ac:dyDescent="0.25">
      <c r="B69" s="304"/>
      <c r="C69" s="307"/>
      <c r="D69" s="308"/>
      <c r="E69" s="309" t="s">
        <v>265</v>
      </c>
      <c r="F69" s="309"/>
      <c r="G69" s="309"/>
      <c r="H69" s="309"/>
      <c r="I69" s="309"/>
      <c r="J69" s="309"/>
      <c r="K69" s="40">
        <f>SUM(K15:K68)</f>
        <v>0</v>
      </c>
      <c r="L69" s="40">
        <f>SUM(L15:L68)</f>
        <v>0</v>
      </c>
      <c r="M69" s="69">
        <f>+M68</f>
        <v>0</v>
      </c>
      <c r="N69" s="70">
        <f>+N68</f>
        <v>0</v>
      </c>
      <c r="O69" s="69">
        <f>+O68+M69</f>
        <v>12.75</v>
      </c>
      <c r="P69" s="70">
        <f>+P68+N69</f>
        <v>0</v>
      </c>
      <c r="Q69" s="69">
        <f>+Q68+O69</f>
        <v>27.25</v>
      </c>
      <c r="R69" s="70">
        <f>+R68</f>
        <v>0</v>
      </c>
      <c r="S69" s="69">
        <f>Q69+S68</f>
        <v>42</v>
      </c>
      <c r="T69" s="70">
        <f t="shared" ref="T69:AG69" si="9">+R69+T68</f>
        <v>0</v>
      </c>
      <c r="U69" s="69">
        <f t="shared" si="9"/>
        <v>50.5</v>
      </c>
      <c r="V69" s="70">
        <f t="shared" si="9"/>
        <v>0</v>
      </c>
      <c r="W69" s="69">
        <f t="shared" si="9"/>
        <v>64.75</v>
      </c>
      <c r="X69" s="70">
        <f t="shared" si="9"/>
        <v>0</v>
      </c>
      <c r="Y69" s="69">
        <f t="shared" si="9"/>
        <v>69.25</v>
      </c>
      <c r="Z69" s="70">
        <f t="shared" si="9"/>
        <v>0</v>
      </c>
      <c r="AA69" s="69">
        <f t="shared" si="9"/>
        <v>79</v>
      </c>
      <c r="AB69" s="70">
        <f t="shared" si="9"/>
        <v>0</v>
      </c>
      <c r="AC69" s="69">
        <f t="shared" si="9"/>
        <v>92.75</v>
      </c>
      <c r="AD69" s="70">
        <f t="shared" si="9"/>
        <v>0</v>
      </c>
      <c r="AE69" s="69">
        <f t="shared" si="9"/>
        <v>97.75</v>
      </c>
      <c r="AF69" s="70">
        <f t="shared" si="9"/>
        <v>0</v>
      </c>
      <c r="AG69" s="69">
        <f t="shared" si="9"/>
        <v>100</v>
      </c>
      <c r="AH69" s="70">
        <f>+AF69+AH68</f>
        <v>0</v>
      </c>
      <c r="AI69" s="300"/>
      <c r="AJ69" s="301"/>
      <c r="AK69" s="302"/>
    </row>
    <row r="70" spans="2:37" ht="15" x14ac:dyDescent="0.25">
      <c r="J70" s="43"/>
    </row>
    <row r="71" spans="2:37" ht="17.399999999999999" x14ac:dyDescent="0.3">
      <c r="B71" s="45" t="s">
        <v>266</v>
      </c>
      <c r="J71" s="43"/>
    </row>
    <row r="72" spans="2:37" ht="20.399999999999999" x14ac:dyDescent="0.35">
      <c r="B72" s="46" t="s">
        <v>267</v>
      </c>
      <c r="J72" s="43"/>
      <c r="AI72" s="142"/>
    </row>
    <row r="73" spans="2:37" ht="20.399999999999999" x14ac:dyDescent="0.35">
      <c r="B73" s="46" t="s">
        <v>268</v>
      </c>
      <c r="J73" s="43"/>
    </row>
    <row r="74" spans="2:37" ht="18" x14ac:dyDescent="0.35">
      <c r="B74" s="133" t="s">
        <v>269</v>
      </c>
      <c r="J74" s="43"/>
    </row>
    <row r="75" spans="2:37" ht="18" x14ac:dyDescent="0.35">
      <c r="B75" s="133" t="s">
        <v>270</v>
      </c>
      <c r="J75" s="43"/>
    </row>
    <row r="76" spans="2:37" ht="15" x14ac:dyDescent="0.25">
      <c r="J76" s="43"/>
    </row>
    <row r="77" spans="2:37" ht="15" customHeight="1" x14ac:dyDescent="0.25">
      <c r="B77" s="292" t="s">
        <v>23</v>
      </c>
      <c r="C77" s="292"/>
      <c r="D77" s="292"/>
      <c r="E77" s="292"/>
      <c r="F77" s="292"/>
      <c r="G77" s="292"/>
      <c r="H77" s="292"/>
      <c r="I77" s="292"/>
      <c r="J77" s="292"/>
      <c r="K77" s="292"/>
      <c r="L77" s="292"/>
      <c r="M77" s="292"/>
      <c r="N77" s="292"/>
      <c r="O77" s="292"/>
      <c r="P77" s="292"/>
    </row>
    <row r="78" spans="2:37" ht="15" x14ac:dyDescent="0.25">
      <c r="J78" s="43"/>
    </row>
    <row r="79" spans="2:37" ht="15" x14ac:dyDescent="0.25">
      <c r="J79" s="43"/>
    </row>
    <row r="80" spans="2:37" ht="15" x14ac:dyDescent="0.25">
      <c r="E80" s="98"/>
      <c r="J80" s="43"/>
    </row>
  </sheetData>
  <sheetProtection formatColumns="0" formatRows="0"/>
  <mergeCells count="68">
    <mergeCell ref="J22:J23"/>
    <mergeCell ref="H22:H23"/>
    <mergeCell ref="B37:B38"/>
    <mergeCell ref="C37:C38"/>
    <mergeCell ref="C65:C67"/>
    <mergeCell ref="B65:B67"/>
    <mergeCell ref="C43:C44"/>
    <mergeCell ref="B43:B44"/>
    <mergeCell ref="B45:B46"/>
    <mergeCell ref="C45:C46"/>
    <mergeCell ref="G10:G12"/>
    <mergeCell ref="E26:E27"/>
    <mergeCell ref="C10:C12"/>
    <mergeCell ref="B34:B36"/>
    <mergeCell ref="C34:C36"/>
    <mergeCell ref="D26:D27"/>
    <mergeCell ref="C19:C24"/>
    <mergeCell ref="D29:D30"/>
    <mergeCell ref="E29:E30"/>
    <mergeCell ref="B26:B30"/>
    <mergeCell ref="D22:D23"/>
    <mergeCell ref="E22:E23"/>
    <mergeCell ref="C26:C30"/>
    <mergeCell ref="B19:B24"/>
    <mergeCell ref="AG11:AH11"/>
    <mergeCell ref="D10:F10"/>
    <mergeCell ref="Q11:R11"/>
    <mergeCell ref="K11:L11"/>
    <mergeCell ref="H10:H12"/>
    <mergeCell ref="I10:I12"/>
    <mergeCell ref="K10:AJ10"/>
    <mergeCell ref="E11:E12"/>
    <mergeCell ref="F11:F12"/>
    <mergeCell ref="J10:J12"/>
    <mergeCell ref="O11:P11"/>
    <mergeCell ref="M11:N11"/>
    <mergeCell ref="W11:X11"/>
    <mergeCell ref="Y11:Z11"/>
    <mergeCell ref="AA11:AB11"/>
    <mergeCell ref="S11:T11"/>
    <mergeCell ref="AH4:AK4"/>
    <mergeCell ref="D2:AG4"/>
    <mergeCell ref="D11:D12"/>
    <mergeCell ref="C6:AK6"/>
    <mergeCell ref="C7:AK7"/>
    <mergeCell ref="C8:AK8"/>
    <mergeCell ref="B2:C4"/>
    <mergeCell ref="B10:B12"/>
    <mergeCell ref="AH3:AI3"/>
    <mergeCell ref="AC11:AD11"/>
    <mergeCell ref="AE11:AF11"/>
    <mergeCell ref="AK10:AK12"/>
    <mergeCell ref="AH2:AK2"/>
    <mergeCell ref="AJ3:AK3"/>
    <mergeCell ref="AI11:AJ11"/>
    <mergeCell ref="U11:V11"/>
    <mergeCell ref="AI69:AK69"/>
    <mergeCell ref="B51:B53"/>
    <mergeCell ref="C51:C53"/>
    <mergeCell ref="B68:B69"/>
    <mergeCell ref="C68:D69"/>
    <mergeCell ref="E68:J68"/>
    <mergeCell ref="E69:J69"/>
    <mergeCell ref="B77:P77"/>
    <mergeCell ref="C47:C50"/>
    <mergeCell ref="C55:C61"/>
    <mergeCell ref="B55:B61"/>
    <mergeCell ref="B47:B50"/>
  </mergeCells>
  <conditionalFormatting sqref="O14 T27:AH28 P34 W34:AH34 Q35:AH37 Q50:AH50 R51:AH52 Q53:AH62">
    <cfRule type="cellIs" dxfId="204" priority="25" operator="greaterThan">
      <formula>"O"</formula>
    </cfRule>
  </conditionalFormatting>
  <conditionalFormatting sqref="O16:O17">
    <cfRule type="cellIs" dxfId="203" priority="24" operator="greaterThan">
      <formula>"O"</formula>
    </cfRule>
  </conditionalFormatting>
  <conditionalFormatting sqref="O25">
    <cfRule type="cellIs" dxfId="202" priority="13" operator="greaterThan">
      <formula>"O"</formula>
    </cfRule>
  </conditionalFormatting>
  <conditionalFormatting sqref="O28:O29">
    <cfRule type="cellIs" dxfId="201" priority="9" operator="greaterThan">
      <formula>"O"</formula>
    </cfRule>
  </conditionalFormatting>
  <conditionalFormatting sqref="O32:O35">
    <cfRule type="cellIs" dxfId="200" priority="4" operator="greaterThan">
      <formula>"O"</formula>
    </cfRule>
  </conditionalFormatting>
  <conditionalFormatting sqref="O44">
    <cfRule type="cellIs" dxfId="199" priority="8" operator="greaterThan">
      <formula>"O"</formula>
    </cfRule>
  </conditionalFormatting>
  <conditionalFormatting sqref="O50">
    <cfRule type="cellIs" dxfId="198" priority="6" operator="greaterThan">
      <formula>"O"</formula>
    </cfRule>
  </conditionalFormatting>
  <conditionalFormatting sqref="O57:O58">
    <cfRule type="cellIs" dxfId="197" priority="23" operator="greaterThan">
      <formula>"O"</formula>
    </cfRule>
  </conditionalFormatting>
  <conditionalFormatting sqref="O65:O66">
    <cfRule type="cellIs" dxfId="196" priority="17" operator="greaterThan">
      <formula>"O"</formula>
    </cfRule>
  </conditionalFormatting>
  <conditionalFormatting sqref="O22:P22">
    <cfRule type="cellIs" dxfId="195" priority="18" operator="greaterThan">
      <formula>"O"</formula>
    </cfRule>
  </conditionalFormatting>
  <conditionalFormatting sqref="Q33:Q34">
    <cfRule type="cellIs" dxfId="194" priority="3" operator="greaterThan">
      <formula>"O"</formula>
    </cfRule>
  </conditionalFormatting>
  <conditionalFormatting sqref="Q21:S23">
    <cfRule type="cellIs" dxfId="193" priority="14" operator="greaterThan">
      <formula>"O"</formula>
    </cfRule>
  </conditionalFormatting>
  <conditionalFormatting sqref="Q49:Y49">
    <cfRule type="cellIs" dxfId="192" priority="16" operator="greaterThan">
      <formula>"O"</formula>
    </cfRule>
  </conditionalFormatting>
  <conditionalFormatting sqref="Q14:AH20 T21:AH22">
    <cfRule type="cellIs" dxfId="191" priority="20" operator="greaterThan">
      <formula>"O"</formula>
    </cfRule>
  </conditionalFormatting>
  <conditionalFormatting sqref="Q24:AH25">
    <cfRule type="cellIs" dxfId="190" priority="12" operator="greaterThan">
      <formula>"O"</formula>
    </cfRule>
  </conditionalFormatting>
  <conditionalFormatting sqref="Q29:AH31">
    <cfRule type="cellIs" dxfId="189" priority="10" operator="greaterThan">
      <formula>"O"</formula>
    </cfRule>
  </conditionalFormatting>
  <conditionalFormatting sqref="Q39:AH44">
    <cfRule type="cellIs" dxfId="188" priority="7" operator="greaterThan">
      <formula>"O"</formula>
    </cfRule>
  </conditionalFormatting>
  <conditionalFormatting sqref="Q64:AH67">
    <cfRule type="cellIs" dxfId="187" priority="5" operator="greaterThan">
      <formula>"O"</formula>
    </cfRule>
  </conditionalFormatting>
  <conditionalFormatting sqref="R34:U34">
    <cfRule type="cellIs" dxfId="186" priority="2" operator="greaterThan">
      <formula>"O"</formula>
    </cfRule>
  </conditionalFormatting>
  <conditionalFormatting sqref="R26:AH26 Q27:R28 R32:AH33 R45:AH46 O47 R47:T47 V47:AH47 R48 AC48:AH48 Z48:AB49">
    <cfRule type="cellIs" dxfId="185" priority="22" operator="greaterThan">
      <formula>"O"</formula>
    </cfRule>
  </conditionalFormatting>
  <conditionalFormatting sqref="S27">
    <cfRule type="cellIs" dxfId="184" priority="11" operator="greaterThan">
      <formula>"O"</formula>
    </cfRule>
  </conditionalFormatting>
  <conditionalFormatting sqref="T23:V23">
    <cfRule type="cellIs" dxfId="183" priority="19" operator="greaterThan">
      <formula>"O"</formula>
    </cfRule>
  </conditionalFormatting>
  <conditionalFormatting sqref="T48:Y48">
    <cfRule type="cellIs" dxfId="182" priority="15" operator="greaterThan">
      <formula>"O"</formula>
    </cfRule>
  </conditionalFormatting>
  <conditionalFormatting sqref="X23:AH23 Q38:V38 X38 Q63:U63 W63:AH63">
    <cfRule type="cellIs" dxfId="181" priority="26" operator="greaterThan">
      <formula>"O"</formula>
    </cfRule>
  </conditionalFormatting>
  <conditionalFormatting sqref="Z38:AH38">
    <cfRule type="cellIs" dxfId="180" priority="1" operator="greaterThan">
      <formula>"O"</formula>
    </cfRule>
  </conditionalFormatting>
  <conditionalFormatting sqref="AD49:AH49">
    <cfRule type="cellIs" dxfId="179" priority="21" operator="greaterThan">
      <formula>"O"</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B7C4A-566F-495B-B2F5-80BF32E42FC0}">
  <dimension ref="B2:AL45"/>
  <sheetViews>
    <sheetView showGridLines="0" topLeftCell="D6" zoomScale="55" zoomScaleNormal="55" workbookViewId="0">
      <pane xSplit="9" ySplit="8" topLeftCell="M29" activePane="bottomRight" state="frozen"/>
      <selection activeCell="D6" sqref="D6"/>
      <selection pane="topRight" activeCell="M6" sqref="M6"/>
      <selection pane="bottomLeft" activeCell="D14" sqref="D14"/>
      <selection pane="bottomRight" activeCell="Q35" sqref="Q35"/>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21" width="9.109375" style="2" customWidth="1"/>
    <col min="22" max="22" width="11" style="2" customWidth="1"/>
    <col min="23" max="23" width="9.109375" style="2" customWidth="1"/>
    <col min="24" max="24" width="10.44140625" style="2" customWidth="1"/>
    <col min="25" max="25" width="9.109375" style="2" customWidth="1"/>
    <col min="26" max="26" width="11.44140625" style="2" customWidth="1"/>
    <col min="27" max="27" width="9.109375" style="2" customWidth="1"/>
    <col min="28" max="28" width="11" style="2" customWidth="1"/>
    <col min="29" max="29" width="9.109375" style="2" customWidth="1"/>
    <col min="30" max="30" width="11" style="2" customWidth="1"/>
    <col min="31" max="31" width="9.109375" style="2" customWidth="1"/>
    <col min="32" max="32" width="10.664062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27"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8"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8"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8"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8"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v>2</v>
      </c>
      <c r="U21" s="229"/>
      <c r="V21" s="229">
        <v>0</v>
      </c>
      <c r="W21" s="59"/>
      <c r="X21" s="192"/>
      <c r="Y21" s="59"/>
      <c r="Z21" s="192"/>
      <c r="AA21" s="59"/>
      <c r="AB21" s="192"/>
      <c r="AC21" s="59"/>
      <c r="AD21" s="192"/>
      <c r="AE21" s="59"/>
      <c r="AF21" s="59"/>
      <c r="AG21" s="59"/>
      <c r="AH21" s="59"/>
      <c r="AI21" s="60">
        <f t="shared" ref="AI21:AJ24" si="3">K21+M21+O21+Q21+S21+U21+W21+Y21+AA21+AC21+AE21+AG21</f>
        <v>2</v>
      </c>
      <c r="AJ21" s="53">
        <f t="shared" si="3"/>
        <v>2</v>
      </c>
      <c r="AK21" s="54">
        <f t="shared" si="2"/>
        <v>1</v>
      </c>
    </row>
    <row r="22" spans="2:38"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59"/>
      <c r="AG22" s="59"/>
      <c r="AH22" s="59"/>
      <c r="AI22" s="60">
        <f t="shared" si="3"/>
        <v>1</v>
      </c>
      <c r="AJ22" s="53">
        <f t="shared" si="3"/>
        <v>0</v>
      </c>
      <c r="AK22" s="54">
        <f t="shared" si="2"/>
        <v>0</v>
      </c>
    </row>
    <row r="23" spans="2:38" s="61" customFormat="1" ht="192.6" customHeight="1" x14ac:dyDescent="0.25">
      <c r="B23" s="71" t="s">
        <v>153</v>
      </c>
      <c r="C23" s="36" t="s">
        <v>154</v>
      </c>
      <c r="D23" s="152">
        <v>20</v>
      </c>
      <c r="E23" s="65" t="s">
        <v>155</v>
      </c>
      <c r="F23" s="56">
        <v>2</v>
      </c>
      <c r="G23" s="66" t="s">
        <v>156</v>
      </c>
      <c r="H23" s="66" t="s">
        <v>157</v>
      </c>
      <c r="I23" s="65" t="s">
        <v>158</v>
      </c>
      <c r="J23" s="50" t="s">
        <v>71</v>
      </c>
      <c r="K23" s="58"/>
      <c r="L23" s="58"/>
      <c r="M23" s="226"/>
      <c r="N23" s="226"/>
      <c r="O23" s="226"/>
      <c r="P23" s="226"/>
      <c r="Q23" s="229"/>
      <c r="R23" s="229"/>
      <c r="S23" s="229"/>
      <c r="T23" s="229"/>
      <c r="U23" s="229"/>
      <c r="V23" s="229"/>
      <c r="W23" s="75">
        <v>2</v>
      </c>
      <c r="X23" s="192"/>
      <c r="Y23" s="59"/>
      <c r="Z23" s="192"/>
      <c r="AA23" s="59"/>
      <c r="AB23" s="192"/>
      <c r="AC23" s="59"/>
      <c r="AD23" s="192"/>
      <c r="AE23" s="59"/>
      <c r="AF23" s="59"/>
      <c r="AG23" s="59"/>
      <c r="AH23" s="59"/>
      <c r="AI23" s="52">
        <f t="shared" si="3"/>
        <v>2</v>
      </c>
      <c r="AJ23" s="53">
        <f t="shared" si="3"/>
        <v>0</v>
      </c>
      <c r="AK23" s="54">
        <f t="shared" si="2"/>
        <v>0</v>
      </c>
    </row>
    <row r="24" spans="2:38"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25"/>
      <c r="AG24" s="25"/>
      <c r="AH24" s="25"/>
      <c r="AI24" s="52">
        <f t="shared" si="3"/>
        <v>1</v>
      </c>
      <c r="AJ24" s="53">
        <f t="shared" si="3"/>
        <v>1</v>
      </c>
      <c r="AK24" s="54">
        <f t="shared" si="2"/>
        <v>1</v>
      </c>
    </row>
    <row r="25" spans="2:38" s="61" customFormat="1" ht="22.5" customHeight="1" x14ac:dyDescent="0.25">
      <c r="B25" s="26" t="s">
        <v>164</v>
      </c>
      <c r="C25" s="97">
        <f>$F25/100</f>
        <v>0.03</v>
      </c>
      <c r="D25" s="27"/>
      <c r="E25" s="28"/>
      <c r="F25" s="138">
        <f>SUM(F26:F27)</f>
        <v>3</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32"/>
      <c r="AG25" s="31"/>
      <c r="AH25" s="32"/>
      <c r="AI25" s="52"/>
      <c r="AJ25" s="32"/>
      <c r="AK25" s="32"/>
    </row>
    <row r="26" spans="2:38"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35"/>
      <c r="AG26" s="35"/>
      <c r="AH26" s="35"/>
      <c r="AI26" s="52">
        <f t="shared" ref="AI26:AJ27" si="4">K26+M26+O26+Q26+S26+U26+W26+Y26+AA26+AC26+AE26+AG26</f>
        <v>1</v>
      </c>
      <c r="AJ26" s="53">
        <f t="shared" si="4"/>
        <v>1</v>
      </c>
      <c r="AK26" s="54">
        <f t="shared" si="2"/>
        <v>1</v>
      </c>
    </row>
    <row r="27" spans="2:38" s="61" customFormat="1" ht="201.6" customHeight="1" x14ac:dyDescent="0.25">
      <c r="B27" s="184" t="s">
        <v>170</v>
      </c>
      <c r="C27" s="184" t="s">
        <v>171</v>
      </c>
      <c r="D27" s="66">
        <v>24</v>
      </c>
      <c r="E27" s="65" t="s">
        <v>176</v>
      </c>
      <c r="F27" s="56">
        <v>2</v>
      </c>
      <c r="G27" s="66" t="s">
        <v>81</v>
      </c>
      <c r="H27" s="66" t="s">
        <v>177</v>
      </c>
      <c r="I27" s="65" t="s">
        <v>178</v>
      </c>
      <c r="J27" s="50" t="s">
        <v>71</v>
      </c>
      <c r="K27" s="58"/>
      <c r="L27" s="58"/>
      <c r="M27" s="226"/>
      <c r="N27" s="226"/>
      <c r="O27" s="232"/>
      <c r="P27" s="232"/>
      <c r="Q27" s="228">
        <v>1</v>
      </c>
      <c r="R27" s="229">
        <v>1</v>
      </c>
      <c r="S27" s="229"/>
      <c r="T27" s="229"/>
      <c r="U27" s="229"/>
      <c r="V27" s="229"/>
      <c r="W27" s="59"/>
      <c r="X27" s="192"/>
      <c r="Y27" s="59"/>
      <c r="Z27" s="192"/>
      <c r="AA27" s="34"/>
      <c r="AB27" s="34"/>
      <c r="AC27" s="75">
        <v>1</v>
      </c>
      <c r="AD27" s="192"/>
      <c r="AE27" s="59"/>
      <c r="AF27" s="59"/>
      <c r="AG27" s="59"/>
      <c r="AH27" s="59"/>
      <c r="AI27" s="52">
        <f t="shared" si="4"/>
        <v>2</v>
      </c>
      <c r="AJ27" s="53">
        <f>L27+N27+R27+T27+V27+X27+Z27+AD27+AF27+AH27</f>
        <v>1</v>
      </c>
      <c r="AK27" s="54">
        <f t="shared" si="2"/>
        <v>0.5</v>
      </c>
    </row>
    <row r="28" spans="2:38" s="181" customFormat="1" ht="39" customHeight="1" x14ac:dyDescent="0.25">
      <c r="B28" s="168" t="s">
        <v>216</v>
      </c>
      <c r="C28" s="97">
        <f>$F28/100</f>
        <v>0.05</v>
      </c>
      <c r="D28" s="170"/>
      <c r="E28" s="171"/>
      <c r="F28" s="172">
        <f>SUM(F29:F29)</f>
        <v>5</v>
      </c>
      <c r="G28" s="171"/>
      <c r="H28" s="173"/>
      <c r="I28" s="171"/>
      <c r="J28" s="174"/>
      <c r="K28" s="175"/>
      <c r="L28" s="176"/>
      <c r="M28" s="222"/>
      <c r="N28" s="223"/>
      <c r="O28" s="222"/>
      <c r="P28" s="223"/>
      <c r="Q28" s="224"/>
      <c r="R28" s="225"/>
      <c r="S28" s="224"/>
      <c r="T28" s="225"/>
      <c r="U28" s="224"/>
      <c r="V28" s="225"/>
      <c r="W28" s="177"/>
      <c r="X28" s="178"/>
      <c r="Y28" s="177"/>
      <c r="Z28" s="178"/>
      <c r="AA28" s="177"/>
      <c r="AB28" s="178"/>
      <c r="AC28" s="177"/>
      <c r="AD28" s="178"/>
      <c r="AE28" s="177"/>
      <c r="AF28" s="178"/>
      <c r="AG28" s="177"/>
      <c r="AH28" s="178"/>
      <c r="AI28" s="179"/>
      <c r="AJ28" s="178"/>
      <c r="AK28" s="178"/>
      <c r="AL28" s="180"/>
    </row>
    <row r="29" spans="2:38" s="61" customFormat="1" ht="86.25" customHeight="1" x14ac:dyDescent="0.25">
      <c r="B29" s="81" t="s">
        <v>242</v>
      </c>
      <c r="C29" s="87" t="s">
        <v>243</v>
      </c>
      <c r="D29" s="56">
        <v>41</v>
      </c>
      <c r="E29" s="65" t="s">
        <v>244</v>
      </c>
      <c r="F29" s="56">
        <v>5</v>
      </c>
      <c r="G29" s="152" t="s">
        <v>245</v>
      </c>
      <c r="H29" s="152" t="s">
        <v>246</v>
      </c>
      <c r="I29" s="149" t="s">
        <v>247</v>
      </c>
      <c r="J29" s="146" t="s">
        <v>71</v>
      </c>
      <c r="K29" s="58"/>
      <c r="L29" s="58"/>
      <c r="M29" s="226"/>
      <c r="N29" s="226"/>
      <c r="O29" s="260"/>
      <c r="P29" s="260"/>
      <c r="Q29" s="243">
        <v>0.5</v>
      </c>
      <c r="R29" s="229">
        <v>0.5</v>
      </c>
      <c r="S29" s="243">
        <v>0.5</v>
      </c>
      <c r="T29" s="229">
        <v>0.5</v>
      </c>
      <c r="U29" s="229"/>
      <c r="V29" s="229"/>
      <c r="W29" s="139">
        <v>0.5</v>
      </c>
      <c r="X29" s="194"/>
      <c r="Y29" s="139">
        <v>1.5</v>
      </c>
      <c r="Z29" s="194"/>
      <c r="AA29" s="139">
        <v>1.5</v>
      </c>
      <c r="AB29" s="194"/>
      <c r="AC29" s="139">
        <v>0.5</v>
      </c>
      <c r="AD29" s="194"/>
      <c r="AE29" s="59"/>
      <c r="AF29" s="59"/>
      <c r="AG29" s="59"/>
      <c r="AH29" s="59"/>
      <c r="AI29" s="140">
        <f>+AC29+AA29+Y29+W29+S29+Q29</f>
        <v>5</v>
      </c>
      <c r="AJ29" s="53">
        <f t="shared" ref="AJ29" si="5">L29+N29+P29+R29+T29+V29+X29+Z29+AB29+AD29+AF29+AH29</f>
        <v>1</v>
      </c>
      <c r="AK29" s="54">
        <f>AJ29/AI29</f>
        <v>0.2</v>
      </c>
    </row>
    <row r="30" spans="2:38" s="61" customFormat="1" ht="22.5" customHeight="1" x14ac:dyDescent="0.25">
      <c r="B30" s="26" t="s">
        <v>253</v>
      </c>
      <c r="C30" s="143">
        <f>$F30/100</f>
        <v>4.7500000000000001E-2</v>
      </c>
      <c r="D30" s="29"/>
      <c r="E30" s="28"/>
      <c r="F30" s="138">
        <f>SUM(F31:F32)</f>
        <v>4.75</v>
      </c>
      <c r="G30" s="28"/>
      <c r="H30" s="29"/>
      <c r="I30" s="28"/>
      <c r="J30" s="30"/>
      <c r="K30" s="22"/>
      <c r="L30" s="23"/>
      <c r="M30" s="222"/>
      <c r="N30" s="223"/>
      <c r="O30" s="222"/>
      <c r="P30" s="223"/>
      <c r="Q30" s="224"/>
      <c r="R30" s="225"/>
      <c r="S30" s="224"/>
      <c r="T30" s="225"/>
      <c r="U30" s="224"/>
      <c r="V30" s="225"/>
      <c r="W30" s="31"/>
      <c r="X30" s="178"/>
      <c r="Y30" s="31"/>
      <c r="Z30" s="178"/>
      <c r="AA30" s="31"/>
      <c r="AB30" s="178"/>
      <c r="AC30" s="31"/>
      <c r="AD30" s="178"/>
      <c r="AE30" s="31"/>
      <c r="AF30" s="32"/>
      <c r="AG30" s="31"/>
      <c r="AH30" s="32"/>
      <c r="AI30" s="52"/>
      <c r="AJ30" s="32"/>
      <c r="AK30" s="32"/>
    </row>
    <row r="31" spans="2:38" s="61" customFormat="1" ht="241.95" customHeight="1" x14ac:dyDescent="0.25">
      <c r="B31" s="295" t="s">
        <v>254</v>
      </c>
      <c r="C31" s="295" t="s">
        <v>255</v>
      </c>
      <c r="D31" s="56">
        <v>43</v>
      </c>
      <c r="E31" s="55" t="s">
        <v>256</v>
      </c>
      <c r="F31" s="56">
        <v>3</v>
      </c>
      <c r="G31" s="86" t="s">
        <v>257</v>
      </c>
      <c r="H31" s="86" t="s">
        <v>258</v>
      </c>
      <c r="I31" s="55" t="s">
        <v>259</v>
      </c>
      <c r="J31" s="50" t="s">
        <v>71</v>
      </c>
      <c r="K31" s="58"/>
      <c r="L31" s="58"/>
      <c r="M31" s="226"/>
      <c r="N31" s="226"/>
      <c r="O31" s="243">
        <v>1</v>
      </c>
      <c r="P31" s="229">
        <v>1</v>
      </c>
      <c r="Q31" s="231"/>
      <c r="R31" s="231">
        <v>0</v>
      </c>
      <c r="S31" s="231"/>
      <c r="T31" s="231">
        <v>0</v>
      </c>
      <c r="U31" s="231"/>
      <c r="V31" s="231">
        <v>0</v>
      </c>
      <c r="W31" s="139">
        <v>1</v>
      </c>
      <c r="X31" s="194"/>
      <c r="Y31" s="40"/>
      <c r="Z31" s="194"/>
      <c r="AA31" s="40"/>
      <c r="AB31" s="194"/>
      <c r="AC31" s="139">
        <v>1</v>
      </c>
      <c r="AD31" s="194"/>
      <c r="AE31" s="40"/>
      <c r="AF31" s="40"/>
      <c r="AG31" s="40"/>
      <c r="AH31" s="59"/>
      <c r="AI31" s="140">
        <f>K31+M31+O31+Q31+S31+U31+W31+Y31+AA31+AC31+AE31+AG31</f>
        <v>3</v>
      </c>
      <c r="AJ31" s="53">
        <f>L31+N31+P31+R31+T31+V31+X31+Z31+AB31+AD31+AF31+AH31</f>
        <v>1</v>
      </c>
      <c r="AK31" s="54">
        <f t="shared" ref="AK31:AK32" si="6">AJ31/AI31</f>
        <v>0.33333333333333331</v>
      </c>
    </row>
    <row r="32" spans="2:38" s="61" customFormat="1" ht="84" customHeight="1" x14ac:dyDescent="0.25">
      <c r="B32" s="296"/>
      <c r="C32" s="296"/>
      <c r="D32" s="56">
        <v>44</v>
      </c>
      <c r="E32" s="65" t="s">
        <v>260</v>
      </c>
      <c r="F32" s="51">
        <v>1.75</v>
      </c>
      <c r="G32" s="86" t="s">
        <v>245</v>
      </c>
      <c r="H32" s="86" t="s">
        <v>220</v>
      </c>
      <c r="I32" s="55" t="s">
        <v>261</v>
      </c>
      <c r="J32" s="50" t="s">
        <v>71</v>
      </c>
      <c r="K32" s="58"/>
      <c r="L32" s="58"/>
      <c r="M32" s="226"/>
      <c r="N32" s="226"/>
      <c r="O32" s="243">
        <v>0.25</v>
      </c>
      <c r="P32" s="231">
        <v>0.25</v>
      </c>
      <c r="Q32" s="243">
        <v>0.25</v>
      </c>
      <c r="R32" s="231">
        <v>0.25</v>
      </c>
      <c r="S32" s="243">
        <v>0.25</v>
      </c>
      <c r="T32" s="231">
        <v>0.25</v>
      </c>
      <c r="U32" s="243">
        <v>0.25</v>
      </c>
      <c r="V32" s="231">
        <v>0.25</v>
      </c>
      <c r="W32" s="139">
        <v>0.25</v>
      </c>
      <c r="X32" s="194"/>
      <c r="Y32" s="40"/>
      <c r="Z32" s="194"/>
      <c r="AA32" s="139">
        <v>0.25</v>
      </c>
      <c r="AB32" s="194"/>
      <c r="AC32" s="139">
        <v>0.25</v>
      </c>
      <c r="AD32" s="194"/>
      <c r="AE32" s="40"/>
      <c r="AF32" s="40"/>
      <c r="AG32" s="40"/>
      <c r="AH32" s="59"/>
      <c r="AI32" s="140">
        <f>K32+M32+O32+Q32+S32+U32+W32+Y32+AA32+AC32+AE32+AG32</f>
        <v>1.75</v>
      </c>
      <c r="AJ32" s="53">
        <f>L32+N32+P32+R32+T32+V32+X32+Z32+AB32+AD32+AF32+AH32</f>
        <v>1</v>
      </c>
      <c r="AK32" s="54">
        <f t="shared" si="6"/>
        <v>0.5714285714285714</v>
      </c>
    </row>
    <row r="33" spans="2:37" s="42" customFormat="1" ht="31.5" customHeight="1" x14ac:dyDescent="0.25">
      <c r="B33" s="303" t="s">
        <v>264</v>
      </c>
      <c r="C33" s="362">
        <f>+C13+C15+C20+C25+C28+C30</f>
        <v>0.28249999999999997</v>
      </c>
      <c r="D33" s="363"/>
      <c r="E33" s="309" t="s">
        <v>59</v>
      </c>
      <c r="F33" s="309"/>
      <c r="G33" s="309"/>
      <c r="H33" s="309"/>
      <c r="I33" s="309"/>
      <c r="J33" s="309"/>
      <c r="K33" s="40">
        <f t="shared" ref="K33:AJ33" si="7">SUM(K14:K32)</f>
        <v>0</v>
      </c>
      <c r="L33" s="40">
        <f t="shared" si="7"/>
        <v>0</v>
      </c>
      <c r="M33" s="69">
        <f t="shared" si="7"/>
        <v>0</v>
      </c>
      <c r="N33" s="70">
        <f t="shared" si="7"/>
        <v>0</v>
      </c>
      <c r="O33" s="69">
        <f t="shared" si="7"/>
        <v>1.25</v>
      </c>
      <c r="P33" s="70">
        <f t="shared" si="7"/>
        <v>1.25</v>
      </c>
      <c r="Q33" s="69">
        <f t="shared" si="7"/>
        <v>5.25</v>
      </c>
      <c r="R33" s="70">
        <f t="shared" si="7"/>
        <v>5.25</v>
      </c>
      <c r="S33" s="69">
        <f t="shared" si="7"/>
        <v>3.75</v>
      </c>
      <c r="T33" s="70">
        <f t="shared" si="7"/>
        <v>3.75</v>
      </c>
      <c r="U33" s="69">
        <f t="shared" si="7"/>
        <v>2.25</v>
      </c>
      <c r="V33" s="207">
        <f t="shared" si="7"/>
        <v>2.25</v>
      </c>
      <c r="W33" s="69">
        <f t="shared" si="7"/>
        <v>5.25</v>
      </c>
      <c r="X33" s="70">
        <f t="shared" si="7"/>
        <v>0</v>
      </c>
      <c r="Y33" s="69">
        <f t="shared" si="7"/>
        <v>2.5</v>
      </c>
      <c r="Z33" s="70">
        <f t="shared" si="7"/>
        <v>0</v>
      </c>
      <c r="AA33" s="69">
        <f t="shared" si="7"/>
        <v>3.75</v>
      </c>
      <c r="AB33" s="70">
        <f t="shared" si="7"/>
        <v>0</v>
      </c>
      <c r="AC33" s="69">
        <f t="shared" si="7"/>
        <v>4.25</v>
      </c>
      <c r="AD33" s="70">
        <f t="shared" si="7"/>
        <v>0</v>
      </c>
      <c r="AE33" s="69">
        <f t="shared" si="7"/>
        <v>0</v>
      </c>
      <c r="AF33" s="70">
        <f t="shared" si="7"/>
        <v>0</v>
      </c>
      <c r="AG33" s="69">
        <f t="shared" si="7"/>
        <v>0</v>
      </c>
      <c r="AH33" s="70">
        <f t="shared" si="7"/>
        <v>0</v>
      </c>
      <c r="AI33" s="141">
        <f t="shared" si="7"/>
        <v>28.25</v>
      </c>
      <c r="AJ33" s="69">
        <f t="shared" si="7"/>
        <v>12.5</v>
      </c>
      <c r="AK33" s="41">
        <f>AVERAGE(AK14:AK32)</f>
        <v>0.51938775510204072</v>
      </c>
    </row>
    <row r="34" spans="2:37" s="42" customFormat="1" ht="31.5" customHeight="1" x14ac:dyDescent="0.25">
      <c r="B34" s="304"/>
      <c r="C34" s="364"/>
      <c r="D34" s="365"/>
      <c r="E34" s="309" t="s">
        <v>265</v>
      </c>
      <c r="F34" s="309"/>
      <c r="G34" s="309"/>
      <c r="H34" s="309"/>
      <c r="I34" s="309"/>
      <c r="J34" s="309"/>
      <c r="K34" s="40">
        <f>SUM(K14:K33)</f>
        <v>0</v>
      </c>
      <c r="L34" s="40">
        <f>SUM(L14:L33)</f>
        <v>0</v>
      </c>
      <c r="M34" s="69">
        <f>+M33</f>
        <v>0</v>
      </c>
      <c r="N34" s="70">
        <f>+N33</f>
        <v>0</v>
      </c>
      <c r="O34" s="69">
        <f>+O33+M34</f>
        <v>1.25</v>
      </c>
      <c r="P34" s="70">
        <f>+P33+N34</f>
        <v>1.25</v>
      </c>
      <c r="Q34" s="69">
        <f>+Q33+O34</f>
        <v>6.5</v>
      </c>
      <c r="R34" s="70">
        <f>+R33+P34</f>
        <v>6.5</v>
      </c>
      <c r="S34" s="69">
        <f>Q34+S33</f>
        <v>10.25</v>
      </c>
      <c r="T34" s="70">
        <f t="shared" ref="T34:AG34" si="8">+R34+T33</f>
        <v>10.25</v>
      </c>
      <c r="U34" s="69">
        <f t="shared" si="8"/>
        <v>12.5</v>
      </c>
      <c r="V34" s="207">
        <f t="shared" si="8"/>
        <v>12.5</v>
      </c>
      <c r="W34" s="69">
        <f t="shared" si="8"/>
        <v>17.75</v>
      </c>
      <c r="X34" s="207">
        <f t="shared" si="8"/>
        <v>12.5</v>
      </c>
      <c r="Y34" s="69">
        <f t="shared" si="8"/>
        <v>20.25</v>
      </c>
      <c r="Z34" s="207">
        <f t="shared" si="8"/>
        <v>12.5</v>
      </c>
      <c r="AA34" s="69">
        <f t="shared" si="8"/>
        <v>24</v>
      </c>
      <c r="AB34" s="207">
        <f t="shared" si="8"/>
        <v>12.5</v>
      </c>
      <c r="AC34" s="69">
        <f t="shared" si="8"/>
        <v>28.25</v>
      </c>
      <c r="AD34" s="207">
        <f t="shared" si="8"/>
        <v>12.5</v>
      </c>
      <c r="AE34" s="69">
        <f t="shared" si="8"/>
        <v>28.25</v>
      </c>
      <c r="AF34" s="207">
        <f t="shared" si="8"/>
        <v>12.5</v>
      </c>
      <c r="AG34" s="141">
        <f t="shared" si="8"/>
        <v>28.25</v>
      </c>
      <c r="AH34" s="207">
        <f>+AF34+AH33</f>
        <v>12.5</v>
      </c>
      <c r="AI34" s="300"/>
      <c r="AJ34" s="301"/>
      <c r="AK34" s="302"/>
    </row>
    <row r="35" spans="2:37" ht="15" x14ac:dyDescent="0.25">
      <c r="J35" s="43"/>
    </row>
    <row r="36" spans="2:37" ht="17.399999999999999" x14ac:dyDescent="0.3">
      <c r="B36" s="45" t="s">
        <v>266</v>
      </c>
      <c r="J36" s="43"/>
    </row>
    <row r="37" spans="2:37" ht="20.399999999999999" x14ac:dyDescent="0.35">
      <c r="B37" s="46" t="s">
        <v>267</v>
      </c>
      <c r="J37" s="43"/>
      <c r="AI37" s="142"/>
    </row>
    <row r="38" spans="2:37" ht="20.399999999999999" x14ac:dyDescent="0.35">
      <c r="B38" s="46" t="s">
        <v>268</v>
      </c>
      <c r="J38" s="43"/>
    </row>
    <row r="39" spans="2:37" ht="18" x14ac:dyDescent="0.35">
      <c r="B39" s="133" t="s">
        <v>269</v>
      </c>
      <c r="J39" s="43"/>
    </row>
    <row r="40" spans="2:37" ht="18" x14ac:dyDescent="0.35">
      <c r="B40" s="133" t="s">
        <v>270</v>
      </c>
      <c r="J40" s="43"/>
    </row>
    <row r="41" spans="2:37" ht="15" x14ac:dyDescent="0.25">
      <c r="J41" s="43"/>
    </row>
    <row r="42" spans="2:37" ht="15" customHeight="1" x14ac:dyDescent="0.25">
      <c r="B42" s="292" t="s">
        <v>23</v>
      </c>
      <c r="C42" s="292"/>
      <c r="D42" s="292"/>
      <c r="E42" s="292"/>
      <c r="F42" s="292"/>
      <c r="G42" s="292"/>
      <c r="H42" s="292"/>
      <c r="I42" s="292"/>
      <c r="J42" s="292"/>
      <c r="K42" s="292"/>
      <c r="L42" s="292"/>
      <c r="M42" s="292"/>
      <c r="N42" s="292"/>
      <c r="O42" s="292"/>
      <c r="P42" s="292"/>
    </row>
    <row r="43" spans="2:37" ht="15" x14ac:dyDescent="0.25">
      <c r="J43" s="43"/>
    </row>
    <row r="44" spans="2:37" ht="15" x14ac:dyDescent="0.25">
      <c r="J44" s="43"/>
    </row>
    <row r="45" spans="2:37" ht="15" x14ac:dyDescent="0.25">
      <c r="E45" s="98"/>
      <c r="J45" s="43"/>
    </row>
  </sheetData>
  <sheetProtection algorithmName="SHA-512" hashValue="HQEWEZzIKx7H/D8jwz56ngFnPqe75Dve1ahjr2g9O4oC48m46XH4o+igeuQsOMKn5glexyONUZNPU7HCAu4QVg==" saltValue="s1c911jjBg0HHzXSOwDgng==" spinCount="100000" sheet="1" objects="1" scenarios="1"/>
  <mergeCells count="44">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E33:J33"/>
    <mergeCell ref="E34:J34"/>
    <mergeCell ref="AI34:AK34"/>
    <mergeCell ref="B42:P42"/>
    <mergeCell ref="B31:B32"/>
    <mergeCell ref="C31:C32"/>
    <mergeCell ref="B33:B34"/>
    <mergeCell ref="C33:D34"/>
  </mergeCells>
  <conditionalFormatting sqref="O14">
    <cfRule type="cellIs" dxfId="4" priority="29" operator="greaterThan">
      <formula>"O"</formula>
    </cfRule>
  </conditionalFormatting>
  <conditionalFormatting sqref="O31:O32">
    <cfRule type="cellIs" dxfId="3" priority="21" operator="greaterThan">
      <formula>"O"</formula>
    </cfRule>
  </conditionalFormatting>
  <conditionalFormatting sqref="Q13:AH26 Q28:AH32 Q27:Z27 AC27:AH27">
    <cfRule type="cellIs" dxfId="2" priority="4" operator="greaterThan">
      <formula>"O"</formula>
    </cfRule>
  </conditionalFormatting>
  <conditionalFormatting sqref="P32">
    <cfRule type="cellIs" dxfId="1" priority="2" operator="greaterThan">
      <formula>"O"</formula>
    </cfRule>
  </conditionalFormatting>
  <conditionalFormatting sqref="P31">
    <cfRule type="cellIs" dxfId="0" priority="1" operator="greaterThan">
      <formula>"O"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8DDA-6144-4B91-8A33-5DBD9AAC522E}">
  <dimension ref="B2:AL80"/>
  <sheetViews>
    <sheetView showGridLines="0" tabSelected="1" zoomScale="55" zoomScaleNormal="55" workbookViewId="0">
      <selection activeCell="T68" sqref="T68"/>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3" width="10.109375" style="1" customWidth="1"/>
    <col min="14" max="16" width="12.5546875" style="1" customWidth="1"/>
    <col min="17" max="34" width="12.5546875" style="2" customWidth="1"/>
    <col min="35" max="35" width="15.5546875" style="1" customWidth="1"/>
    <col min="36" max="36" width="13.3320312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36.75" customHeight="1" x14ac:dyDescent="0.2">
      <c r="B13" s="17" t="s">
        <v>64</v>
      </c>
      <c r="C13" s="18">
        <v>0.02</v>
      </c>
      <c r="D13" s="18"/>
      <c r="E13" s="136"/>
      <c r="F13" s="137">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2"/>
      <c r="AJ13" s="23"/>
      <c r="AK13" s="23"/>
    </row>
    <row r="14" spans="2:37" ht="105" customHeight="1" x14ac:dyDescent="0.2">
      <c r="B14" s="57" t="s">
        <v>65</v>
      </c>
      <c r="C14" s="91" t="s">
        <v>66</v>
      </c>
      <c r="D14" s="50">
        <v>1</v>
      </c>
      <c r="E14" s="65" t="s">
        <v>67</v>
      </c>
      <c r="F14" s="51">
        <v>2</v>
      </c>
      <c r="G14" s="50" t="s">
        <v>68</v>
      </c>
      <c r="H14" s="89" t="s">
        <v>69</v>
      </c>
      <c r="I14" s="88" t="s">
        <v>70</v>
      </c>
      <c r="J14" s="89" t="s">
        <v>71</v>
      </c>
      <c r="K14" s="24"/>
      <c r="L14" s="24"/>
      <c r="M14" s="24"/>
      <c r="N14" s="24"/>
      <c r="O14" s="25"/>
      <c r="P14" s="24"/>
      <c r="Q14" s="25"/>
      <c r="R14" s="25"/>
      <c r="S14" s="25"/>
      <c r="T14" s="25"/>
      <c r="U14" s="74">
        <v>1</v>
      </c>
      <c r="V14" s="25">
        <f>+'1.Dir.Estratégico'!V14</f>
        <v>1</v>
      </c>
      <c r="W14" s="74">
        <v>1</v>
      </c>
      <c r="X14" s="25">
        <f>+'1.Dir.Estratégico'!X14</f>
        <v>0</v>
      </c>
      <c r="Y14" s="25"/>
      <c r="Z14" s="25"/>
      <c r="AA14" s="25"/>
      <c r="AB14" s="25"/>
      <c r="AC14" s="25"/>
      <c r="AD14" s="25"/>
      <c r="AE14" s="25"/>
      <c r="AF14" s="25"/>
      <c r="AG14" s="25"/>
      <c r="AH14" s="25"/>
      <c r="AI14" s="140">
        <f>K14+M14+O14+Q14+S14+U14+W14+Y14+AA14+AC14+AE14+AG14</f>
        <v>2</v>
      </c>
      <c r="AJ14" s="202">
        <f>L14+N14+P14+R14+T14+V14+X14+Z14+AB14+AD14+AF14+AH14</f>
        <v>1</v>
      </c>
      <c r="AK14" s="54">
        <f>AJ14/AI14</f>
        <v>0.5</v>
      </c>
    </row>
    <row r="15" spans="2:37" ht="27.75" customHeight="1" x14ac:dyDescent="0.2">
      <c r="B15" s="26" t="s">
        <v>72</v>
      </c>
      <c r="C15" s="97">
        <v>3.5000000000000003E-2</v>
      </c>
      <c r="D15" s="27"/>
      <c r="E15" s="28"/>
      <c r="F15" s="138">
        <f>+F16+F17</f>
        <v>3.5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140"/>
      <c r="AJ15" s="203"/>
      <c r="AK15" s="32"/>
    </row>
    <row r="16" spans="2:37" s="61" customFormat="1" ht="92.4" customHeight="1" x14ac:dyDescent="0.25">
      <c r="B16" s="57" t="s">
        <v>73</v>
      </c>
      <c r="C16" s="55" t="s">
        <v>74</v>
      </c>
      <c r="D16" s="50">
        <v>2</v>
      </c>
      <c r="E16" s="65" t="s">
        <v>75</v>
      </c>
      <c r="F16" s="51">
        <v>1.5</v>
      </c>
      <c r="G16" s="50" t="s">
        <v>68</v>
      </c>
      <c r="H16" s="50" t="s">
        <v>76</v>
      </c>
      <c r="I16" s="55" t="s">
        <v>77</v>
      </c>
      <c r="J16" s="50" t="s">
        <v>71</v>
      </c>
      <c r="K16" s="58"/>
      <c r="L16" s="58"/>
      <c r="M16" s="58"/>
      <c r="N16" s="58"/>
      <c r="O16" s="182">
        <v>0.75</v>
      </c>
      <c r="P16" s="40">
        <f>+'1.Dir.Estratégico'!P16</f>
        <v>0.75</v>
      </c>
      <c r="Q16" s="59"/>
      <c r="R16" s="59"/>
      <c r="S16" s="59"/>
      <c r="T16" s="59"/>
      <c r="U16" s="59"/>
      <c r="V16" s="59"/>
      <c r="W16" s="59"/>
      <c r="X16" s="59"/>
      <c r="Y16" s="59"/>
      <c r="Z16" s="59"/>
      <c r="AA16" s="139">
        <v>0.75</v>
      </c>
      <c r="AB16" s="40">
        <f>+'1.Dir.Estratégico'!AB16</f>
        <v>0</v>
      </c>
      <c r="AC16" s="59"/>
      <c r="AD16" s="59"/>
      <c r="AE16" s="59"/>
      <c r="AF16" s="59"/>
      <c r="AG16" s="59"/>
      <c r="AH16" s="59"/>
      <c r="AI16" s="205">
        <f t="shared" ref="AI16:AI17" si="0">K16+M16+O16+Q16+S16+U16+W16+Y16+AA16+AC16+AE16+AG16</f>
        <v>1.5</v>
      </c>
      <c r="AJ16" s="204">
        <f>L16+N16+P16+R16+T16+V16+X16+Z16+AB16+AD16+AF16+AH16</f>
        <v>0.75</v>
      </c>
      <c r="AK16" s="54">
        <f>AJ16/AI16</f>
        <v>0.5</v>
      </c>
    </row>
    <row r="17" spans="2:37" s="61" customFormat="1" ht="114.75" customHeight="1" x14ac:dyDescent="0.25">
      <c r="B17" s="57" t="s">
        <v>78</v>
      </c>
      <c r="C17" s="65" t="s">
        <v>79</v>
      </c>
      <c r="D17" s="146">
        <v>3</v>
      </c>
      <c r="E17" s="65" t="s">
        <v>80</v>
      </c>
      <c r="F17" s="134">
        <v>2</v>
      </c>
      <c r="G17" s="50" t="s">
        <v>81</v>
      </c>
      <c r="H17" s="50" t="s">
        <v>82</v>
      </c>
      <c r="I17" s="65" t="s">
        <v>83</v>
      </c>
      <c r="J17" s="50" t="s">
        <v>71</v>
      </c>
      <c r="K17" s="58"/>
      <c r="L17" s="58"/>
      <c r="M17" s="58"/>
      <c r="N17" s="58"/>
      <c r="O17" s="25"/>
      <c r="P17" s="58"/>
      <c r="Q17" s="75">
        <v>1</v>
      </c>
      <c r="R17" s="40">
        <f>IFERROR((AVERAGE('1.Dir.Estratégico'!R17,'2.G. Conocimiento Innovación'!R14,'3.Direccionamiento TIC'!R14,'4.Comunicación Estratégica'!R14,'5.Promoción y Defensa DD'!R14,'5.PDDD-6.PCFP_P.D. Coor Locales'!R14,'6.Prevención y Ctrl FP'!R14,'7.Potestad Disciplinaria'!R14,'8.G. Talento Humano'!R14,'9.G. Administrativa'!R14,'10.G. Financiera'!R14,'11.G. Contractual'!R14,'12.G. Documental'!R14,'13.G. Jurídica'!R14,'14.Servicio al Usuario'!R14,'15.Ctrol Disciplinario Interno'!R14,'16.Evaluación y Sgto'!R14)),0)</f>
        <v>0.79411764705882348</v>
      </c>
      <c r="S17" s="93"/>
      <c r="T17" s="40">
        <f>IFERROR((AVERAGE('1.Dir.Estratégico'!T17,'2.G. Conocimiento Innovación'!T14,'3.Direccionamiento TIC'!T14,'4.Comunicación Estratégica'!T14,'5.Promoción y Defensa DD'!T14,'5.PDDD-6.PCFP_P.D. Coor Locales'!T14,'6.Prevención y Ctrl FP'!T14,'7.Potestad Disciplinaria'!T14,'8.G. Talento Humano'!T14,'9.G. Administrativa'!T14,'10.G. Financiera'!T14,'11.G. Contractual'!T14,'12.G. Documental'!T14,'13.G. Jurídica'!T14,'14.Servicio al Usuario'!T14,'15.Ctrol Disciplinario Interno'!T14,'16.Evaluación y Sgto'!T14)),0)</f>
        <v>0.14705882352941177</v>
      </c>
      <c r="U17" s="93"/>
      <c r="V17" s="59"/>
      <c r="W17" s="59"/>
      <c r="X17" s="59"/>
      <c r="Y17" s="59"/>
      <c r="Z17" s="59"/>
      <c r="AA17" s="75">
        <v>1</v>
      </c>
      <c r="AB17" s="40">
        <f>IFERROR((AVERAGE('1.Dir.Estratégico'!AB17,'2.G. Conocimiento Innovación'!AB14,'3.Direccionamiento TIC'!AB14,'4.Comunicación Estratégica'!AB14,'5.Promoción y Defensa DD'!AB14,'5.PDDD-6.PCFP_P.D. Coor Locales'!AB14,'6.Prevención y Ctrl FP'!AB14,'7.Potestad Disciplinaria'!AB14,'8.G. Talento Humano'!AB14,'9.G. Administrativa'!AB14,'10.G. Financiera'!AB14,'11.G. Contractual'!AB14,'12.G. Documental'!AB14,'13.G. Jurídica'!AB14,'14.Servicio al Usuario'!AB14,'15.Ctrol Disciplinario Interno'!AB14,'16.Evaluación y Sgto'!AB14)),0)</f>
        <v>0</v>
      </c>
      <c r="AC17" s="59"/>
      <c r="AD17" s="59"/>
      <c r="AE17" s="59"/>
      <c r="AF17" s="59"/>
      <c r="AG17" s="59"/>
      <c r="AH17" s="59"/>
      <c r="AI17" s="205">
        <f t="shared" si="0"/>
        <v>2</v>
      </c>
      <c r="AJ17" s="204">
        <f>L17+N17+P17+R17+T17+V17+X17+Z17+AB17+AD17+AF17+AH17</f>
        <v>0.94117647058823528</v>
      </c>
      <c r="AK17" s="54">
        <f>AJ17/AI17</f>
        <v>0.47058823529411764</v>
      </c>
    </row>
    <row r="18" spans="2:37" s="61" customFormat="1" ht="24.75" customHeight="1" x14ac:dyDescent="0.25">
      <c r="B18" s="26" t="s">
        <v>84</v>
      </c>
      <c r="C18" s="97">
        <v>0.2</v>
      </c>
      <c r="D18" s="27"/>
      <c r="E18" s="28"/>
      <c r="F18" s="138">
        <f>SUM(F19:F30)</f>
        <v>20</v>
      </c>
      <c r="G18" s="28"/>
      <c r="H18" s="29"/>
      <c r="I18" s="28"/>
      <c r="J18" s="30"/>
      <c r="K18" s="22"/>
      <c r="L18" s="23"/>
      <c r="M18" s="22"/>
      <c r="N18" s="23"/>
      <c r="O18" s="22"/>
      <c r="P18" s="23"/>
      <c r="Q18" s="31"/>
      <c r="R18" s="32"/>
      <c r="S18" s="31"/>
      <c r="T18" s="32"/>
      <c r="U18" s="31"/>
      <c r="V18" s="32"/>
      <c r="W18" s="31"/>
      <c r="X18" s="32"/>
      <c r="Y18" s="31"/>
      <c r="Z18" s="32"/>
      <c r="AA18" s="31"/>
      <c r="AB18" s="32"/>
      <c r="AC18" s="31"/>
      <c r="AD18" s="32"/>
      <c r="AE18" s="31"/>
      <c r="AF18" s="32"/>
      <c r="AG18" s="31"/>
      <c r="AH18" s="32"/>
      <c r="AI18" s="140"/>
      <c r="AJ18" s="203"/>
      <c r="AK18" s="32"/>
    </row>
    <row r="19" spans="2:37" s="61" customFormat="1" ht="95.4" customHeight="1" x14ac:dyDescent="0.25">
      <c r="B19" s="355" t="s">
        <v>85</v>
      </c>
      <c r="C19" s="352" t="s">
        <v>86</v>
      </c>
      <c r="D19" s="62">
        <v>4</v>
      </c>
      <c r="E19" s="78" t="s">
        <v>87</v>
      </c>
      <c r="F19" s="64">
        <v>1</v>
      </c>
      <c r="G19" s="50" t="s">
        <v>81</v>
      </c>
      <c r="H19" s="62" t="s">
        <v>88</v>
      </c>
      <c r="I19" s="55" t="s">
        <v>89</v>
      </c>
      <c r="J19" s="50" t="s">
        <v>71</v>
      </c>
      <c r="K19" s="58"/>
      <c r="L19" s="58"/>
      <c r="M19" s="58"/>
      <c r="N19" s="58"/>
      <c r="O19" s="58"/>
      <c r="P19" s="58"/>
      <c r="Q19" s="75">
        <v>1</v>
      </c>
      <c r="R19" s="40">
        <f>IFERROR((AVERAGE('1.Dir.Estratégico'!R19,'2.G. Conocimiento Innovación'!R16,'3.Direccionamiento TIC'!R16,'4.Comunicación Estratégica'!R16,'5.Promoción y Defensa DD'!R16,'5.PDDD-6.PCFP_P.D. Coor Locales'!R16,'6.Prevención y Ctrl FP'!R16,'7.Potestad Disciplinaria'!R16,'8.G. Talento Humano'!R16,'9.G. Administrativa'!R16,'10.G. Financiera'!R16,'11.G. Contractual'!R16,'12.G. Documental'!R16,'13.G. Jurídica'!R16,'14.Servicio al Usuario'!R16,'15.Ctrol Disciplinario Interno'!R16,'16.Evaluación y Sgto'!R16)),0)</f>
        <v>0.94117647058823528</v>
      </c>
      <c r="S19" s="93"/>
      <c r="T19" s="40">
        <f>IFERROR((AVERAGE('1.Dir.Estratégico'!T19,'2.G. Conocimiento Innovación'!T16,'3.Direccionamiento TIC'!T16,'4.Comunicación Estratégica'!T16,'5.Promoción y Defensa DD'!T16,'5.PDDD-6.PCFP_P.D. Coor Locales'!T16,'6.Prevención y Ctrl FP'!T16,'7.Potestad Disciplinaria'!T16,'8.G. Talento Humano'!T16,'9.G. Administrativa'!T16,'10.G. Financiera'!T16,'11.G. Contractual'!T16,'12.G. Documental'!T16,'13.G. Jurídica'!T16,'14.Servicio al Usuario'!T16,'15.Ctrol Disciplinario Interno'!T16,'16.Evaluación y Sgto'!T16)),0)</f>
        <v>0</v>
      </c>
      <c r="U19" s="93"/>
      <c r="V19" s="40">
        <f>IFERROR((AVERAGE('1.Dir.Estratégico'!V19,'2.G. Conocimiento Innovación'!V16,'3.Direccionamiento TIC'!V16,'4.Comunicación Estratégica'!V16,'5.Promoción y Defensa DD'!V16,'5.PDDD-6.PCFP_P.D. Coor Locales'!V16,'6.Prevención y Ctrl FP'!V16,'7.Potestad Disciplinaria'!V16,'8.G. Talento Humano'!V16,'9.G. Administrativa'!V16,'10.G. Financiera'!V16,'11.G. Contractual'!V16,'12.G. Documental'!V16,'13.G. Jurídica'!V16,'14.Servicio al Usuario'!V16,'15.Ctrol Disciplinario Interno'!V16,'16.Evaluación y Sgto'!V16)),0)</f>
        <v>0</v>
      </c>
      <c r="W19" s="59"/>
      <c r="X19" s="40">
        <f>IFERROR((AVERAGE('1.Dir.Estratégico'!X19,'2.G. Conocimiento Innovación'!X16,'3.Direccionamiento TIC'!X16,'4.Comunicación Estratégica'!X16,'5.Promoción y Defensa DD'!X16,'5.PDDD-6.PCFP_P.D. Coor Locales'!X16,'6.Prevención y Ctrl FP'!X16,'7.Potestad Disciplinaria'!X16,'8.G. Talento Humano'!X16,'9.G. Administrativa'!X16,'10.G. Financiera'!X16,'11.G. Contractual'!X16,'12.G. Documental'!X16,'13.G. Jurídica'!X16,'14.Servicio al Usuario'!X16,'15.Ctrol Disciplinario Interno'!X16,'16.Evaluación y Sgto'!X16)),0)</f>
        <v>0</v>
      </c>
      <c r="Y19" s="59"/>
      <c r="Z19" s="40">
        <f>IFERROR((AVERAGE('1.Dir.Estratégico'!Z19,'2.G. Conocimiento Innovación'!Z16,'3.Direccionamiento TIC'!Z16,'4.Comunicación Estratégica'!Z16,'5.Promoción y Defensa DD'!Z16,'5.PDDD-6.PCFP_P.D. Coor Locales'!Z16,'6.Prevención y Ctrl FP'!Z16,'7.Potestad Disciplinaria'!Z16,'8.G. Talento Humano'!Z16,'9.G. Administrativa'!Z16,'10.G. Financiera'!Z16,'11.G. Contractual'!Z16,'12.G. Documental'!Z16,'13.G. Jurídica'!Z16,'14.Servicio al Usuario'!Z16,'15.Ctrol Disciplinario Interno'!Z16,'16.Evaluación y Sgto'!Z16)),0)</f>
        <v>0</v>
      </c>
      <c r="AA19" s="59"/>
      <c r="AB19" s="59"/>
      <c r="AC19" s="59"/>
      <c r="AD19" s="59"/>
      <c r="AE19" s="59"/>
      <c r="AF19" s="59"/>
      <c r="AG19" s="59"/>
      <c r="AH19" s="59"/>
      <c r="AI19" s="205">
        <f t="shared" ref="AI19:AJ34" si="1">K19+M19+O19+Q19+S19+U19+W19+Y19+AA19+AC19+AE19+AG19</f>
        <v>1</v>
      </c>
      <c r="AJ19" s="202">
        <f t="shared" si="1"/>
        <v>0.94117647058823528</v>
      </c>
      <c r="AK19" s="54">
        <f t="shared" ref="AK19:AK63" si="2">AJ19/AI19</f>
        <v>0.94117647058823528</v>
      </c>
    </row>
    <row r="20" spans="2:37" s="61" customFormat="1" ht="95.4" customHeight="1" x14ac:dyDescent="0.25">
      <c r="B20" s="356"/>
      <c r="C20" s="353"/>
      <c r="D20" s="62">
        <v>5</v>
      </c>
      <c r="E20" s="55" t="s">
        <v>90</v>
      </c>
      <c r="F20" s="64">
        <v>3</v>
      </c>
      <c r="G20" s="50" t="s">
        <v>81</v>
      </c>
      <c r="H20" s="62" t="s">
        <v>91</v>
      </c>
      <c r="I20" s="55" t="s">
        <v>92</v>
      </c>
      <c r="J20" s="50" t="s">
        <v>71</v>
      </c>
      <c r="K20" s="58"/>
      <c r="L20" s="58"/>
      <c r="M20" s="58"/>
      <c r="N20" s="58"/>
      <c r="O20" s="58"/>
      <c r="P20" s="58"/>
      <c r="Q20" s="75">
        <v>1</v>
      </c>
      <c r="R20" s="40">
        <f>IFERROR((AVERAGE('1.Dir.Estratégico'!R20,'2.G. Conocimiento Innovación'!R17,'3.Direccionamiento TIC'!R17,'4.Comunicación Estratégica'!R17,'5.Promoción y Defensa DD'!R17,'5.PDDD-6.PCFP_P.D. Coor Locales'!R17,'6.Prevención y Ctrl FP'!R17,'7.Potestad Disciplinaria'!R17,'8.G. Talento Humano'!R17,'9.G. Administrativa'!R17,'10.G. Financiera'!R17,'11.G. Contractual'!R17,'12.G. Documental'!R17,'13.G. Jurídica'!R17,'14.Servicio al Usuario'!R17,'15.Ctrol Disciplinario Interno'!R17,'16.Evaluación y Sgto'!R17)),0)</f>
        <v>0.94117647058823528</v>
      </c>
      <c r="S20" s="93"/>
      <c r="T20" s="93"/>
      <c r="U20" s="93"/>
      <c r="V20" s="93"/>
      <c r="W20" s="75">
        <v>1</v>
      </c>
      <c r="X20" s="40">
        <f>IFERROR((AVERAGE('1.Dir.Estratégico'!X20,'2.G. Conocimiento Innovación'!X17,'3.Direccionamiento TIC'!X17,'4.Comunicación Estratégica'!X17,'5.Promoción y Defensa DD'!X17,'5.PDDD-6.PCFP_P.D. Coor Locales'!X17,'6.Prevención y Ctrl FP'!X17,'7.Potestad Disciplinaria'!X17,'8.G. Talento Humano'!X17,'9.G. Administrativa'!X17,'10.G. Financiera'!X17,'11.G. Contractual'!X17,'12.G. Documental'!X17,'13.G. Jurídica'!X17,'14.Servicio al Usuario'!X17,'15.Ctrol Disciplinario Interno'!X17,'16.Evaluación y Sgto'!X17)),0)</f>
        <v>0</v>
      </c>
      <c r="Y20" s="93"/>
      <c r="Z20" s="93"/>
      <c r="AA20" s="93"/>
      <c r="AB20" s="59"/>
      <c r="AC20" s="75">
        <v>1</v>
      </c>
      <c r="AD20" s="40">
        <f>IFERROR((AVERAGE('1.Dir.Estratégico'!AD20,'2.G. Conocimiento Innovación'!AD17,'3.Direccionamiento TIC'!AD17,'4.Comunicación Estratégica'!AD17,'5.Promoción y Defensa DD'!AD17,'5.PDDD-6.PCFP_P.D. Coor Locales'!AD17,'6.Prevención y Ctrl FP'!AD17,'7.Potestad Disciplinaria'!AD17,'8.G. Talento Humano'!AD17,'9.G. Administrativa'!AD17,'10.G. Financiera'!AD17,'11.G. Contractual'!AD17,'12.G. Documental'!AD17,'13.G. Jurídica'!AD17,'14.Servicio al Usuario'!AD17,'15.Ctrol Disciplinario Interno'!AD17,'16.Evaluación y Sgto'!AD17)),0)</f>
        <v>0</v>
      </c>
      <c r="AE20" s="59"/>
      <c r="AF20" s="59"/>
      <c r="AG20" s="59"/>
      <c r="AH20" s="59"/>
      <c r="AI20" s="205">
        <f t="shared" si="1"/>
        <v>3</v>
      </c>
      <c r="AJ20" s="202">
        <f t="shared" si="1"/>
        <v>0.94117647058823528</v>
      </c>
      <c r="AK20" s="54">
        <f t="shared" si="2"/>
        <v>0.31372549019607843</v>
      </c>
    </row>
    <row r="21" spans="2:37" s="61" customFormat="1" ht="114" customHeight="1" x14ac:dyDescent="0.25">
      <c r="B21" s="356"/>
      <c r="C21" s="353"/>
      <c r="D21" s="150">
        <v>6</v>
      </c>
      <c r="E21" s="149" t="s">
        <v>93</v>
      </c>
      <c r="F21" s="56">
        <v>1</v>
      </c>
      <c r="G21" s="146" t="s">
        <v>68</v>
      </c>
      <c r="H21" s="150" t="s">
        <v>94</v>
      </c>
      <c r="I21" s="65" t="s">
        <v>95</v>
      </c>
      <c r="J21" s="50" t="s">
        <v>71</v>
      </c>
      <c r="K21" s="58"/>
      <c r="L21" s="58"/>
      <c r="M21" s="58"/>
      <c r="N21" s="58"/>
      <c r="O21" s="58"/>
      <c r="P21" s="58"/>
      <c r="Q21" s="75">
        <v>1</v>
      </c>
      <c r="R21" s="59">
        <f>'1.Dir.Estratégico'!R21</f>
        <v>0</v>
      </c>
      <c r="S21" s="59"/>
      <c r="T21" s="59">
        <f>'1.Dir.Estratégico'!T21</f>
        <v>0</v>
      </c>
      <c r="U21" s="93"/>
      <c r="V21" s="59">
        <f>'1.Dir.Estratégico'!V21</f>
        <v>0.5</v>
      </c>
      <c r="W21" s="59"/>
      <c r="X21" s="59">
        <f>'1.Dir.Estratégico'!X21</f>
        <v>0</v>
      </c>
      <c r="Y21" s="59"/>
      <c r="Z21" s="59">
        <f>'1.Dir.Estratégico'!Z21</f>
        <v>0</v>
      </c>
      <c r="AA21" s="59"/>
      <c r="AB21" s="59"/>
      <c r="AC21" s="59"/>
      <c r="AD21" s="59"/>
      <c r="AE21" s="59"/>
      <c r="AF21" s="59"/>
      <c r="AG21" s="59"/>
      <c r="AH21" s="59"/>
      <c r="AI21" s="205">
        <f t="shared" si="1"/>
        <v>1</v>
      </c>
      <c r="AJ21" s="202">
        <f t="shared" si="1"/>
        <v>0.5</v>
      </c>
      <c r="AK21" s="54">
        <f t="shared" si="2"/>
        <v>0.5</v>
      </c>
    </row>
    <row r="22" spans="2:37" s="61" customFormat="1" ht="95.4" customHeight="1" x14ac:dyDescent="0.25">
      <c r="B22" s="356"/>
      <c r="C22" s="353"/>
      <c r="D22" s="350">
        <v>7</v>
      </c>
      <c r="E22" s="348" t="s">
        <v>96</v>
      </c>
      <c r="F22" s="56">
        <v>2</v>
      </c>
      <c r="G22" s="146" t="s">
        <v>68</v>
      </c>
      <c r="H22" s="350" t="s">
        <v>97</v>
      </c>
      <c r="I22" s="65" t="s">
        <v>98</v>
      </c>
      <c r="J22" s="358" t="s">
        <v>71</v>
      </c>
      <c r="K22" s="58"/>
      <c r="L22" s="58"/>
      <c r="M22" s="58"/>
      <c r="N22" s="58"/>
      <c r="O22" s="75">
        <v>1</v>
      </c>
      <c r="P22" s="93">
        <f>'1.Dir.Estratégico'!P22</f>
        <v>1</v>
      </c>
      <c r="Q22" s="59"/>
      <c r="R22" s="59"/>
      <c r="S22" s="75">
        <v>1</v>
      </c>
      <c r="T22" s="93">
        <f>'1.Dir.Estratégico'!T22</f>
        <v>1</v>
      </c>
      <c r="U22" s="93"/>
      <c r="V22" s="93"/>
      <c r="W22" s="93"/>
      <c r="X22" s="93"/>
      <c r="Y22" s="93"/>
      <c r="Z22" s="93"/>
      <c r="AA22" s="93"/>
      <c r="AB22" s="59"/>
      <c r="AC22" s="59"/>
      <c r="AD22" s="59"/>
      <c r="AE22" s="59"/>
      <c r="AF22" s="59"/>
      <c r="AG22" s="59"/>
      <c r="AH22" s="59"/>
      <c r="AI22" s="205">
        <f t="shared" si="1"/>
        <v>2</v>
      </c>
      <c r="AJ22" s="202">
        <f t="shared" si="1"/>
        <v>2</v>
      </c>
      <c r="AK22" s="54">
        <f t="shared" si="2"/>
        <v>1</v>
      </c>
    </row>
    <row r="23" spans="2:37" s="61" customFormat="1" ht="95.4" customHeight="1" x14ac:dyDescent="0.25">
      <c r="B23" s="356"/>
      <c r="C23" s="353"/>
      <c r="D23" s="351"/>
      <c r="E23" s="349"/>
      <c r="F23" s="56">
        <v>2</v>
      </c>
      <c r="G23" s="146" t="s">
        <v>99</v>
      </c>
      <c r="H23" s="351"/>
      <c r="I23" s="65" t="s">
        <v>100</v>
      </c>
      <c r="J23" s="359"/>
      <c r="K23" s="58"/>
      <c r="L23" s="58"/>
      <c r="M23" s="58"/>
      <c r="N23" s="58"/>
      <c r="O23" s="58"/>
      <c r="P23" s="58"/>
      <c r="Q23" s="59"/>
      <c r="R23" s="59"/>
      <c r="S23" s="75">
        <v>1</v>
      </c>
      <c r="T23" s="93">
        <f>+'5.PDDD-6.PCFP_P.D. Coor Locales'!T18</f>
        <v>0</v>
      </c>
      <c r="U23" s="93"/>
      <c r="V23" s="93">
        <f>+'5.PDDD-6.PCFP_P.D. Coor Locales'!V18</f>
        <v>0</v>
      </c>
      <c r="W23" s="95"/>
      <c r="X23" s="93">
        <f>+'5.PDDD-6.PCFP_P.D. Coor Locales'!X18</f>
        <v>0</v>
      </c>
      <c r="Y23" s="93"/>
      <c r="Z23" s="93">
        <f>+'5.PDDD-6.PCFP_P.D. Coor Locales'!Z18</f>
        <v>0</v>
      </c>
      <c r="AA23" s="75">
        <v>1</v>
      </c>
      <c r="AB23" s="93">
        <f>IFERROR((AVERAGE('5.Promoción y Defensa DD'!#REF!,'6.Prevención y Ctrl FP'!#REF!)),0)</f>
        <v>0</v>
      </c>
      <c r="AC23" s="59"/>
      <c r="AD23" s="93">
        <f>+'5.PDDD-6.PCFP_P.D. Coor Locales'!AD18</f>
        <v>0</v>
      </c>
      <c r="AE23" s="59"/>
      <c r="AF23" s="59"/>
      <c r="AG23" s="59"/>
      <c r="AH23" s="59"/>
      <c r="AI23" s="205">
        <f t="shared" si="1"/>
        <v>2</v>
      </c>
      <c r="AJ23" s="202">
        <f t="shared" si="1"/>
        <v>0</v>
      </c>
      <c r="AK23" s="54">
        <f>AJ23/AI23</f>
        <v>0</v>
      </c>
    </row>
    <row r="24" spans="2:37" s="61" customFormat="1" ht="56.4" customHeight="1" x14ac:dyDescent="0.25">
      <c r="B24" s="357"/>
      <c r="C24" s="354"/>
      <c r="D24" s="146">
        <v>8</v>
      </c>
      <c r="E24" s="65" t="s">
        <v>101</v>
      </c>
      <c r="F24" s="64">
        <v>2</v>
      </c>
      <c r="G24" s="50" t="s">
        <v>81</v>
      </c>
      <c r="H24" s="62" t="s">
        <v>91</v>
      </c>
      <c r="I24" s="55" t="s">
        <v>102</v>
      </c>
      <c r="J24" s="50" t="s">
        <v>71</v>
      </c>
      <c r="K24" s="58"/>
      <c r="L24" s="58"/>
      <c r="M24" s="58"/>
      <c r="N24" s="58"/>
      <c r="O24" s="58"/>
      <c r="P24" s="58"/>
      <c r="Q24" s="59"/>
      <c r="R24" s="59"/>
      <c r="S24" s="75">
        <v>1</v>
      </c>
      <c r="T24" s="59">
        <f>IFERROR((AVERAGE('1.Dir.Estratégico'!T23,'2.G. Conocimiento Innovación'!T18,'3.Direccionamiento TIC'!T18,'4.Comunicación Estratégica'!T18,'5.Promoción y Defensa DD'!T18,'5.PDDD-6.PCFP_P.D. Coor Locales'!T19,'6.Prevención y Ctrl FP'!T18,'7.Potestad Disciplinaria'!T18,'8.G. Talento Humano'!T18,'9.G. Administrativa'!T18,'10.G. Financiera'!T18,'11.G. Contractual'!T18,'12.G. Documental'!T18,'13.G. Jurídica'!T18,'14.Servicio al Usuario'!T18,'15.Ctrol Disciplinario Interno'!T18,'16.Evaluación y Sgto'!T18)),0)</f>
        <v>1</v>
      </c>
      <c r="U24" s="93"/>
      <c r="V24" s="59">
        <f>IFERROR((AVERAGE('1.Dir.Estratégico'!V23,'2.G. Conocimiento Innovación'!V18,'3.Direccionamiento TIC'!V18,'4.Comunicación Estratégica'!V18,'5.Promoción y Defensa DD'!V18,'5.PDDD-6.PCFP_P.D. Coor Locales'!V18,'6.Prevención y Ctrl FP'!V18,'7.Potestad Disciplinaria'!V18,'8.G. Talento Humano'!V18,'9.G. Administrativa'!V18,'10.G. Financiera'!V18,'11.G. Contractual'!V18,'12.G. Documental'!V18,'13.G. Jurídica'!V18,'14.Servicio al Usuario'!V18,'15.Ctrol Disciplinario Interno'!V18,'16.Evaluación y Sgto'!V18)),0)</f>
        <v>0</v>
      </c>
      <c r="W24" s="59"/>
      <c r="X24" s="59">
        <f>IFERROR((AVERAGE('1.Dir.Estratégico'!X23,'2.G. Conocimiento Innovación'!X18,'3.Direccionamiento TIC'!X18,'4.Comunicación Estratégica'!X18,'5.Promoción y Defensa DD'!X18,'5.PDDD-6.PCFP_P.D. Coor Locales'!X18,'6.Prevención y Ctrl FP'!X18,'7.Potestad Disciplinaria'!X18,'8.G. Talento Humano'!X18,'9.G. Administrativa'!X18,'10.G. Financiera'!X18,'11.G. Contractual'!X18,'12.G. Documental'!X18,'13.G. Jurídica'!X18,'14.Servicio al Usuario'!X18,'15.Ctrol Disciplinario Interno'!X18,'16.Evaluación y Sgto'!X18)),0)</f>
        <v>0</v>
      </c>
      <c r="Y24" s="59"/>
      <c r="Z24" s="59">
        <f>IFERROR((AVERAGE('1.Dir.Estratégico'!Z23,'2.G. Conocimiento Innovación'!Z18,'3.Direccionamiento TIC'!Z18,'4.Comunicación Estratégica'!Z18,'5.Promoción y Defensa DD'!Z18,'5.PDDD-6.PCFP_P.D. Coor Locales'!Z18,'6.Prevención y Ctrl FP'!Z18,'7.Potestad Disciplinaria'!Z18,'8.G. Talento Humano'!Z18,'9.G. Administrativa'!Z18,'10.G. Financiera'!Z18,'11.G. Contractual'!Z18,'12.G. Documental'!Z18,'13.G. Jurídica'!Z18,'14.Servicio al Usuario'!Z18,'15.Ctrol Disciplinario Interno'!Z18,'16.Evaluación y Sgto'!Z18)),0)</f>
        <v>0</v>
      </c>
      <c r="AA24" s="75">
        <v>1</v>
      </c>
      <c r="AB24" s="59">
        <f>IFERROR((AVERAGE('1.Dir.Estratégico'!AB23,'2.G. Conocimiento Innovación'!AB18,'3.Direccionamiento TIC'!AB18,'4.Comunicación Estratégica'!AB18,'5.Promoción y Defensa DD'!AB18,'5.PDDD-6.PCFP_P.D. Coor Locales'!AB19,'6.Prevención y Ctrl FP'!AB18,'7.Potestad Disciplinaria'!AB18,'8.G. Talento Humano'!AB18,'9.G. Administrativa'!AB18,'10.G. Financiera'!AB18,'11.G. Contractual'!AB18,'12.G. Documental'!AB18,'13.G. Jurídica'!AB18,'14.Servicio al Usuario'!AB18,'15.Ctrol Disciplinario Interno'!AB18,'16.Evaluación y Sgto'!AB18)),0)</f>
        <v>0</v>
      </c>
      <c r="AC24" s="59"/>
      <c r="AD24" s="59"/>
      <c r="AE24" s="59"/>
      <c r="AF24" s="59"/>
      <c r="AG24" s="59"/>
      <c r="AH24" s="59"/>
      <c r="AI24" s="205">
        <f t="shared" si="1"/>
        <v>2</v>
      </c>
      <c r="AJ24" s="202">
        <f t="shared" si="1"/>
        <v>1</v>
      </c>
      <c r="AK24" s="54">
        <f t="shared" si="2"/>
        <v>0.5</v>
      </c>
    </row>
    <row r="25" spans="2:37" s="61" customFormat="1" ht="81" customHeight="1" x14ac:dyDescent="0.25">
      <c r="B25" s="79" t="s">
        <v>103</v>
      </c>
      <c r="C25" s="55" t="s">
        <v>104</v>
      </c>
      <c r="D25" s="150">
        <v>9</v>
      </c>
      <c r="E25" s="149" t="s">
        <v>105</v>
      </c>
      <c r="F25" s="64">
        <v>1.5</v>
      </c>
      <c r="G25" s="50" t="s">
        <v>68</v>
      </c>
      <c r="H25" s="50" t="s">
        <v>76</v>
      </c>
      <c r="I25" s="55" t="s">
        <v>77</v>
      </c>
      <c r="J25" s="50" t="s">
        <v>71</v>
      </c>
      <c r="K25" s="58"/>
      <c r="L25" s="58"/>
      <c r="M25" s="58"/>
      <c r="N25" s="58"/>
      <c r="O25" s="182">
        <v>0.75</v>
      </c>
      <c r="P25" s="206">
        <f>'1.Dir.Estratégico'!P24</f>
        <v>0.75</v>
      </c>
      <c r="Q25" s="59"/>
      <c r="R25" s="59"/>
      <c r="S25" s="59"/>
      <c r="T25" s="59"/>
      <c r="U25" s="59"/>
      <c r="V25" s="59"/>
      <c r="W25" s="59"/>
      <c r="X25" s="59"/>
      <c r="Y25" s="59"/>
      <c r="Z25" s="59"/>
      <c r="AA25" s="139">
        <v>0.75</v>
      </c>
      <c r="AB25" s="206">
        <f>'1.Dir.Estratégico'!AB24</f>
        <v>0</v>
      </c>
      <c r="AC25" s="59"/>
      <c r="AD25" s="59"/>
      <c r="AE25" s="59"/>
      <c r="AF25" s="59"/>
      <c r="AG25" s="59"/>
      <c r="AH25" s="59"/>
      <c r="AI25" s="205">
        <f t="shared" si="1"/>
        <v>1.5</v>
      </c>
      <c r="AJ25" s="202">
        <f t="shared" si="1"/>
        <v>0.75</v>
      </c>
      <c r="AK25" s="54">
        <f t="shared" si="2"/>
        <v>0.5</v>
      </c>
    </row>
    <row r="26" spans="2:37" s="61" customFormat="1" ht="91.5" customHeight="1" x14ac:dyDescent="0.25">
      <c r="B26" s="352" t="s">
        <v>106</v>
      </c>
      <c r="C26" s="352" t="s">
        <v>107</v>
      </c>
      <c r="D26" s="350">
        <v>10</v>
      </c>
      <c r="E26" s="348" t="s">
        <v>108</v>
      </c>
      <c r="F26" s="64">
        <v>1</v>
      </c>
      <c r="G26" s="50" t="s">
        <v>68</v>
      </c>
      <c r="H26" s="62" t="s">
        <v>109</v>
      </c>
      <c r="I26" s="65" t="s">
        <v>110</v>
      </c>
      <c r="J26" s="50" t="s">
        <v>71</v>
      </c>
      <c r="K26" s="58"/>
      <c r="L26" s="58"/>
      <c r="M26" s="58"/>
      <c r="N26" s="58"/>
      <c r="O26" s="58"/>
      <c r="P26" s="58"/>
      <c r="R26" s="59"/>
      <c r="S26" s="75">
        <v>1</v>
      </c>
      <c r="T26" s="59">
        <f>'1.Dir.Estratégico'!T25</f>
        <v>1</v>
      </c>
      <c r="U26" s="59"/>
      <c r="V26" s="59"/>
      <c r="W26" s="59"/>
      <c r="X26" s="59"/>
      <c r="Y26" s="59"/>
      <c r="Z26" s="59"/>
      <c r="AA26" s="59"/>
      <c r="AB26" s="59"/>
      <c r="AC26" s="59"/>
      <c r="AD26" s="59"/>
      <c r="AE26" s="59"/>
      <c r="AF26" s="59"/>
      <c r="AG26" s="59"/>
      <c r="AH26" s="59"/>
      <c r="AI26" s="205">
        <f t="shared" si="1"/>
        <v>1</v>
      </c>
      <c r="AJ26" s="202">
        <f t="shared" si="1"/>
        <v>1</v>
      </c>
      <c r="AK26" s="54">
        <f t="shared" si="2"/>
        <v>1</v>
      </c>
    </row>
    <row r="27" spans="2:37" s="61" customFormat="1" ht="83.25" customHeight="1" x14ac:dyDescent="0.25">
      <c r="B27" s="353"/>
      <c r="C27" s="353"/>
      <c r="D27" s="351"/>
      <c r="E27" s="349"/>
      <c r="F27" s="64">
        <v>2</v>
      </c>
      <c r="G27" s="146" t="s">
        <v>99</v>
      </c>
      <c r="H27" s="62" t="s">
        <v>111</v>
      </c>
      <c r="I27" s="65" t="s">
        <v>112</v>
      </c>
      <c r="J27" s="50" t="s">
        <v>71</v>
      </c>
      <c r="K27" s="58"/>
      <c r="L27" s="58"/>
      <c r="M27" s="58"/>
      <c r="N27" s="58"/>
      <c r="O27" s="58"/>
      <c r="P27" s="58"/>
      <c r="Q27" s="59"/>
      <c r="R27" s="59"/>
      <c r="S27" s="59"/>
      <c r="T27" s="59"/>
      <c r="U27" s="75">
        <v>2</v>
      </c>
      <c r="V27" s="59">
        <f>+'5.PDDD-6.PCFP_P.D. Coor Locales'!V20</f>
        <v>0</v>
      </c>
      <c r="W27" s="59"/>
      <c r="X27" s="59">
        <f>+'5.PDDD-6.PCFP_P.D. Coor Locales'!X20</f>
        <v>0</v>
      </c>
      <c r="Y27" s="59"/>
      <c r="Z27" s="59">
        <f>+'5.PDDD-6.PCFP_P.D. Coor Locales'!Z20</f>
        <v>0</v>
      </c>
      <c r="AA27" s="59"/>
      <c r="AB27" s="59"/>
      <c r="AC27" s="59"/>
      <c r="AD27" s="59"/>
      <c r="AE27" s="59"/>
      <c r="AF27" s="59"/>
      <c r="AG27" s="59"/>
      <c r="AH27" s="59"/>
      <c r="AI27" s="205">
        <f t="shared" si="1"/>
        <v>2</v>
      </c>
      <c r="AJ27" s="202">
        <f t="shared" si="1"/>
        <v>0</v>
      </c>
      <c r="AK27" s="54">
        <f t="shared" si="2"/>
        <v>0</v>
      </c>
    </row>
    <row r="28" spans="2:37" s="61" customFormat="1" ht="97.2" customHeight="1" x14ac:dyDescent="0.25">
      <c r="B28" s="353"/>
      <c r="C28" s="353"/>
      <c r="D28" s="157">
        <v>11</v>
      </c>
      <c r="E28" s="156" t="s">
        <v>113</v>
      </c>
      <c r="F28" s="64">
        <v>2</v>
      </c>
      <c r="G28" s="50" t="s">
        <v>68</v>
      </c>
      <c r="H28" s="146" t="s">
        <v>114</v>
      </c>
      <c r="I28" s="65" t="s">
        <v>115</v>
      </c>
      <c r="J28" s="50" t="s">
        <v>71</v>
      </c>
      <c r="K28" s="58"/>
      <c r="L28" s="58"/>
      <c r="M28" s="58"/>
      <c r="N28" s="58"/>
      <c r="O28" s="75">
        <v>2</v>
      </c>
      <c r="P28" s="93">
        <f>'1.Dir.Estratégico'!P26</f>
        <v>2</v>
      </c>
      <c r="Q28" s="59"/>
      <c r="R28" s="59"/>
      <c r="T28" s="59"/>
      <c r="U28" s="59"/>
      <c r="V28" s="59"/>
      <c r="W28" s="59"/>
      <c r="X28" s="59"/>
      <c r="Y28" s="59"/>
      <c r="Z28" s="59"/>
      <c r="AA28" s="59"/>
      <c r="AB28" s="59"/>
      <c r="AC28" s="59"/>
      <c r="AD28" s="59"/>
      <c r="AE28" s="59"/>
      <c r="AF28" s="59"/>
      <c r="AG28" s="59"/>
      <c r="AH28" s="59"/>
      <c r="AI28" s="205">
        <f t="shared" si="1"/>
        <v>2</v>
      </c>
      <c r="AJ28" s="202">
        <f t="shared" si="1"/>
        <v>2</v>
      </c>
      <c r="AK28" s="54">
        <f t="shared" si="2"/>
        <v>1</v>
      </c>
    </row>
    <row r="29" spans="2:37" s="61" customFormat="1" ht="117.75" customHeight="1" x14ac:dyDescent="0.25">
      <c r="B29" s="353"/>
      <c r="C29" s="353"/>
      <c r="D29" s="350">
        <v>12</v>
      </c>
      <c r="E29" s="348" t="s">
        <v>116</v>
      </c>
      <c r="F29" s="56">
        <v>1</v>
      </c>
      <c r="G29" s="146" t="s">
        <v>68</v>
      </c>
      <c r="H29" s="146" t="s">
        <v>117</v>
      </c>
      <c r="I29" s="63" t="s">
        <v>118</v>
      </c>
      <c r="J29" s="50" t="s">
        <v>71</v>
      </c>
      <c r="K29" s="58"/>
      <c r="L29" s="58"/>
      <c r="M29" s="58"/>
      <c r="N29" s="58"/>
      <c r="O29" s="139">
        <v>0.25</v>
      </c>
      <c r="P29" s="206">
        <f>'1.Dir.Estratégico'!P27</f>
        <v>0.25</v>
      </c>
      <c r="Q29" s="59"/>
      <c r="R29" s="59"/>
      <c r="S29" s="44"/>
      <c r="T29" s="59"/>
      <c r="U29" s="139">
        <v>0.25</v>
      </c>
      <c r="V29" s="206">
        <f>'1.Dir.Estratégico'!V27</f>
        <v>0.25</v>
      </c>
      <c r="W29" s="59"/>
      <c r="X29" s="59"/>
      <c r="Y29" s="59"/>
      <c r="Z29" s="59"/>
      <c r="AA29" s="139">
        <v>0.25</v>
      </c>
      <c r="AB29" s="206">
        <f>'1.Dir.Estratégico'!AB27</f>
        <v>0</v>
      </c>
      <c r="AC29" s="59"/>
      <c r="AD29" s="59"/>
      <c r="AE29" s="59"/>
      <c r="AF29" s="59"/>
      <c r="AG29" s="139">
        <v>0.25</v>
      </c>
      <c r="AH29" s="206">
        <f>'1.Dir.Estratégico'!AH27</f>
        <v>0</v>
      </c>
      <c r="AI29" s="205">
        <f t="shared" si="1"/>
        <v>1</v>
      </c>
      <c r="AJ29" s="202">
        <f t="shared" si="1"/>
        <v>0.5</v>
      </c>
      <c r="AK29" s="54">
        <f t="shared" si="2"/>
        <v>0.5</v>
      </c>
    </row>
    <row r="30" spans="2:37" s="61" customFormat="1" ht="94.95" customHeight="1" x14ac:dyDescent="0.25">
      <c r="B30" s="354"/>
      <c r="C30" s="354"/>
      <c r="D30" s="351"/>
      <c r="E30" s="349"/>
      <c r="F30" s="56">
        <v>1.5</v>
      </c>
      <c r="G30" s="146" t="s">
        <v>81</v>
      </c>
      <c r="H30" s="146" t="s">
        <v>119</v>
      </c>
      <c r="I30" s="63" t="s">
        <v>120</v>
      </c>
      <c r="J30" s="50" t="s">
        <v>71</v>
      </c>
      <c r="K30" s="34"/>
      <c r="L30" s="34"/>
      <c r="M30" s="34"/>
      <c r="N30" s="34"/>
      <c r="O30" s="34"/>
      <c r="P30" s="34"/>
      <c r="Q30" s="76">
        <v>0.5</v>
      </c>
      <c r="R30" s="254">
        <f>IFERROR((AVERAGE('1.Dir.Estratégico'!R28,'2.G. Conocimiento Innovación'!R19,'3.Direccionamiento TIC'!R19,'4.Comunicación Estratégica'!R19,'5.Promoción y Defensa DD'!R19,'5.PDDD-6.PCFP_P.D. Coor Locales'!R21,'6.Prevención y Ctrl FP'!R19,'7.Potestad Disciplinaria'!R19,'8.G. Talento Humano'!R19,'9.G. Administrativa'!R19,'10.G. Financiera'!R19,'11.G. Contractual'!R19,'12.G. Documental'!R19,'13.G. Jurídica'!R19,'14.Servicio al Usuario'!R19,'15.Ctrol Disciplinario Interno'!R19,'16.Evaluación y Sgto'!R19)),0)</f>
        <v>0.46875</v>
      </c>
      <c r="S30" s="35"/>
      <c r="T30" s="35"/>
      <c r="U30" s="35"/>
      <c r="V30" s="35"/>
      <c r="W30" s="76">
        <v>0.5</v>
      </c>
      <c r="X30" s="35">
        <f>IFERROR((AVERAGE('1.Dir.Estratégico'!X28,'2.G. Conocimiento Innovación'!X19,'3.Direccionamiento TIC'!X19,'4.Comunicación Estratégica'!X19,'5.Promoción y Defensa DD'!X19,'5.PDDD-6.PCFP_P.D. Coor Locales'!X21,'6.Prevención y Ctrl FP'!X19,'7.Potestad Disciplinaria'!X19,'8.G. Talento Humano'!X19,'9.G. Administrativa'!X19,'10.G. Financiera'!X19,'11.G. Contractual'!X19,'12.G. Documental'!X19,'13.G. Jurídica'!X19,'14.Servicio al Usuario'!X19,'15.Ctrol Disciplinario Interno'!X19,'16.Evaluación y Sgto'!X19)),0)</f>
        <v>0</v>
      </c>
      <c r="Y30" s="35"/>
      <c r="Z30" s="35"/>
      <c r="AA30" s="35"/>
      <c r="AB30" s="35"/>
      <c r="AC30" s="76">
        <v>0.5</v>
      </c>
      <c r="AD30" s="35">
        <f>IFERROR((AVERAGE('1.Dir.Estratégico'!AD28,'2.G. Conocimiento Innovación'!AD19,'3.Direccionamiento TIC'!AD19,'4.Comunicación Estratégica'!AD19,'5.Promoción y Defensa DD'!AD19,'5.PDDD-6.PCFP_P.D. Coor Locales'!AD21,'6.Prevención y Ctrl FP'!AD19,'7.Potestad Disciplinaria'!AD19,'8.G. Talento Humano'!AD19,'9.G. Administrativa'!AD19,'10.G. Financiera'!AD19,'11.G. Contractual'!AD19,'12.G. Documental'!AD19,'13.G. Jurídica'!AD19,'14.Servicio al Usuario'!AD19,'15.Ctrol Disciplinario Interno'!AD19,'16.Evaluación y Sgto'!AD19)),0)</f>
        <v>0</v>
      </c>
      <c r="AE30" s="35"/>
      <c r="AF30" s="35"/>
      <c r="AG30" s="35"/>
      <c r="AH30" s="35"/>
      <c r="AI30" s="140">
        <f t="shared" si="1"/>
        <v>1.5</v>
      </c>
      <c r="AJ30" s="202">
        <f t="shared" si="1"/>
        <v>0.46875</v>
      </c>
      <c r="AK30" s="54">
        <f t="shared" si="2"/>
        <v>0.3125</v>
      </c>
    </row>
    <row r="31" spans="2:37" s="61" customFormat="1" ht="22.5" customHeight="1" x14ac:dyDescent="0.25">
      <c r="B31" s="26" t="s">
        <v>121</v>
      </c>
      <c r="C31" s="97">
        <v>0.22</v>
      </c>
      <c r="D31" s="27"/>
      <c r="E31" s="28" t="s">
        <v>122</v>
      </c>
      <c r="F31" s="183">
        <f>SUM(F32:F40)</f>
        <v>22</v>
      </c>
      <c r="G31" s="28"/>
      <c r="H31" s="29"/>
      <c r="I31" s="28"/>
      <c r="J31" s="30"/>
      <c r="K31" s="22"/>
      <c r="L31" s="23"/>
      <c r="M31" s="22"/>
      <c r="N31" s="23"/>
      <c r="O31" s="22"/>
      <c r="P31" s="23"/>
      <c r="Q31" s="31"/>
      <c r="R31" s="32"/>
      <c r="S31" s="31"/>
      <c r="T31" s="32"/>
      <c r="U31" s="31"/>
      <c r="V31" s="32"/>
      <c r="W31" s="31"/>
      <c r="X31" s="32"/>
      <c r="Y31" s="31"/>
      <c r="Z31" s="32"/>
      <c r="AA31" s="31"/>
      <c r="AB31" s="32"/>
      <c r="AC31" s="31"/>
      <c r="AD31" s="32"/>
      <c r="AE31" s="31"/>
      <c r="AF31" s="32"/>
      <c r="AG31" s="31"/>
      <c r="AH31" s="32"/>
      <c r="AI31" s="140"/>
      <c r="AJ31" s="203"/>
      <c r="AK31" s="32"/>
    </row>
    <row r="32" spans="2:37" s="61" customFormat="1" ht="195" customHeight="1" x14ac:dyDescent="0.25">
      <c r="B32" s="147" t="s">
        <v>123</v>
      </c>
      <c r="C32" s="147" t="s">
        <v>124</v>
      </c>
      <c r="D32" s="66">
        <v>13</v>
      </c>
      <c r="E32" s="153" t="s">
        <v>125</v>
      </c>
      <c r="F32" s="56">
        <v>2</v>
      </c>
      <c r="G32" s="66" t="s">
        <v>126</v>
      </c>
      <c r="H32" s="66" t="s">
        <v>127</v>
      </c>
      <c r="I32" s="65" t="s">
        <v>128</v>
      </c>
      <c r="J32" s="50" t="s">
        <v>71</v>
      </c>
      <c r="K32" s="135"/>
      <c r="L32" s="96"/>
      <c r="M32" s="135"/>
      <c r="N32" s="96"/>
      <c r="O32" s="75">
        <v>0.5</v>
      </c>
      <c r="P32" s="35">
        <f>'2.G. Conocimiento Innovación'!P21</f>
        <v>0.5</v>
      </c>
      <c r="R32" s="92"/>
      <c r="S32" s="59"/>
      <c r="T32" s="92"/>
      <c r="U32" s="92"/>
      <c r="V32" s="92"/>
      <c r="W32" s="75">
        <v>0.5</v>
      </c>
      <c r="X32" s="35">
        <f>'2.G. Conocimiento Innovación'!X21</f>
        <v>0</v>
      </c>
      <c r="Y32" s="53"/>
      <c r="Z32" s="92"/>
      <c r="AA32" s="75">
        <v>1</v>
      </c>
      <c r="AB32" s="35">
        <f>'2.G. Conocimiento Innovación'!AB21</f>
        <v>0</v>
      </c>
      <c r="AC32" s="59"/>
      <c r="AD32" s="92"/>
      <c r="AE32" s="53"/>
      <c r="AF32" s="92"/>
      <c r="AG32" s="53"/>
      <c r="AH32" s="92"/>
      <c r="AI32" s="140">
        <f t="shared" si="1"/>
        <v>2</v>
      </c>
      <c r="AJ32" s="202">
        <f>L32+N32+P32+R32+T32+V32+X32+Z32+AB32+AD32+AF32+AH32</f>
        <v>0.5</v>
      </c>
      <c r="AK32" s="54">
        <f t="shared" ref="AK32:AK33" si="3">AJ32/AI32</f>
        <v>0.25</v>
      </c>
    </row>
    <row r="33" spans="2:37" s="61" customFormat="1" ht="114" customHeight="1" x14ac:dyDescent="0.25">
      <c r="B33" s="148"/>
      <c r="C33" s="148"/>
      <c r="D33" s="154">
        <v>14</v>
      </c>
      <c r="E33" s="151" t="s">
        <v>129</v>
      </c>
      <c r="F33" s="56">
        <v>5</v>
      </c>
      <c r="G33" s="66" t="s">
        <v>130</v>
      </c>
      <c r="H33" s="155" t="s">
        <v>131</v>
      </c>
      <c r="I33" s="65" t="s">
        <v>132</v>
      </c>
      <c r="J33" s="146" t="s">
        <v>133</v>
      </c>
      <c r="K33" s="135"/>
      <c r="L33" s="96"/>
      <c r="M33" s="135"/>
      <c r="N33" s="96"/>
      <c r="O33" s="75">
        <v>0.5</v>
      </c>
      <c r="P33" s="35">
        <f>'3.Direccionamiento TIC'!P21</f>
        <v>0.5</v>
      </c>
      <c r="Q33" s="75">
        <v>0.5</v>
      </c>
      <c r="R33" s="35">
        <f>'3.Direccionamiento TIC'!R21</f>
        <v>0.5</v>
      </c>
      <c r="S33" s="75">
        <v>0.5</v>
      </c>
      <c r="T33" s="35">
        <f>'3.Direccionamiento TIC'!T21</f>
        <v>0.5</v>
      </c>
      <c r="U33" s="75">
        <v>0.5</v>
      </c>
      <c r="V33" s="35">
        <f>'3.Direccionamiento TIC'!V21</f>
        <v>0.5</v>
      </c>
      <c r="W33" s="75">
        <v>0.5</v>
      </c>
      <c r="X33" s="35">
        <f>'3.Direccionamiento TIC'!X21</f>
        <v>0</v>
      </c>
      <c r="Y33" s="75">
        <v>0.5</v>
      </c>
      <c r="Z33" s="35">
        <f>'3.Direccionamiento TIC'!Z21</f>
        <v>0</v>
      </c>
      <c r="AA33" s="75">
        <v>0.5</v>
      </c>
      <c r="AB33" s="35">
        <f>'3.Direccionamiento TIC'!AB21</f>
        <v>0</v>
      </c>
      <c r="AC33" s="75">
        <v>0.5</v>
      </c>
      <c r="AD33" s="35">
        <f>'3.Direccionamiento TIC'!AD21</f>
        <v>0</v>
      </c>
      <c r="AE33" s="75">
        <v>0.5</v>
      </c>
      <c r="AF33" s="35">
        <f>'3.Direccionamiento TIC'!AF21</f>
        <v>0</v>
      </c>
      <c r="AG33" s="75">
        <v>0.5</v>
      </c>
      <c r="AH33" s="35">
        <f>'3.Direccionamiento TIC'!AH21</f>
        <v>0</v>
      </c>
      <c r="AI33" s="140">
        <f t="shared" si="1"/>
        <v>5</v>
      </c>
      <c r="AJ33" s="202">
        <f>L33+N33+P33+R33+T33+V33+X33+Z33+AB33+AD33+AF33+AH33</f>
        <v>2</v>
      </c>
      <c r="AK33" s="54">
        <f t="shared" si="3"/>
        <v>0.4</v>
      </c>
    </row>
    <row r="34" spans="2:37" s="61" customFormat="1" ht="333.6" customHeight="1" x14ac:dyDescent="0.3">
      <c r="B34" s="295" t="s">
        <v>134</v>
      </c>
      <c r="C34" s="295" t="s">
        <v>135</v>
      </c>
      <c r="D34" s="84">
        <v>15</v>
      </c>
      <c r="E34" s="63" t="s">
        <v>136</v>
      </c>
      <c r="F34" s="64">
        <v>6</v>
      </c>
      <c r="G34" s="50" t="s">
        <v>137</v>
      </c>
      <c r="H34" s="86" t="s">
        <v>138</v>
      </c>
      <c r="I34" s="166" t="s">
        <v>139</v>
      </c>
      <c r="J34" s="50" t="s">
        <v>71</v>
      </c>
      <c r="K34" s="167"/>
      <c r="L34" s="167"/>
      <c r="M34" s="167"/>
      <c r="N34" s="95"/>
      <c r="O34" s="75">
        <v>1</v>
      </c>
      <c r="P34" s="35">
        <f>'1.Dir.Estratégico'!P30</f>
        <v>1</v>
      </c>
      <c r="Q34" s="75">
        <v>2</v>
      </c>
      <c r="R34" s="35">
        <f>IFERROR((AVERAGE('1.Dir.Estratégico'!R30,'3.Direccionamiento TIC'!R22,'4.Comunicación Estratégica'!R21)),0)</f>
        <v>2</v>
      </c>
      <c r="S34" s="75">
        <v>3</v>
      </c>
      <c r="T34" s="35">
        <f>IFERROR((AVERAGE('1.Dir.Estratégico'!T30,'3.Direccionamiento TIC'!T22,'4.Comunicación Estratégica'!T21)),0)</f>
        <v>3</v>
      </c>
      <c r="U34" s="59"/>
      <c r="V34" s="95"/>
      <c r="W34" s="59"/>
      <c r="X34" s="59"/>
      <c r="Y34" s="59"/>
      <c r="Z34" s="59"/>
      <c r="AA34" s="59"/>
      <c r="AB34" s="59"/>
      <c r="AC34" s="59"/>
      <c r="AD34" s="59"/>
      <c r="AE34" s="59"/>
      <c r="AF34" s="59"/>
      <c r="AG34" s="59"/>
      <c r="AH34" s="59"/>
      <c r="AI34" s="140">
        <f t="shared" si="1"/>
        <v>6</v>
      </c>
      <c r="AJ34" s="202">
        <f t="shared" si="1"/>
        <v>6</v>
      </c>
      <c r="AK34" s="54">
        <f t="shared" si="2"/>
        <v>1</v>
      </c>
    </row>
    <row r="35" spans="2:37" s="61" customFormat="1" ht="71.400000000000006" customHeight="1" x14ac:dyDescent="0.25">
      <c r="B35" s="296"/>
      <c r="C35" s="296"/>
      <c r="D35" s="84">
        <v>16</v>
      </c>
      <c r="E35" s="63" t="s">
        <v>140</v>
      </c>
      <c r="F35" s="64">
        <v>2</v>
      </c>
      <c r="G35" s="50" t="s">
        <v>68</v>
      </c>
      <c r="H35" s="86" t="s">
        <v>141</v>
      </c>
      <c r="I35" s="63" t="s">
        <v>142</v>
      </c>
      <c r="J35" s="50" t="s">
        <v>71</v>
      </c>
      <c r="K35" s="58"/>
      <c r="L35" s="58"/>
      <c r="M35" s="58"/>
      <c r="N35" s="58"/>
      <c r="O35" s="75">
        <v>2</v>
      </c>
      <c r="P35" s="35">
        <f>+'1.Dir.Estratégico'!P31</f>
        <v>2</v>
      </c>
      <c r="Q35" s="93"/>
      <c r="R35" s="59"/>
      <c r="S35" s="93"/>
      <c r="T35" s="59"/>
      <c r="U35" s="59"/>
      <c r="V35" s="59"/>
      <c r="W35" s="59"/>
      <c r="X35" s="59"/>
      <c r="Y35" s="59"/>
      <c r="Z35" s="59"/>
      <c r="AA35" s="59"/>
      <c r="AB35" s="59"/>
      <c r="AC35" s="59"/>
      <c r="AD35" s="59"/>
      <c r="AE35" s="59"/>
      <c r="AF35" s="59"/>
      <c r="AG35" s="59"/>
      <c r="AH35" s="59"/>
      <c r="AI35" s="205">
        <f t="shared" ref="AI35:AJ40" si="4">K35+M35+O35+Q35+S35+U35+W35+Y35+AA35+AC35+AE35+AG35</f>
        <v>2</v>
      </c>
      <c r="AJ35" s="202">
        <f t="shared" si="4"/>
        <v>2</v>
      </c>
      <c r="AK35" s="54">
        <f t="shared" si="2"/>
        <v>1</v>
      </c>
    </row>
    <row r="36" spans="2:37" s="61" customFormat="1" ht="74.400000000000006" customHeight="1" x14ac:dyDescent="0.25">
      <c r="B36" s="297"/>
      <c r="C36" s="297"/>
      <c r="D36" s="84">
        <v>17</v>
      </c>
      <c r="E36" s="63" t="s">
        <v>143</v>
      </c>
      <c r="F36" s="64">
        <v>2</v>
      </c>
      <c r="G36" s="86" t="s">
        <v>81</v>
      </c>
      <c r="H36" s="86" t="s">
        <v>144</v>
      </c>
      <c r="I36" s="63" t="s">
        <v>145</v>
      </c>
      <c r="J36" s="50" t="s">
        <v>71</v>
      </c>
      <c r="K36" s="58"/>
      <c r="L36" s="58"/>
      <c r="M36" s="58"/>
      <c r="N36" s="58"/>
      <c r="O36" s="58"/>
      <c r="P36" s="58"/>
      <c r="Q36" s="93"/>
      <c r="R36" s="59">
        <f>IFERROR((AVERAGE('1.Dir.Estratégico'!R32,'2.G. Conocimiento Innovación'!R22,'3.Direccionamiento TIC'!R23,'4.Comunicación Estratégica'!R22,'5.Promoción y Defensa DD'!R21,'5.PDDD-6.PCFP_P.D. Coor Locales'!R23,'6.Prevención y Ctrl FP'!R21,'7.Potestad Disciplinaria'!R21,'8.G. Talento Humano'!R21,'9.G. Administrativa'!R21,'10.G. Financiera'!R21,'11.G. Contractual'!R21,'12.G. Documental'!R21,'13.G. Jurídica'!R21,'14.Servicio al Usuario'!R21,'15.Ctrol Disciplinario Interno'!R21,'16.Evaluación y Sgto'!R21)),0)</f>
        <v>2.9411764705882353E-2</v>
      </c>
      <c r="S36" s="75">
        <v>2</v>
      </c>
      <c r="T36" s="59">
        <f>IFERROR((AVERAGE('1.Dir.Estratégico'!T32,'2.G. Conocimiento Innovación'!T22,'3.Direccionamiento TIC'!T23,'4.Comunicación Estratégica'!T22,'5.Promoción y Defensa DD'!T21,'5.PDDD-6.PCFP_P.D. Coor Locales'!T23,'6.Prevención y Ctrl FP'!T21,'7.Potestad Disciplinaria'!T21,'8.G. Talento Humano'!T21,'9.G. Administrativa'!T21,'10.G. Financiera'!T21,'11.G. Contractual'!T21,'12.G. Documental'!T21,'13.G. Jurídica'!T21,'14.Servicio al Usuario'!T21,'15.Ctrol Disciplinario Interno'!T21,'16.Evaluación y Sgto'!T21)),0)</f>
        <v>1.46875</v>
      </c>
      <c r="U36" s="59"/>
      <c r="V36" s="59">
        <f>IFERROR((AVERAGE('1.Dir.Estratégico'!V32,'2.G. Conocimiento Innovación'!V22,'3.Direccionamiento TIC'!V23,'4.Comunicación Estratégica'!V22,'5.Promoción y Defensa DD'!V21,'5.PDDD-6.PCFP_P.D. Coor Locales'!V23,'6.Prevención y Ctrl FP'!V21,'7.Potestad Disciplinaria'!V21,'8.G. Talento Humano'!V21,'9.G. Administrativa'!V21,'10.G. Financiera'!V21,'11.G. Contractual'!V21,'12.G. Documental'!V21,'13.G. Jurídica'!V21,'14.Servicio al Usuario'!V21,'15.Ctrol Disciplinario Interno'!V21,'16.Evaluación y Sgto'!V21)),0)</f>
        <v>0.11764705882352941</v>
      </c>
      <c r="W36" s="59"/>
      <c r="X36" s="59"/>
      <c r="Y36" s="59"/>
      <c r="Z36" s="59"/>
      <c r="AA36" s="59"/>
      <c r="AB36" s="59"/>
      <c r="AC36" s="59"/>
      <c r="AD36" s="59"/>
      <c r="AE36" s="59"/>
      <c r="AF36" s="59"/>
      <c r="AG36" s="59"/>
      <c r="AH36" s="59"/>
      <c r="AI36" s="205">
        <f t="shared" si="4"/>
        <v>2</v>
      </c>
      <c r="AJ36" s="202">
        <f t="shared" si="4"/>
        <v>1.6158088235294117</v>
      </c>
      <c r="AK36" s="54">
        <f t="shared" si="2"/>
        <v>0.80790441176470584</v>
      </c>
    </row>
    <row r="37" spans="2:37" s="61" customFormat="1" ht="121.5" customHeight="1" x14ac:dyDescent="0.25">
      <c r="B37" s="295" t="s">
        <v>146</v>
      </c>
      <c r="C37" s="295" t="s">
        <v>147</v>
      </c>
      <c r="D37" s="152">
        <v>18</v>
      </c>
      <c r="E37" s="65" t="s">
        <v>148</v>
      </c>
      <c r="F37" s="64">
        <v>1</v>
      </c>
      <c r="G37" s="86" t="s">
        <v>81</v>
      </c>
      <c r="H37" s="86" t="s">
        <v>149</v>
      </c>
      <c r="I37" s="63" t="s">
        <v>150</v>
      </c>
      <c r="J37" s="50" t="s">
        <v>71</v>
      </c>
      <c r="K37" s="58"/>
      <c r="L37" s="58"/>
      <c r="M37" s="58"/>
      <c r="N37" s="58"/>
      <c r="O37" s="58"/>
      <c r="P37" s="58"/>
      <c r="Q37" s="93"/>
      <c r="R37" s="59"/>
      <c r="S37" s="59"/>
      <c r="T37" s="59"/>
      <c r="U37" s="59"/>
      <c r="V37" s="59"/>
      <c r="W37" s="59"/>
      <c r="X37" s="59"/>
      <c r="Y37" s="75">
        <v>1</v>
      </c>
      <c r="Z37" s="59"/>
      <c r="AA37" s="59"/>
      <c r="AB37" s="59"/>
      <c r="AC37" s="59"/>
      <c r="AD37" s="59"/>
      <c r="AE37" s="59"/>
      <c r="AF37" s="59"/>
      <c r="AG37" s="59"/>
      <c r="AH37" s="59"/>
      <c r="AI37" s="205">
        <f t="shared" si="4"/>
        <v>1</v>
      </c>
      <c r="AJ37" s="202">
        <f t="shared" si="4"/>
        <v>0</v>
      </c>
      <c r="AK37" s="54">
        <f t="shared" si="2"/>
        <v>0</v>
      </c>
    </row>
    <row r="38" spans="2:37" s="61" customFormat="1" ht="92.4" customHeight="1" x14ac:dyDescent="0.25">
      <c r="B38" s="297"/>
      <c r="C38" s="297"/>
      <c r="D38" s="152">
        <v>19</v>
      </c>
      <c r="E38" s="65" t="s">
        <v>151</v>
      </c>
      <c r="F38" s="64">
        <v>1</v>
      </c>
      <c r="G38" s="86" t="s">
        <v>68</v>
      </c>
      <c r="H38" s="86" t="s">
        <v>149</v>
      </c>
      <c r="I38" s="63" t="s">
        <v>152</v>
      </c>
      <c r="J38" s="50" t="s">
        <v>71</v>
      </c>
      <c r="K38" s="58"/>
      <c r="L38" s="58"/>
      <c r="M38" s="58"/>
      <c r="N38" s="58"/>
      <c r="O38" s="58"/>
      <c r="P38" s="58"/>
      <c r="Q38" s="59"/>
      <c r="R38" s="59"/>
      <c r="S38" s="59"/>
      <c r="T38" s="59"/>
      <c r="U38" s="59"/>
      <c r="V38" s="59"/>
      <c r="W38" s="95"/>
      <c r="X38" s="59"/>
      <c r="Y38" s="95"/>
      <c r="Z38" s="59"/>
      <c r="AA38" s="75">
        <v>1</v>
      </c>
      <c r="AB38" s="59">
        <f>'1.Dir.Estratégico'!AB34</f>
        <v>0</v>
      </c>
      <c r="AC38" s="59"/>
      <c r="AD38" s="59"/>
      <c r="AE38" s="59"/>
      <c r="AF38" s="59"/>
      <c r="AG38" s="59"/>
      <c r="AH38" s="59"/>
      <c r="AI38" s="205">
        <f t="shared" si="4"/>
        <v>1</v>
      </c>
      <c r="AJ38" s="202">
        <f t="shared" si="4"/>
        <v>0</v>
      </c>
      <c r="AK38" s="54">
        <f t="shared" si="2"/>
        <v>0</v>
      </c>
    </row>
    <row r="39" spans="2:37" s="61" customFormat="1" ht="192.6" customHeight="1" x14ac:dyDescent="0.25">
      <c r="B39" s="71" t="s">
        <v>153</v>
      </c>
      <c r="C39" s="36" t="s">
        <v>154</v>
      </c>
      <c r="D39" s="152">
        <v>20</v>
      </c>
      <c r="E39" s="65" t="s">
        <v>155</v>
      </c>
      <c r="F39" s="56">
        <v>2</v>
      </c>
      <c r="G39" s="66" t="s">
        <v>156</v>
      </c>
      <c r="H39" s="66" t="s">
        <v>157</v>
      </c>
      <c r="I39" s="65" t="s">
        <v>158</v>
      </c>
      <c r="J39" s="50" t="s">
        <v>71</v>
      </c>
      <c r="K39" s="58"/>
      <c r="L39" s="58"/>
      <c r="M39" s="58"/>
      <c r="N39" s="58"/>
      <c r="O39" s="58"/>
      <c r="P39" s="58"/>
      <c r="Q39" s="59"/>
      <c r="R39" s="59"/>
      <c r="S39" s="59"/>
      <c r="T39" s="59"/>
      <c r="U39" s="59"/>
      <c r="V39" s="59"/>
      <c r="W39" s="75">
        <v>2</v>
      </c>
      <c r="X39" s="59">
        <f>IFERROR((AVERAGE('1.Dir.Estratégico'!X35,'2.G. Conocimiento Innovación'!X24,'3.Direccionamiento TIC'!X25,'4.Comunicación Estratégica'!X24,'5.Promoción y Defensa DD'!X2,'5.PDDD-6.PCFP_P.D. Coor Locales'!V263,'6.Prevención y Ctrl FP'!X23,'7.Potestad Disciplinaria'!X23,'8.G. Talento Humano'!X23,'9.G. Administrativa'!X23,'10.G. Financiera'!X23,'11.G. Contractual'!X23,'12.G. Documental'!X23,'13.G. Jurídica'!X23,'14.Servicio al Usuario'!X23,'15.Ctrol Disciplinario Interno'!X23,'16.Evaluación y Sgto'!X23)),0)</f>
        <v>0</v>
      </c>
      <c r="Y39" s="59"/>
      <c r="Z39" s="59"/>
      <c r="AA39" s="59"/>
      <c r="AB39" s="59"/>
      <c r="AC39" s="59"/>
      <c r="AD39" s="59"/>
      <c r="AE39" s="59"/>
      <c r="AF39" s="59"/>
      <c r="AG39" s="59"/>
      <c r="AH39" s="59"/>
      <c r="AI39" s="140">
        <f t="shared" si="4"/>
        <v>2</v>
      </c>
      <c r="AJ39" s="202">
        <f t="shared" si="4"/>
        <v>0</v>
      </c>
      <c r="AK39" s="54">
        <f t="shared" si="2"/>
        <v>0</v>
      </c>
    </row>
    <row r="40" spans="2:37" s="61" customFormat="1" ht="70.2" customHeight="1" x14ac:dyDescent="0.25">
      <c r="B40" s="82" t="s">
        <v>159</v>
      </c>
      <c r="C40" s="48" t="s">
        <v>160</v>
      </c>
      <c r="D40" s="84">
        <v>21</v>
      </c>
      <c r="E40" s="63" t="s">
        <v>161</v>
      </c>
      <c r="F40" s="64">
        <v>1</v>
      </c>
      <c r="G40" s="85" t="s">
        <v>81</v>
      </c>
      <c r="H40" s="38" t="s">
        <v>162</v>
      </c>
      <c r="I40" s="39" t="s">
        <v>163</v>
      </c>
      <c r="J40" s="50" t="s">
        <v>71</v>
      </c>
      <c r="K40" s="24"/>
      <c r="L40" s="24"/>
      <c r="M40" s="24"/>
      <c r="N40" s="24"/>
      <c r="O40" s="24"/>
      <c r="P40" s="24"/>
      <c r="Q40" s="25"/>
      <c r="R40" s="25"/>
      <c r="S40" s="25"/>
      <c r="T40" s="40">
        <f>IFERROR((AVERAGE('1.Dir.Estratégico'!T36,'2.G. Conocimiento Innovación'!T25,'3.Direccionamiento TIC'!T26,'4.Comunicación Estratégica'!T25,'5.Promoción y Defensa DD'!T24,'5.PDDD-6.PCFP_P.D. Coor Locales'!T26,'6.Prevención y Ctrl FP'!T24,'7.Potestad Disciplinaria'!T24,'8.G. Talento Humano'!T24,'9.G. Administrativa'!T24,'10.G. Financiera'!T24,'11.G. Contractual'!T24,'12.G. Documental'!T24,'13.G. Jurídica'!T24,'14.Servicio al Usuario'!T24,'15.Ctrol Disciplinario Interno'!T24,'16.Evaluación y Sgto'!T24)),0)</f>
        <v>5.8823529411764705E-2</v>
      </c>
      <c r="U40" s="74">
        <v>1</v>
      </c>
      <c r="V40" s="40">
        <f>IFERROR((AVERAGE('1.Dir.Estratégico'!V36,'2.G. Conocimiento Innovación'!V25,'3.Direccionamiento TIC'!V26,'4.Comunicación Estratégica'!V25,'5.Promoción y Defensa DD'!V24,'5.PDDD-6.PCFP_P.D. Coor Locales'!V26,'6.Prevención y Ctrl FP'!V24,'7.Potestad Disciplinaria'!V24,'8.G. Talento Humano'!V24,'9.G. Administrativa'!V24,'10.G. Financiera'!V24,'11.G. Contractual'!V24,'12.G. Documental'!V24,'13.G. Jurídica'!V24,'14.Servicio al Usuario'!V24,'15.Ctrol Disciplinario Interno'!V24,'16.Evaluación y Sgto'!V24)),0)</f>
        <v>0.82352941176470584</v>
      </c>
      <c r="W40" s="25"/>
      <c r="X40" s="25"/>
      <c r="Y40" s="25"/>
      <c r="Z40" s="25"/>
      <c r="AA40" s="25"/>
      <c r="AB40" s="25"/>
      <c r="AC40" s="25"/>
      <c r="AD40" s="25"/>
      <c r="AE40" s="25"/>
      <c r="AF40" s="25"/>
      <c r="AG40" s="25"/>
      <c r="AH40" s="25"/>
      <c r="AI40" s="140">
        <f t="shared" si="4"/>
        <v>1</v>
      </c>
      <c r="AJ40" s="202">
        <f t="shared" si="4"/>
        <v>0.88235294117647056</v>
      </c>
      <c r="AK40" s="54">
        <f t="shared" si="2"/>
        <v>0.88235294117647056</v>
      </c>
    </row>
    <row r="41" spans="2:37" s="61" customFormat="1" ht="22.5" customHeight="1" x14ac:dyDescent="0.25">
      <c r="B41" s="26" t="s">
        <v>164</v>
      </c>
      <c r="C41" s="143">
        <v>0.23250000000000001</v>
      </c>
      <c r="D41" s="27"/>
      <c r="E41" s="28"/>
      <c r="F41" s="138">
        <f>SUM(F42:F53)</f>
        <v>23.25</v>
      </c>
      <c r="G41" s="28"/>
      <c r="H41" s="29"/>
      <c r="I41" s="28"/>
      <c r="J41" s="30"/>
      <c r="K41" s="22"/>
      <c r="L41" s="23"/>
      <c r="M41" s="22"/>
      <c r="N41" s="23"/>
      <c r="O41" s="22"/>
      <c r="P41" s="23"/>
      <c r="Q41" s="31"/>
      <c r="R41" s="32"/>
      <c r="S41" s="31"/>
      <c r="T41" s="32"/>
      <c r="U41" s="31"/>
      <c r="V41" s="32"/>
      <c r="W41" s="31"/>
      <c r="X41" s="32"/>
      <c r="Y41" s="31"/>
      <c r="Z41" s="32"/>
      <c r="AA41" s="31"/>
      <c r="AB41" s="32"/>
      <c r="AC41" s="31"/>
      <c r="AD41" s="32"/>
      <c r="AE41" s="31"/>
      <c r="AF41" s="32"/>
      <c r="AG41" s="31"/>
      <c r="AH41" s="32"/>
      <c r="AI41" s="140"/>
      <c r="AJ41" s="203"/>
      <c r="AK41" s="32"/>
    </row>
    <row r="42" spans="2:37" s="61" customFormat="1" ht="163.19999999999999" customHeight="1" x14ac:dyDescent="0.25">
      <c r="B42" s="81" t="s">
        <v>165</v>
      </c>
      <c r="C42" s="87" t="s">
        <v>166</v>
      </c>
      <c r="D42" s="86">
        <v>22</v>
      </c>
      <c r="E42" s="63" t="s">
        <v>167</v>
      </c>
      <c r="F42" s="37">
        <v>1</v>
      </c>
      <c r="G42" s="86" t="s">
        <v>81</v>
      </c>
      <c r="H42" s="86" t="s">
        <v>168</v>
      </c>
      <c r="I42" s="39" t="s">
        <v>169</v>
      </c>
      <c r="J42" s="50" t="s">
        <v>71</v>
      </c>
      <c r="K42" s="34"/>
      <c r="L42" s="34"/>
      <c r="M42" s="34"/>
      <c r="N42" s="34"/>
      <c r="O42" s="34"/>
      <c r="P42" s="34"/>
      <c r="Q42" s="35"/>
      <c r="R42" s="35"/>
      <c r="S42" s="35"/>
      <c r="T42" s="40">
        <f>IFERROR((AVERAGE('1.Dir.Estratégico'!T38,'2.G. Conocimiento Innovación'!T27,'3.Direccionamiento TIC'!T28,'4.Comunicación Estratégica'!T27,'5.Promoción y Defensa DD'!T26,'5.PDDD-6.PCFP_P.D. Coor Locales'!T28,'6.Prevención y Ctrl FP'!T26,'7.Potestad Disciplinaria'!T26,'8.G. Talento Humano'!T26,'9.G. Administrativa'!T26,'10.G. Financiera'!T26,'11.G. Contractual'!T26,'12.G. Documental'!T26,'13.G. Jurídica'!T26,'14.Servicio al Usuario'!T26,'15.Ctrol Disciplinario Interno'!T26,'16.Evaluación y Sgto'!T26)),0)</f>
        <v>5.8823529411764705E-2</v>
      </c>
      <c r="U42" s="76">
        <v>1</v>
      </c>
      <c r="V42" s="40">
        <f>IFERROR((AVERAGE('1.Dir.Estratégico'!V38,'2.G. Conocimiento Innovación'!V27,'3.Direccionamiento TIC'!V28,'4.Comunicación Estratégica'!V27,'5.Promoción y Defensa DD'!V26,'5.PDDD-6.PCFP_P.D. Coor Locales'!V28,'6.Prevención y Ctrl FP'!V26,'7.Potestad Disciplinaria'!V26,'8.G. Talento Humano'!V26,'9.G. Administrativa'!V26,'10.G. Financiera'!V26,'11.G. Contractual'!V26,'12.G. Documental'!V26,'13.G. Jurídica'!V26,'14.Servicio al Usuario'!V26,'15.Ctrol Disciplinario Interno'!V26,'16.Evaluación y Sgto'!V26)),0)</f>
        <v>0.76470588235294112</v>
      </c>
      <c r="W42" s="35"/>
      <c r="X42" s="35"/>
      <c r="Y42" s="35"/>
      <c r="Z42" s="35"/>
      <c r="AA42" s="35"/>
      <c r="AB42" s="35"/>
      <c r="AC42" s="35"/>
      <c r="AD42" s="35"/>
      <c r="AE42" s="35"/>
      <c r="AF42" s="35"/>
      <c r="AG42" s="35"/>
      <c r="AH42" s="35"/>
      <c r="AI42" s="140">
        <f t="shared" ref="AI42:AJ53" si="5">K42+M42+O42+Q42+S42+U42+W42+Y42+AA42+AC42+AE42+AG42</f>
        <v>1</v>
      </c>
      <c r="AJ42" s="202">
        <f t="shared" si="5"/>
        <v>0.82352941176470584</v>
      </c>
      <c r="AK42" s="54">
        <f t="shared" si="2"/>
        <v>0.82352941176470584</v>
      </c>
    </row>
    <row r="43" spans="2:37" s="61" customFormat="1" ht="115.95" customHeight="1" x14ac:dyDescent="0.25">
      <c r="B43" s="295" t="s">
        <v>170</v>
      </c>
      <c r="C43" s="295" t="s">
        <v>171</v>
      </c>
      <c r="D43" s="66">
        <v>23</v>
      </c>
      <c r="E43" s="65" t="s">
        <v>172</v>
      </c>
      <c r="F43" s="51">
        <v>3</v>
      </c>
      <c r="G43" s="86" t="s">
        <v>173</v>
      </c>
      <c r="H43" s="86" t="s">
        <v>174</v>
      </c>
      <c r="I43" s="55" t="s">
        <v>175</v>
      </c>
      <c r="J43" s="50" t="s">
        <v>71</v>
      </c>
      <c r="K43" s="58"/>
      <c r="L43" s="58"/>
      <c r="M43" s="58"/>
      <c r="N43" s="58"/>
      <c r="O43" s="58"/>
      <c r="P43" s="58"/>
      <c r="Q43" s="75">
        <v>1</v>
      </c>
      <c r="R43" s="59">
        <f>'14.Servicio al Usuario'!R27</f>
        <v>1</v>
      </c>
      <c r="S43" s="93"/>
      <c r="T43" s="59"/>
      <c r="U43" s="59"/>
      <c r="V43" s="59"/>
      <c r="W43" s="75">
        <v>1</v>
      </c>
      <c r="X43" s="59">
        <f>'14.Servicio al Usuario'!X27</f>
        <v>0</v>
      </c>
      <c r="Y43" s="59"/>
      <c r="Z43" s="59"/>
      <c r="AA43" s="59"/>
      <c r="AB43" s="59"/>
      <c r="AC43" s="75">
        <v>1</v>
      </c>
      <c r="AD43" s="59">
        <f>'14.Servicio al Usuario'!AD27</f>
        <v>0</v>
      </c>
      <c r="AE43" s="59"/>
      <c r="AF43" s="59"/>
      <c r="AG43" s="59"/>
      <c r="AH43" s="59"/>
      <c r="AI43" s="140">
        <f t="shared" si="5"/>
        <v>3</v>
      </c>
      <c r="AJ43" s="202">
        <f t="shared" si="5"/>
        <v>1</v>
      </c>
      <c r="AK43" s="54">
        <f t="shared" si="2"/>
        <v>0.33333333333333331</v>
      </c>
    </row>
    <row r="44" spans="2:37" s="61" customFormat="1" ht="201.6" customHeight="1" x14ac:dyDescent="0.25">
      <c r="B44" s="297"/>
      <c r="C44" s="297"/>
      <c r="D44" s="66">
        <v>24</v>
      </c>
      <c r="E44" s="65" t="s">
        <v>176</v>
      </c>
      <c r="F44" s="56">
        <v>2.5</v>
      </c>
      <c r="G44" s="66" t="s">
        <v>81</v>
      </c>
      <c r="H44" s="66" t="s">
        <v>177</v>
      </c>
      <c r="I44" s="65" t="s">
        <v>178</v>
      </c>
      <c r="J44" s="50" t="s">
        <v>71</v>
      </c>
      <c r="K44" s="58"/>
      <c r="L44" s="58"/>
      <c r="M44" s="58"/>
      <c r="N44" s="58"/>
      <c r="O44" s="139">
        <v>0.25</v>
      </c>
      <c r="P44" s="40">
        <f>'13.G. Jurídica'!P27</f>
        <v>0.25</v>
      </c>
      <c r="Q44" s="75">
        <v>1</v>
      </c>
      <c r="R44" s="40">
        <f>IFERROR((AVERAGE('1.Dir.Estratégico'!R39,'2.G. Conocimiento Innovación'!R28,'3.Direccionamiento TIC'!R29,'4.Comunicación Estratégica'!R28,'5.Promoción y Defensa DD'!R27,'5.PDDD-6.PCFP_P.D. Coor Locales'!R29,'6.Prevención y Ctrl FP'!R27,'7.Potestad Disciplinaria'!R27,'8.G. Talento Humano'!R27,'9.G. Administrativa'!R27,'10.G. Financiera'!R27,'11.G. Contractual'!R27,'12.G. Documental'!R27,'13.G. Jurídica'!R27,'14.Servicio al Usuario'!R28,'15.Ctrol Disciplinario Interno'!R27,'16.Evaluación y Sgto'!R27)),0)</f>
        <v>1</v>
      </c>
      <c r="S44" s="59"/>
      <c r="T44" s="59"/>
      <c r="U44" s="59"/>
      <c r="V44" s="59"/>
      <c r="W44" s="59"/>
      <c r="X44" s="59"/>
      <c r="Y44" s="59"/>
      <c r="Z44" s="59"/>
      <c r="AA44" s="139">
        <v>0.25</v>
      </c>
      <c r="AB44" s="40">
        <f>'13.G. Jurídica'!AB27</f>
        <v>0</v>
      </c>
      <c r="AC44" s="75">
        <v>1</v>
      </c>
      <c r="AD44" s="59">
        <f>IFERROR((AVERAGE('1.Dir.Estratégico'!AD39,'2.G. Conocimiento Innovación'!AD28,'3.Direccionamiento TIC'!AD29,'4.Comunicación Estratégica'!AD28,'5.Promoción y Defensa DD'!AD27,'5.PDDD-6.PCFP_P.D. Coor Locales'!AD29,'6.Prevención y Ctrl FP'!AD27,'7.Potestad Disciplinaria'!AD27,'8.G. Talento Humano'!AD27,'9.G. Administrativa'!AD27,'10.G. Financiera'!AD27,'11.G. Contractual'!AD27,'12.G. Documental'!AD27,'13.G. Jurídica'!AD27,'14.Servicio al Usuario'!AD28,'15.Ctrol Disciplinario Interno'!AD27,'16.Evaluación y Sgto'!AD27)),0)</f>
        <v>0</v>
      </c>
      <c r="AE44" s="59"/>
      <c r="AF44" s="59"/>
      <c r="AG44" s="59"/>
      <c r="AH44" s="59"/>
      <c r="AI44" s="140">
        <f t="shared" si="5"/>
        <v>2.5</v>
      </c>
      <c r="AJ44" s="202">
        <f t="shared" si="5"/>
        <v>1.25</v>
      </c>
      <c r="AK44" s="54">
        <f t="shared" si="2"/>
        <v>0.5</v>
      </c>
    </row>
    <row r="45" spans="2:37" s="61" customFormat="1" ht="131.25" customHeight="1" x14ac:dyDescent="0.25">
      <c r="B45" s="360" t="s">
        <v>179</v>
      </c>
      <c r="C45" s="295" t="s">
        <v>180</v>
      </c>
      <c r="D45" s="66">
        <v>25</v>
      </c>
      <c r="E45" s="65" t="s">
        <v>181</v>
      </c>
      <c r="F45" s="56">
        <v>2</v>
      </c>
      <c r="G45" s="66" t="s">
        <v>182</v>
      </c>
      <c r="H45" s="86" t="s">
        <v>183</v>
      </c>
      <c r="I45" s="71" t="s">
        <v>184</v>
      </c>
      <c r="J45" s="50" t="s">
        <v>71</v>
      </c>
      <c r="K45" s="58"/>
      <c r="L45" s="58"/>
      <c r="M45" s="58"/>
      <c r="N45" s="58"/>
      <c r="O45" s="58"/>
      <c r="P45" s="58"/>
      <c r="Q45" s="58"/>
      <c r="R45" s="59"/>
      <c r="S45" s="75">
        <v>1</v>
      </c>
      <c r="T45" s="59">
        <f>'11.G. Contractual'!T28</f>
        <v>1</v>
      </c>
      <c r="U45" s="59"/>
      <c r="V45" s="59"/>
      <c r="W45" s="59"/>
      <c r="X45" s="59"/>
      <c r="Y45" s="59"/>
      <c r="Z45" s="59"/>
      <c r="AA45" s="59"/>
      <c r="AB45" s="59"/>
      <c r="AC45" s="59"/>
      <c r="AD45" s="59"/>
      <c r="AE45" s="75">
        <v>1</v>
      </c>
      <c r="AF45" s="59">
        <f>'11.G. Contractual'!AF28</f>
        <v>0</v>
      </c>
      <c r="AG45" s="59"/>
      <c r="AH45" s="59"/>
      <c r="AI45" s="140">
        <f t="shared" si="5"/>
        <v>2</v>
      </c>
      <c r="AJ45" s="202">
        <f t="shared" si="5"/>
        <v>1</v>
      </c>
      <c r="AK45" s="54">
        <f t="shared" si="2"/>
        <v>0.5</v>
      </c>
    </row>
    <row r="46" spans="2:37" s="61" customFormat="1" ht="199.2" customHeight="1" x14ac:dyDescent="0.25">
      <c r="B46" s="361"/>
      <c r="C46" s="297"/>
      <c r="D46" s="66">
        <v>26</v>
      </c>
      <c r="E46" s="65" t="s">
        <v>185</v>
      </c>
      <c r="F46" s="56">
        <v>2</v>
      </c>
      <c r="G46" s="66" t="s">
        <v>186</v>
      </c>
      <c r="H46" s="66" t="s">
        <v>187</v>
      </c>
      <c r="I46" s="65" t="s">
        <v>188</v>
      </c>
      <c r="J46" s="50" t="s">
        <v>71</v>
      </c>
      <c r="K46" s="58"/>
      <c r="L46" s="58"/>
      <c r="M46" s="58"/>
      <c r="N46" s="58"/>
      <c r="O46" s="58"/>
      <c r="P46" s="58"/>
      <c r="Q46" s="58"/>
      <c r="R46" s="59"/>
      <c r="S46" s="75">
        <v>1</v>
      </c>
      <c r="T46" s="40">
        <f>IFERROR((AVERAGE('3.Direccionamiento TIC'!T30,'9.G. Administrativa'!T28,'12.G. Documental'!T28)),0)</f>
        <v>1</v>
      </c>
      <c r="U46" s="59"/>
      <c r="V46" s="59"/>
      <c r="W46" s="59"/>
      <c r="X46" s="59"/>
      <c r="Y46" s="59"/>
      <c r="Z46" s="59"/>
      <c r="AA46" s="59"/>
      <c r="AB46" s="59"/>
      <c r="AC46" s="59"/>
      <c r="AD46" s="59"/>
      <c r="AE46" s="75">
        <v>1</v>
      </c>
      <c r="AF46" s="59">
        <f>IFERROR((AVERAGE('3.Direccionamiento TIC'!AF30,'9.G. Administrativa'!AF28,'12.G. Documental'!AF28)),0)</f>
        <v>0</v>
      </c>
      <c r="AG46" s="59"/>
      <c r="AH46" s="59"/>
      <c r="AI46" s="140">
        <f t="shared" si="5"/>
        <v>2</v>
      </c>
      <c r="AJ46" s="202">
        <f t="shared" si="5"/>
        <v>1</v>
      </c>
      <c r="AK46" s="54">
        <f t="shared" si="2"/>
        <v>0.5</v>
      </c>
    </row>
    <row r="47" spans="2:37" s="61" customFormat="1" ht="114" customHeight="1" x14ac:dyDescent="0.25">
      <c r="B47" s="298" t="s">
        <v>189</v>
      </c>
      <c r="C47" s="293" t="s">
        <v>190</v>
      </c>
      <c r="D47" s="66">
        <v>27</v>
      </c>
      <c r="E47" s="158" t="s">
        <v>191</v>
      </c>
      <c r="F47" s="56">
        <v>1</v>
      </c>
      <c r="G47" s="66" t="s">
        <v>192</v>
      </c>
      <c r="H47" s="66" t="s">
        <v>193</v>
      </c>
      <c r="I47" s="159" t="s">
        <v>194</v>
      </c>
      <c r="J47" s="50" t="s">
        <v>71</v>
      </c>
      <c r="K47" s="58"/>
      <c r="L47" s="58"/>
      <c r="M47" s="58"/>
      <c r="N47" s="58"/>
      <c r="O47" s="75">
        <v>1</v>
      </c>
      <c r="P47" s="59">
        <f>'12.G. Documental'!P29</f>
        <v>1</v>
      </c>
      <c r="Q47" s="58"/>
      <c r="R47" s="59"/>
      <c r="S47" s="59"/>
      <c r="T47" s="59"/>
      <c r="V47" s="59"/>
      <c r="W47" s="59"/>
      <c r="X47" s="59"/>
      <c r="Y47" s="59"/>
      <c r="Z47" s="59"/>
      <c r="AA47" s="59"/>
      <c r="AB47" s="59"/>
      <c r="AC47" s="59"/>
      <c r="AD47" s="59"/>
      <c r="AE47" s="59"/>
      <c r="AF47" s="59"/>
      <c r="AG47" s="59"/>
      <c r="AH47" s="59"/>
      <c r="AI47" s="140">
        <f t="shared" si="5"/>
        <v>1</v>
      </c>
      <c r="AJ47" s="202">
        <f t="shared" si="5"/>
        <v>1</v>
      </c>
      <c r="AK47" s="54">
        <f t="shared" si="2"/>
        <v>1</v>
      </c>
    </row>
    <row r="48" spans="2:37" s="61" customFormat="1" ht="201" customHeight="1" x14ac:dyDescent="0.25">
      <c r="B48" s="299"/>
      <c r="C48" s="294"/>
      <c r="D48" s="66">
        <v>28</v>
      </c>
      <c r="E48" s="160" t="s">
        <v>195</v>
      </c>
      <c r="F48" s="161">
        <v>2</v>
      </c>
      <c r="G48" s="66" t="s">
        <v>192</v>
      </c>
      <c r="H48" s="66" t="s">
        <v>196</v>
      </c>
      <c r="I48" s="159" t="s">
        <v>197</v>
      </c>
      <c r="J48" s="50" t="s">
        <v>71</v>
      </c>
      <c r="K48" s="58"/>
      <c r="L48" s="58"/>
      <c r="N48" s="58"/>
      <c r="O48" s="58"/>
      <c r="P48" s="58"/>
      <c r="Q48" s="58"/>
      <c r="R48" s="59"/>
      <c r="T48" s="59"/>
      <c r="U48" s="75">
        <v>1</v>
      </c>
      <c r="V48" s="59">
        <f>'12.G. Documental'!V30</f>
        <v>0.5</v>
      </c>
      <c r="W48" s="59"/>
      <c r="X48" s="59"/>
      <c r="Y48" s="59"/>
      <c r="Z48" s="59"/>
      <c r="AA48" s="59"/>
      <c r="AB48" s="59"/>
      <c r="AC48" s="59"/>
      <c r="AD48" s="59"/>
      <c r="AE48" s="75">
        <v>1</v>
      </c>
      <c r="AF48" s="59">
        <f>'12.G. Documental'!AF30</f>
        <v>0</v>
      </c>
      <c r="AG48" s="59"/>
      <c r="AH48" s="59"/>
      <c r="AI48" s="140">
        <f t="shared" si="5"/>
        <v>2</v>
      </c>
      <c r="AJ48" s="202">
        <f t="shared" si="5"/>
        <v>0.5</v>
      </c>
      <c r="AK48" s="54">
        <f t="shared" si="2"/>
        <v>0.25</v>
      </c>
    </row>
    <row r="49" spans="2:38" s="61" customFormat="1" ht="178.2" customHeight="1" x14ac:dyDescent="0.25">
      <c r="B49" s="299"/>
      <c r="C49" s="294"/>
      <c r="D49" s="66">
        <v>29</v>
      </c>
      <c r="E49" s="160" t="s">
        <v>198</v>
      </c>
      <c r="F49" s="161">
        <v>2</v>
      </c>
      <c r="G49" s="66" t="s">
        <v>192</v>
      </c>
      <c r="H49" s="66" t="s">
        <v>199</v>
      </c>
      <c r="I49" s="159" t="s">
        <v>200</v>
      </c>
      <c r="J49" s="50" t="s">
        <v>71</v>
      </c>
      <c r="K49" s="58"/>
      <c r="L49" s="58"/>
      <c r="M49" s="58"/>
      <c r="N49" s="58"/>
      <c r="O49" s="58"/>
      <c r="P49" s="58"/>
      <c r="Q49" s="59"/>
      <c r="R49" s="59"/>
      <c r="S49" s="59"/>
      <c r="T49" s="59"/>
      <c r="U49" s="75">
        <v>1</v>
      </c>
      <c r="V49" s="59">
        <f>'12.G. Documental'!V31</f>
        <v>0.5</v>
      </c>
      <c r="W49" s="59"/>
      <c r="X49" s="59"/>
      <c r="Y49" s="59"/>
      <c r="Z49" s="59"/>
      <c r="AA49" s="59"/>
      <c r="AB49" s="59"/>
      <c r="AD49" s="59"/>
      <c r="AE49" s="75">
        <v>1</v>
      </c>
      <c r="AF49" s="59">
        <f>'12.G. Documental'!AF31</f>
        <v>0</v>
      </c>
      <c r="AG49" s="59"/>
      <c r="AH49" s="59"/>
      <c r="AI49" s="140">
        <f t="shared" si="5"/>
        <v>2</v>
      </c>
      <c r="AJ49" s="202">
        <f t="shared" si="5"/>
        <v>0.5</v>
      </c>
      <c r="AK49" s="54">
        <f t="shared" si="2"/>
        <v>0.25</v>
      </c>
    </row>
    <row r="50" spans="2:38" s="61" customFormat="1" ht="185.4" customHeight="1" x14ac:dyDescent="0.25">
      <c r="B50" s="299"/>
      <c r="C50" s="294"/>
      <c r="D50" s="66">
        <v>30</v>
      </c>
      <c r="E50" s="165" t="s">
        <v>201</v>
      </c>
      <c r="F50" s="161">
        <v>4.25</v>
      </c>
      <c r="G50" s="66" t="s">
        <v>202</v>
      </c>
      <c r="H50" s="66" t="s">
        <v>203</v>
      </c>
      <c r="I50" s="159" t="s">
        <v>204</v>
      </c>
      <c r="J50" s="50" t="s">
        <v>71</v>
      </c>
      <c r="K50" s="58"/>
      <c r="L50" s="58"/>
      <c r="M50" s="58"/>
      <c r="N50" s="58"/>
      <c r="O50" s="75">
        <v>0.5</v>
      </c>
      <c r="P50" s="59">
        <f>IFERROR((AVERAGE('3.Direccionamiento TIC'!P31,'12.G. Documental'!P32)),0)</f>
        <v>0.5</v>
      </c>
      <c r="Q50" s="139">
        <v>0.75</v>
      </c>
      <c r="R50" s="59">
        <f>IFERROR((AVERAGE('3.Direccionamiento TIC'!R31,'12.G. Documental'!R32)),0)</f>
        <v>0.75</v>
      </c>
      <c r="S50" s="93"/>
      <c r="T50" s="93"/>
      <c r="U50" s="93"/>
      <c r="V50" s="93"/>
      <c r="W50" s="75">
        <v>1</v>
      </c>
      <c r="X50" s="59">
        <f>IFERROR((AVERAGE('3.Direccionamiento TIC'!X31,'12.G. Documental'!X32)),0)</f>
        <v>0</v>
      </c>
      <c r="Y50" s="93"/>
      <c r="Z50" s="93"/>
      <c r="AA50" s="59"/>
      <c r="AB50" s="59"/>
      <c r="AC50" s="75">
        <v>1</v>
      </c>
      <c r="AD50" s="59">
        <f>IFERROR((AVERAGE('3.Direccionamiento TIC'!AD31,'12.G. Documental'!AD32)),0)</f>
        <v>0</v>
      </c>
      <c r="AE50" s="59"/>
      <c r="AF50" s="59"/>
      <c r="AG50" s="75">
        <v>1</v>
      </c>
      <c r="AH50" s="59">
        <f>IFERROR((AVERAGE('3.Direccionamiento TIC'!AH31,'12.G. Documental'!AH32)),0)</f>
        <v>0</v>
      </c>
      <c r="AI50" s="140">
        <f t="shared" si="5"/>
        <v>4.25</v>
      </c>
      <c r="AJ50" s="202">
        <f t="shared" si="5"/>
        <v>1.25</v>
      </c>
      <c r="AK50" s="54">
        <f t="shared" si="2"/>
        <v>0.29411764705882354</v>
      </c>
    </row>
    <row r="51" spans="2:38" s="61" customFormat="1" ht="119.25" customHeight="1" x14ac:dyDescent="0.25">
      <c r="B51" s="295" t="s">
        <v>205</v>
      </c>
      <c r="C51" s="295" t="s">
        <v>206</v>
      </c>
      <c r="D51" s="66">
        <v>31</v>
      </c>
      <c r="E51" s="67" t="s">
        <v>207</v>
      </c>
      <c r="F51" s="56">
        <v>1</v>
      </c>
      <c r="G51" s="86" t="s">
        <v>68</v>
      </c>
      <c r="H51" s="86" t="s">
        <v>208</v>
      </c>
      <c r="I51" s="63" t="s">
        <v>209</v>
      </c>
      <c r="J51" s="50" t="s">
        <v>71</v>
      </c>
      <c r="K51" s="58"/>
      <c r="L51" s="58"/>
      <c r="M51" s="58"/>
      <c r="N51" s="58"/>
      <c r="O51" s="58"/>
      <c r="P51" s="58"/>
      <c r="Q51" s="58"/>
      <c r="R51" s="59"/>
      <c r="S51" s="75">
        <v>1</v>
      </c>
      <c r="T51" s="59">
        <f>'1.Dir.Estratégico'!T40</f>
        <v>1</v>
      </c>
      <c r="U51" s="93"/>
      <c r="V51" s="59"/>
      <c r="W51" s="59"/>
      <c r="X51" s="59"/>
      <c r="Y51" s="59"/>
      <c r="Z51" s="59"/>
      <c r="AA51" s="59"/>
      <c r="AB51" s="59"/>
      <c r="AC51" s="59"/>
      <c r="AD51" s="59"/>
      <c r="AE51" s="59"/>
      <c r="AF51" s="59"/>
      <c r="AG51" s="59"/>
      <c r="AH51" s="59"/>
      <c r="AI51" s="140">
        <f t="shared" si="5"/>
        <v>1</v>
      </c>
      <c r="AJ51" s="202">
        <f t="shared" si="5"/>
        <v>1</v>
      </c>
      <c r="AK51" s="54">
        <f t="shared" si="2"/>
        <v>1</v>
      </c>
    </row>
    <row r="52" spans="2:38" s="61" customFormat="1" ht="85.95" customHeight="1" x14ac:dyDescent="0.25">
      <c r="B52" s="296"/>
      <c r="C52" s="296"/>
      <c r="D52" s="66">
        <v>32</v>
      </c>
      <c r="E52" s="67" t="s">
        <v>210</v>
      </c>
      <c r="F52" s="56">
        <v>1</v>
      </c>
      <c r="G52" s="86" t="s">
        <v>68</v>
      </c>
      <c r="H52" s="86" t="s">
        <v>211</v>
      </c>
      <c r="I52" s="63" t="s">
        <v>150</v>
      </c>
      <c r="J52" s="50" t="s">
        <v>71</v>
      </c>
      <c r="K52" s="58"/>
      <c r="L52" s="58"/>
      <c r="M52" s="58"/>
      <c r="N52" s="58"/>
      <c r="O52" s="58"/>
      <c r="P52" s="58"/>
      <c r="Q52" s="58"/>
      <c r="R52" s="59"/>
      <c r="S52" s="75">
        <v>1</v>
      </c>
      <c r="T52" s="59">
        <f>'1.Dir.Estratégico'!T41</f>
        <v>1</v>
      </c>
      <c r="U52" s="93"/>
      <c r="V52" s="93"/>
      <c r="W52" s="59"/>
      <c r="X52" s="59"/>
      <c r="Y52" s="59"/>
      <c r="Z52" s="59"/>
      <c r="AA52" s="59"/>
      <c r="AB52" s="59"/>
      <c r="AC52" s="59"/>
      <c r="AD52" s="59"/>
      <c r="AE52" s="59"/>
      <c r="AF52" s="59"/>
      <c r="AG52" s="59"/>
      <c r="AH52" s="59"/>
      <c r="AI52" s="140">
        <f t="shared" si="5"/>
        <v>1</v>
      </c>
      <c r="AJ52" s="202">
        <f t="shared" si="5"/>
        <v>1</v>
      </c>
      <c r="AK52" s="54">
        <f t="shared" si="2"/>
        <v>1</v>
      </c>
    </row>
    <row r="53" spans="2:38" s="61" customFormat="1" ht="195.6" customHeight="1" x14ac:dyDescent="0.25">
      <c r="B53" s="297"/>
      <c r="C53" s="297"/>
      <c r="D53" s="86">
        <v>33</v>
      </c>
      <c r="E53" s="67" t="s">
        <v>212</v>
      </c>
      <c r="F53" s="56">
        <v>1.5</v>
      </c>
      <c r="G53" s="86" t="s">
        <v>213</v>
      </c>
      <c r="H53" s="86" t="s">
        <v>214</v>
      </c>
      <c r="I53" s="71" t="s">
        <v>215</v>
      </c>
      <c r="J53" s="50" t="s">
        <v>71</v>
      </c>
      <c r="K53" s="58"/>
      <c r="L53" s="58"/>
      <c r="M53" s="58"/>
      <c r="N53" s="58"/>
      <c r="O53" s="58"/>
      <c r="P53" s="58"/>
      <c r="Q53" s="75">
        <v>0.5</v>
      </c>
      <c r="R53" s="40">
        <f>IFERROR((AVERAGE('3.Direccionamiento TIC'!R32,'5.Promoción y Defensa DD'!R28,'5.PDDD-6.PCFP_P.D. Coor Locales'!R30,'6.Prevención y Ctrl FP'!R28,'7.Potestad Disciplinaria'!R28,'11.G. Contractual'!R29)),0)</f>
        <v>0.41666666666666669</v>
      </c>
      <c r="S53" s="59"/>
      <c r="T53" s="59"/>
      <c r="U53" s="59"/>
      <c r="V53" s="59"/>
      <c r="W53" s="75">
        <v>0.5</v>
      </c>
      <c r="X53" s="40">
        <f>IFERROR((AVERAGE('3.Direccionamiento TIC'!X32,'5.Promoción y Defensa DD'!X28,'5.PDDD-6.PCFP_P.D. Coor Locales'!X30,'6.Prevención y Ctrl FP'!X28,'7.Potestad Disciplinaria'!X28,'8.G. Talento Humano'!X28,'9.G. Administrativa'!X29,'10.G. Financiera'!X28,'11.G. Contractual'!X29,'12.G. Documental'!X33,'14.Servicio al Usuario'!X29,'15.Ctrol Disciplinario Interno'!X28)),0)</f>
        <v>0</v>
      </c>
      <c r="Y53" s="59"/>
      <c r="Z53" s="59"/>
      <c r="AA53" s="59"/>
      <c r="AB53" s="59"/>
      <c r="AC53" s="75">
        <v>0.5</v>
      </c>
      <c r="AD53" s="40">
        <f>IFERROR((AVERAGE('3.Direccionamiento TIC'!AD32,'5.Promoción y Defensa DD'!AD28,'5.PDDD-6.PCFP_P.D. Coor Locales'!AD30,'6.Prevención y Ctrl FP'!AD28,'7.Potestad Disciplinaria'!AD28,'8.G. Talento Humano'!AD28,'9.G. Administrativa'!AD29,'10.G. Financiera'!AD28,'11.G. Contractual'!AD29,'12.G. Documental'!AD33,'14.Servicio al Usuario'!AD29,'15.Ctrol Disciplinario Interno'!AD28)),0)</f>
        <v>0</v>
      </c>
      <c r="AE53" s="59"/>
      <c r="AF53" s="59"/>
      <c r="AG53" s="59"/>
      <c r="AH53" s="59"/>
      <c r="AI53" s="140">
        <f t="shared" si="5"/>
        <v>1.5</v>
      </c>
      <c r="AJ53" s="202">
        <f t="shared" si="5"/>
        <v>0.41666666666666669</v>
      </c>
      <c r="AK53" s="54">
        <f t="shared" si="2"/>
        <v>0.27777777777777779</v>
      </c>
    </row>
    <row r="54" spans="2:38" s="61" customFormat="1" ht="39" customHeight="1" x14ac:dyDescent="0.25">
      <c r="B54" s="197" t="s">
        <v>216</v>
      </c>
      <c r="C54" s="143">
        <v>0.22500000000000001</v>
      </c>
      <c r="D54" s="27"/>
      <c r="E54" s="28"/>
      <c r="F54" s="138">
        <f>SUM(F55:F63)</f>
        <v>22.5</v>
      </c>
      <c r="G54" s="28"/>
      <c r="H54" s="29"/>
      <c r="I54" s="28"/>
      <c r="J54" s="30"/>
      <c r="K54" s="22"/>
      <c r="L54" s="23"/>
      <c r="M54" s="22"/>
      <c r="N54" s="23"/>
      <c r="O54" s="22"/>
      <c r="P54" s="23"/>
      <c r="Q54" s="31"/>
      <c r="R54" s="32"/>
      <c r="S54" s="31"/>
      <c r="T54" s="32"/>
      <c r="U54" s="31"/>
      <c r="V54" s="32"/>
      <c r="W54" s="31"/>
      <c r="X54" s="32"/>
      <c r="Y54" s="31"/>
      <c r="Z54" s="32"/>
      <c r="AA54" s="31"/>
      <c r="AB54" s="32"/>
      <c r="AC54" s="31"/>
      <c r="AD54" s="32"/>
      <c r="AE54" s="31"/>
      <c r="AF54" s="32"/>
      <c r="AG54" s="31"/>
      <c r="AH54" s="32"/>
      <c r="AI54" s="140"/>
      <c r="AJ54" s="203"/>
      <c r="AK54" s="32"/>
      <c r="AL54" s="198"/>
    </row>
    <row r="55" spans="2:38" s="61" customFormat="1" ht="69.75" customHeight="1" x14ac:dyDescent="0.25">
      <c r="B55" s="295" t="s">
        <v>217</v>
      </c>
      <c r="C55" s="295" t="s">
        <v>218</v>
      </c>
      <c r="D55" s="51">
        <v>34</v>
      </c>
      <c r="E55" s="68" t="s">
        <v>219</v>
      </c>
      <c r="F55" s="51">
        <v>2</v>
      </c>
      <c r="G55" s="86" t="s">
        <v>68</v>
      </c>
      <c r="H55" s="86" t="s">
        <v>220</v>
      </c>
      <c r="I55" s="55" t="s">
        <v>221</v>
      </c>
      <c r="J55" s="50" t="s">
        <v>71</v>
      </c>
      <c r="K55" s="58"/>
      <c r="L55" s="58"/>
      <c r="M55" s="58"/>
      <c r="N55" s="58"/>
      <c r="O55" s="58"/>
      <c r="P55" s="58"/>
      <c r="Q55" s="59"/>
      <c r="R55" s="59"/>
      <c r="S55" s="59"/>
      <c r="T55" s="59"/>
      <c r="U55" s="59"/>
      <c r="V55" s="59"/>
      <c r="W55" s="75">
        <v>2</v>
      </c>
      <c r="X55" s="59">
        <f>'1.Dir.Estratégico'!X43</f>
        <v>0</v>
      </c>
      <c r="Y55" s="59"/>
      <c r="Z55" s="59"/>
      <c r="AA55" s="59"/>
      <c r="AB55" s="59"/>
      <c r="AC55" s="59"/>
      <c r="AD55" s="59"/>
      <c r="AE55" s="59"/>
      <c r="AF55" s="59"/>
      <c r="AG55" s="59"/>
      <c r="AH55" s="59"/>
      <c r="AI55" s="140">
        <f t="shared" ref="AI55:AJ67" si="6">K55+M55+O55+Q55+S55+U55+W55+Y55+AA55+AC55+AE55+AG55</f>
        <v>2</v>
      </c>
      <c r="AJ55" s="202">
        <f t="shared" si="6"/>
        <v>0</v>
      </c>
      <c r="AK55" s="54">
        <f t="shared" si="2"/>
        <v>0</v>
      </c>
    </row>
    <row r="56" spans="2:38" s="61" customFormat="1" ht="56.4" customHeight="1" x14ac:dyDescent="0.25">
      <c r="B56" s="296"/>
      <c r="C56" s="296"/>
      <c r="D56" s="51">
        <v>35</v>
      </c>
      <c r="E56" s="68" t="s">
        <v>222</v>
      </c>
      <c r="F56" s="51">
        <v>3</v>
      </c>
      <c r="G56" s="86" t="s">
        <v>68</v>
      </c>
      <c r="H56" s="86" t="s">
        <v>220</v>
      </c>
      <c r="I56" s="55" t="s">
        <v>223</v>
      </c>
      <c r="J56" s="50" t="s">
        <v>71</v>
      </c>
      <c r="K56" s="58"/>
      <c r="L56" s="58"/>
      <c r="M56" s="58"/>
      <c r="N56" s="58"/>
      <c r="O56" s="58"/>
      <c r="P56" s="58"/>
      <c r="Q56" s="75">
        <v>1</v>
      </c>
      <c r="R56" s="59">
        <f>'1.Dir.Estratégico'!R44</f>
        <v>1</v>
      </c>
      <c r="S56" s="59"/>
      <c r="T56" s="59"/>
      <c r="U56" s="59"/>
      <c r="V56" s="59"/>
      <c r="W56" s="75">
        <v>1</v>
      </c>
      <c r="X56" s="59">
        <f>'1.Dir.Estratégico'!X44</f>
        <v>0</v>
      </c>
      <c r="Y56" s="59"/>
      <c r="Z56" s="59"/>
      <c r="AA56" s="59"/>
      <c r="AB56" s="59"/>
      <c r="AC56" s="75">
        <v>1</v>
      </c>
      <c r="AD56" s="59">
        <f>'1.Dir.Estratégico'!AD44</f>
        <v>0</v>
      </c>
      <c r="AE56" s="59"/>
      <c r="AF56" s="59"/>
      <c r="AG56" s="59"/>
      <c r="AH56" s="59"/>
      <c r="AI56" s="140">
        <f t="shared" si="6"/>
        <v>3</v>
      </c>
      <c r="AJ56" s="202">
        <f t="shared" si="6"/>
        <v>1</v>
      </c>
      <c r="AK56" s="54">
        <f t="shared" si="2"/>
        <v>0.33333333333333331</v>
      </c>
    </row>
    <row r="57" spans="2:38" s="61" customFormat="1" ht="85.2" customHeight="1" x14ac:dyDescent="0.25">
      <c r="B57" s="296"/>
      <c r="C57" s="296"/>
      <c r="D57" s="83">
        <v>36</v>
      </c>
      <c r="E57" s="80" t="s">
        <v>224</v>
      </c>
      <c r="F57" s="51">
        <v>0.5</v>
      </c>
      <c r="G57" s="86" t="s">
        <v>173</v>
      </c>
      <c r="H57" s="84" t="s">
        <v>225</v>
      </c>
      <c r="I57" s="55" t="s">
        <v>226</v>
      </c>
      <c r="J57" s="50" t="s">
        <v>71</v>
      </c>
      <c r="K57" s="58"/>
      <c r="L57" s="58"/>
      <c r="M57" s="58"/>
      <c r="N57" s="58"/>
      <c r="O57" s="139">
        <v>0.5</v>
      </c>
      <c r="P57" s="59">
        <f>'14.Servicio al Usuario'!P31</f>
        <v>0.5</v>
      </c>
      <c r="Q57" s="59"/>
      <c r="R57" s="59"/>
      <c r="S57" s="59"/>
      <c r="T57" s="59"/>
      <c r="U57" s="59"/>
      <c r="V57" s="59"/>
      <c r="W57" s="59"/>
      <c r="X57" s="59"/>
      <c r="Y57" s="59"/>
      <c r="Z57" s="59"/>
      <c r="AA57" s="59"/>
      <c r="AB57" s="59"/>
      <c r="AC57" s="59"/>
      <c r="AD57" s="59"/>
      <c r="AE57" s="59"/>
      <c r="AF57" s="59"/>
      <c r="AG57" s="59"/>
      <c r="AH57" s="59"/>
      <c r="AI57" s="140">
        <f t="shared" si="6"/>
        <v>0.5</v>
      </c>
      <c r="AJ57" s="202">
        <f t="shared" si="6"/>
        <v>0.5</v>
      </c>
      <c r="AK57" s="54">
        <f t="shared" si="2"/>
        <v>1</v>
      </c>
    </row>
    <row r="58" spans="2:38" s="61" customFormat="1" ht="185.4" customHeight="1" x14ac:dyDescent="0.25">
      <c r="B58" s="296"/>
      <c r="C58" s="296"/>
      <c r="D58" s="56">
        <v>37</v>
      </c>
      <c r="E58" s="159" t="s">
        <v>227</v>
      </c>
      <c r="F58" s="56">
        <v>5</v>
      </c>
      <c r="G58" s="146" t="s">
        <v>228</v>
      </c>
      <c r="H58" s="146" t="s">
        <v>229</v>
      </c>
      <c r="I58" s="159" t="s">
        <v>230</v>
      </c>
      <c r="J58" s="146" t="s">
        <v>71</v>
      </c>
      <c r="K58" s="24"/>
      <c r="L58" s="24"/>
      <c r="M58" s="24"/>
      <c r="N58" s="24"/>
      <c r="O58" s="74">
        <v>0.5</v>
      </c>
      <c r="P58" s="59">
        <f>IFERROR((AVERAGE('5.Promoción y Defensa DD'!P30,'5.PDDD-6.PCFP_P.D. Coor Locales'!P32,'6.Prevención y Ctrl FP'!P30,'7.Potestad Disciplinaria'!P30)),0)</f>
        <v>0.5</v>
      </c>
      <c r="Q58" s="74">
        <v>0.5</v>
      </c>
      <c r="R58" s="59">
        <f>IFERROR((AVERAGE('5.Promoción y Defensa DD'!R30,'5.PDDD-6.PCFP_P.D. Coor Locales'!R32,'6.Prevención y Ctrl FP'!R30,'7.Potestad Disciplinaria'!R30)),0)</f>
        <v>0.5</v>
      </c>
      <c r="S58" s="74">
        <v>0.5</v>
      </c>
      <c r="T58" s="59">
        <f>IFERROR((AVERAGE('5.Promoción y Defensa DD'!T30,'5.PDDD-6.PCFP_P.D. Coor Locales'!T32,'6.Prevención y Ctrl FP'!T30,'7.Potestad Disciplinaria'!T30)),0)</f>
        <v>0.5</v>
      </c>
      <c r="U58" s="74">
        <v>0.5</v>
      </c>
      <c r="V58" s="59">
        <f>IFERROR((AVERAGE('5.Promoción y Defensa DD'!V30,'5.PDDD-6.PCFP_P.D. Coor Locales'!V32,'6.Prevención y Ctrl FP'!V30,'7.Potestad Disciplinaria'!V30)),0)</f>
        <v>0.5</v>
      </c>
      <c r="W58" s="74">
        <v>0.5</v>
      </c>
      <c r="X58" s="59">
        <f>IFERROR((AVERAGE('5.Promoción y Defensa DD'!X30,'5.PDDD-6.PCFP_P.D. Coor Locales'!X32,'6.Prevención y Ctrl FP'!X30,'7.Potestad Disciplinaria'!X30)),0)</f>
        <v>0</v>
      </c>
      <c r="Y58" s="74">
        <v>0.5</v>
      </c>
      <c r="Z58" s="59">
        <f>IFERROR((AVERAGE('5.Promoción y Defensa DD'!Z30,'5.PDDD-6.PCFP_P.D. Coor Locales'!Z32,'6.Prevención y Ctrl FP'!Z30,'7.Potestad Disciplinaria'!Z30)),0)</f>
        <v>0</v>
      </c>
      <c r="AA58" s="74">
        <v>0.5</v>
      </c>
      <c r="AB58" s="59">
        <f>IFERROR((AVERAGE('5.Promoción y Defensa DD'!AB30,'5.PDDD-6.PCFP_P.D. Coor Locales'!AB32,'6.Prevención y Ctrl FP'!AB30,'7.Potestad Disciplinaria'!AB30)),0)</f>
        <v>0</v>
      </c>
      <c r="AC58" s="74">
        <v>0.5</v>
      </c>
      <c r="AD58" s="59">
        <f>IFERROR((AVERAGE('5.Promoción y Defensa DD'!AD30,'5.PDDD-6.PCFP_P.D. Coor Locales'!AD32,'6.Prevención y Ctrl FP'!AD30,'7.Potestad Disciplinaria'!AD30)),0)</f>
        <v>0</v>
      </c>
      <c r="AE58" s="74">
        <v>0.5</v>
      </c>
      <c r="AF58" s="59">
        <f>IFERROR((AVERAGE('5.Promoción y Defensa DD'!AF30,'5.PDDD-6.PCFP_P.D. Coor Locales'!AF32,'6.Prevención y Ctrl FP'!AF30,'7.Potestad Disciplinaria'!AF30)),0)</f>
        <v>0</v>
      </c>
      <c r="AG58" s="74">
        <v>0.5</v>
      </c>
      <c r="AH58" s="59">
        <f>IFERROR((AVERAGE('5.Promoción y Defensa DD'!AH30,'5.PDDD-6.PCFP_P.D. Coor Locales'!AH32,'6.Prevención y Ctrl FP'!AH30,'7.Potestad Disciplinaria'!AH30)),0)</f>
        <v>0</v>
      </c>
      <c r="AI58" s="140">
        <f t="shared" si="6"/>
        <v>5</v>
      </c>
      <c r="AJ58" s="202">
        <f t="shared" si="6"/>
        <v>2</v>
      </c>
      <c r="AK58" s="54">
        <f t="shared" si="2"/>
        <v>0.4</v>
      </c>
    </row>
    <row r="59" spans="2:38" s="61" customFormat="1" ht="92.4" customHeight="1" x14ac:dyDescent="0.25">
      <c r="B59" s="296"/>
      <c r="C59" s="296"/>
      <c r="D59" s="56">
        <v>38</v>
      </c>
      <c r="E59" s="160" t="s">
        <v>231</v>
      </c>
      <c r="F59" s="56">
        <v>1</v>
      </c>
      <c r="G59" s="146" t="s">
        <v>232</v>
      </c>
      <c r="H59" s="146" t="s">
        <v>233</v>
      </c>
      <c r="I59" s="159" t="s">
        <v>234</v>
      </c>
      <c r="J59" s="146" t="s">
        <v>71</v>
      </c>
      <c r="K59" s="24"/>
      <c r="L59" s="24"/>
      <c r="M59" s="24"/>
      <c r="N59" s="24"/>
      <c r="O59" s="24"/>
      <c r="P59" s="24"/>
      <c r="Q59" s="25"/>
      <c r="R59" s="25"/>
      <c r="S59" s="25"/>
      <c r="T59" s="25"/>
      <c r="U59" s="94"/>
      <c r="V59" s="25"/>
      <c r="W59" s="25"/>
      <c r="X59" s="25"/>
      <c r="Y59" s="74">
        <v>1</v>
      </c>
      <c r="Z59" s="59">
        <f>IFERROR((AVERAGE('5.Promoción y Defensa DD'!Z31,'5.PDDD-6.PCFP_P.D. Coor Locales'!Z33,'6.Prevención y Ctrl FP'!Z31,'7.Potestad Disciplinaria'!Z31)),0)</f>
        <v>0</v>
      </c>
      <c r="AA59" s="59"/>
      <c r="AB59" s="25"/>
      <c r="AC59" s="25"/>
      <c r="AD59" s="25"/>
      <c r="AE59" s="94"/>
      <c r="AF59" s="25"/>
      <c r="AG59" s="25"/>
      <c r="AH59" s="25"/>
      <c r="AI59" s="140">
        <f t="shared" si="6"/>
        <v>1</v>
      </c>
      <c r="AJ59" s="202">
        <f t="shared" si="6"/>
        <v>0</v>
      </c>
      <c r="AK59" s="54">
        <f t="shared" si="2"/>
        <v>0</v>
      </c>
    </row>
    <row r="60" spans="2:38" s="61" customFormat="1" ht="96.6" customHeight="1" x14ac:dyDescent="0.25">
      <c r="B60" s="296"/>
      <c r="C60" s="296"/>
      <c r="D60" s="56">
        <v>39</v>
      </c>
      <c r="E60" s="160" t="s">
        <v>235</v>
      </c>
      <c r="F60" s="56">
        <v>1.5</v>
      </c>
      <c r="G60" s="66" t="s">
        <v>173</v>
      </c>
      <c r="H60" s="66" t="s">
        <v>236</v>
      </c>
      <c r="I60" s="65" t="s">
        <v>237</v>
      </c>
      <c r="J60" s="146" t="s">
        <v>71</v>
      </c>
      <c r="K60" s="58"/>
      <c r="L60" s="58"/>
      <c r="M60" s="58"/>
      <c r="N60" s="58"/>
      <c r="O60" s="58"/>
      <c r="P60" s="58"/>
      <c r="Q60" s="75">
        <v>0.5</v>
      </c>
      <c r="R60" s="59">
        <f>'14.Servicio al Usuario'!R32</f>
        <v>0.5</v>
      </c>
      <c r="S60" s="59"/>
      <c r="T60" s="59"/>
      <c r="U60" s="59"/>
      <c r="V60" s="59"/>
      <c r="W60" s="75">
        <v>0.5</v>
      </c>
      <c r="X60" s="59">
        <f>'14.Servicio al Usuario'!X32</f>
        <v>0</v>
      </c>
      <c r="Y60" s="59"/>
      <c r="Z60" s="59"/>
      <c r="AA60" s="59"/>
      <c r="AB60" s="59"/>
      <c r="AC60" s="75">
        <v>0.5</v>
      </c>
      <c r="AD60" s="59">
        <f>'14.Servicio al Usuario'!AD32</f>
        <v>0</v>
      </c>
      <c r="AE60" s="59"/>
      <c r="AF60" s="59"/>
      <c r="AG60" s="59"/>
      <c r="AH60" s="59"/>
      <c r="AI60" s="140">
        <f t="shared" si="6"/>
        <v>1.5</v>
      </c>
      <c r="AJ60" s="202">
        <f t="shared" si="6"/>
        <v>0.5</v>
      </c>
      <c r="AK60" s="54">
        <f t="shared" si="2"/>
        <v>0.33333333333333331</v>
      </c>
    </row>
    <row r="61" spans="2:38" s="61" customFormat="1" ht="53.4" customHeight="1" x14ac:dyDescent="0.25">
      <c r="B61" s="297"/>
      <c r="C61" s="297"/>
      <c r="D61" s="66">
        <v>40</v>
      </c>
      <c r="E61" s="65" t="s">
        <v>238</v>
      </c>
      <c r="F61" s="56">
        <v>1.5</v>
      </c>
      <c r="G61" s="66" t="s">
        <v>239</v>
      </c>
      <c r="H61" s="66" t="s">
        <v>240</v>
      </c>
      <c r="I61" s="65" t="s">
        <v>241</v>
      </c>
      <c r="J61" s="146" t="s">
        <v>71</v>
      </c>
      <c r="K61" s="58"/>
      <c r="L61" s="58"/>
      <c r="M61" s="58"/>
      <c r="N61" s="58"/>
      <c r="O61" s="58"/>
      <c r="P61" s="58"/>
      <c r="Q61" s="75">
        <v>0.5</v>
      </c>
      <c r="R61" s="59">
        <f>'14.Servicio al Usuario'!R33</f>
        <v>0.5</v>
      </c>
      <c r="S61" s="59"/>
      <c r="T61" s="59"/>
      <c r="U61" s="59"/>
      <c r="V61" s="59"/>
      <c r="W61" s="75">
        <v>0.5</v>
      </c>
      <c r="X61" s="59">
        <f>'14.Servicio al Usuario'!X33</f>
        <v>0</v>
      </c>
      <c r="Y61" s="59"/>
      <c r="Z61" s="59"/>
      <c r="AA61" s="59"/>
      <c r="AB61" s="59"/>
      <c r="AC61" s="75">
        <v>0.5</v>
      </c>
      <c r="AD61" s="59">
        <f>'14.Servicio al Usuario'!AD33</f>
        <v>0</v>
      </c>
      <c r="AE61" s="59"/>
      <c r="AF61" s="59"/>
      <c r="AG61" s="59"/>
      <c r="AH61" s="59"/>
      <c r="AI61" s="140">
        <f t="shared" si="6"/>
        <v>1.5</v>
      </c>
      <c r="AJ61" s="202">
        <f t="shared" si="6"/>
        <v>0.5</v>
      </c>
      <c r="AK61" s="99">
        <f t="shared" si="2"/>
        <v>0.33333333333333331</v>
      </c>
    </row>
    <row r="62" spans="2:38" s="61" customFormat="1" ht="86.25" customHeight="1" x14ac:dyDescent="0.25">
      <c r="B62" s="81" t="s">
        <v>242</v>
      </c>
      <c r="C62" s="87" t="s">
        <v>243</v>
      </c>
      <c r="D62" s="56">
        <v>41</v>
      </c>
      <c r="E62" s="65" t="s">
        <v>244</v>
      </c>
      <c r="F62" s="56">
        <v>5</v>
      </c>
      <c r="G62" s="152" t="s">
        <v>245</v>
      </c>
      <c r="H62" s="152" t="s">
        <v>246</v>
      </c>
      <c r="I62" s="149" t="s">
        <v>247</v>
      </c>
      <c r="J62" s="146" t="s">
        <v>71</v>
      </c>
      <c r="K62" s="58"/>
      <c r="L62" s="58"/>
      <c r="M62" s="58"/>
      <c r="N62" s="58"/>
      <c r="O62" s="73"/>
      <c r="P62" s="73"/>
      <c r="Q62" s="139">
        <v>0.5</v>
      </c>
      <c r="R62" s="59">
        <f>'16.Evaluación y Sgto'!R29</f>
        <v>0.5</v>
      </c>
      <c r="S62" s="139">
        <v>0.5</v>
      </c>
      <c r="T62" s="59">
        <f>'16.Evaluación y Sgto'!T29</f>
        <v>0.5</v>
      </c>
      <c r="U62" s="59"/>
      <c r="V62" s="59"/>
      <c r="W62" s="139">
        <v>0.5</v>
      </c>
      <c r="X62" s="59">
        <f>'16.Evaluación y Sgto'!X29</f>
        <v>0</v>
      </c>
      <c r="Y62" s="139">
        <v>1.5</v>
      </c>
      <c r="Z62" s="59">
        <f>'16.Evaluación y Sgto'!Z29</f>
        <v>0</v>
      </c>
      <c r="AA62" s="139">
        <v>1.5</v>
      </c>
      <c r="AB62" s="59">
        <f>'16.Evaluación y Sgto'!AB29</f>
        <v>0</v>
      </c>
      <c r="AC62" s="139">
        <v>0.5</v>
      </c>
      <c r="AD62" s="59">
        <f>'16.Evaluación y Sgto'!AD29</f>
        <v>0</v>
      </c>
      <c r="AE62" s="59"/>
      <c r="AF62" s="59"/>
      <c r="AG62" s="59"/>
      <c r="AH62" s="59"/>
      <c r="AI62" s="140">
        <f>+AC62+AA62+Y62+W62+S62+Q62</f>
        <v>5</v>
      </c>
      <c r="AJ62" s="202">
        <f t="shared" si="6"/>
        <v>1</v>
      </c>
      <c r="AK62" s="54">
        <f>AJ62/AI62</f>
        <v>0.2</v>
      </c>
    </row>
    <row r="63" spans="2:38" s="61" customFormat="1" ht="140.4" customHeight="1" x14ac:dyDescent="0.25">
      <c r="B63" s="81" t="s">
        <v>248</v>
      </c>
      <c r="C63" s="36" t="s">
        <v>249</v>
      </c>
      <c r="D63" s="51">
        <v>42</v>
      </c>
      <c r="E63" s="68" t="s">
        <v>250</v>
      </c>
      <c r="F63" s="51">
        <v>3</v>
      </c>
      <c r="G63" s="84" t="s">
        <v>68</v>
      </c>
      <c r="H63" s="84" t="s">
        <v>251</v>
      </c>
      <c r="I63" s="88" t="s">
        <v>252</v>
      </c>
      <c r="J63" s="50" t="s">
        <v>71</v>
      </c>
      <c r="K63" s="58"/>
      <c r="L63" s="58"/>
      <c r="M63" s="58"/>
      <c r="N63" s="58"/>
      <c r="O63" s="58"/>
      <c r="P63" s="58"/>
      <c r="Q63" s="59"/>
      <c r="R63" s="59"/>
      <c r="S63" s="59"/>
      <c r="T63" s="59"/>
      <c r="U63" s="59"/>
      <c r="W63" s="59"/>
      <c r="X63" s="59"/>
      <c r="Y63" s="59"/>
      <c r="Z63" s="59"/>
      <c r="AA63" s="59"/>
      <c r="AB63" s="59"/>
      <c r="AC63" s="75">
        <v>3</v>
      </c>
      <c r="AD63" s="59">
        <f>'1.Dir.Estratégico'!AD45</f>
        <v>0</v>
      </c>
      <c r="AE63" s="59"/>
      <c r="AF63" s="59"/>
      <c r="AG63" s="59"/>
      <c r="AH63" s="59"/>
      <c r="AI63" s="140">
        <f t="shared" si="6"/>
        <v>3</v>
      </c>
      <c r="AJ63" s="202">
        <f t="shared" si="6"/>
        <v>0</v>
      </c>
      <c r="AK63" s="54">
        <f t="shared" si="2"/>
        <v>0</v>
      </c>
    </row>
    <row r="64" spans="2:38" s="61" customFormat="1" ht="22.5" customHeight="1" x14ac:dyDescent="0.25">
      <c r="B64" s="26" t="s">
        <v>253</v>
      </c>
      <c r="C64" s="143">
        <v>6.7500000000000004E-2</v>
      </c>
      <c r="D64" s="29"/>
      <c r="E64" s="28"/>
      <c r="F64" s="138">
        <f>SUM(F65:F67)</f>
        <v>6.75</v>
      </c>
      <c r="G64" s="28"/>
      <c r="H64" s="29"/>
      <c r="I64" s="28"/>
      <c r="J64" s="30"/>
      <c r="K64" s="22"/>
      <c r="L64" s="23"/>
      <c r="M64" s="22"/>
      <c r="N64" s="23"/>
      <c r="O64" s="22"/>
      <c r="P64" s="23"/>
      <c r="Q64" s="31"/>
      <c r="R64" s="32"/>
      <c r="S64" s="31"/>
      <c r="T64" s="32"/>
      <c r="U64" s="31"/>
      <c r="V64" s="32"/>
      <c r="W64" s="31"/>
      <c r="X64" s="32"/>
      <c r="Y64" s="31"/>
      <c r="Z64" s="32"/>
      <c r="AA64" s="31"/>
      <c r="AB64" s="32"/>
      <c r="AC64" s="31"/>
      <c r="AD64" s="32"/>
      <c r="AE64" s="31"/>
      <c r="AF64" s="32"/>
      <c r="AG64" s="31"/>
      <c r="AH64" s="32"/>
      <c r="AI64" s="140"/>
      <c r="AJ64" s="203"/>
      <c r="AK64" s="32"/>
    </row>
    <row r="65" spans="2:37" s="61" customFormat="1" ht="241.95" customHeight="1" x14ac:dyDescent="0.25">
      <c r="B65" s="295" t="s">
        <v>254</v>
      </c>
      <c r="C65" s="295" t="s">
        <v>255</v>
      </c>
      <c r="D65" s="56">
        <v>43</v>
      </c>
      <c r="E65" s="65" t="s">
        <v>256</v>
      </c>
      <c r="F65" s="56">
        <v>3</v>
      </c>
      <c r="G65" s="86" t="s">
        <v>257</v>
      </c>
      <c r="H65" s="86" t="s">
        <v>258</v>
      </c>
      <c r="I65" s="55" t="s">
        <v>259</v>
      </c>
      <c r="J65" s="50" t="s">
        <v>71</v>
      </c>
      <c r="K65" s="58"/>
      <c r="L65" s="58"/>
      <c r="M65" s="58"/>
      <c r="N65" s="58"/>
      <c r="O65" s="139">
        <v>1</v>
      </c>
      <c r="P65" s="59">
        <f>IFERROR((AVERAGE('1.Dir.Estratégico'!P47,'2.G. Conocimiento Innovación'!P29,'4.Comunicación Estratégica'!P30,'5.PDDD-6.PCFP_P.D. Coor Locales'!P35,'7.Potestad Disciplinaria'!P33,'8.G. Talento Humano'!P30,'14.Servicio al Usuario'!P35,'16.Evaluación y Sgto'!P31)),0)</f>
        <v>0.75</v>
      </c>
      <c r="Q65" s="40"/>
      <c r="R65" s="59">
        <f>IFERROR((AVERAGE('1.Dir.Estratégico'!R47,'2.G. Conocimiento Innovación'!R29,'4.Comunicación Estratégica'!R30,'5.PDDD-6.PCFP_P.D. Coor Locales'!R35,'7.Potestad Disciplinaria'!R33,'8.G. Talento Humano'!R30,'14.Servicio al Usuario'!R35,'16.Evaluación y Sgto'!R31)),0)</f>
        <v>0</v>
      </c>
      <c r="S65" s="40"/>
      <c r="T65" s="59">
        <f>IFERROR((AVERAGE('1.Dir.Estratégico'!T47,'2.G. Conocimiento Innovación'!T29,'4.Comunicación Estratégica'!T30,'5.PDDD-6.PCFP_P.D. Coor Locales'!T35,'7.Potestad Disciplinaria'!T33,'8.G. Talento Humano'!T30,'14.Servicio al Usuario'!T35,'16.Evaluación y Sgto'!T31)),0)</f>
        <v>0</v>
      </c>
      <c r="U65" s="40"/>
      <c r="V65" s="59">
        <f>IFERROR((AVERAGE('1.Dir.Estratégico'!V47,'2.G. Conocimiento Innovación'!V29,'4.Comunicación Estratégica'!V30,'5.PDDD-6.PCFP_P.D. Coor Locales'!V35,'7.Potestad Disciplinaria'!V33,'8.G. Talento Humano'!V30,'14.Servicio al Usuario'!V35,'16.Evaluación y Sgto'!V31)),0)</f>
        <v>0.14285714285714285</v>
      </c>
      <c r="W65" s="139">
        <v>1</v>
      </c>
      <c r="X65" s="59">
        <f>IFERROR((AVERAGE('1.Dir.Estratégico'!X47,'2.G. Conocimiento Innovación'!X29,'4.Comunicación Estratégica'!X30,'5.PDDD-6.PCFP_P.D. Coor Locales'!X35,'7.Potestad Disciplinaria'!X33,'8.G. Talento Humano'!X30,'14.Servicio al Usuario'!X35,'16.Evaluación y Sgto'!X31)),0)</f>
        <v>0</v>
      </c>
      <c r="Y65" s="40"/>
      <c r="Z65" s="40"/>
      <c r="AA65" s="40"/>
      <c r="AB65" s="40"/>
      <c r="AC65" s="139">
        <v>1</v>
      </c>
      <c r="AD65" s="59">
        <f>IFERROR((AVERAGE('1.Dir.Estratégico'!AD47,'2.G. Conocimiento Innovación'!AD29,'4.Comunicación Estratégica'!AD30,'5.PDDD-6.PCFP_P.D. Coor Locales'!AD35,'7.Potestad Disciplinaria'!AD33,'8.G. Talento Humano'!AD30,'14.Servicio al Usuario'!AD35,'16.Evaluación y Sgto'!AD31)),0)</f>
        <v>0</v>
      </c>
      <c r="AE65" s="40"/>
      <c r="AF65" s="40"/>
      <c r="AG65" s="40"/>
      <c r="AH65" s="59"/>
      <c r="AI65" s="140">
        <f>K65+M65+O65+Q65+S65+U65+W65+Y65+AA65+AC65+AE65+AG65</f>
        <v>3</v>
      </c>
      <c r="AJ65" s="202">
        <f>L65+N65+P65+R65+T65+V65+X65+Z65+AB65+AD65+AF65+AH65</f>
        <v>0.89285714285714279</v>
      </c>
      <c r="AK65" s="54">
        <f t="shared" ref="AK65:AK67" si="7">AJ65/AI65</f>
        <v>0.29761904761904762</v>
      </c>
    </row>
    <row r="66" spans="2:37" s="61" customFormat="1" ht="84" customHeight="1" x14ac:dyDescent="0.25">
      <c r="B66" s="296"/>
      <c r="C66" s="296"/>
      <c r="D66" s="56">
        <v>44</v>
      </c>
      <c r="E66" s="65" t="s">
        <v>260</v>
      </c>
      <c r="F66" s="51">
        <v>1.75</v>
      </c>
      <c r="G66" s="86" t="s">
        <v>245</v>
      </c>
      <c r="H66" s="86" t="s">
        <v>220</v>
      </c>
      <c r="I66" s="55" t="s">
        <v>261</v>
      </c>
      <c r="J66" s="50" t="s">
        <v>71</v>
      </c>
      <c r="K66" s="58"/>
      <c r="L66" s="58"/>
      <c r="M66" s="58"/>
      <c r="N66" s="58"/>
      <c r="O66" s="139">
        <v>0.25</v>
      </c>
      <c r="P66" s="40">
        <f>'16.Evaluación y Sgto'!P32</f>
        <v>0.25</v>
      </c>
      <c r="Q66" s="139">
        <v>0.25</v>
      </c>
      <c r="R66" s="40">
        <f>'16.Evaluación y Sgto'!R32</f>
        <v>0.25</v>
      </c>
      <c r="S66" s="139">
        <v>0.25</v>
      </c>
      <c r="T66" s="40">
        <f>'16.Evaluación y Sgto'!T32</f>
        <v>0.25</v>
      </c>
      <c r="U66" s="139">
        <v>0.25</v>
      </c>
      <c r="V66" s="40">
        <f>'16.Evaluación y Sgto'!V32</f>
        <v>0.25</v>
      </c>
      <c r="W66" s="139">
        <v>0.25</v>
      </c>
      <c r="X66" s="40">
        <f>'16.Evaluación y Sgto'!X32</f>
        <v>0</v>
      </c>
      <c r="Y66" s="40"/>
      <c r="Z66" s="40"/>
      <c r="AA66" s="139">
        <v>0.25</v>
      </c>
      <c r="AB66" s="40">
        <f>'16.Evaluación y Sgto'!AB32</f>
        <v>0</v>
      </c>
      <c r="AC66" s="139">
        <v>0.25</v>
      </c>
      <c r="AD66" s="40">
        <f>'16.Evaluación y Sgto'!AD32</f>
        <v>0</v>
      </c>
      <c r="AE66" s="40"/>
      <c r="AF66" s="40"/>
      <c r="AG66" s="40"/>
      <c r="AH66" s="59"/>
      <c r="AI66" s="140">
        <f>K66+M66+O66+Q66+S66+U66+W66+Y66+AA66+AC66+AE66+AG66</f>
        <v>1.75</v>
      </c>
      <c r="AJ66" s="202">
        <f>L66+N66+P66+R66+T66+V66+X66+Z66+AB66+AD66+AF66+AH66</f>
        <v>1</v>
      </c>
      <c r="AK66" s="54">
        <f t="shared" si="7"/>
        <v>0.5714285714285714</v>
      </c>
    </row>
    <row r="67" spans="2:37" s="61" customFormat="1" ht="84" customHeight="1" x14ac:dyDescent="0.25">
      <c r="B67" s="297"/>
      <c r="C67" s="297"/>
      <c r="D67" s="51">
        <v>45</v>
      </c>
      <c r="E67" s="55" t="s">
        <v>262</v>
      </c>
      <c r="F67" s="51">
        <v>2</v>
      </c>
      <c r="G67" s="86" t="s">
        <v>68</v>
      </c>
      <c r="H67" s="86" t="s">
        <v>236</v>
      </c>
      <c r="I67" s="55" t="s">
        <v>263</v>
      </c>
      <c r="J67" s="50" t="s">
        <v>71</v>
      </c>
      <c r="K67" s="58"/>
      <c r="L67" s="58"/>
      <c r="M67" s="58"/>
      <c r="N67" s="58"/>
      <c r="O67" s="58"/>
      <c r="P67" s="58"/>
      <c r="Q67" s="75">
        <v>1</v>
      </c>
      <c r="R67" s="59">
        <f>'1.Dir.Estratégico'!R48</f>
        <v>0</v>
      </c>
      <c r="S67" s="59"/>
      <c r="T67" s="59">
        <f>'1.Dir.Estratégico'!T48</f>
        <v>1</v>
      </c>
      <c r="U67" s="59"/>
      <c r="V67" s="59"/>
      <c r="W67" s="59"/>
      <c r="X67" s="59"/>
      <c r="Y67" s="59"/>
      <c r="Z67" s="59"/>
      <c r="AA67" s="59"/>
      <c r="AB67" s="59"/>
      <c r="AC67" s="75">
        <v>1</v>
      </c>
      <c r="AD67" s="59">
        <f>'1.Dir.Estratégico'!AD48</f>
        <v>0</v>
      </c>
      <c r="AE67" s="59"/>
      <c r="AF67" s="59"/>
      <c r="AG67" s="59"/>
      <c r="AH67" s="59"/>
      <c r="AI67" s="140">
        <f t="shared" si="6"/>
        <v>2</v>
      </c>
      <c r="AJ67" s="202">
        <f>L67+N67+P67+R67+T67+V67+X67+Z67+AB67+AD67+AF67+AH67</f>
        <v>1</v>
      </c>
      <c r="AK67" s="54">
        <f t="shared" si="7"/>
        <v>0.5</v>
      </c>
    </row>
    <row r="68" spans="2:37" s="42" customFormat="1" ht="31.5" customHeight="1" x14ac:dyDescent="0.25">
      <c r="B68" s="303" t="s">
        <v>264</v>
      </c>
      <c r="C68" s="305">
        <f>+C13+C15+C18+C31+C41+C54+C64</f>
        <v>1</v>
      </c>
      <c r="D68" s="306"/>
      <c r="E68" s="309" t="s">
        <v>59</v>
      </c>
      <c r="F68" s="309"/>
      <c r="G68" s="309"/>
      <c r="H68" s="309"/>
      <c r="I68" s="309"/>
      <c r="J68" s="309"/>
      <c r="K68" s="40">
        <f t="shared" ref="K68:AJ68" si="8">SUM(K14:K67)</f>
        <v>0</v>
      </c>
      <c r="L68" s="40">
        <f t="shared" si="8"/>
        <v>0</v>
      </c>
      <c r="M68" s="141">
        <f t="shared" si="8"/>
        <v>0</v>
      </c>
      <c r="N68" s="207">
        <f t="shared" si="8"/>
        <v>0</v>
      </c>
      <c r="O68" s="141">
        <f>SUM(O14:O67)</f>
        <v>12.75</v>
      </c>
      <c r="P68" s="207">
        <f t="shared" si="8"/>
        <v>12.5</v>
      </c>
      <c r="Q68" s="141">
        <f t="shared" si="8"/>
        <v>14.5</v>
      </c>
      <c r="R68" s="207">
        <f t="shared" si="8"/>
        <v>12.091299019607844</v>
      </c>
      <c r="S68" s="141">
        <f t="shared" si="8"/>
        <v>14.75</v>
      </c>
      <c r="T68" s="207">
        <f t="shared" si="8"/>
        <v>14.48345588235294</v>
      </c>
      <c r="U68" s="141">
        <f t="shared" si="8"/>
        <v>8.5</v>
      </c>
      <c r="V68" s="207">
        <f t="shared" si="8"/>
        <v>5.8487394957983199</v>
      </c>
      <c r="W68" s="141">
        <f t="shared" si="8"/>
        <v>14.25</v>
      </c>
      <c r="X68" s="207">
        <f t="shared" si="8"/>
        <v>0</v>
      </c>
      <c r="Y68" s="141">
        <f t="shared" si="8"/>
        <v>4.5</v>
      </c>
      <c r="Z68" s="207">
        <f t="shared" si="8"/>
        <v>0</v>
      </c>
      <c r="AA68" s="141">
        <f t="shared" si="8"/>
        <v>9.75</v>
      </c>
      <c r="AB68" s="207">
        <f>SUM(AB14:AB67)</f>
        <v>0</v>
      </c>
      <c r="AC68" s="141">
        <f t="shared" si="8"/>
        <v>13.75</v>
      </c>
      <c r="AD68" s="207">
        <f t="shared" si="8"/>
        <v>0</v>
      </c>
      <c r="AE68" s="141">
        <f t="shared" si="8"/>
        <v>5</v>
      </c>
      <c r="AF68" s="207">
        <f t="shared" si="8"/>
        <v>0</v>
      </c>
      <c r="AG68" s="141">
        <f t="shared" si="8"/>
        <v>2.25</v>
      </c>
      <c r="AH68" s="207">
        <f t="shared" si="8"/>
        <v>0</v>
      </c>
      <c r="AI68" s="141">
        <f t="shared" si="8"/>
        <v>100</v>
      </c>
      <c r="AJ68" s="141">
        <f t="shared" si="8"/>
        <v>44.923494397759107</v>
      </c>
      <c r="AK68" s="41">
        <f>AVERAGE(AK14:AK67)</f>
        <v>0.48075111120837222</v>
      </c>
    </row>
    <row r="69" spans="2:37" s="42" customFormat="1" ht="31.5" customHeight="1" x14ac:dyDescent="0.25">
      <c r="B69" s="304"/>
      <c r="C69" s="307"/>
      <c r="D69" s="308"/>
      <c r="E69" s="309" t="s">
        <v>265</v>
      </c>
      <c r="F69" s="309"/>
      <c r="G69" s="309"/>
      <c r="H69" s="309"/>
      <c r="I69" s="309"/>
      <c r="J69" s="309"/>
      <c r="K69" s="40">
        <f>SUM(K15:K68)</f>
        <v>0</v>
      </c>
      <c r="L69" s="40">
        <f>SUM(L15:L68)</f>
        <v>0</v>
      </c>
      <c r="M69" s="141">
        <f>+M68</f>
        <v>0</v>
      </c>
      <c r="N69" s="207">
        <f>+N68</f>
        <v>0</v>
      </c>
      <c r="O69" s="141">
        <f>+O68+M69</f>
        <v>12.75</v>
      </c>
      <c r="P69" s="207">
        <f>+P68+N69</f>
        <v>12.5</v>
      </c>
      <c r="Q69" s="141">
        <f>+Q68+O69</f>
        <v>27.25</v>
      </c>
      <c r="R69" s="207">
        <f>+R68+P69</f>
        <v>24.591299019607845</v>
      </c>
      <c r="S69" s="141">
        <f>Q69+S68</f>
        <v>42</v>
      </c>
      <c r="T69" s="207">
        <f t="shared" ref="T69:AG69" si="9">+R69+T68</f>
        <v>39.074754901960787</v>
      </c>
      <c r="U69" s="141">
        <f t="shared" si="9"/>
        <v>50.5</v>
      </c>
      <c r="V69" s="207">
        <f t="shared" si="9"/>
        <v>44.923494397759107</v>
      </c>
      <c r="W69" s="141">
        <f t="shared" si="9"/>
        <v>64.75</v>
      </c>
      <c r="X69" s="207">
        <f t="shared" si="9"/>
        <v>44.923494397759107</v>
      </c>
      <c r="Y69" s="141">
        <f t="shared" si="9"/>
        <v>69.25</v>
      </c>
      <c r="Z69" s="207">
        <f t="shared" si="9"/>
        <v>44.923494397759107</v>
      </c>
      <c r="AA69" s="141">
        <f t="shared" si="9"/>
        <v>79</v>
      </c>
      <c r="AB69" s="207">
        <f t="shared" si="9"/>
        <v>44.923494397759107</v>
      </c>
      <c r="AC69" s="141">
        <f t="shared" si="9"/>
        <v>92.75</v>
      </c>
      <c r="AD69" s="207">
        <f t="shared" si="9"/>
        <v>44.923494397759107</v>
      </c>
      <c r="AE69" s="141">
        <f t="shared" si="9"/>
        <v>97.75</v>
      </c>
      <c r="AF69" s="207">
        <f t="shared" si="9"/>
        <v>44.923494397759107</v>
      </c>
      <c r="AG69" s="141">
        <f t="shared" si="9"/>
        <v>100</v>
      </c>
      <c r="AH69" s="207">
        <f>+AF69+AH68</f>
        <v>44.923494397759107</v>
      </c>
      <c r="AI69" s="300"/>
      <c r="AJ69" s="301"/>
      <c r="AK69" s="302"/>
    </row>
    <row r="70" spans="2:37" ht="15" x14ac:dyDescent="0.25">
      <c r="J70" s="43"/>
    </row>
    <row r="71" spans="2:37" ht="17.399999999999999" x14ac:dyDescent="0.3">
      <c r="B71" s="45" t="s">
        <v>266</v>
      </c>
      <c r="J71" s="43"/>
    </row>
    <row r="72" spans="2:37" ht="20.399999999999999" x14ac:dyDescent="0.35">
      <c r="B72" s="46" t="s">
        <v>267</v>
      </c>
      <c r="J72" s="43"/>
      <c r="AI72" s="142"/>
    </row>
    <row r="73" spans="2:37" ht="20.399999999999999" x14ac:dyDescent="0.35">
      <c r="B73" s="46" t="s">
        <v>268</v>
      </c>
      <c r="J73" s="43"/>
    </row>
    <row r="74" spans="2:37" ht="18" x14ac:dyDescent="0.35">
      <c r="B74" s="133" t="s">
        <v>269</v>
      </c>
      <c r="J74" s="43"/>
    </row>
    <row r="75" spans="2:37" ht="18" x14ac:dyDescent="0.35">
      <c r="B75" s="133" t="s">
        <v>270</v>
      </c>
      <c r="J75" s="43"/>
    </row>
    <row r="76" spans="2:37" ht="15" x14ac:dyDescent="0.25">
      <c r="J76" s="43"/>
    </row>
    <row r="77" spans="2:37" ht="15" customHeight="1" x14ac:dyDescent="0.25">
      <c r="B77" s="292" t="s">
        <v>23</v>
      </c>
      <c r="C77" s="292"/>
      <c r="D77" s="292"/>
      <c r="E77" s="292"/>
      <c r="F77" s="292"/>
      <c r="G77" s="292"/>
      <c r="H77" s="292"/>
      <c r="I77" s="292"/>
      <c r="J77" s="292"/>
      <c r="K77" s="292"/>
      <c r="L77" s="292"/>
      <c r="M77" s="292"/>
      <c r="N77" s="292"/>
      <c r="O77" s="292"/>
      <c r="P77" s="292"/>
    </row>
    <row r="78" spans="2:37" ht="15" x14ac:dyDescent="0.25">
      <c r="J78" s="43"/>
    </row>
    <row r="79" spans="2:37" ht="15" x14ac:dyDescent="0.25">
      <c r="J79" s="43"/>
    </row>
    <row r="80" spans="2:37" ht="15" x14ac:dyDescent="0.25">
      <c r="E80" s="98"/>
      <c r="J80" s="43"/>
    </row>
  </sheetData>
  <sheetProtection algorithmName="SHA-512" hashValue="ZEQBiYoZgoy/ic6T8V1o6zisWVf8bj3IjnszNRwA7pVJLoLLmy/32PIZb2mfIwF3iXPd9xaTbbAEZS4u426+6Q==" saltValue="4HNQhSBT1+15vxMYTOUhnw==" spinCount="100000" sheet="1" objects="1" scenarios="1"/>
  <mergeCells count="68">
    <mergeCell ref="E68:J68"/>
    <mergeCell ref="E69:J69"/>
    <mergeCell ref="AI69:AK69"/>
    <mergeCell ref="B77:P77"/>
    <mergeCell ref="B55:B61"/>
    <mergeCell ref="C55:C61"/>
    <mergeCell ref="B65:B67"/>
    <mergeCell ref="C65:C67"/>
    <mergeCell ref="B68:B69"/>
    <mergeCell ref="C68:D69"/>
    <mergeCell ref="B45:B46"/>
    <mergeCell ref="C45:C46"/>
    <mergeCell ref="B47:B50"/>
    <mergeCell ref="C47:C50"/>
    <mergeCell ref="B51:B53"/>
    <mergeCell ref="C51:C53"/>
    <mergeCell ref="B34:B36"/>
    <mergeCell ref="C34:C36"/>
    <mergeCell ref="B37:B38"/>
    <mergeCell ref="C37:C38"/>
    <mergeCell ref="B43:B44"/>
    <mergeCell ref="C43:C44"/>
    <mergeCell ref="B26:B30"/>
    <mergeCell ref="C26:C30"/>
    <mergeCell ref="D26:D27"/>
    <mergeCell ref="E26:E27"/>
    <mergeCell ref="D29:D30"/>
    <mergeCell ref="E29:E30"/>
    <mergeCell ref="J22:J23"/>
    <mergeCell ref="U11:V11"/>
    <mergeCell ref="W11:X11"/>
    <mergeCell ref="Y11:Z11"/>
    <mergeCell ref="AA11:AB11"/>
    <mergeCell ref="M11:N11"/>
    <mergeCell ref="O11:P11"/>
    <mergeCell ref="Q11:R11"/>
    <mergeCell ref="S11:T11"/>
    <mergeCell ref="B19:B24"/>
    <mergeCell ref="C19:C24"/>
    <mergeCell ref="D22:D23"/>
    <mergeCell ref="E22:E23"/>
    <mergeCell ref="H22:H23"/>
    <mergeCell ref="AG11:AH11"/>
    <mergeCell ref="C6:AK6"/>
    <mergeCell ref="C7:AK7"/>
    <mergeCell ref="C8:AK8"/>
    <mergeCell ref="I10:I12"/>
    <mergeCell ref="J10:J12"/>
    <mergeCell ref="K10:AJ10"/>
    <mergeCell ref="AK10:AK12"/>
    <mergeCell ref="K11:L11"/>
    <mergeCell ref="AI11:AJ11"/>
    <mergeCell ref="AC11:AD11"/>
    <mergeCell ref="AE11:AF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O14 W34:AH34 Q50 S50:W50 Y50:AC50 AE50:AG50 R51:AH52 Q58 S58 U58 W58 Y58 AA58 AC58 AE58 AG58 Q59:Y59 AA59:AH59 Q60:AH62 T27:AH28 Q35:AH37 Q53:AH57">
    <cfRule type="cellIs" dxfId="178" priority="84" operator="greaterThan">
      <formula>"O"</formula>
    </cfRule>
  </conditionalFormatting>
  <conditionalFormatting sqref="O16:O17">
    <cfRule type="cellIs" dxfId="177" priority="83" operator="greaterThan">
      <formula>"O"</formula>
    </cfRule>
  </conditionalFormatting>
  <conditionalFormatting sqref="O25">
    <cfRule type="cellIs" dxfId="176" priority="72" operator="greaterThan">
      <formula>"O"</formula>
    </cfRule>
  </conditionalFormatting>
  <conditionalFormatting sqref="O28:O29">
    <cfRule type="cellIs" dxfId="175" priority="68" operator="greaterThan">
      <formula>"O"</formula>
    </cfRule>
  </conditionalFormatting>
  <conditionalFormatting sqref="O32:O35">
    <cfRule type="cellIs" dxfId="174" priority="63" operator="greaterThan">
      <formula>"O"</formula>
    </cfRule>
  </conditionalFormatting>
  <conditionalFormatting sqref="O44">
    <cfRule type="cellIs" dxfId="173" priority="67" operator="greaterThan">
      <formula>"O"</formula>
    </cfRule>
  </conditionalFormatting>
  <conditionalFormatting sqref="O50">
    <cfRule type="cellIs" dxfId="172" priority="65" operator="greaterThan">
      <formula>"O"</formula>
    </cfRule>
  </conditionalFormatting>
  <conditionalFormatting sqref="O57:O58">
    <cfRule type="cellIs" dxfId="171" priority="82" operator="greaterThan">
      <formula>"O"</formula>
    </cfRule>
  </conditionalFormatting>
  <conditionalFormatting sqref="O65:O66">
    <cfRule type="cellIs" dxfId="170" priority="76" operator="greaterThan">
      <formula>"O"</formula>
    </cfRule>
  </conditionalFormatting>
  <conditionalFormatting sqref="O22:P22">
    <cfRule type="cellIs" dxfId="169" priority="77" operator="greaterThan">
      <formula>"O"</formula>
    </cfRule>
  </conditionalFormatting>
  <conditionalFormatting sqref="Q33:Q34">
    <cfRule type="cellIs" dxfId="168" priority="62" operator="greaterThan">
      <formula>"O"</formula>
    </cfRule>
  </conditionalFormatting>
  <conditionalFormatting sqref="Q22:S23 Q21 S21">
    <cfRule type="cellIs" dxfId="167" priority="73" operator="greaterThan">
      <formula>"O"</formula>
    </cfRule>
  </conditionalFormatting>
  <conditionalFormatting sqref="Q49:U49 W49:Y49">
    <cfRule type="cellIs" dxfId="166" priority="75" operator="greaterThan">
      <formula>"O"</formula>
    </cfRule>
  </conditionalFormatting>
  <conditionalFormatting sqref="Q14:AH15 Q16:AA16 AC16:AH16 U22:AH22 U21 W21 Y21 AA21:AH21 Q17:AH20">
    <cfRule type="cellIs" dxfId="165" priority="79" operator="greaterThan">
      <formula>"O"</formula>
    </cfRule>
  </conditionalFormatting>
  <conditionalFormatting sqref="Q25:AA25 AC25:AH25 Q24:AH24">
    <cfRule type="cellIs" dxfId="164" priority="71" operator="greaterThan">
      <formula>"O"</formula>
    </cfRule>
  </conditionalFormatting>
  <conditionalFormatting sqref="Q29:U29 W29:AA29 AC29:AG29 Q30:AH31">
    <cfRule type="cellIs" dxfId="163" priority="69" operator="greaterThan">
      <formula>"O"</formula>
    </cfRule>
  </conditionalFormatting>
  <conditionalFormatting sqref="Q44:AA44 AC44:AH44 Q39:AH43">
    <cfRule type="cellIs" dxfId="162" priority="66" operator="greaterThan">
      <formula>"O"</formula>
    </cfRule>
  </conditionalFormatting>
  <conditionalFormatting sqref="Q64:AH64 Y66:AA66 AC66 Q65:Q66 Y65:AC65 AE65:AH66 S65:S66 U65:U66 W65:W66 Q67:AH67">
    <cfRule type="cellIs" dxfId="161" priority="64" operator="greaterThan">
      <formula>"O"</formula>
    </cfRule>
  </conditionalFormatting>
  <conditionalFormatting sqref="S34 U34">
    <cfRule type="cellIs" dxfId="160" priority="61" operator="greaterThan">
      <formula>"O"</formula>
    </cfRule>
  </conditionalFormatting>
  <conditionalFormatting sqref="R26:AH26 Q27:R28 S33 O47 R47:T47 V47:AH47 R48 AC48:AE48 Z48:AB49 R32:W32 Y32:AA32 U33 W33 Y33 AA33 AC32:AH32 AC33 AE33 AG33 R45:AH46 AG48:AH48">
    <cfRule type="cellIs" dxfId="159" priority="81" operator="greaterThan">
      <formula>"O"</formula>
    </cfRule>
  </conditionalFormatting>
  <conditionalFormatting sqref="S27">
    <cfRule type="cellIs" dxfId="158" priority="70" operator="greaterThan">
      <formula>"O"</formula>
    </cfRule>
  </conditionalFormatting>
  <conditionalFormatting sqref="T23:V23">
    <cfRule type="cellIs" dxfId="157" priority="78" operator="greaterThan">
      <formula>"O"</formula>
    </cfRule>
  </conditionalFormatting>
  <conditionalFormatting sqref="T48:U48 W48:Y48">
    <cfRule type="cellIs" dxfId="156" priority="74" operator="greaterThan">
      <formula>"O"</formula>
    </cfRule>
  </conditionalFormatting>
  <conditionalFormatting sqref="Y23 Q38:V38 X38 Q63:U63 W63:AH63 AC23 AA23 AE23:AH23">
    <cfRule type="cellIs" dxfId="155" priority="85" operator="greaterThan">
      <formula>"O"</formula>
    </cfRule>
  </conditionalFormatting>
  <conditionalFormatting sqref="Z38:AH38">
    <cfRule type="cellIs" dxfId="154" priority="60" operator="greaterThan">
      <formula>"O"</formula>
    </cfRule>
  </conditionalFormatting>
  <conditionalFormatting sqref="AD49:AE49 AG49:AH49">
    <cfRule type="cellIs" dxfId="153" priority="80" operator="greaterThan">
      <formula>"O"</formula>
    </cfRule>
  </conditionalFormatting>
  <conditionalFormatting sqref="R21">
    <cfRule type="cellIs" dxfId="152" priority="59" operator="greaterThan">
      <formula>"O"</formula>
    </cfRule>
  </conditionalFormatting>
  <conditionalFormatting sqref="T22">
    <cfRule type="cellIs" dxfId="151" priority="58" operator="greaterThan">
      <formula>"O"</formula>
    </cfRule>
  </conditionalFormatting>
  <conditionalFormatting sqref="AB23">
    <cfRule type="cellIs" dxfId="150" priority="57" operator="greaterThan">
      <formula>"O"</formula>
    </cfRule>
  </conditionalFormatting>
  <conditionalFormatting sqref="P25">
    <cfRule type="cellIs" dxfId="149" priority="56" operator="greaterThan">
      <formula>"O"</formula>
    </cfRule>
  </conditionalFormatting>
  <conditionalFormatting sqref="AB25">
    <cfRule type="cellIs" dxfId="148" priority="55" operator="greaterThan">
      <formula>"O"</formula>
    </cfRule>
  </conditionalFormatting>
  <conditionalFormatting sqref="P28">
    <cfRule type="cellIs" dxfId="147" priority="54" operator="greaterThan">
      <formula>"O"</formula>
    </cfRule>
  </conditionalFormatting>
  <conditionalFormatting sqref="P29">
    <cfRule type="cellIs" dxfId="146" priority="53" operator="greaterThan">
      <formula>"O"</formula>
    </cfRule>
  </conditionalFormatting>
  <conditionalFormatting sqref="AH29 AB29 V29">
    <cfRule type="cellIs" dxfId="145" priority="52" operator="greaterThan">
      <formula>"O"</formula>
    </cfRule>
  </conditionalFormatting>
  <conditionalFormatting sqref="P32">
    <cfRule type="cellIs" dxfId="144" priority="51" operator="greaterThan">
      <formula>"O"</formula>
    </cfRule>
  </conditionalFormatting>
  <conditionalFormatting sqref="AB32 X32">
    <cfRule type="cellIs" dxfId="143" priority="50" operator="greaterThan">
      <formula>"O"</formula>
    </cfRule>
  </conditionalFormatting>
  <conditionalFormatting sqref="P33">
    <cfRule type="cellIs" dxfId="142" priority="49" operator="greaterThan">
      <formula>"O"</formula>
    </cfRule>
  </conditionalFormatting>
  <conditionalFormatting sqref="AH33 AF33 AD33 AB33 Z33 X33 V33 T33 R33">
    <cfRule type="cellIs" dxfId="141" priority="48" operator="greaterThan">
      <formula>"O"</formula>
    </cfRule>
  </conditionalFormatting>
  <conditionalFormatting sqref="P34">
    <cfRule type="cellIs" dxfId="140" priority="47" operator="greaterThan">
      <formula>"O"</formula>
    </cfRule>
  </conditionalFormatting>
  <conditionalFormatting sqref="R34">
    <cfRule type="cellIs" dxfId="139" priority="46" operator="greaterThan">
      <formula>"O"</formula>
    </cfRule>
  </conditionalFormatting>
  <conditionalFormatting sqref="P44">
    <cfRule type="cellIs" dxfId="138" priority="41" operator="greaterThan">
      <formula>"O"</formula>
    </cfRule>
  </conditionalFormatting>
  <conditionalFormatting sqref="T34">
    <cfRule type="cellIs" dxfId="137" priority="43" operator="greaterThan">
      <formula>"O"</formula>
    </cfRule>
  </conditionalFormatting>
  <conditionalFormatting sqref="P35">
    <cfRule type="cellIs" dxfId="136" priority="42" operator="greaterThan">
      <formula>"O"</formula>
    </cfRule>
  </conditionalFormatting>
  <conditionalFormatting sqref="AB44">
    <cfRule type="cellIs" dxfId="135" priority="40" operator="greaterThan">
      <formula>"O"</formula>
    </cfRule>
  </conditionalFormatting>
  <conditionalFormatting sqref="P47">
    <cfRule type="cellIs" dxfId="134" priority="39" operator="greaterThan">
      <formula>"O"</formula>
    </cfRule>
  </conditionalFormatting>
  <conditionalFormatting sqref="V48">
    <cfRule type="cellIs" dxfId="133" priority="38" operator="greaterThan">
      <formula>"O"</formula>
    </cfRule>
  </conditionalFormatting>
  <conditionalFormatting sqref="AF48">
    <cfRule type="cellIs" dxfId="132" priority="37" operator="greaterThan">
      <formula>"O"</formula>
    </cfRule>
  </conditionalFormatting>
  <conditionalFormatting sqref="V49">
    <cfRule type="cellIs" dxfId="131" priority="36" operator="greaterThan">
      <formula>"O"</formula>
    </cfRule>
  </conditionalFormatting>
  <conditionalFormatting sqref="AF49">
    <cfRule type="cellIs" dxfId="130" priority="35" operator="greaterThan">
      <formula>"O"</formula>
    </cfRule>
  </conditionalFormatting>
  <conditionalFormatting sqref="P50">
    <cfRule type="cellIs" dxfId="129" priority="34" operator="greaterThan">
      <formula>"O"</formula>
    </cfRule>
  </conditionalFormatting>
  <conditionalFormatting sqref="AH50 AD50 X50 R50">
    <cfRule type="cellIs" dxfId="128" priority="33" operator="greaterThan">
      <formula>"O"</formula>
    </cfRule>
  </conditionalFormatting>
  <conditionalFormatting sqref="P57">
    <cfRule type="cellIs" dxfId="127" priority="32" operator="greaterThan">
      <formula>"O"</formula>
    </cfRule>
  </conditionalFormatting>
  <conditionalFormatting sqref="P58">
    <cfRule type="cellIs" dxfId="126" priority="31" operator="greaterThan">
      <formula>"O"</formula>
    </cfRule>
  </conditionalFormatting>
  <conditionalFormatting sqref="Z59">
    <cfRule type="cellIs" dxfId="125" priority="28" operator="greaterThan">
      <formula>"O"</formula>
    </cfRule>
  </conditionalFormatting>
  <conditionalFormatting sqref="P66">
    <cfRule type="cellIs" dxfId="124" priority="27" operator="greaterThan">
      <formula>"O"</formula>
    </cfRule>
  </conditionalFormatting>
  <conditionalFormatting sqref="AD66 AB66 X66 V66 T66 R66">
    <cfRule type="cellIs" dxfId="123" priority="26" operator="greaterThan">
      <formula>"O"</formula>
    </cfRule>
  </conditionalFormatting>
  <conditionalFormatting sqref="P65">
    <cfRule type="cellIs" dxfId="122" priority="25" operator="greaterThan">
      <formula>"O"</formula>
    </cfRule>
  </conditionalFormatting>
  <conditionalFormatting sqref="T21">
    <cfRule type="cellIs" dxfId="121" priority="22" operator="greaterThan">
      <formula>"O"</formula>
    </cfRule>
  </conditionalFormatting>
  <conditionalFormatting sqref="V21">
    <cfRule type="cellIs" dxfId="120" priority="21" operator="greaterThan">
      <formula>"O"</formula>
    </cfRule>
  </conditionalFormatting>
  <conditionalFormatting sqref="X21">
    <cfRule type="cellIs" dxfId="119" priority="20" operator="greaterThan">
      <formula>"O"</formula>
    </cfRule>
  </conditionalFormatting>
  <conditionalFormatting sqref="Z21">
    <cfRule type="cellIs" dxfId="118" priority="19" operator="greaterThan">
      <formula>"O"</formula>
    </cfRule>
  </conditionalFormatting>
  <conditionalFormatting sqref="X23">
    <cfRule type="cellIs" dxfId="117" priority="18" operator="greaterThan">
      <formula>"O"</formula>
    </cfRule>
  </conditionalFormatting>
  <conditionalFormatting sqref="Z23">
    <cfRule type="cellIs" dxfId="116" priority="17" operator="greaterThan">
      <formula>"O"</formula>
    </cfRule>
  </conditionalFormatting>
  <conditionalFormatting sqref="AD23">
    <cfRule type="cellIs" dxfId="115" priority="16" operator="greaterThan">
      <formula>"O"</formula>
    </cfRule>
  </conditionalFormatting>
  <conditionalFormatting sqref="R58">
    <cfRule type="cellIs" dxfId="114" priority="15" operator="greaterThan">
      <formula>"O"</formula>
    </cfRule>
  </conditionalFormatting>
  <conditionalFormatting sqref="T58">
    <cfRule type="cellIs" dxfId="113" priority="14" operator="greaterThan">
      <formula>"O"</formula>
    </cfRule>
  </conditionalFormatting>
  <conditionalFormatting sqref="V58">
    <cfRule type="cellIs" dxfId="112" priority="13" operator="greaterThan">
      <formula>"O"</formula>
    </cfRule>
  </conditionalFormatting>
  <conditionalFormatting sqref="X65">
    <cfRule type="cellIs" dxfId="111" priority="12" operator="greaterThan">
      <formula>"O"</formula>
    </cfRule>
  </conditionalFormatting>
  <conditionalFormatting sqref="AD65">
    <cfRule type="cellIs" dxfId="110" priority="10" operator="greaterThan">
      <formula>"O"</formula>
    </cfRule>
  </conditionalFormatting>
  <conditionalFormatting sqref="X58">
    <cfRule type="cellIs" dxfId="109" priority="9" operator="greaterThan">
      <formula>"O"</formula>
    </cfRule>
  </conditionalFormatting>
  <conditionalFormatting sqref="Z58">
    <cfRule type="cellIs" dxfId="108" priority="8" operator="greaterThan">
      <formula>"O"</formula>
    </cfRule>
  </conditionalFormatting>
  <conditionalFormatting sqref="AB58">
    <cfRule type="cellIs" dxfId="107" priority="7" operator="greaterThan">
      <formula>"O"</formula>
    </cfRule>
  </conditionalFormatting>
  <conditionalFormatting sqref="AD58">
    <cfRule type="cellIs" dxfId="106" priority="6" operator="greaterThan">
      <formula>"O"</formula>
    </cfRule>
  </conditionalFormatting>
  <conditionalFormatting sqref="AF58">
    <cfRule type="cellIs" dxfId="105" priority="5" operator="greaterThan">
      <formula>"O"</formula>
    </cfRule>
  </conditionalFormatting>
  <conditionalFormatting sqref="AH58">
    <cfRule type="cellIs" dxfId="104" priority="4" operator="greaterThan">
      <formula>"O"</formula>
    </cfRule>
  </conditionalFormatting>
  <conditionalFormatting sqref="R65">
    <cfRule type="cellIs" dxfId="103" priority="3" operator="greaterThan">
      <formula>"O"</formula>
    </cfRule>
  </conditionalFormatting>
  <conditionalFormatting sqref="T65">
    <cfRule type="cellIs" dxfId="102" priority="2" operator="greaterThan">
      <formula>"O"</formula>
    </cfRule>
  </conditionalFormatting>
  <conditionalFormatting sqref="V65">
    <cfRule type="cellIs" dxfId="101" priority="1" operator="greaterThan">
      <formula>"O"</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B996-DB6A-4D9B-AE84-A14F292684F0}">
  <dimension ref="B2:AL61"/>
  <sheetViews>
    <sheetView showGridLines="0" topLeftCell="D1" zoomScale="55" zoomScaleNormal="55" workbookViewId="0">
      <pane xSplit="9" ySplit="13" topLeftCell="R44" activePane="bottomRight" state="frozen"/>
      <selection activeCell="D1" sqref="D1"/>
      <selection pane="topRight" activeCell="M1" sqref="M1"/>
      <selection pane="bottomLeft" activeCell="D14" sqref="D14"/>
      <selection pane="bottomRight" activeCell="U47" sqref="U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11.33203125" style="142"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s="208"/>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209" t="s">
        <v>63</v>
      </c>
      <c r="AK12" s="333"/>
    </row>
    <row r="13" spans="2:37" ht="36.75" customHeight="1" x14ac:dyDescent="0.2">
      <c r="B13" s="17" t="s">
        <v>64</v>
      </c>
      <c r="C13" s="18">
        <f>$F13/100</f>
        <v>0.02</v>
      </c>
      <c r="D13" s="18"/>
      <c r="E13" s="136"/>
      <c r="F13" s="137">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2"/>
      <c r="AJ13" s="210"/>
      <c r="AK13" s="23"/>
    </row>
    <row r="14" spans="2:37" ht="105" customHeight="1" x14ac:dyDescent="0.2">
      <c r="B14" s="57" t="s">
        <v>65</v>
      </c>
      <c r="C14" s="91" t="s">
        <v>66</v>
      </c>
      <c r="D14" s="50">
        <v>1</v>
      </c>
      <c r="E14" s="65" t="s">
        <v>67</v>
      </c>
      <c r="F14" s="51">
        <v>2</v>
      </c>
      <c r="G14" s="50" t="s">
        <v>68</v>
      </c>
      <c r="H14" s="89" t="s">
        <v>69</v>
      </c>
      <c r="I14" s="88" t="s">
        <v>70</v>
      </c>
      <c r="J14" s="89" t="s">
        <v>71</v>
      </c>
      <c r="K14" s="24"/>
      <c r="L14" s="24"/>
      <c r="M14" s="24"/>
      <c r="N14" s="24"/>
      <c r="O14" s="25"/>
      <c r="P14" s="24"/>
      <c r="Q14" s="25"/>
      <c r="R14" s="25"/>
      <c r="S14" s="25"/>
      <c r="T14" s="25"/>
      <c r="U14" s="74">
        <v>1</v>
      </c>
      <c r="V14" s="262">
        <v>1</v>
      </c>
      <c r="W14" s="74">
        <v>1</v>
      </c>
      <c r="X14" s="191"/>
      <c r="Y14" s="25"/>
      <c r="Z14" s="191"/>
      <c r="AA14" s="25"/>
      <c r="AB14" s="191"/>
      <c r="AC14" s="25"/>
      <c r="AD14" s="191"/>
      <c r="AE14" s="25"/>
      <c r="AF14" s="191"/>
      <c r="AG14" s="25"/>
      <c r="AH14" s="191"/>
      <c r="AI14" s="52">
        <f>K14+M14+O14+Q14+S14+U14+W14+Y14+AA14+AC14+AE14+AG14</f>
        <v>2</v>
      </c>
      <c r="AJ14" s="202">
        <f>L14+N14+P14+R14+T14+V14+X14+Z14+AB14+AD14+AF14+AH14</f>
        <v>1</v>
      </c>
      <c r="AK14" s="54">
        <f>AJ14/AI14</f>
        <v>0.5</v>
      </c>
    </row>
    <row r="15" spans="2:37" ht="27.75" customHeight="1" x14ac:dyDescent="0.2">
      <c r="B15" s="26" t="s">
        <v>72</v>
      </c>
      <c r="C15" s="185">
        <f>$F15/100</f>
        <v>3.5000000000000003E-2</v>
      </c>
      <c r="D15" s="27"/>
      <c r="E15" s="28"/>
      <c r="F15" s="138">
        <f>+F16+F17</f>
        <v>3.5</v>
      </c>
      <c r="G15" s="28"/>
      <c r="H15" s="29"/>
      <c r="I15" s="28"/>
      <c r="J15" s="30"/>
      <c r="K15" s="22"/>
      <c r="L15" s="23"/>
      <c r="M15" s="22"/>
      <c r="N15" s="23"/>
      <c r="O15" s="22"/>
      <c r="P15" s="23"/>
      <c r="Q15" s="31"/>
      <c r="R15" s="32"/>
      <c r="S15" s="31"/>
      <c r="T15" s="32"/>
      <c r="U15" s="31"/>
      <c r="V15" s="32"/>
      <c r="W15" s="31"/>
      <c r="X15" s="178"/>
      <c r="Y15" s="31"/>
      <c r="Z15" s="178"/>
      <c r="AA15" s="31"/>
      <c r="AB15" s="178"/>
      <c r="AC15" s="31"/>
      <c r="AD15" s="178"/>
      <c r="AE15" s="31"/>
      <c r="AF15" s="178"/>
      <c r="AG15" s="31"/>
      <c r="AH15" s="178"/>
      <c r="AI15" s="52"/>
      <c r="AJ15" s="203"/>
      <c r="AK15" s="32"/>
    </row>
    <row r="16" spans="2:37" s="61" customFormat="1" ht="92.4" customHeight="1" x14ac:dyDescent="0.25">
      <c r="B16" s="57" t="s">
        <v>73</v>
      </c>
      <c r="C16" s="55" t="s">
        <v>74</v>
      </c>
      <c r="D16" s="50">
        <v>2</v>
      </c>
      <c r="E16" s="65" t="s">
        <v>75</v>
      </c>
      <c r="F16" s="51">
        <v>1.5</v>
      </c>
      <c r="G16" s="50" t="s">
        <v>68</v>
      </c>
      <c r="H16" s="50" t="s">
        <v>76</v>
      </c>
      <c r="I16" s="55" t="s">
        <v>77</v>
      </c>
      <c r="J16" s="50" t="s">
        <v>71</v>
      </c>
      <c r="K16" s="58"/>
      <c r="L16" s="58"/>
      <c r="M16" s="58"/>
      <c r="N16" s="58"/>
      <c r="O16" s="182">
        <v>0.75</v>
      </c>
      <c r="P16" s="40">
        <v>0.75</v>
      </c>
      <c r="Q16" s="59"/>
      <c r="R16" s="59"/>
      <c r="S16" s="59"/>
      <c r="T16" s="59"/>
      <c r="U16" s="59"/>
      <c r="V16" s="59"/>
      <c r="W16" s="59"/>
      <c r="X16" s="192"/>
      <c r="Y16" s="59"/>
      <c r="Z16" s="192"/>
      <c r="AA16" s="139">
        <v>0.75</v>
      </c>
      <c r="AB16" s="192"/>
      <c r="AC16" s="59"/>
      <c r="AD16" s="192"/>
      <c r="AE16" s="59"/>
      <c r="AF16" s="192"/>
      <c r="AG16" s="59"/>
      <c r="AH16" s="192"/>
      <c r="AI16" s="60">
        <f t="shared" ref="AI16:AI17" si="0">K16+M16+O16+Q16+S16+U16+W16+Y16+AA16+AC16+AE16+AG16</f>
        <v>1.5</v>
      </c>
      <c r="AJ16" s="204">
        <f>L16+N16+P16+R16+T16+V16+X16+Z16+AB16+AD16+AF16+AH16</f>
        <v>0.75</v>
      </c>
      <c r="AK16" s="54">
        <f>AJ16/AI16</f>
        <v>0.5</v>
      </c>
    </row>
    <row r="17" spans="2:37" s="61" customFormat="1" ht="114.75" customHeight="1" x14ac:dyDescent="0.25">
      <c r="B17" s="57" t="s">
        <v>78</v>
      </c>
      <c r="C17" s="65" t="s">
        <v>79</v>
      </c>
      <c r="D17" s="146">
        <v>3</v>
      </c>
      <c r="E17" s="65" t="s">
        <v>80</v>
      </c>
      <c r="F17" s="134">
        <v>2</v>
      </c>
      <c r="G17" s="50" t="s">
        <v>81</v>
      </c>
      <c r="H17" s="50" t="s">
        <v>82</v>
      </c>
      <c r="I17" s="65" t="s">
        <v>83</v>
      </c>
      <c r="J17" s="50" t="s">
        <v>71</v>
      </c>
      <c r="K17" s="58"/>
      <c r="L17" s="58"/>
      <c r="M17" s="58"/>
      <c r="N17" s="58"/>
      <c r="O17" s="25"/>
      <c r="P17" s="58"/>
      <c r="Q17" s="75">
        <v>1</v>
      </c>
      <c r="R17" s="59">
        <v>1</v>
      </c>
      <c r="S17" s="93"/>
      <c r="T17" s="40">
        <v>0</v>
      </c>
      <c r="U17" s="93"/>
      <c r="V17" s="59"/>
      <c r="W17" s="59"/>
      <c r="X17" s="192"/>
      <c r="Y17" s="59"/>
      <c r="Z17" s="192"/>
      <c r="AA17" s="75">
        <v>1</v>
      </c>
      <c r="AB17" s="192"/>
      <c r="AC17" s="59"/>
      <c r="AD17" s="192"/>
      <c r="AE17" s="59"/>
      <c r="AF17" s="192"/>
      <c r="AG17" s="59"/>
      <c r="AH17" s="192"/>
      <c r="AI17" s="60">
        <f t="shared" si="0"/>
        <v>2</v>
      </c>
      <c r="AJ17" s="204">
        <f>L17+N17+P17+R17+T17+V17+X17+Z17+AB17+AD17+AF17+AH17</f>
        <v>1</v>
      </c>
      <c r="AK17" s="54">
        <f>AJ17/AI17</f>
        <v>0.5</v>
      </c>
    </row>
    <row r="18" spans="2:37" s="61" customFormat="1" ht="24.75" customHeight="1" x14ac:dyDescent="0.25">
      <c r="B18" s="26" t="s">
        <v>84</v>
      </c>
      <c r="C18" s="185">
        <f>$F18/100</f>
        <v>0.16</v>
      </c>
      <c r="D18" s="27"/>
      <c r="E18" s="28"/>
      <c r="F18" s="138">
        <f>SUM(F19:F28)</f>
        <v>16</v>
      </c>
      <c r="G18" s="28"/>
      <c r="H18" s="29"/>
      <c r="I18" s="28"/>
      <c r="J18" s="30"/>
      <c r="K18" s="22"/>
      <c r="L18" s="23"/>
      <c r="M18" s="22"/>
      <c r="N18" s="23"/>
      <c r="O18" s="22"/>
      <c r="P18" s="23"/>
      <c r="Q18" s="31"/>
      <c r="R18" s="32"/>
      <c r="S18" s="31"/>
      <c r="T18" s="32"/>
      <c r="U18" s="31"/>
      <c r="V18" s="32"/>
      <c r="W18" s="31"/>
      <c r="X18" s="178"/>
      <c r="Y18" s="31"/>
      <c r="Z18" s="178"/>
      <c r="AA18" s="31"/>
      <c r="AB18" s="178"/>
      <c r="AC18" s="31"/>
      <c r="AD18" s="178"/>
      <c r="AE18" s="31"/>
      <c r="AF18" s="178"/>
      <c r="AG18" s="31"/>
      <c r="AH18" s="178"/>
      <c r="AI18" s="52"/>
      <c r="AJ18" s="203"/>
      <c r="AK18" s="32"/>
    </row>
    <row r="19" spans="2:37" s="61" customFormat="1" ht="95.4" customHeight="1" x14ac:dyDescent="0.25">
      <c r="B19" s="77" t="s">
        <v>85</v>
      </c>
      <c r="C19" s="352" t="s">
        <v>86</v>
      </c>
      <c r="D19" s="62">
        <v>4</v>
      </c>
      <c r="E19" s="78" t="s">
        <v>87</v>
      </c>
      <c r="F19" s="64">
        <v>1</v>
      </c>
      <c r="G19" s="50" t="s">
        <v>81</v>
      </c>
      <c r="H19" s="62" t="s">
        <v>88</v>
      </c>
      <c r="I19" s="55" t="s">
        <v>89</v>
      </c>
      <c r="J19" s="50" t="s">
        <v>71</v>
      </c>
      <c r="K19" s="58"/>
      <c r="L19" s="58"/>
      <c r="M19" s="58"/>
      <c r="N19" s="58"/>
      <c r="O19" s="58"/>
      <c r="P19" s="58"/>
      <c r="Q19" s="75">
        <v>1</v>
      </c>
      <c r="R19" s="59">
        <v>1</v>
      </c>
      <c r="S19" s="93"/>
      <c r="T19" s="93"/>
      <c r="U19" s="93"/>
      <c r="V19" s="59"/>
      <c r="W19" s="59"/>
      <c r="X19" s="192"/>
      <c r="Y19" s="59"/>
      <c r="Z19" s="192"/>
      <c r="AA19" s="59"/>
      <c r="AB19" s="192"/>
      <c r="AC19" s="59"/>
      <c r="AD19" s="192"/>
      <c r="AE19" s="59"/>
      <c r="AF19" s="192"/>
      <c r="AG19" s="59"/>
      <c r="AH19" s="192"/>
      <c r="AI19" s="60">
        <f t="shared" ref="AI19:AJ30" si="1">K19+M19+O19+Q19+S19+U19+W19+Y19+AA19+AC19+AE19+AG19</f>
        <v>1</v>
      </c>
      <c r="AJ19" s="202">
        <f t="shared" si="1"/>
        <v>1</v>
      </c>
      <c r="AK19" s="54">
        <f t="shared" ref="AK19:AK45" si="2">AJ19/AI19</f>
        <v>1</v>
      </c>
    </row>
    <row r="20" spans="2:37" s="61" customFormat="1" ht="95.4" customHeight="1" x14ac:dyDescent="0.25">
      <c r="B20" s="79"/>
      <c r="C20" s="353"/>
      <c r="D20" s="62">
        <v>5</v>
      </c>
      <c r="E20" s="55" t="s">
        <v>90</v>
      </c>
      <c r="F20" s="64">
        <v>3</v>
      </c>
      <c r="G20" s="50" t="s">
        <v>81</v>
      </c>
      <c r="H20" s="62" t="s">
        <v>91</v>
      </c>
      <c r="I20" s="55" t="s">
        <v>92</v>
      </c>
      <c r="J20" s="50" t="s">
        <v>71</v>
      </c>
      <c r="K20" s="58"/>
      <c r="L20" s="58"/>
      <c r="M20" s="58"/>
      <c r="N20" s="58"/>
      <c r="O20" s="58"/>
      <c r="P20" s="58"/>
      <c r="Q20" s="75">
        <v>1</v>
      </c>
      <c r="R20" s="59">
        <v>1</v>
      </c>
      <c r="S20" s="93"/>
      <c r="T20" s="93"/>
      <c r="U20" s="93"/>
      <c r="V20" s="93"/>
      <c r="W20" s="75">
        <v>1</v>
      </c>
      <c r="X20" s="195"/>
      <c r="Y20" s="93"/>
      <c r="Z20" s="195"/>
      <c r="AA20" s="93"/>
      <c r="AB20" s="192"/>
      <c r="AC20" s="75">
        <v>1</v>
      </c>
      <c r="AD20" s="192"/>
      <c r="AE20" s="59"/>
      <c r="AF20" s="192"/>
      <c r="AG20" s="59"/>
      <c r="AH20" s="192"/>
      <c r="AI20" s="60">
        <f t="shared" si="1"/>
        <v>3</v>
      </c>
      <c r="AJ20" s="202">
        <f t="shared" si="1"/>
        <v>1</v>
      </c>
      <c r="AK20" s="54">
        <f t="shared" si="2"/>
        <v>0.33333333333333331</v>
      </c>
    </row>
    <row r="21" spans="2:37" s="61" customFormat="1" ht="95.4" customHeight="1" x14ac:dyDescent="0.25">
      <c r="B21" s="79"/>
      <c r="C21" s="353"/>
      <c r="D21" s="150">
        <v>6</v>
      </c>
      <c r="E21" s="149" t="s">
        <v>93</v>
      </c>
      <c r="F21" s="56">
        <v>1</v>
      </c>
      <c r="G21" s="146" t="s">
        <v>68</v>
      </c>
      <c r="H21" s="150" t="s">
        <v>94</v>
      </c>
      <c r="I21" s="65" t="s">
        <v>95</v>
      </c>
      <c r="J21" s="50" t="s">
        <v>71</v>
      </c>
      <c r="K21" s="58"/>
      <c r="L21" s="58"/>
      <c r="M21" s="58"/>
      <c r="N21" s="58"/>
      <c r="O21" s="58"/>
      <c r="P21" s="58"/>
      <c r="Q21" s="75">
        <v>1</v>
      </c>
      <c r="R21" s="59"/>
      <c r="S21" s="59"/>
      <c r="T21" s="93"/>
      <c r="U21" s="93"/>
      <c r="V21" s="263">
        <v>0.5</v>
      </c>
      <c r="W21" s="59"/>
      <c r="X21" s="192"/>
      <c r="Y21" s="59"/>
      <c r="Z21" s="192"/>
      <c r="AA21" s="59"/>
      <c r="AB21" s="192"/>
      <c r="AC21" s="59"/>
      <c r="AD21" s="192"/>
      <c r="AE21" s="59"/>
      <c r="AF21" s="192"/>
      <c r="AG21" s="59"/>
      <c r="AH21" s="192"/>
      <c r="AI21" s="60">
        <f t="shared" si="1"/>
        <v>1</v>
      </c>
      <c r="AJ21" s="202">
        <f t="shared" si="1"/>
        <v>0.5</v>
      </c>
      <c r="AK21" s="54">
        <f t="shared" si="2"/>
        <v>0.5</v>
      </c>
    </row>
    <row r="22" spans="2:37" s="61" customFormat="1" ht="95.4" customHeight="1" x14ac:dyDescent="0.25">
      <c r="B22" s="79"/>
      <c r="C22" s="353"/>
      <c r="D22" s="150">
        <v>7</v>
      </c>
      <c r="E22" s="163" t="s">
        <v>96</v>
      </c>
      <c r="F22" s="56">
        <v>2</v>
      </c>
      <c r="G22" s="146" t="s">
        <v>68</v>
      </c>
      <c r="H22" s="150" t="s">
        <v>97</v>
      </c>
      <c r="I22" s="65" t="s">
        <v>98</v>
      </c>
      <c r="J22" s="89" t="s">
        <v>71</v>
      </c>
      <c r="K22" s="58"/>
      <c r="L22" s="58"/>
      <c r="M22" s="58"/>
      <c r="N22" s="58"/>
      <c r="O22" s="75">
        <v>1</v>
      </c>
      <c r="P22" s="40">
        <v>1</v>
      </c>
      <c r="Q22" s="59"/>
      <c r="R22" s="59"/>
      <c r="S22" s="75">
        <v>1</v>
      </c>
      <c r="T22" s="93">
        <v>1</v>
      </c>
      <c r="U22" s="93"/>
      <c r="V22" s="93"/>
      <c r="W22" s="93"/>
      <c r="X22" s="195"/>
      <c r="Y22" s="93"/>
      <c r="Z22" s="195"/>
      <c r="AA22" s="93"/>
      <c r="AB22" s="192"/>
      <c r="AC22" s="59"/>
      <c r="AD22" s="192"/>
      <c r="AE22" s="59"/>
      <c r="AF22" s="192"/>
      <c r="AG22" s="59"/>
      <c r="AH22" s="192"/>
      <c r="AI22" s="60">
        <f t="shared" si="1"/>
        <v>2</v>
      </c>
      <c r="AJ22" s="202">
        <f t="shared" si="1"/>
        <v>2</v>
      </c>
      <c r="AK22" s="54">
        <f t="shared" si="2"/>
        <v>1</v>
      </c>
    </row>
    <row r="23" spans="2:37" s="61" customFormat="1" ht="56.4" customHeight="1" x14ac:dyDescent="0.25">
      <c r="B23" s="49"/>
      <c r="C23" s="354"/>
      <c r="D23" s="146">
        <v>8</v>
      </c>
      <c r="E23" s="65" t="s">
        <v>101</v>
      </c>
      <c r="F23" s="64">
        <v>2</v>
      </c>
      <c r="G23" s="50" t="s">
        <v>81</v>
      </c>
      <c r="H23" s="62" t="s">
        <v>91</v>
      </c>
      <c r="I23" s="55" t="s">
        <v>102</v>
      </c>
      <c r="J23" s="50" t="s">
        <v>71</v>
      </c>
      <c r="K23" s="58"/>
      <c r="L23" s="58"/>
      <c r="M23" s="58"/>
      <c r="N23" s="58"/>
      <c r="O23" s="58"/>
      <c r="P23" s="58"/>
      <c r="Q23" s="59"/>
      <c r="R23" s="59"/>
      <c r="S23" s="75">
        <v>1</v>
      </c>
      <c r="T23" s="59">
        <v>1</v>
      </c>
      <c r="U23" s="93"/>
      <c r="V23" s="59"/>
      <c r="W23" s="59"/>
      <c r="X23" s="192"/>
      <c r="Y23" s="59"/>
      <c r="Z23" s="192"/>
      <c r="AA23" s="75">
        <v>1</v>
      </c>
      <c r="AB23" s="192"/>
      <c r="AC23" s="59"/>
      <c r="AD23" s="192"/>
      <c r="AE23" s="59"/>
      <c r="AF23" s="192"/>
      <c r="AG23" s="59"/>
      <c r="AH23" s="192"/>
      <c r="AI23" s="60">
        <f t="shared" si="1"/>
        <v>2</v>
      </c>
      <c r="AJ23" s="202">
        <f t="shared" si="1"/>
        <v>1</v>
      </c>
      <c r="AK23" s="54">
        <f t="shared" si="2"/>
        <v>0.5</v>
      </c>
    </row>
    <row r="24" spans="2:37" s="61" customFormat="1" ht="81" customHeight="1" x14ac:dyDescent="0.25">
      <c r="B24" s="79" t="s">
        <v>103</v>
      </c>
      <c r="C24" s="55" t="s">
        <v>104</v>
      </c>
      <c r="D24" s="150">
        <v>9</v>
      </c>
      <c r="E24" s="149" t="s">
        <v>105</v>
      </c>
      <c r="F24" s="64">
        <v>1.5</v>
      </c>
      <c r="G24" s="50" t="s">
        <v>68</v>
      </c>
      <c r="H24" s="50" t="s">
        <v>76</v>
      </c>
      <c r="I24" s="55" t="s">
        <v>77</v>
      </c>
      <c r="J24" s="50" t="s">
        <v>71</v>
      </c>
      <c r="K24" s="58"/>
      <c r="L24" s="58"/>
      <c r="M24" s="58"/>
      <c r="N24" s="58"/>
      <c r="O24" s="182">
        <v>0.75</v>
      </c>
      <c r="P24" s="40">
        <v>0.75</v>
      </c>
      <c r="Q24" s="59"/>
      <c r="R24" s="59"/>
      <c r="S24" s="59"/>
      <c r="T24" s="59"/>
      <c r="U24" s="59"/>
      <c r="V24" s="59"/>
      <c r="W24" s="59"/>
      <c r="X24" s="192"/>
      <c r="Y24" s="59"/>
      <c r="Z24" s="192"/>
      <c r="AA24" s="139">
        <v>0.75</v>
      </c>
      <c r="AB24" s="192"/>
      <c r="AC24" s="59"/>
      <c r="AD24" s="192"/>
      <c r="AE24" s="59"/>
      <c r="AF24" s="192"/>
      <c r="AG24" s="59"/>
      <c r="AH24" s="192"/>
      <c r="AI24" s="60">
        <f t="shared" si="1"/>
        <v>1.5</v>
      </c>
      <c r="AJ24" s="202">
        <f t="shared" si="1"/>
        <v>0.75</v>
      </c>
      <c r="AK24" s="54">
        <f t="shared" si="2"/>
        <v>0.5</v>
      </c>
    </row>
    <row r="25" spans="2:37" s="61" customFormat="1" ht="91.5" customHeight="1" x14ac:dyDescent="0.25">
      <c r="B25" s="355" t="s">
        <v>106</v>
      </c>
      <c r="C25" s="200" t="s">
        <v>107</v>
      </c>
      <c r="D25" s="146">
        <v>10</v>
      </c>
      <c r="E25" s="201" t="s">
        <v>108</v>
      </c>
      <c r="F25" s="199">
        <v>1</v>
      </c>
      <c r="G25" s="50" t="s">
        <v>68</v>
      </c>
      <c r="H25" s="62" t="s">
        <v>109</v>
      </c>
      <c r="I25" s="65" t="s">
        <v>110</v>
      </c>
      <c r="J25" s="50" t="s">
        <v>71</v>
      </c>
      <c r="K25" s="58"/>
      <c r="L25" s="58"/>
      <c r="M25" s="58"/>
      <c r="N25" s="58"/>
      <c r="O25" s="58"/>
      <c r="P25" s="58"/>
      <c r="R25" s="59"/>
      <c r="S25" s="75">
        <v>1</v>
      </c>
      <c r="T25" s="59">
        <v>1</v>
      </c>
      <c r="U25" s="59"/>
      <c r="V25" s="59"/>
      <c r="W25" s="59"/>
      <c r="X25" s="192"/>
      <c r="Y25" s="59"/>
      <c r="Z25" s="192"/>
      <c r="AA25" s="59"/>
      <c r="AB25" s="192"/>
      <c r="AC25" s="59"/>
      <c r="AD25" s="192"/>
      <c r="AE25" s="59"/>
      <c r="AF25" s="192"/>
      <c r="AG25" s="59"/>
      <c r="AH25" s="192"/>
      <c r="AI25" s="60">
        <f t="shared" si="1"/>
        <v>1</v>
      </c>
      <c r="AJ25" s="202">
        <f t="shared" si="1"/>
        <v>1</v>
      </c>
      <c r="AK25" s="54">
        <f t="shared" si="2"/>
        <v>1</v>
      </c>
    </row>
    <row r="26" spans="2:37" s="61" customFormat="1" ht="97.2" customHeight="1" x14ac:dyDescent="0.25">
      <c r="B26" s="356"/>
      <c r="C26" s="144"/>
      <c r="D26" s="157">
        <v>11</v>
      </c>
      <c r="E26" s="156" t="s">
        <v>113</v>
      </c>
      <c r="F26" s="64">
        <v>2</v>
      </c>
      <c r="G26" s="50" t="s">
        <v>68</v>
      </c>
      <c r="H26" s="146" t="s">
        <v>114</v>
      </c>
      <c r="I26" s="65" t="s">
        <v>115</v>
      </c>
      <c r="J26" s="50" t="s">
        <v>71</v>
      </c>
      <c r="K26" s="58"/>
      <c r="L26" s="58"/>
      <c r="M26" s="58"/>
      <c r="N26" s="58"/>
      <c r="O26" s="75">
        <v>2</v>
      </c>
      <c r="P26" s="40">
        <v>2</v>
      </c>
      <c r="Q26" s="59"/>
      <c r="R26" s="59"/>
      <c r="T26" s="59"/>
      <c r="U26" s="59"/>
      <c r="V26" s="59"/>
      <c r="W26" s="59"/>
      <c r="X26" s="192"/>
      <c r="Y26" s="59"/>
      <c r="Z26" s="192"/>
      <c r="AA26" s="59"/>
      <c r="AB26" s="192"/>
      <c r="AC26" s="59"/>
      <c r="AD26" s="192"/>
      <c r="AE26" s="59"/>
      <c r="AF26" s="192"/>
      <c r="AG26" s="59"/>
      <c r="AH26" s="192"/>
      <c r="AI26" s="60">
        <f t="shared" si="1"/>
        <v>2</v>
      </c>
      <c r="AJ26" s="202">
        <f t="shared" si="1"/>
        <v>2</v>
      </c>
      <c r="AK26" s="54">
        <f t="shared" si="2"/>
        <v>1</v>
      </c>
    </row>
    <row r="27" spans="2:37" s="61" customFormat="1" ht="93.6" customHeight="1" x14ac:dyDescent="0.25">
      <c r="B27" s="356"/>
      <c r="C27" s="356"/>
      <c r="D27" s="350">
        <v>12</v>
      </c>
      <c r="E27" s="348" t="s">
        <v>116</v>
      </c>
      <c r="F27" s="56">
        <v>1</v>
      </c>
      <c r="G27" s="146" t="s">
        <v>68</v>
      </c>
      <c r="H27" s="146" t="s">
        <v>117</v>
      </c>
      <c r="I27" s="63" t="s">
        <v>118</v>
      </c>
      <c r="J27" s="50" t="s">
        <v>71</v>
      </c>
      <c r="K27" s="58"/>
      <c r="L27" s="58"/>
      <c r="M27" s="58"/>
      <c r="N27" s="58"/>
      <c r="O27" s="139">
        <v>0.25</v>
      </c>
      <c r="P27" s="40">
        <v>0.25</v>
      </c>
      <c r="Q27" s="59"/>
      <c r="R27" s="59"/>
      <c r="S27" s="44"/>
      <c r="T27" s="59"/>
      <c r="U27" s="139">
        <v>0.25</v>
      </c>
      <c r="V27" s="264">
        <v>0.25</v>
      </c>
      <c r="W27" s="59"/>
      <c r="X27" s="192"/>
      <c r="Y27" s="59"/>
      <c r="Z27" s="192"/>
      <c r="AA27" s="139">
        <v>0.25</v>
      </c>
      <c r="AB27" s="192"/>
      <c r="AC27" s="59"/>
      <c r="AD27" s="192"/>
      <c r="AE27" s="59"/>
      <c r="AF27" s="192"/>
      <c r="AG27" s="139">
        <v>0.25</v>
      </c>
      <c r="AH27" s="192"/>
      <c r="AI27" s="60">
        <f t="shared" si="1"/>
        <v>1</v>
      </c>
      <c r="AJ27" s="202">
        <f t="shared" si="1"/>
        <v>0.5</v>
      </c>
      <c r="AK27" s="54">
        <f t="shared" si="2"/>
        <v>0.5</v>
      </c>
    </row>
    <row r="28" spans="2:37" s="61" customFormat="1" ht="94.95" customHeight="1" x14ac:dyDescent="0.25">
      <c r="B28" s="357"/>
      <c r="C28" s="357"/>
      <c r="D28" s="351"/>
      <c r="E28" s="349"/>
      <c r="F28" s="56">
        <v>1.5</v>
      </c>
      <c r="G28" s="146" t="s">
        <v>81</v>
      </c>
      <c r="H28" s="146" t="s">
        <v>119</v>
      </c>
      <c r="I28" s="63" t="s">
        <v>120</v>
      </c>
      <c r="J28" s="50" t="s">
        <v>71</v>
      </c>
      <c r="K28" s="34"/>
      <c r="L28" s="34"/>
      <c r="M28" s="34"/>
      <c r="N28" s="34"/>
      <c r="O28" s="34"/>
      <c r="P28" s="34"/>
      <c r="Q28" s="76">
        <v>0.5</v>
      </c>
      <c r="R28" s="35">
        <v>0.5</v>
      </c>
      <c r="S28" s="35"/>
      <c r="T28" s="35"/>
      <c r="U28" s="35"/>
      <c r="V28" s="35"/>
      <c r="W28" s="76">
        <v>0.5</v>
      </c>
      <c r="X28" s="193"/>
      <c r="Y28" s="35"/>
      <c r="Z28" s="193"/>
      <c r="AA28" s="35"/>
      <c r="AB28" s="193"/>
      <c r="AC28" s="76">
        <v>0.5</v>
      </c>
      <c r="AD28" s="193"/>
      <c r="AE28" s="35"/>
      <c r="AF28" s="193"/>
      <c r="AG28" s="35"/>
      <c r="AH28" s="193"/>
      <c r="AI28" s="52">
        <f t="shared" si="1"/>
        <v>1.5</v>
      </c>
      <c r="AJ28" s="202">
        <f t="shared" si="1"/>
        <v>0.5</v>
      </c>
      <c r="AK28" s="54">
        <f t="shared" si="2"/>
        <v>0.33333333333333331</v>
      </c>
    </row>
    <row r="29" spans="2:37" s="61" customFormat="1" ht="22.5" customHeight="1" x14ac:dyDescent="0.25">
      <c r="B29" s="26" t="s">
        <v>121</v>
      </c>
      <c r="C29" s="185">
        <f>$F29/100</f>
        <v>0.15</v>
      </c>
      <c r="D29" s="27"/>
      <c r="E29" s="28" t="s">
        <v>122</v>
      </c>
      <c r="F29" s="183">
        <f>SUM(F30:F36)</f>
        <v>15</v>
      </c>
      <c r="G29" s="28"/>
      <c r="H29" s="29"/>
      <c r="I29" s="28"/>
      <c r="J29" s="30"/>
      <c r="K29" s="22"/>
      <c r="L29" s="23"/>
      <c r="M29" s="22"/>
      <c r="N29" s="23"/>
      <c r="O29" s="22"/>
      <c r="P29" s="23"/>
      <c r="Q29" s="31"/>
      <c r="R29" s="32"/>
      <c r="S29" s="31"/>
      <c r="T29" s="32"/>
      <c r="U29" s="31"/>
      <c r="V29" s="32"/>
      <c r="W29" s="31"/>
      <c r="X29" s="178"/>
      <c r="Y29" s="31"/>
      <c r="Z29" s="178"/>
      <c r="AA29" s="31"/>
      <c r="AB29" s="178"/>
      <c r="AC29" s="31"/>
      <c r="AD29" s="178"/>
      <c r="AE29" s="31"/>
      <c r="AF29" s="178"/>
      <c r="AG29" s="31"/>
      <c r="AH29" s="178"/>
      <c r="AI29" s="52"/>
      <c r="AJ29" s="203"/>
      <c r="AK29" s="32"/>
    </row>
    <row r="30" spans="2:37" s="61" customFormat="1" ht="325.95" customHeight="1" x14ac:dyDescent="0.3">
      <c r="B30" s="295" t="s">
        <v>134</v>
      </c>
      <c r="C30" s="295" t="s">
        <v>135</v>
      </c>
      <c r="D30" s="84">
        <v>15</v>
      </c>
      <c r="E30" s="63" t="s">
        <v>136</v>
      </c>
      <c r="F30" s="64">
        <v>6</v>
      </c>
      <c r="G30" s="50" t="s">
        <v>137</v>
      </c>
      <c r="H30" s="86" t="s">
        <v>138</v>
      </c>
      <c r="I30" s="166" t="s">
        <v>139</v>
      </c>
      <c r="J30" s="50" t="s">
        <v>71</v>
      </c>
      <c r="K30" s="167"/>
      <c r="L30" s="167"/>
      <c r="M30" s="167"/>
      <c r="N30" s="95"/>
      <c r="O30" s="75">
        <v>1</v>
      </c>
      <c r="P30" s="40">
        <v>1</v>
      </c>
      <c r="Q30" s="75">
        <v>2</v>
      </c>
      <c r="R30" s="40">
        <v>2</v>
      </c>
      <c r="S30" s="75">
        <v>3</v>
      </c>
      <c r="T30" s="93">
        <v>3</v>
      </c>
      <c r="U30" s="59"/>
      <c r="V30" s="95"/>
      <c r="W30" s="59"/>
      <c r="X30" s="192"/>
      <c r="Y30" s="59"/>
      <c r="Z30" s="192"/>
      <c r="AA30" s="59"/>
      <c r="AB30" s="192"/>
      <c r="AC30" s="59"/>
      <c r="AD30" s="192"/>
      <c r="AE30" s="59"/>
      <c r="AF30" s="192"/>
      <c r="AG30" s="59"/>
      <c r="AH30" s="192"/>
      <c r="AI30" s="52">
        <f t="shared" si="1"/>
        <v>6</v>
      </c>
      <c r="AJ30" s="202">
        <f t="shared" si="1"/>
        <v>6</v>
      </c>
      <c r="AK30" s="54">
        <f t="shared" si="2"/>
        <v>1</v>
      </c>
    </row>
    <row r="31" spans="2:37" s="61" customFormat="1" ht="71.400000000000006" customHeight="1" x14ac:dyDescent="0.25">
      <c r="B31" s="296"/>
      <c r="C31" s="296"/>
      <c r="D31" s="84">
        <v>16</v>
      </c>
      <c r="E31" s="63" t="s">
        <v>140</v>
      </c>
      <c r="F31" s="64">
        <v>2</v>
      </c>
      <c r="G31" s="50" t="s">
        <v>68</v>
      </c>
      <c r="H31" s="86" t="s">
        <v>141</v>
      </c>
      <c r="I31" s="63" t="s">
        <v>142</v>
      </c>
      <c r="J31" s="50" t="s">
        <v>71</v>
      </c>
      <c r="K31" s="58"/>
      <c r="L31" s="58"/>
      <c r="M31" s="58"/>
      <c r="N31" s="58"/>
      <c r="O31" s="75">
        <v>2</v>
      </c>
      <c r="P31" s="40">
        <v>2</v>
      </c>
      <c r="Q31" s="93"/>
      <c r="R31" s="59"/>
      <c r="S31" s="93"/>
      <c r="T31" s="59"/>
      <c r="U31" s="59"/>
      <c r="V31" s="59"/>
      <c r="W31" s="59"/>
      <c r="X31" s="192"/>
      <c r="Y31" s="59"/>
      <c r="Z31" s="192"/>
      <c r="AA31" s="59"/>
      <c r="AB31" s="192"/>
      <c r="AC31" s="59"/>
      <c r="AD31" s="192"/>
      <c r="AE31" s="59"/>
      <c r="AF31" s="192"/>
      <c r="AG31" s="59"/>
      <c r="AH31" s="192"/>
      <c r="AI31" s="60">
        <f t="shared" ref="AI31:AJ36" si="3">K31+M31+O31+Q31+S31+U31+W31+Y31+AA31+AC31+AE31+AG31</f>
        <v>2</v>
      </c>
      <c r="AJ31" s="202">
        <f t="shared" si="3"/>
        <v>2</v>
      </c>
      <c r="AK31" s="54">
        <f t="shared" si="2"/>
        <v>1</v>
      </c>
    </row>
    <row r="32" spans="2:37" s="61" customFormat="1" ht="74.400000000000006" customHeight="1" x14ac:dyDescent="0.25">
      <c r="B32" s="297"/>
      <c r="C32" s="297"/>
      <c r="D32" s="84">
        <v>17</v>
      </c>
      <c r="E32" s="63" t="s">
        <v>143</v>
      </c>
      <c r="F32" s="64">
        <v>2</v>
      </c>
      <c r="G32" s="86" t="s">
        <v>81</v>
      </c>
      <c r="H32" s="86" t="s">
        <v>144</v>
      </c>
      <c r="I32" s="63" t="s">
        <v>145</v>
      </c>
      <c r="J32" s="50" t="s">
        <v>71</v>
      </c>
      <c r="K32" s="58"/>
      <c r="L32" s="58"/>
      <c r="M32" s="58"/>
      <c r="N32" s="58"/>
      <c r="O32" s="58"/>
      <c r="P32" s="58"/>
      <c r="Q32" s="93"/>
      <c r="R32" s="59">
        <v>0</v>
      </c>
      <c r="S32" s="75">
        <v>2</v>
      </c>
      <c r="T32" s="59">
        <v>2</v>
      </c>
      <c r="U32" s="59"/>
      <c r="V32" s="59">
        <v>0</v>
      </c>
      <c r="W32" s="59"/>
      <c r="X32" s="192"/>
      <c r="Y32" s="59"/>
      <c r="Z32" s="192"/>
      <c r="AA32" s="59"/>
      <c r="AB32" s="192"/>
      <c r="AC32" s="59"/>
      <c r="AD32" s="192"/>
      <c r="AE32" s="59"/>
      <c r="AF32" s="192"/>
      <c r="AG32" s="59"/>
      <c r="AH32" s="192"/>
      <c r="AI32" s="60">
        <f t="shared" si="3"/>
        <v>2</v>
      </c>
      <c r="AJ32" s="202">
        <f t="shared" si="3"/>
        <v>2</v>
      </c>
      <c r="AK32" s="54">
        <f t="shared" si="2"/>
        <v>1</v>
      </c>
    </row>
    <row r="33" spans="2:38" s="61" customFormat="1" ht="121.5" customHeight="1" x14ac:dyDescent="0.25">
      <c r="B33" s="295" t="s">
        <v>146</v>
      </c>
      <c r="C33" s="295" t="s">
        <v>147</v>
      </c>
      <c r="D33" s="152">
        <v>18</v>
      </c>
      <c r="E33" s="65" t="s">
        <v>148</v>
      </c>
      <c r="F33" s="64">
        <v>1</v>
      </c>
      <c r="G33" s="86" t="s">
        <v>81</v>
      </c>
      <c r="H33" s="86" t="s">
        <v>149</v>
      </c>
      <c r="I33" s="63" t="s">
        <v>150</v>
      </c>
      <c r="J33" s="50" t="s">
        <v>71</v>
      </c>
      <c r="K33" s="58"/>
      <c r="L33" s="58"/>
      <c r="M33" s="58"/>
      <c r="N33" s="58"/>
      <c r="O33" s="58"/>
      <c r="P33" s="58"/>
      <c r="Q33" s="93"/>
      <c r="R33" s="59"/>
      <c r="S33" s="59"/>
      <c r="T33" s="59"/>
      <c r="U33" s="59"/>
      <c r="V33" s="59"/>
      <c r="W33" s="59"/>
      <c r="X33" s="192"/>
      <c r="Y33" s="75">
        <v>1</v>
      </c>
      <c r="Z33" s="192"/>
      <c r="AA33" s="59"/>
      <c r="AB33" s="192"/>
      <c r="AC33" s="59"/>
      <c r="AD33" s="192"/>
      <c r="AE33" s="59"/>
      <c r="AF33" s="192"/>
      <c r="AG33" s="59"/>
      <c r="AH33" s="192"/>
      <c r="AI33" s="60">
        <f t="shared" si="3"/>
        <v>1</v>
      </c>
      <c r="AJ33" s="202">
        <f t="shared" si="3"/>
        <v>0</v>
      </c>
      <c r="AK33" s="54">
        <f t="shared" si="2"/>
        <v>0</v>
      </c>
    </row>
    <row r="34" spans="2:38" s="61" customFormat="1" ht="92.4" customHeight="1" x14ac:dyDescent="0.25">
      <c r="B34" s="297"/>
      <c r="C34" s="297"/>
      <c r="D34" s="152">
        <v>19</v>
      </c>
      <c r="E34" s="65" t="s">
        <v>151</v>
      </c>
      <c r="F34" s="64">
        <v>1</v>
      </c>
      <c r="G34" s="86" t="s">
        <v>68</v>
      </c>
      <c r="H34" s="86" t="s">
        <v>149</v>
      </c>
      <c r="I34" s="63" t="s">
        <v>152</v>
      </c>
      <c r="J34" s="50" t="s">
        <v>71</v>
      </c>
      <c r="K34" s="58"/>
      <c r="L34" s="58"/>
      <c r="M34" s="58"/>
      <c r="N34" s="58"/>
      <c r="O34" s="58"/>
      <c r="P34" s="58"/>
      <c r="Q34" s="59"/>
      <c r="R34" s="59"/>
      <c r="S34" s="59"/>
      <c r="T34" s="59"/>
      <c r="U34" s="59"/>
      <c r="V34" s="59"/>
      <c r="W34" s="95"/>
      <c r="X34" s="192"/>
      <c r="Y34" s="95"/>
      <c r="Z34" s="192"/>
      <c r="AA34" s="75">
        <v>1</v>
      </c>
      <c r="AB34" s="192"/>
      <c r="AC34" s="59"/>
      <c r="AD34" s="192"/>
      <c r="AE34" s="59"/>
      <c r="AF34" s="192"/>
      <c r="AG34" s="59"/>
      <c r="AH34" s="192"/>
      <c r="AI34" s="60">
        <f t="shared" si="3"/>
        <v>1</v>
      </c>
      <c r="AJ34" s="202">
        <f t="shared" si="3"/>
        <v>0</v>
      </c>
      <c r="AK34" s="54">
        <f t="shared" si="2"/>
        <v>0</v>
      </c>
    </row>
    <row r="35" spans="2:38" s="61" customFormat="1" ht="192.6" customHeight="1" x14ac:dyDescent="0.25">
      <c r="B35" s="71" t="s">
        <v>153</v>
      </c>
      <c r="C35" s="36" t="s">
        <v>154</v>
      </c>
      <c r="D35" s="152">
        <v>20</v>
      </c>
      <c r="E35" s="65" t="s">
        <v>155</v>
      </c>
      <c r="F35" s="56">
        <v>2</v>
      </c>
      <c r="G35" s="66" t="s">
        <v>81</v>
      </c>
      <c r="H35" s="66" t="s">
        <v>157</v>
      </c>
      <c r="I35" s="65" t="s">
        <v>158</v>
      </c>
      <c r="J35" s="50" t="s">
        <v>71</v>
      </c>
      <c r="K35" s="58"/>
      <c r="L35" s="58"/>
      <c r="M35" s="58"/>
      <c r="N35" s="58"/>
      <c r="O35" s="58"/>
      <c r="P35" s="58"/>
      <c r="Q35" s="59"/>
      <c r="R35" s="59"/>
      <c r="S35" s="59"/>
      <c r="T35" s="59"/>
      <c r="U35" s="59"/>
      <c r="V35" s="59"/>
      <c r="W35" s="75">
        <v>2</v>
      </c>
      <c r="X35" s="192"/>
      <c r="Y35" s="59"/>
      <c r="Z35" s="192"/>
      <c r="AA35" s="59"/>
      <c r="AB35" s="192"/>
      <c r="AC35" s="59"/>
      <c r="AD35" s="192"/>
      <c r="AE35" s="59"/>
      <c r="AF35" s="192"/>
      <c r="AG35" s="59"/>
      <c r="AH35" s="192"/>
      <c r="AI35" s="52">
        <f t="shared" si="3"/>
        <v>2</v>
      </c>
      <c r="AJ35" s="202">
        <f t="shared" si="3"/>
        <v>0</v>
      </c>
      <c r="AK35" s="54">
        <f t="shared" si="2"/>
        <v>0</v>
      </c>
    </row>
    <row r="36" spans="2:38" s="61" customFormat="1" ht="70.2" customHeight="1" x14ac:dyDescent="0.25">
      <c r="B36" s="82" t="s">
        <v>159</v>
      </c>
      <c r="C36" s="48" t="s">
        <v>160</v>
      </c>
      <c r="D36" s="84">
        <v>21</v>
      </c>
      <c r="E36" s="63" t="s">
        <v>161</v>
      </c>
      <c r="F36" s="64">
        <v>1</v>
      </c>
      <c r="G36" s="85" t="s">
        <v>81</v>
      </c>
      <c r="H36" s="38" t="s">
        <v>162</v>
      </c>
      <c r="I36" s="39" t="s">
        <v>163</v>
      </c>
      <c r="J36" s="50" t="s">
        <v>71</v>
      </c>
      <c r="K36" s="24"/>
      <c r="L36" s="24"/>
      <c r="M36" s="24"/>
      <c r="N36" s="24"/>
      <c r="O36" s="24"/>
      <c r="P36" s="24"/>
      <c r="Q36" s="25"/>
      <c r="R36" s="25"/>
      <c r="S36" s="25"/>
      <c r="T36" s="25">
        <v>0</v>
      </c>
      <c r="U36" s="74">
        <v>1</v>
      </c>
      <c r="V36" s="262">
        <v>1</v>
      </c>
      <c r="W36" s="25"/>
      <c r="X36" s="191"/>
      <c r="Y36" s="25"/>
      <c r="Z36" s="191"/>
      <c r="AA36" s="25"/>
      <c r="AB36" s="191"/>
      <c r="AC36" s="25"/>
      <c r="AD36" s="191"/>
      <c r="AE36" s="25"/>
      <c r="AF36" s="191"/>
      <c r="AG36" s="25"/>
      <c r="AH36" s="191"/>
      <c r="AI36" s="52">
        <f t="shared" si="3"/>
        <v>1</v>
      </c>
      <c r="AJ36" s="202">
        <f t="shared" si="3"/>
        <v>1</v>
      </c>
      <c r="AK36" s="54">
        <f t="shared" si="2"/>
        <v>1</v>
      </c>
    </row>
    <row r="37" spans="2:38" s="61" customFormat="1" ht="22.5" customHeight="1" x14ac:dyDescent="0.25">
      <c r="B37" s="26" t="s">
        <v>164</v>
      </c>
      <c r="C37" s="185">
        <f>$F37/100</f>
        <v>0.05</v>
      </c>
      <c r="D37" s="27"/>
      <c r="E37" s="28"/>
      <c r="F37" s="138">
        <f>SUM(F38:F41)</f>
        <v>5</v>
      </c>
      <c r="G37" s="28"/>
      <c r="H37" s="29"/>
      <c r="I37" s="28"/>
      <c r="J37" s="30"/>
      <c r="K37" s="22"/>
      <c r="L37" s="23"/>
      <c r="M37" s="22"/>
      <c r="N37" s="23"/>
      <c r="O37" s="22"/>
      <c r="P37" s="23"/>
      <c r="Q37" s="31"/>
      <c r="R37" s="32"/>
      <c r="S37" s="31"/>
      <c r="T37" s="32"/>
      <c r="U37" s="31"/>
      <c r="V37" s="32"/>
      <c r="W37" s="31"/>
      <c r="X37" s="178"/>
      <c r="Y37" s="31"/>
      <c r="Z37" s="178"/>
      <c r="AA37" s="31"/>
      <c r="AB37" s="178"/>
      <c r="AC37" s="31"/>
      <c r="AD37" s="178"/>
      <c r="AE37" s="31"/>
      <c r="AF37" s="178"/>
      <c r="AG37" s="31"/>
      <c r="AH37" s="178"/>
      <c r="AI37" s="52"/>
      <c r="AJ37" s="203"/>
      <c r="AK37" s="32"/>
    </row>
    <row r="38" spans="2:38" s="61" customFormat="1" ht="163.19999999999999" customHeight="1" x14ac:dyDescent="0.25">
      <c r="B38" s="81" t="s">
        <v>165</v>
      </c>
      <c r="C38" s="36" t="s">
        <v>166</v>
      </c>
      <c r="D38" s="86">
        <v>22</v>
      </c>
      <c r="E38" s="63" t="s">
        <v>167</v>
      </c>
      <c r="F38" s="37">
        <v>1</v>
      </c>
      <c r="G38" s="86" t="s">
        <v>81</v>
      </c>
      <c r="H38" s="86" t="s">
        <v>168</v>
      </c>
      <c r="I38" s="39" t="s">
        <v>169</v>
      </c>
      <c r="J38" s="50" t="s">
        <v>71</v>
      </c>
      <c r="K38" s="34"/>
      <c r="L38" s="34"/>
      <c r="M38" s="34"/>
      <c r="N38" s="34"/>
      <c r="O38" s="34"/>
      <c r="P38" s="34"/>
      <c r="Q38" s="35"/>
      <c r="R38" s="35"/>
      <c r="S38" s="35"/>
      <c r="T38" s="35">
        <v>0</v>
      </c>
      <c r="U38" s="76">
        <v>1</v>
      </c>
      <c r="V38" s="265">
        <v>1</v>
      </c>
      <c r="W38" s="35"/>
      <c r="X38" s="193"/>
      <c r="Y38" s="35"/>
      <c r="Z38" s="193"/>
      <c r="AA38" s="35"/>
      <c r="AB38" s="193"/>
      <c r="AC38" s="35"/>
      <c r="AD38" s="193"/>
      <c r="AE38" s="35"/>
      <c r="AF38" s="193"/>
      <c r="AG38" s="35"/>
      <c r="AH38" s="193"/>
      <c r="AI38" s="52">
        <f t="shared" ref="AI38:AJ41" si="4">K38+M38+O38+Q38+S38+U38+W38+Y38+AA38+AC38+AE38+AG38</f>
        <v>1</v>
      </c>
      <c r="AJ38" s="202">
        <f t="shared" si="4"/>
        <v>1</v>
      </c>
      <c r="AK38" s="54">
        <f t="shared" si="2"/>
        <v>1</v>
      </c>
    </row>
    <row r="39" spans="2:38" s="61" customFormat="1" ht="201.6" customHeight="1" x14ac:dyDescent="0.25">
      <c r="B39" s="71" t="s">
        <v>170</v>
      </c>
      <c r="C39" s="162" t="s">
        <v>171</v>
      </c>
      <c r="D39" s="66">
        <v>24</v>
      </c>
      <c r="E39" s="65" t="s">
        <v>176</v>
      </c>
      <c r="F39" s="56">
        <v>2</v>
      </c>
      <c r="G39" s="66" t="s">
        <v>271</v>
      </c>
      <c r="H39" s="66" t="s">
        <v>177</v>
      </c>
      <c r="I39" s="65" t="s">
        <v>178</v>
      </c>
      <c r="J39" s="50" t="s">
        <v>71</v>
      </c>
      <c r="K39" s="58"/>
      <c r="L39" s="58"/>
      <c r="M39" s="58"/>
      <c r="N39" s="58"/>
      <c r="O39" s="34"/>
      <c r="P39" s="34"/>
      <c r="Q39" s="75">
        <v>1</v>
      </c>
      <c r="R39" s="59">
        <v>1</v>
      </c>
      <c r="S39" s="59"/>
      <c r="T39" s="59"/>
      <c r="U39" s="59"/>
      <c r="V39" s="59"/>
      <c r="W39" s="59"/>
      <c r="X39" s="192"/>
      <c r="Y39" s="59"/>
      <c r="Z39" s="192"/>
      <c r="AA39" s="34"/>
      <c r="AB39" s="34"/>
      <c r="AC39" s="75">
        <v>1</v>
      </c>
      <c r="AD39" s="192"/>
      <c r="AE39" s="59"/>
      <c r="AF39" s="192"/>
      <c r="AG39" s="59"/>
      <c r="AH39" s="192"/>
      <c r="AI39" s="52">
        <f>Q39+S39+U39+W39+Y39+AC39+AE39+AG39</f>
        <v>2</v>
      </c>
      <c r="AJ39" s="202">
        <f>R39+T39+V39+X39+Z39+AD39+AF39+AH39</f>
        <v>1</v>
      </c>
      <c r="AK39" s="54">
        <f t="shared" si="2"/>
        <v>0.5</v>
      </c>
    </row>
    <row r="40" spans="2:38" s="61" customFormat="1" ht="85.95" customHeight="1" x14ac:dyDescent="0.25">
      <c r="B40" s="295" t="s">
        <v>205</v>
      </c>
      <c r="C40" s="295" t="s">
        <v>206</v>
      </c>
      <c r="D40" s="66">
        <v>31</v>
      </c>
      <c r="E40" s="67" t="s">
        <v>272</v>
      </c>
      <c r="F40" s="56">
        <v>1</v>
      </c>
      <c r="G40" s="86" t="s">
        <v>68</v>
      </c>
      <c r="H40" s="86" t="s">
        <v>208</v>
      </c>
      <c r="I40" s="63" t="s">
        <v>209</v>
      </c>
      <c r="J40" s="50" t="s">
        <v>71</v>
      </c>
      <c r="K40" s="58"/>
      <c r="L40" s="58"/>
      <c r="M40" s="58"/>
      <c r="N40" s="58"/>
      <c r="O40" s="58"/>
      <c r="P40" s="58"/>
      <c r="Q40" s="58"/>
      <c r="R40" s="59"/>
      <c r="S40" s="75">
        <v>1</v>
      </c>
      <c r="T40" s="59">
        <v>1</v>
      </c>
      <c r="U40" s="93"/>
      <c r="V40" s="59"/>
      <c r="W40" s="59"/>
      <c r="X40" s="192"/>
      <c r="Y40" s="59"/>
      <c r="Z40" s="192"/>
      <c r="AA40" s="59"/>
      <c r="AB40" s="192"/>
      <c r="AC40" s="59"/>
      <c r="AD40" s="192"/>
      <c r="AE40" s="59"/>
      <c r="AF40" s="192"/>
      <c r="AG40" s="59"/>
      <c r="AH40" s="192"/>
      <c r="AI40" s="52">
        <f t="shared" si="4"/>
        <v>1</v>
      </c>
      <c r="AJ40" s="202">
        <f t="shared" si="4"/>
        <v>1</v>
      </c>
      <c r="AK40" s="54">
        <f t="shared" si="2"/>
        <v>1</v>
      </c>
    </row>
    <row r="41" spans="2:38" s="61" customFormat="1" ht="85.95" customHeight="1" x14ac:dyDescent="0.25">
      <c r="B41" s="296"/>
      <c r="C41" s="296"/>
      <c r="D41" s="66">
        <v>32</v>
      </c>
      <c r="E41" s="67" t="s">
        <v>210</v>
      </c>
      <c r="F41" s="56">
        <v>1</v>
      </c>
      <c r="G41" s="86" t="s">
        <v>68</v>
      </c>
      <c r="H41" s="86" t="s">
        <v>211</v>
      </c>
      <c r="I41" s="63" t="s">
        <v>150</v>
      </c>
      <c r="J41" s="50" t="s">
        <v>71</v>
      </c>
      <c r="K41" s="58"/>
      <c r="L41" s="58"/>
      <c r="M41" s="58"/>
      <c r="N41" s="58"/>
      <c r="O41" s="58"/>
      <c r="P41" s="58"/>
      <c r="Q41" s="58"/>
      <c r="R41" s="59"/>
      <c r="S41" s="75">
        <v>1</v>
      </c>
      <c r="T41" s="93">
        <v>1</v>
      </c>
      <c r="U41" s="93"/>
      <c r="V41" s="93"/>
      <c r="W41" s="59"/>
      <c r="X41" s="192"/>
      <c r="Y41" s="59"/>
      <c r="Z41" s="192"/>
      <c r="AA41" s="59"/>
      <c r="AB41" s="192"/>
      <c r="AC41" s="59"/>
      <c r="AD41" s="192"/>
      <c r="AE41" s="59"/>
      <c r="AF41" s="192"/>
      <c r="AG41" s="59"/>
      <c r="AH41" s="192"/>
      <c r="AI41" s="52">
        <f t="shared" si="4"/>
        <v>1</v>
      </c>
      <c r="AJ41" s="202">
        <f t="shared" si="4"/>
        <v>1</v>
      </c>
      <c r="AK41" s="54">
        <f t="shared" si="2"/>
        <v>1</v>
      </c>
    </row>
    <row r="42" spans="2:38" s="181" customFormat="1" ht="39" customHeight="1" x14ac:dyDescent="0.25">
      <c r="B42" s="168" t="s">
        <v>216</v>
      </c>
      <c r="C42" s="185">
        <f>$F42/100</f>
        <v>0.08</v>
      </c>
      <c r="D42" s="170"/>
      <c r="E42" s="171"/>
      <c r="F42" s="172">
        <f>SUM(F43:F45)</f>
        <v>8</v>
      </c>
      <c r="G42" s="171"/>
      <c r="H42" s="173"/>
      <c r="I42" s="171"/>
      <c r="J42" s="174"/>
      <c r="K42" s="175"/>
      <c r="L42" s="176"/>
      <c r="M42" s="22"/>
      <c r="N42" s="23"/>
      <c r="O42" s="22"/>
      <c r="P42" s="23"/>
      <c r="Q42" s="31"/>
      <c r="R42" s="32"/>
      <c r="S42" s="31"/>
      <c r="T42" s="32"/>
      <c r="U42" s="31"/>
      <c r="V42" s="32"/>
      <c r="W42" s="31"/>
      <c r="X42" s="178"/>
      <c r="Y42" s="31"/>
      <c r="Z42" s="178"/>
      <c r="AA42" s="31"/>
      <c r="AB42" s="178"/>
      <c r="AC42" s="31"/>
      <c r="AD42" s="178"/>
      <c r="AE42" s="31"/>
      <c r="AF42" s="178"/>
      <c r="AG42" s="31"/>
      <c r="AH42" s="178"/>
      <c r="AI42" s="179"/>
      <c r="AJ42" s="211"/>
      <c r="AK42" s="178"/>
      <c r="AL42" s="180"/>
    </row>
    <row r="43" spans="2:38" s="61" customFormat="1" ht="69.75" customHeight="1" x14ac:dyDescent="0.25">
      <c r="B43" s="295" t="s">
        <v>217</v>
      </c>
      <c r="C43" s="295" t="s">
        <v>218</v>
      </c>
      <c r="D43" s="51">
        <v>34</v>
      </c>
      <c r="E43" s="68" t="s">
        <v>219</v>
      </c>
      <c r="F43" s="51">
        <v>2</v>
      </c>
      <c r="G43" s="86" t="s">
        <v>68</v>
      </c>
      <c r="H43" s="86" t="s">
        <v>220</v>
      </c>
      <c r="I43" s="55" t="s">
        <v>221</v>
      </c>
      <c r="J43" s="50" t="s">
        <v>71</v>
      </c>
      <c r="K43" s="58"/>
      <c r="L43" s="58"/>
      <c r="M43" s="58"/>
      <c r="N43" s="58"/>
      <c r="O43" s="58"/>
      <c r="P43" s="58"/>
      <c r="Q43" s="59"/>
      <c r="R43" s="59"/>
      <c r="S43" s="59"/>
      <c r="T43" s="59"/>
      <c r="U43" s="59"/>
      <c r="V43" s="59"/>
      <c r="W43" s="75">
        <v>2</v>
      </c>
      <c r="X43" s="192"/>
      <c r="Y43" s="59"/>
      <c r="Z43" s="192"/>
      <c r="AA43" s="59"/>
      <c r="AB43" s="192"/>
      <c r="AC43" s="59"/>
      <c r="AD43" s="192"/>
      <c r="AE43" s="59"/>
      <c r="AF43" s="192"/>
      <c r="AG43" s="59"/>
      <c r="AH43" s="192"/>
      <c r="AI43" s="52">
        <f t="shared" ref="AI43:AJ48" si="5">K43+M43+O43+Q43+S43+U43+W43+Y43+AA43+AC43+AE43+AG43</f>
        <v>2</v>
      </c>
      <c r="AJ43" s="202">
        <f t="shared" si="5"/>
        <v>0</v>
      </c>
      <c r="AK43" s="54">
        <f t="shared" si="2"/>
        <v>0</v>
      </c>
    </row>
    <row r="44" spans="2:38" s="61" customFormat="1" ht="56.4" customHeight="1" x14ac:dyDescent="0.25">
      <c r="B44" s="296"/>
      <c r="C44" s="296"/>
      <c r="D44" s="51">
        <v>35</v>
      </c>
      <c r="E44" s="68" t="s">
        <v>222</v>
      </c>
      <c r="F44" s="51">
        <v>3</v>
      </c>
      <c r="G44" s="86" t="s">
        <v>68</v>
      </c>
      <c r="H44" s="86" t="s">
        <v>220</v>
      </c>
      <c r="I44" s="55" t="s">
        <v>223</v>
      </c>
      <c r="J44" s="50" t="s">
        <v>71</v>
      </c>
      <c r="K44" s="58"/>
      <c r="L44" s="58"/>
      <c r="M44" s="58"/>
      <c r="N44" s="58"/>
      <c r="O44" s="58"/>
      <c r="P44" s="58"/>
      <c r="Q44" s="75">
        <v>1</v>
      </c>
      <c r="R44" s="59">
        <v>1</v>
      </c>
      <c r="S44" s="59"/>
      <c r="T44" s="59"/>
      <c r="U44" s="59"/>
      <c r="V44" s="59"/>
      <c r="W44" s="75">
        <v>1</v>
      </c>
      <c r="X44" s="192"/>
      <c r="Y44" s="59"/>
      <c r="Z44" s="192"/>
      <c r="AA44" s="59"/>
      <c r="AB44" s="192"/>
      <c r="AC44" s="75">
        <v>1</v>
      </c>
      <c r="AD44" s="192"/>
      <c r="AE44" s="59"/>
      <c r="AF44" s="192"/>
      <c r="AG44" s="59"/>
      <c r="AH44" s="192"/>
      <c r="AI44" s="52">
        <f t="shared" si="5"/>
        <v>3</v>
      </c>
      <c r="AJ44" s="202">
        <f t="shared" si="5"/>
        <v>1</v>
      </c>
      <c r="AK44" s="54">
        <f t="shared" si="2"/>
        <v>0.33333333333333331</v>
      </c>
    </row>
    <row r="45" spans="2:38" s="61" customFormat="1" ht="140.4" customHeight="1" x14ac:dyDescent="0.25">
      <c r="B45" s="81" t="s">
        <v>248</v>
      </c>
      <c r="C45" s="36" t="s">
        <v>249</v>
      </c>
      <c r="D45" s="51">
        <v>42</v>
      </c>
      <c r="E45" s="68" t="s">
        <v>250</v>
      </c>
      <c r="F45" s="51">
        <v>3</v>
      </c>
      <c r="G45" s="84" t="s">
        <v>68</v>
      </c>
      <c r="H45" s="84" t="s">
        <v>251</v>
      </c>
      <c r="I45" s="88" t="s">
        <v>252</v>
      </c>
      <c r="J45" s="50" t="s">
        <v>71</v>
      </c>
      <c r="K45" s="58"/>
      <c r="L45" s="58"/>
      <c r="M45" s="58"/>
      <c r="N45" s="58"/>
      <c r="O45" s="58"/>
      <c r="P45" s="58"/>
      <c r="Q45" s="59"/>
      <c r="R45" s="59"/>
      <c r="S45" s="59"/>
      <c r="T45" s="59"/>
      <c r="U45" s="59"/>
      <c r="W45" s="59"/>
      <c r="X45" s="192"/>
      <c r="Y45" s="59"/>
      <c r="Z45" s="192"/>
      <c r="AA45" s="59"/>
      <c r="AB45" s="192"/>
      <c r="AC45" s="75">
        <v>3</v>
      </c>
      <c r="AD45" s="192"/>
      <c r="AE45" s="59"/>
      <c r="AF45" s="192"/>
      <c r="AG45" s="59"/>
      <c r="AH45" s="192"/>
      <c r="AI45" s="52">
        <f t="shared" si="5"/>
        <v>3</v>
      </c>
      <c r="AJ45" s="202">
        <f t="shared" si="5"/>
        <v>0</v>
      </c>
      <c r="AK45" s="54">
        <f t="shared" si="2"/>
        <v>0</v>
      </c>
    </row>
    <row r="46" spans="2:38" s="61" customFormat="1" ht="22.5" customHeight="1" x14ac:dyDescent="0.25">
      <c r="B46" s="26" t="s">
        <v>253</v>
      </c>
      <c r="C46" s="185">
        <f>$F46/100</f>
        <v>0.05</v>
      </c>
      <c r="D46" s="29"/>
      <c r="E46" s="28"/>
      <c r="F46" s="138">
        <f>SUM(F47:F48)</f>
        <v>5</v>
      </c>
      <c r="G46" s="28"/>
      <c r="H46" s="29"/>
      <c r="I46" s="28"/>
      <c r="J46" s="30"/>
      <c r="K46" s="22"/>
      <c r="L46" s="23"/>
      <c r="M46" s="22"/>
      <c r="N46" s="23"/>
      <c r="O46" s="22"/>
      <c r="P46" s="23"/>
      <c r="Q46" s="31"/>
      <c r="R46" s="32"/>
      <c r="S46" s="31"/>
      <c r="T46" s="32"/>
      <c r="U46" s="31"/>
      <c r="V46" s="32"/>
      <c r="W46" s="31"/>
      <c r="X46" s="178"/>
      <c r="Y46" s="31"/>
      <c r="Z46" s="178"/>
      <c r="AA46" s="31"/>
      <c r="AB46" s="178"/>
      <c r="AC46" s="31"/>
      <c r="AD46" s="178"/>
      <c r="AE46" s="31"/>
      <c r="AF46" s="178"/>
      <c r="AG46" s="31"/>
      <c r="AH46" s="178"/>
      <c r="AI46" s="52"/>
      <c r="AJ46" s="203"/>
      <c r="AK46" s="32"/>
    </row>
    <row r="47" spans="2:38" s="61" customFormat="1" ht="241.95" customHeight="1" x14ac:dyDescent="0.25">
      <c r="B47" s="295" t="s">
        <v>254</v>
      </c>
      <c r="C47" s="295" t="s">
        <v>255</v>
      </c>
      <c r="D47" s="56">
        <v>43</v>
      </c>
      <c r="E47" s="55" t="s">
        <v>256</v>
      </c>
      <c r="F47" s="56">
        <v>3</v>
      </c>
      <c r="G47" s="86" t="s">
        <v>257</v>
      </c>
      <c r="H47" s="86" t="s">
        <v>258</v>
      </c>
      <c r="I47" s="55" t="s">
        <v>259</v>
      </c>
      <c r="J47" s="50" t="s">
        <v>71</v>
      </c>
      <c r="K47" s="58"/>
      <c r="L47" s="58"/>
      <c r="M47" s="58"/>
      <c r="N47" s="58"/>
      <c r="O47" s="139">
        <v>1</v>
      </c>
      <c r="P47" s="40">
        <v>1</v>
      </c>
      <c r="Q47" s="40"/>
      <c r="R47" s="40">
        <v>0</v>
      </c>
      <c r="S47" s="40"/>
      <c r="T47" s="40">
        <v>0</v>
      </c>
      <c r="U47" s="40"/>
      <c r="V47" s="40">
        <v>0</v>
      </c>
      <c r="W47" s="139">
        <v>1</v>
      </c>
      <c r="X47" s="194"/>
      <c r="Y47" s="40"/>
      <c r="Z47" s="194"/>
      <c r="AA47" s="40"/>
      <c r="AB47" s="194"/>
      <c r="AC47" s="139">
        <v>1</v>
      </c>
      <c r="AD47" s="194"/>
      <c r="AE47" s="40"/>
      <c r="AF47" s="194"/>
      <c r="AG47" s="40"/>
      <c r="AH47" s="192"/>
      <c r="AI47" s="140">
        <f>K47+M47+O47+Q47+S47+U47+W47+Y47+AA47+AC47+AE47+AG47</f>
        <v>3</v>
      </c>
      <c r="AJ47" s="202">
        <f>L47+N47+P47+R47+T47+V47+X47+Z47+AB47+AD47+AF47+AH47</f>
        <v>1</v>
      </c>
      <c r="AK47" s="54">
        <f t="shared" ref="AK47:AK48" si="6">AJ47/AI47</f>
        <v>0.33333333333333331</v>
      </c>
    </row>
    <row r="48" spans="2:38" s="61" customFormat="1" ht="84" customHeight="1" x14ac:dyDescent="0.25">
      <c r="B48" s="297"/>
      <c r="C48" s="297"/>
      <c r="D48" s="51">
        <v>45</v>
      </c>
      <c r="E48" s="55" t="s">
        <v>262</v>
      </c>
      <c r="F48" s="51">
        <v>2</v>
      </c>
      <c r="G48" s="86" t="s">
        <v>68</v>
      </c>
      <c r="H48" s="86" t="s">
        <v>236</v>
      </c>
      <c r="I48" s="55" t="s">
        <v>263</v>
      </c>
      <c r="J48" s="50" t="s">
        <v>71</v>
      </c>
      <c r="K48" s="58"/>
      <c r="L48" s="58"/>
      <c r="M48" s="58"/>
      <c r="N48" s="58"/>
      <c r="O48" s="58"/>
      <c r="P48" s="58"/>
      <c r="Q48" s="75">
        <v>1</v>
      </c>
      <c r="R48" s="59"/>
      <c r="S48" s="59"/>
      <c r="T48" s="59">
        <v>1</v>
      </c>
      <c r="U48" s="59"/>
      <c r="V48" s="59"/>
      <c r="W48" s="59"/>
      <c r="X48" s="192"/>
      <c r="Y48" s="59"/>
      <c r="Z48" s="192"/>
      <c r="AA48" s="59"/>
      <c r="AB48" s="192"/>
      <c r="AC48" s="75">
        <v>1</v>
      </c>
      <c r="AD48" s="192"/>
      <c r="AE48" s="59"/>
      <c r="AF48" s="192"/>
      <c r="AG48" s="59"/>
      <c r="AH48" s="192"/>
      <c r="AI48" s="52">
        <f t="shared" si="5"/>
        <v>2</v>
      </c>
      <c r="AJ48" s="202">
        <f>L48+N48+P48+R48+T48+V48+X48+Z48+AB48+AD48+AF48+AH48</f>
        <v>1</v>
      </c>
      <c r="AK48" s="54">
        <f t="shared" si="6"/>
        <v>0.5</v>
      </c>
    </row>
    <row r="49" spans="2:37" s="42" customFormat="1" ht="31.5" customHeight="1" x14ac:dyDescent="0.25">
      <c r="B49" s="303" t="s">
        <v>264</v>
      </c>
      <c r="C49" s="305">
        <f>+C46+C42+C37+C29+C18+C15+C13</f>
        <v>0.54500000000000004</v>
      </c>
      <c r="D49" s="306"/>
      <c r="E49" s="309" t="s">
        <v>59</v>
      </c>
      <c r="F49" s="309"/>
      <c r="G49" s="309"/>
      <c r="H49" s="309"/>
      <c r="I49" s="309"/>
      <c r="J49" s="309"/>
      <c r="K49" s="40">
        <f t="shared" ref="K49:AJ49" si="7">SUM(K14:K48)</f>
        <v>0</v>
      </c>
      <c r="L49" s="40">
        <f t="shared" si="7"/>
        <v>0</v>
      </c>
      <c r="M49" s="69">
        <f t="shared" si="7"/>
        <v>0</v>
      </c>
      <c r="N49" s="70">
        <f t="shared" si="7"/>
        <v>0</v>
      </c>
      <c r="O49" s="69">
        <f>+O16+O22+O24+O26+O27+O30+O31+O47</f>
        <v>8.75</v>
      </c>
      <c r="P49" s="70">
        <f>+P16+P22+P24+P26+P27+P30+P31+P47</f>
        <v>8.75</v>
      </c>
      <c r="Q49" s="69">
        <f t="shared" si="7"/>
        <v>9.5</v>
      </c>
      <c r="R49" s="70">
        <f t="shared" si="7"/>
        <v>7.5</v>
      </c>
      <c r="S49" s="69">
        <f t="shared" si="7"/>
        <v>10</v>
      </c>
      <c r="T49" s="70">
        <f t="shared" si="7"/>
        <v>11</v>
      </c>
      <c r="U49" s="69">
        <f t="shared" si="7"/>
        <v>3.25</v>
      </c>
      <c r="V49" s="70">
        <f t="shared" si="7"/>
        <v>3.75</v>
      </c>
      <c r="W49" s="69">
        <f t="shared" si="7"/>
        <v>8.5</v>
      </c>
      <c r="X49" s="70">
        <f t="shared" si="7"/>
        <v>0</v>
      </c>
      <c r="Y49" s="69">
        <f t="shared" si="7"/>
        <v>1</v>
      </c>
      <c r="Z49" s="70">
        <f t="shared" si="7"/>
        <v>0</v>
      </c>
      <c r="AA49" s="69">
        <f>+AA34+AA27+AA24+AA23+AA17+AA16</f>
        <v>4.75</v>
      </c>
      <c r="AB49" s="70">
        <f>+AB34+AB27+AB24+AB23+AB17+AB16</f>
        <v>0</v>
      </c>
      <c r="AC49" s="69">
        <f t="shared" si="7"/>
        <v>8.5</v>
      </c>
      <c r="AD49" s="70">
        <f t="shared" si="7"/>
        <v>0</v>
      </c>
      <c r="AE49" s="69">
        <f t="shared" si="7"/>
        <v>0</v>
      </c>
      <c r="AF49" s="70">
        <f t="shared" si="7"/>
        <v>0</v>
      </c>
      <c r="AG49" s="69">
        <f t="shared" si="7"/>
        <v>0.25</v>
      </c>
      <c r="AH49" s="70">
        <f t="shared" si="7"/>
        <v>0</v>
      </c>
      <c r="AI49" s="141">
        <f t="shared" si="7"/>
        <v>54.5</v>
      </c>
      <c r="AJ49" s="141">
        <f t="shared" si="7"/>
        <v>31</v>
      </c>
      <c r="AK49" s="41">
        <f>AVERAGE(AK14:AK48)</f>
        <v>0.58045977011494254</v>
      </c>
    </row>
    <row r="50" spans="2:37" s="42" customFormat="1" ht="31.5" customHeight="1" x14ac:dyDescent="0.25">
      <c r="B50" s="304"/>
      <c r="C50" s="307"/>
      <c r="D50" s="308"/>
      <c r="E50" s="309" t="s">
        <v>265</v>
      </c>
      <c r="F50" s="309"/>
      <c r="G50" s="309"/>
      <c r="H50" s="309"/>
      <c r="I50" s="309"/>
      <c r="J50" s="309"/>
      <c r="K50" s="40">
        <f>SUM(K15:K49)</f>
        <v>0</v>
      </c>
      <c r="L50" s="40">
        <f>SUM(L15:L49)</f>
        <v>0</v>
      </c>
      <c r="M50" s="69">
        <f>+M49</f>
        <v>0</v>
      </c>
      <c r="N50" s="70">
        <f>+N49</f>
        <v>0</v>
      </c>
      <c r="O50" s="69">
        <f>+O49+M50</f>
        <v>8.75</v>
      </c>
      <c r="P50" s="70">
        <f>+P49+N50</f>
        <v>8.75</v>
      </c>
      <c r="Q50" s="69">
        <f>+Q49+O50</f>
        <v>18.25</v>
      </c>
      <c r="R50" s="70">
        <f>+R49+P50</f>
        <v>16.25</v>
      </c>
      <c r="S50" s="69">
        <f>Q50+S49</f>
        <v>28.25</v>
      </c>
      <c r="T50" s="70">
        <f t="shared" ref="T50:AG50" si="8">+R50+T49</f>
        <v>27.25</v>
      </c>
      <c r="U50" s="69">
        <f t="shared" si="8"/>
        <v>31.5</v>
      </c>
      <c r="V50" s="70">
        <f t="shared" si="8"/>
        <v>31</v>
      </c>
      <c r="W50" s="69">
        <f t="shared" si="8"/>
        <v>40</v>
      </c>
      <c r="X50" s="70">
        <f t="shared" si="8"/>
        <v>31</v>
      </c>
      <c r="Y50" s="69">
        <f t="shared" si="8"/>
        <v>41</v>
      </c>
      <c r="Z50" s="70">
        <f t="shared" si="8"/>
        <v>31</v>
      </c>
      <c r="AA50" s="69">
        <f t="shared" si="8"/>
        <v>45.75</v>
      </c>
      <c r="AB50" s="70">
        <f t="shared" si="8"/>
        <v>31</v>
      </c>
      <c r="AC50" s="69">
        <f t="shared" si="8"/>
        <v>54.25</v>
      </c>
      <c r="AD50" s="70">
        <f t="shared" si="8"/>
        <v>31</v>
      </c>
      <c r="AE50" s="69">
        <f t="shared" si="8"/>
        <v>54.25</v>
      </c>
      <c r="AF50" s="70">
        <f t="shared" si="8"/>
        <v>31</v>
      </c>
      <c r="AG50" s="69">
        <f t="shared" si="8"/>
        <v>54.5</v>
      </c>
      <c r="AH50" s="70">
        <f>+AF50+AH49</f>
        <v>31</v>
      </c>
      <c r="AI50" s="300"/>
      <c r="AJ50" s="301"/>
      <c r="AK50" s="302"/>
    </row>
    <row r="51" spans="2:37" ht="15" x14ac:dyDescent="0.25">
      <c r="J51" s="43"/>
    </row>
    <row r="52" spans="2:37" ht="17.399999999999999" x14ac:dyDescent="0.3">
      <c r="B52" s="45" t="s">
        <v>266</v>
      </c>
      <c r="J52" s="43"/>
    </row>
    <row r="53" spans="2:37" ht="20.399999999999999" x14ac:dyDescent="0.35">
      <c r="B53" s="46" t="s">
        <v>267</v>
      </c>
      <c r="J53" s="43"/>
      <c r="AI53" s="142"/>
    </row>
    <row r="54" spans="2:37" ht="20.399999999999999" x14ac:dyDescent="0.35">
      <c r="B54" s="46" t="s">
        <v>268</v>
      </c>
      <c r="J54" s="43"/>
    </row>
    <row r="55" spans="2:37" ht="18" x14ac:dyDescent="0.35">
      <c r="B55" s="133" t="s">
        <v>269</v>
      </c>
      <c r="J55" s="43"/>
    </row>
    <row r="56" spans="2:37" ht="18" x14ac:dyDescent="0.35">
      <c r="B56" s="133" t="s">
        <v>270</v>
      </c>
      <c r="J56" s="43"/>
    </row>
    <row r="57" spans="2:37" ht="15" x14ac:dyDescent="0.25">
      <c r="J57" s="43"/>
    </row>
    <row r="58" spans="2:37" ht="15" customHeight="1" x14ac:dyDescent="0.25">
      <c r="B58" s="292" t="s">
        <v>23</v>
      </c>
      <c r="C58" s="292"/>
      <c r="D58" s="292"/>
      <c r="E58" s="292"/>
      <c r="F58" s="292"/>
      <c r="G58" s="292"/>
      <c r="H58" s="292"/>
      <c r="I58" s="292"/>
      <c r="J58" s="292"/>
      <c r="K58" s="292"/>
      <c r="L58" s="292"/>
      <c r="M58" s="292"/>
      <c r="N58" s="292"/>
      <c r="O58" s="292"/>
      <c r="P58" s="292"/>
    </row>
    <row r="59" spans="2:37" ht="15" x14ac:dyDescent="0.25">
      <c r="J59" s="43"/>
    </row>
    <row r="60" spans="2:37" ht="15" x14ac:dyDescent="0.25">
      <c r="J60" s="43"/>
    </row>
    <row r="61" spans="2:37" ht="15" x14ac:dyDescent="0.25">
      <c r="E61" s="98"/>
      <c r="J61" s="43"/>
    </row>
  </sheetData>
  <sheetProtection algorithmName="SHA-512" hashValue="jlv2eLgtY4l/MKiW79Ns0vSzzZf+ATvOCrA0BBqvLQag8pRibH8JaUTDqo9IBwIfEzolZkD5hcocmJvFT5kFuQ==" saltValue="npFsPraPnFyIxhoXSrBpqQ==" spinCount="100000" sheet="1" objects="1" scenarios="1"/>
  <mergeCells count="55">
    <mergeCell ref="I10:I12"/>
    <mergeCell ref="J10:J12"/>
    <mergeCell ref="K10:AJ10"/>
    <mergeCell ref="AK10:AK12"/>
    <mergeCell ref="AG11:AH11"/>
    <mergeCell ref="U11:V11"/>
    <mergeCell ref="W11:X11"/>
    <mergeCell ref="K11:L11"/>
    <mergeCell ref="AC11:AD11"/>
    <mergeCell ref="AE11:AF11"/>
    <mergeCell ref="B2:C4"/>
    <mergeCell ref="D2:AG4"/>
    <mergeCell ref="AH2:AK2"/>
    <mergeCell ref="AH3:AI3"/>
    <mergeCell ref="AJ3:AK3"/>
    <mergeCell ref="AH4:AK4"/>
    <mergeCell ref="C6:AK6"/>
    <mergeCell ref="C7:AK7"/>
    <mergeCell ref="C8:AK8"/>
    <mergeCell ref="C10:C12"/>
    <mergeCell ref="D10:F10"/>
    <mergeCell ref="G10:G12"/>
    <mergeCell ref="H10:H12"/>
    <mergeCell ref="Y11:Z11"/>
    <mergeCell ref="AA11:AB11"/>
    <mergeCell ref="M11:N11"/>
    <mergeCell ref="O11:P11"/>
    <mergeCell ref="Q11:R11"/>
    <mergeCell ref="S11:T11"/>
    <mergeCell ref="AI11:AJ11"/>
    <mergeCell ref="F11:F12"/>
    <mergeCell ref="D11:D12"/>
    <mergeCell ref="E49:J49"/>
    <mergeCell ref="E50:J50"/>
    <mergeCell ref="AI50:AK50"/>
    <mergeCell ref="B58:P58"/>
    <mergeCell ref="B43:B44"/>
    <mergeCell ref="C43:C44"/>
    <mergeCell ref="B47:B48"/>
    <mergeCell ref="C47:C48"/>
    <mergeCell ref="B49:B50"/>
    <mergeCell ref="C49:D50"/>
    <mergeCell ref="B40:B41"/>
    <mergeCell ref="C40:C41"/>
    <mergeCell ref="B30:B32"/>
    <mergeCell ref="C30:C32"/>
    <mergeCell ref="B33:B34"/>
    <mergeCell ref="C33:C34"/>
    <mergeCell ref="B10:B12"/>
    <mergeCell ref="E11:E12"/>
    <mergeCell ref="B25:B28"/>
    <mergeCell ref="C27:C28"/>
    <mergeCell ref="D27:D28"/>
    <mergeCell ref="E27:E28"/>
    <mergeCell ref="C19:C23"/>
  </mergeCells>
  <conditionalFormatting sqref="O14 Q26:R26 T26:AH26 W30:AH30 O30:O31 Q31:AH33 Q35:AH38 R40:AH41 Q42:AH44 Q46:AH48 Q39:Z39 AC39:AH39">
    <cfRule type="cellIs" dxfId="100" priority="27" operator="greaterThan">
      <formula>"O"</formula>
    </cfRule>
  </conditionalFormatting>
  <conditionalFormatting sqref="O16:O17">
    <cfRule type="cellIs" dxfId="99" priority="26" operator="greaterThan">
      <formula>"O"</formula>
    </cfRule>
  </conditionalFormatting>
  <conditionalFormatting sqref="O24">
    <cfRule type="cellIs" dxfId="98" priority="15" operator="greaterThan">
      <formula>"O"</formula>
    </cfRule>
  </conditionalFormatting>
  <conditionalFormatting sqref="O26:O27">
    <cfRule type="cellIs" dxfId="97" priority="11" operator="greaterThan">
      <formula>"O"</formula>
    </cfRule>
  </conditionalFormatting>
  <conditionalFormatting sqref="O47">
    <cfRule type="cellIs" dxfId="96" priority="19" operator="greaterThan">
      <formula>"O"</formula>
    </cfRule>
  </conditionalFormatting>
  <conditionalFormatting sqref="O22">
    <cfRule type="cellIs" dxfId="95" priority="20" operator="greaterThan">
      <formula>"O"</formula>
    </cfRule>
  </conditionalFormatting>
  <conditionalFormatting sqref="Q30 S30:U30">
    <cfRule type="cellIs" dxfId="94" priority="4" operator="greaterThan">
      <formula>"O"</formula>
    </cfRule>
  </conditionalFormatting>
  <conditionalFormatting sqref="Q34:V34 X34 Q45:U45 W45:AH45">
    <cfRule type="cellIs" dxfId="93" priority="28" operator="greaterThan">
      <formula>"O"</formula>
    </cfRule>
  </conditionalFormatting>
  <conditionalFormatting sqref="Q14:AH24">
    <cfRule type="cellIs" dxfId="92" priority="14" operator="greaterThan">
      <formula>"O"</formula>
    </cfRule>
  </conditionalFormatting>
  <conditionalFormatting sqref="Q27:AH29">
    <cfRule type="cellIs" dxfId="91" priority="12" operator="greaterThan">
      <formula>"O"</formula>
    </cfRule>
  </conditionalFormatting>
  <conditionalFormatting sqref="R25:AH25">
    <cfRule type="cellIs" dxfId="90" priority="24" operator="greaterThan">
      <formula>"O"</formula>
    </cfRule>
  </conditionalFormatting>
  <conditionalFormatting sqref="Z34:AH34">
    <cfRule type="cellIs" dxfId="89" priority="3" operator="greaterThan">
      <formula>"O"</formula>
    </cfRule>
  </conditionalFormatting>
  <pageMargins left="0.7" right="0.7" top="0.75" bottom="0.75" header="0.3" footer="0.3"/>
  <pageSetup paperSize="9" orientation="portrait" r:id="rId1"/>
  <ignoredErrors>
    <ignoredError sqref="AI39:AJ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31B3C-3562-462F-8B77-759392E92099}">
  <dimension ref="B2:AK42"/>
  <sheetViews>
    <sheetView showGridLines="0" zoomScale="50" zoomScaleNormal="50" workbookViewId="0">
      <pane xSplit="12" ySplit="13" topLeftCell="R29" activePane="bottomRight" state="frozen"/>
      <selection pane="topRight" activeCell="M1" sqref="M1"/>
      <selection pane="bottomLeft" activeCell="A14" sqref="A14"/>
      <selection pane="bottomRight" activeCell="U29" sqref="U29"/>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27">
        <f>$F13/100</f>
        <v>0.02</v>
      </c>
      <c r="D13" s="27"/>
      <c r="E13" s="28"/>
      <c r="F13" s="138">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58"/>
      <c r="N14" s="58"/>
      <c r="O14" s="25"/>
      <c r="P14" s="58"/>
      <c r="Q14" s="75">
        <v>1</v>
      </c>
      <c r="R14" s="59">
        <v>1</v>
      </c>
      <c r="S14" s="93"/>
      <c r="T14" s="40">
        <v>0</v>
      </c>
      <c r="U14" s="93"/>
      <c r="V14" s="5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
      <c r="N15" s="23"/>
      <c r="O15" s="22"/>
      <c r="P15" s="23"/>
      <c r="Q15" s="31"/>
      <c r="R15" s="32"/>
      <c r="S15" s="31"/>
      <c r="T15" s="32"/>
      <c r="U15" s="31"/>
      <c r="V15" s="32"/>
      <c r="W15" s="31"/>
      <c r="X15" s="178"/>
      <c r="Y15" s="31"/>
      <c r="Z15" s="178"/>
      <c r="AA15" s="31"/>
      <c r="AB15" s="178"/>
      <c r="AC15" s="31"/>
      <c r="AD15" s="178"/>
      <c r="AE15" s="31"/>
      <c r="AF15" s="32"/>
      <c r="AG15" s="31"/>
      <c r="AH15" s="32"/>
      <c r="AI15" s="52"/>
      <c r="AJ15" s="32"/>
      <c r="AK15" s="32"/>
    </row>
    <row r="16" spans="2:37" s="61" customFormat="1" ht="95.4" customHeight="1" x14ac:dyDescent="0.25">
      <c r="B16" s="77" t="s">
        <v>85</v>
      </c>
      <c r="C16" s="352" t="s">
        <v>86</v>
      </c>
      <c r="D16" s="62">
        <v>4</v>
      </c>
      <c r="E16" s="78" t="s">
        <v>87</v>
      </c>
      <c r="F16" s="64">
        <v>1</v>
      </c>
      <c r="G16" s="50" t="s">
        <v>81</v>
      </c>
      <c r="H16" s="62" t="s">
        <v>88</v>
      </c>
      <c r="I16" s="55" t="s">
        <v>89</v>
      </c>
      <c r="J16" s="50" t="s">
        <v>71</v>
      </c>
      <c r="K16" s="58"/>
      <c r="L16" s="58"/>
      <c r="M16" s="58"/>
      <c r="N16" s="58"/>
      <c r="O16" s="58"/>
      <c r="P16" s="58"/>
      <c r="Q16" s="75">
        <v>1</v>
      </c>
      <c r="R16" s="59">
        <v>1</v>
      </c>
      <c r="S16" s="93"/>
      <c r="T16" s="93"/>
      <c r="U16" s="93"/>
      <c r="V16" s="59"/>
      <c r="W16" s="59"/>
      <c r="X16" s="192"/>
      <c r="Y16" s="59"/>
      <c r="Z16" s="192"/>
      <c r="AA16" s="59"/>
      <c r="AB16" s="192"/>
      <c r="AC16" s="59"/>
      <c r="AD16" s="192"/>
      <c r="AE16" s="59"/>
      <c r="AF16" s="59"/>
      <c r="AG16" s="59"/>
      <c r="AH16" s="59"/>
      <c r="AI16" s="60">
        <f t="shared" ref="AI16:AJ21" si="1">K16+M16+O16+Q16+S16+U16+W16+Y16+AA16+AC16+AE16+AG16</f>
        <v>1</v>
      </c>
      <c r="AJ16" s="53">
        <f t="shared" si="1"/>
        <v>1</v>
      </c>
      <c r="AK16" s="54">
        <f t="shared" ref="AK16:AK28" si="2">AJ16/AI16</f>
        <v>1</v>
      </c>
    </row>
    <row r="17" spans="2:37" s="61" customFormat="1" ht="95.4" customHeight="1" x14ac:dyDescent="0.25">
      <c r="B17" s="79"/>
      <c r="C17" s="353"/>
      <c r="D17" s="62">
        <v>5</v>
      </c>
      <c r="E17" s="55" t="s">
        <v>90</v>
      </c>
      <c r="F17" s="64">
        <v>3</v>
      </c>
      <c r="G17" s="50" t="s">
        <v>81</v>
      </c>
      <c r="H17" s="62" t="s">
        <v>91</v>
      </c>
      <c r="I17" s="55" t="s">
        <v>92</v>
      </c>
      <c r="J17" s="50" t="s">
        <v>71</v>
      </c>
      <c r="K17" s="58"/>
      <c r="L17" s="58"/>
      <c r="M17" s="58"/>
      <c r="N17" s="58"/>
      <c r="O17" s="58"/>
      <c r="P17" s="58"/>
      <c r="Q17" s="75">
        <v>1</v>
      </c>
      <c r="R17" s="59">
        <v>1</v>
      </c>
      <c r="S17" s="93"/>
      <c r="T17" s="93"/>
      <c r="U17" s="93"/>
      <c r="V17" s="93"/>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49"/>
      <c r="C18" s="354"/>
      <c r="D18" s="146">
        <v>8</v>
      </c>
      <c r="E18" s="65" t="s">
        <v>101</v>
      </c>
      <c r="F18" s="64">
        <v>2</v>
      </c>
      <c r="G18" s="50" t="s">
        <v>81</v>
      </c>
      <c r="H18" s="62" t="s">
        <v>91</v>
      </c>
      <c r="I18" s="55" t="s">
        <v>102</v>
      </c>
      <c r="J18" s="50" t="s">
        <v>71</v>
      </c>
      <c r="K18" s="58"/>
      <c r="L18" s="58"/>
      <c r="M18" s="58"/>
      <c r="N18" s="58"/>
      <c r="O18" s="58"/>
      <c r="P18" s="58"/>
      <c r="Q18" s="59"/>
      <c r="R18" s="59"/>
      <c r="S18" s="75">
        <v>1</v>
      </c>
      <c r="T18" s="59">
        <v>1</v>
      </c>
      <c r="U18" s="93"/>
      <c r="V18" s="5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144" t="s">
        <v>107</v>
      </c>
      <c r="D19" s="164">
        <v>12</v>
      </c>
      <c r="E19" s="80" t="s">
        <v>116</v>
      </c>
      <c r="F19" s="56">
        <v>1.5</v>
      </c>
      <c r="G19" s="146" t="s">
        <v>81</v>
      </c>
      <c r="H19" s="146" t="s">
        <v>119</v>
      </c>
      <c r="I19" s="63" t="s">
        <v>120</v>
      </c>
      <c r="J19" s="50" t="s">
        <v>71</v>
      </c>
      <c r="K19" s="34"/>
      <c r="L19" s="34"/>
      <c r="M19" s="34"/>
      <c r="N19" s="34"/>
      <c r="O19" s="34"/>
      <c r="P19" s="34"/>
      <c r="Q19" s="76">
        <v>0.5</v>
      </c>
      <c r="R19" s="35">
        <v>0.5</v>
      </c>
      <c r="S19" s="35"/>
      <c r="T19" s="35"/>
      <c r="U19" s="35"/>
      <c r="V19" s="35"/>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0.08</v>
      </c>
      <c r="D20" s="27"/>
      <c r="E20" s="28" t="s">
        <v>122</v>
      </c>
      <c r="F20" s="183">
        <f>SUM(F21:F25)</f>
        <v>8</v>
      </c>
      <c r="G20" s="28"/>
      <c r="H20" s="29"/>
      <c r="I20" s="28"/>
      <c r="J20" s="30"/>
      <c r="K20" s="22"/>
      <c r="L20" s="23"/>
      <c r="M20" s="22"/>
      <c r="N20" s="23"/>
      <c r="O20" s="22"/>
      <c r="P20" s="23"/>
      <c r="Q20" s="31"/>
      <c r="R20" s="32"/>
      <c r="S20" s="31"/>
      <c r="T20" s="32"/>
      <c r="U20" s="31"/>
      <c r="V20" s="32"/>
      <c r="W20" s="31"/>
      <c r="X20" s="178"/>
      <c r="Y20" s="31"/>
      <c r="Z20" s="178"/>
      <c r="AA20" s="31"/>
      <c r="AB20" s="178"/>
      <c r="AC20" s="31"/>
      <c r="AD20" s="178"/>
      <c r="AE20" s="31"/>
      <c r="AF20" s="32"/>
      <c r="AG20" s="31"/>
      <c r="AH20" s="32"/>
      <c r="AI20" s="52"/>
      <c r="AJ20" s="32"/>
      <c r="AK20" s="32"/>
    </row>
    <row r="21" spans="2:37" s="61" customFormat="1" ht="195" customHeight="1" x14ac:dyDescent="0.25">
      <c r="B21" s="147" t="s">
        <v>123</v>
      </c>
      <c r="C21" s="147" t="s">
        <v>124</v>
      </c>
      <c r="D21" s="66">
        <v>13</v>
      </c>
      <c r="E21" s="153" t="s">
        <v>125</v>
      </c>
      <c r="F21" s="56">
        <v>2</v>
      </c>
      <c r="G21" s="66" t="s">
        <v>126</v>
      </c>
      <c r="H21" s="66" t="s">
        <v>127</v>
      </c>
      <c r="I21" s="65" t="s">
        <v>128</v>
      </c>
      <c r="J21" s="50" t="s">
        <v>71</v>
      </c>
      <c r="K21" s="135"/>
      <c r="L21" s="96"/>
      <c r="M21" s="135"/>
      <c r="N21" s="96"/>
      <c r="O21" s="75">
        <v>0.5</v>
      </c>
      <c r="P21" s="212">
        <v>0.5</v>
      </c>
      <c r="R21" s="92"/>
      <c r="S21" s="59"/>
      <c r="T21" s="92"/>
      <c r="U21" s="92"/>
      <c r="V21" s="92"/>
      <c r="W21" s="75">
        <v>0.5</v>
      </c>
      <c r="X21" s="196"/>
      <c r="Y21" s="53"/>
      <c r="Z21" s="196"/>
      <c r="AA21" s="75">
        <v>1</v>
      </c>
      <c r="AB21" s="196"/>
      <c r="AC21" s="59"/>
      <c r="AD21" s="196"/>
      <c r="AE21" s="53"/>
      <c r="AF21" s="92"/>
      <c r="AG21" s="53"/>
      <c r="AH21" s="92"/>
      <c r="AI21" s="52">
        <f t="shared" si="1"/>
        <v>2</v>
      </c>
      <c r="AJ21" s="53">
        <f>L21+N21+P21+R21+T21+V21+X21+Z21+AB21+AD21+AF21+AH21</f>
        <v>0.5</v>
      </c>
      <c r="AK21" s="54">
        <f t="shared" ref="AK21" si="3">AJ21/AI21</f>
        <v>0.25</v>
      </c>
    </row>
    <row r="22" spans="2:37" s="61" customFormat="1" ht="74.400000000000006" customHeight="1" x14ac:dyDescent="0.25">
      <c r="B22" s="184" t="s">
        <v>134</v>
      </c>
      <c r="C22" s="184" t="s">
        <v>135</v>
      </c>
      <c r="D22" s="84">
        <v>17</v>
      </c>
      <c r="E22" s="63" t="s">
        <v>143</v>
      </c>
      <c r="F22" s="64">
        <v>2</v>
      </c>
      <c r="G22" s="86" t="s">
        <v>81</v>
      </c>
      <c r="H22" s="86" t="s">
        <v>144</v>
      </c>
      <c r="I22" s="63" t="s">
        <v>145</v>
      </c>
      <c r="J22" s="50" t="s">
        <v>71</v>
      </c>
      <c r="K22" s="58"/>
      <c r="L22" s="58"/>
      <c r="M22" s="58"/>
      <c r="N22" s="58"/>
      <c r="O22" s="58"/>
      <c r="P22" s="58"/>
      <c r="Q22" s="93"/>
      <c r="R22" s="59">
        <v>0</v>
      </c>
      <c r="S22" s="75">
        <v>2</v>
      </c>
      <c r="T22" s="59">
        <v>2</v>
      </c>
      <c r="U22" s="59"/>
      <c r="V22" s="59">
        <v>0</v>
      </c>
      <c r="W22" s="59"/>
      <c r="X22" s="192"/>
      <c r="Y22" s="59"/>
      <c r="Z22" s="192"/>
      <c r="AA22" s="59"/>
      <c r="AB22" s="192"/>
      <c r="AC22" s="59"/>
      <c r="AD22" s="192"/>
      <c r="AE22" s="59"/>
      <c r="AF22" s="59"/>
      <c r="AG22" s="59"/>
      <c r="AH22" s="59"/>
      <c r="AI22" s="60">
        <f t="shared" ref="AI22:AJ25" si="4">K22+M22+O22+Q22+S22+U22+W22+Y22+AA22+AC22+AE22+AG22</f>
        <v>2</v>
      </c>
      <c r="AJ22" s="53">
        <f t="shared" si="4"/>
        <v>2</v>
      </c>
      <c r="AK22" s="54">
        <f t="shared" si="2"/>
        <v>1</v>
      </c>
    </row>
    <row r="23" spans="2:37" s="61" customFormat="1" ht="121.5" customHeight="1" x14ac:dyDescent="0.25">
      <c r="B23" s="81" t="s">
        <v>146</v>
      </c>
      <c r="C23" s="81" t="s">
        <v>147</v>
      </c>
      <c r="D23" s="152">
        <v>18</v>
      </c>
      <c r="E23" s="65" t="s">
        <v>148</v>
      </c>
      <c r="F23" s="64">
        <v>1</v>
      </c>
      <c r="G23" s="86" t="s">
        <v>81</v>
      </c>
      <c r="H23" s="86" t="s">
        <v>149</v>
      </c>
      <c r="I23" s="63" t="s">
        <v>150</v>
      </c>
      <c r="J23" s="50" t="s">
        <v>71</v>
      </c>
      <c r="K23" s="58"/>
      <c r="L23" s="58"/>
      <c r="M23" s="58"/>
      <c r="N23" s="58"/>
      <c r="O23" s="58"/>
      <c r="P23" s="58"/>
      <c r="Q23" s="93"/>
      <c r="R23" s="59"/>
      <c r="S23" s="59"/>
      <c r="T23" s="59"/>
      <c r="U23" s="59"/>
      <c r="V23" s="59"/>
      <c r="W23" s="59"/>
      <c r="X23" s="192"/>
      <c r="Y23" s="75">
        <v>1</v>
      </c>
      <c r="Z23" s="192"/>
      <c r="AA23" s="59"/>
      <c r="AB23" s="192"/>
      <c r="AC23" s="59"/>
      <c r="AD23" s="192"/>
      <c r="AE23" s="59"/>
      <c r="AF23" s="59"/>
      <c r="AG23" s="59"/>
      <c r="AH23" s="59"/>
      <c r="AI23" s="60">
        <f t="shared" si="4"/>
        <v>1</v>
      </c>
      <c r="AJ23" s="53">
        <f t="shared" si="4"/>
        <v>0</v>
      </c>
      <c r="AK23" s="54">
        <f t="shared" si="2"/>
        <v>0</v>
      </c>
    </row>
    <row r="24" spans="2:37" s="61" customFormat="1" ht="192.6" customHeight="1" x14ac:dyDescent="0.25">
      <c r="B24" s="71" t="s">
        <v>153</v>
      </c>
      <c r="C24" s="36" t="s">
        <v>154</v>
      </c>
      <c r="D24" s="152">
        <v>20</v>
      </c>
      <c r="E24" s="65" t="s">
        <v>155</v>
      </c>
      <c r="F24" s="56">
        <v>2</v>
      </c>
      <c r="G24" s="66" t="s">
        <v>81</v>
      </c>
      <c r="H24" s="66" t="s">
        <v>157</v>
      </c>
      <c r="I24" s="65" t="s">
        <v>158</v>
      </c>
      <c r="J24" s="50" t="s">
        <v>71</v>
      </c>
      <c r="K24" s="58"/>
      <c r="L24" s="58"/>
      <c r="M24" s="58"/>
      <c r="N24" s="58"/>
      <c r="O24" s="58"/>
      <c r="P24" s="58"/>
      <c r="Q24" s="59"/>
      <c r="R24" s="59"/>
      <c r="S24" s="59"/>
      <c r="T24" s="59"/>
      <c r="U24" s="59"/>
      <c r="V24" s="59"/>
      <c r="W24" s="75">
        <v>2</v>
      </c>
      <c r="X24" s="192"/>
      <c r="Y24" s="59"/>
      <c r="Z24" s="192"/>
      <c r="AA24" s="59"/>
      <c r="AB24" s="192"/>
      <c r="AC24" s="59"/>
      <c r="AD24" s="192"/>
      <c r="AE24" s="59"/>
      <c r="AF24" s="59"/>
      <c r="AG24" s="59"/>
      <c r="AH24" s="59"/>
      <c r="AI24" s="52">
        <f t="shared" si="4"/>
        <v>2</v>
      </c>
      <c r="AJ24" s="53">
        <f t="shared" si="4"/>
        <v>0</v>
      </c>
      <c r="AK24" s="54">
        <f t="shared" si="2"/>
        <v>0</v>
      </c>
    </row>
    <row r="25" spans="2:37" s="61" customFormat="1" ht="70.2" customHeight="1" x14ac:dyDescent="0.25">
      <c r="B25" s="82" t="s">
        <v>159</v>
      </c>
      <c r="C25" s="48" t="s">
        <v>160</v>
      </c>
      <c r="D25" s="84">
        <v>21</v>
      </c>
      <c r="E25" s="63" t="s">
        <v>161</v>
      </c>
      <c r="F25" s="64">
        <v>1</v>
      </c>
      <c r="G25" s="85" t="s">
        <v>81</v>
      </c>
      <c r="H25" s="38" t="s">
        <v>162</v>
      </c>
      <c r="I25" s="39" t="s">
        <v>163</v>
      </c>
      <c r="J25" s="50" t="s">
        <v>71</v>
      </c>
      <c r="K25" s="24"/>
      <c r="L25" s="24"/>
      <c r="M25" s="24"/>
      <c r="N25" s="24"/>
      <c r="O25" s="24"/>
      <c r="P25" s="24"/>
      <c r="Q25" s="25"/>
      <c r="R25" s="25"/>
      <c r="S25" s="25"/>
      <c r="T25" s="25">
        <v>0</v>
      </c>
      <c r="U25" s="74">
        <v>1</v>
      </c>
      <c r="V25" s="25">
        <v>1</v>
      </c>
      <c r="W25" s="25"/>
      <c r="X25" s="191"/>
      <c r="Y25" s="25"/>
      <c r="Z25" s="191"/>
      <c r="AA25" s="25"/>
      <c r="AB25" s="191"/>
      <c r="AC25" s="25"/>
      <c r="AD25" s="191"/>
      <c r="AE25" s="25"/>
      <c r="AF25" s="25"/>
      <c r="AG25" s="25"/>
      <c r="AH25" s="25"/>
      <c r="AI25" s="52">
        <f t="shared" si="4"/>
        <v>1</v>
      </c>
      <c r="AJ25" s="53">
        <f t="shared" si="4"/>
        <v>1</v>
      </c>
      <c r="AK25" s="54">
        <f t="shared" si="2"/>
        <v>1</v>
      </c>
    </row>
    <row r="26" spans="2:37" s="61" customFormat="1" ht="22.5" customHeight="1" x14ac:dyDescent="0.25">
      <c r="B26" s="26" t="s">
        <v>164</v>
      </c>
      <c r="C26" s="97">
        <f>$F26/100</f>
        <v>0.06</v>
      </c>
      <c r="D26" s="27"/>
      <c r="E26" s="28"/>
      <c r="F26" s="138">
        <f>SUM(F27:F29)</f>
        <v>6</v>
      </c>
      <c r="G26" s="28"/>
      <c r="H26" s="29"/>
      <c r="I26" s="28"/>
      <c r="J26" s="30"/>
      <c r="K26" s="22"/>
      <c r="L26" s="23"/>
      <c r="M26" s="22"/>
      <c r="N26" s="23"/>
      <c r="O26" s="22"/>
      <c r="P26" s="23"/>
      <c r="Q26" s="31"/>
      <c r="R26" s="32"/>
      <c r="S26" s="31"/>
      <c r="T26" s="32"/>
      <c r="U26" s="31"/>
      <c r="V26" s="32"/>
      <c r="W26" s="31"/>
      <c r="X26" s="178"/>
      <c r="Y26" s="31"/>
      <c r="Z26" s="178"/>
      <c r="AA26" s="31"/>
      <c r="AB26" s="178"/>
      <c r="AC26" s="31"/>
      <c r="AD26" s="178"/>
      <c r="AE26" s="31"/>
      <c r="AF26" s="32"/>
      <c r="AG26" s="31"/>
      <c r="AH26" s="32"/>
      <c r="AI26" s="52"/>
      <c r="AJ26" s="32"/>
      <c r="AK26" s="32"/>
    </row>
    <row r="27" spans="2:37" s="61" customFormat="1" ht="163.19999999999999" customHeight="1" x14ac:dyDescent="0.25">
      <c r="B27" s="81" t="s">
        <v>165</v>
      </c>
      <c r="C27" s="87" t="s">
        <v>166</v>
      </c>
      <c r="D27" s="86">
        <v>22</v>
      </c>
      <c r="E27" s="63" t="s">
        <v>167</v>
      </c>
      <c r="F27" s="37">
        <v>1</v>
      </c>
      <c r="G27" s="86" t="s">
        <v>81</v>
      </c>
      <c r="H27" s="86" t="s">
        <v>168</v>
      </c>
      <c r="I27" s="39" t="s">
        <v>169</v>
      </c>
      <c r="J27" s="50" t="s">
        <v>71</v>
      </c>
      <c r="K27" s="34"/>
      <c r="L27" s="34"/>
      <c r="M27" s="34"/>
      <c r="N27" s="34"/>
      <c r="O27" s="34"/>
      <c r="P27" s="34"/>
      <c r="Q27" s="35"/>
      <c r="R27" s="35"/>
      <c r="S27" s="35"/>
      <c r="T27" s="35">
        <v>0</v>
      </c>
      <c r="U27" s="76">
        <v>1</v>
      </c>
      <c r="V27" s="35">
        <v>1</v>
      </c>
      <c r="W27" s="35"/>
      <c r="X27" s="193"/>
      <c r="Y27" s="35"/>
      <c r="Z27" s="193"/>
      <c r="AA27" s="35"/>
      <c r="AB27" s="193"/>
      <c r="AC27" s="35"/>
      <c r="AD27" s="193"/>
      <c r="AE27" s="35"/>
      <c r="AF27" s="35"/>
      <c r="AG27" s="35"/>
      <c r="AH27" s="35"/>
      <c r="AI27" s="52">
        <f t="shared" ref="AI27:AJ27" si="5">K27+M27+O27+Q27+S27+U27+W27+Y27+AA27+AC27+AE27+AG27</f>
        <v>1</v>
      </c>
      <c r="AJ27" s="53">
        <f t="shared" si="5"/>
        <v>1</v>
      </c>
      <c r="AK27" s="54">
        <f t="shared" si="2"/>
        <v>1</v>
      </c>
    </row>
    <row r="28" spans="2:37" s="61" customFormat="1" ht="201.6" customHeight="1" x14ac:dyDescent="0.25">
      <c r="B28" s="184" t="s">
        <v>170</v>
      </c>
      <c r="C28" s="184" t="s">
        <v>171</v>
      </c>
      <c r="D28" s="66">
        <v>24</v>
      </c>
      <c r="E28" s="65" t="s">
        <v>176</v>
      </c>
      <c r="F28" s="56">
        <v>2</v>
      </c>
      <c r="G28" s="66" t="s">
        <v>271</v>
      </c>
      <c r="H28" s="66" t="s">
        <v>177</v>
      </c>
      <c r="I28" s="65" t="s">
        <v>178</v>
      </c>
      <c r="J28" s="50" t="s">
        <v>71</v>
      </c>
      <c r="K28" s="58"/>
      <c r="L28" s="58"/>
      <c r="M28" s="58"/>
      <c r="N28" s="58"/>
      <c r="O28" s="58"/>
      <c r="P28" s="58"/>
      <c r="Q28" s="75">
        <v>1</v>
      </c>
      <c r="R28" s="59">
        <v>1</v>
      </c>
      <c r="S28" s="59"/>
      <c r="T28" s="59"/>
      <c r="U28" s="59"/>
      <c r="V28" s="59"/>
      <c r="W28" s="59"/>
      <c r="X28" s="192"/>
      <c r="Y28" s="59"/>
      <c r="Z28" s="192"/>
      <c r="AA28" s="58"/>
      <c r="AB28" s="58"/>
      <c r="AC28" s="75">
        <v>1</v>
      </c>
      <c r="AD28" s="192"/>
      <c r="AE28" s="59"/>
      <c r="AF28" s="59"/>
      <c r="AG28" s="59"/>
      <c r="AH28" s="59"/>
      <c r="AI28" s="52">
        <f>Q28+S28+U28+W28+Y28+AC28+AE28+AG28</f>
        <v>2</v>
      </c>
      <c r="AJ28" s="53">
        <f>R28+T28+V28+X28+Z28+AD28+AF28+AH28</f>
        <v>1</v>
      </c>
      <c r="AK28" s="54">
        <f t="shared" si="2"/>
        <v>0.5</v>
      </c>
    </row>
    <row r="29" spans="2:37" s="61" customFormat="1" ht="238.2" customHeight="1" x14ac:dyDescent="0.25">
      <c r="B29" s="184" t="s">
        <v>254</v>
      </c>
      <c r="C29" s="188" t="s">
        <v>255</v>
      </c>
      <c r="D29" s="187">
        <v>43</v>
      </c>
      <c r="E29" s="55" t="s">
        <v>256</v>
      </c>
      <c r="F29" s="56">
        <v>3</v>
      </c>
      <c r="G29" s="86" t="s">
        <v>257</v>
      </c>
      <c r="H29" s="86" t="s">
        <v>258</v>
      </c>
      <c r="I29" s="55" t="s">
        <v>259</v>
      </c>
      <c r="J29" s="50" t="s">
        <v>71</v>
      </c>
      <c r="K29" s="58"/>
      <c r="L29" s="58"/>
      <c r="M29" s="58"/>
      <c r="N29" s="58"/>
      <c r="O29" s="139">
        <v>1</v>
      </c>
      <c r="P29" s="213">
        <v>1</v>
      </c>
      <c r="Q29" s="40"/>
      <c r="R29" s="40"/>
      <c r="S29" s="40"/>
      <c r="T29" s="40"/>
      <c r="U29" s="40"/>
      <c r="V29" s="40"/>
      <c r="W29" s="139">
        <v>1</v>
      </c>
      <c r="X29" s="194"/>
      <c r="Y29" s="40"/>
      <c r="Z29" s="194"/>
      <c r="AA29" s="40"/>
      <c r="AB29" s="194"/>
      <c r="AC29" s="139">
        <v>1</v>
      </c>
      <c r="AD29" s="194"/>
      <c r="AE29" s="40"/>
      <c r="AF29" s="40"/>
      <c r="AG29" s="40"/>
      <c r="AH29" s="59"/>
      <c r="AI29" s="52">
        <f t="shared" ref="AI29:AJ29" si="6">K29+M29+O29+Q29+S29+U29+W29+Y29+AA29+AC29+AE29+AG29</f>
        <v>3</v>
      </c>
      <c r="AJ29" s="53">
        <f t="shared" si="6"/>
        <v>1</v>
      </c>
      <c r="AK29" s="54">
        <f t="shared" ref="AK29" si="7">AJ29/AI29</f>
        <v>0.33333333333333331</v>
      </c>
    </row>
    <row r="30" spans="2:37" s="42" customFormat="1" ht="31.5" customHeight="1" x14ac:dyDescent="0.25">
      <c r="B30" s="303" t="s">
        <v>264</v>
      </c>
      <c r="C30" s="305">
        <f>+C26+C20+C15+C13</f>
        <v>0.23500000000000001</v>
      </c>
      <c r="D30" s="306"/>
      <c r="E30" s="309" t="s">
        <v>59</v>
      </c>
      <c r="F30" s="309"/>
      <c r="G30" s="309"/>
      <c r="H30" s="309"/>
      <c r="I30" s="309"/>
      <c r="J30" s="309"/>
      <c r="K30" s="40">
        <f t="shared" ref="K30:N30" si="8">SUM(K13:K28)</f>
        <v>0</v>
      </c>
      <c r="L30" s="40">
        <f t="shared" si="8"/>
        <v>0</v>
      </c>
      <c r="M30" s="69">
        <f t="shared" si="8"/>
        <v>0</v>
      </c>
      <c r="N30" s="70">
        <f t="shared" si="8"/>
        <v>0</v>
      </c>
      <c r="O30" s="69">
        <f>+O29+O21</f>
        <v>1.5</v>
      </c>
      <c r="P30" s="70">
        <f>+P29+P21</f>
        <v>1.5</v>
      </c>
      <c r="Q30" s="69">
        <f t="shared" ref="Q30:AH30" si="9">SUM(Q14:Q29)</f>
        <v>4.5</v>
      </c>
      <c r="R30" s="70">
        <f t="shared" si="9"/>
        <v>4.5</v>
      </c>
      <c r="S30" s="69">
        <f t="shared" si="9"/>
        <v>3</v>
      </c>
      <c r="T30" s="70">
        <f t="shared" si="9"/>
        <v>3</v>
      </c>
      <c r="U30" s="69">
        <f t="shared" si="9"/>
        <v>2</v>
      </c>
      <c r="V30" s="70">
        <f t="shared" si="9"/>
        <v>2</v>
      </c>
      <c r="W30" s="69">
        <f t="shared" si="9"/>
        <v>5</v>
      </c>
      <c r="X30" s="70">
        <f t="shared" si="9"/>
        <v>0</v>
      </c>
      <c r="Y30" s="69">
        <f t="shared" si="9"/>
        <v>1</v>
      </c>
      <c r="Z30" s="70">
        <f t="shared" si="9"/>
        <v>0</v>
      </c>
      <c r="AA30" s="69">
        <f>+AA21+AA18+AA14</f>
        <v>3</v>
      </c>
      <c r="AB30" s="70">
        <f>+AB21+AB18+AB14</f>
        <v>0</v>
      </c>
      <c r="AC30" s="69">
        <f t="shared" si="9"/>
        <v>3.5</v>
      </c>
      <c r="AD30" s="70">
        <f t="shared" si="9"/>
        <v>0</v>
      </c>
      <c r="AE30" s="69">
        <f t="shared" si="9"/>
        <v>0</v>
      </c>
      <c r="AF30" s="70">
        <f t="shared" si="9"/>
        <v>0</v>
      </c>
      <c r="AG30" s="69">
        <f t="shared" si="9"/>
        <v>0</v>
      </c>
      <c r="AH30" s="70">
        <f t="shared" si="9"/>
        <v>0</v>
      </c>
      <c r="AI30" s="141">
        <f>SUM(AI13:AI29)</f>
        <v>23.5</v>
      </c>
      <c r="AJ30" s="69">
        <f>SUM(AJ14:AJ29)</f>
        <v>11</v>
      </c>
      <c r="AK30" s="41">
        <f>AVERAGE(AK14:AK29)</f>
        <v>0.51923076923076916</v>
      </c>
    </row>
    <row r="31" spans="2:37" s="42" customFormat="1" ht="31.5" customHeight="1" x14ac:dyDescent="0.25">
      <c r="B31" s="304"/>
      <c r="C31" s="307"/>
      <c r="D31" s="308"/>
      <c r="E31" s="309" t="s">
        <v>265</v>
      </c>
      <c r="F31" s="309"/>
      <c r="G31" s="309"/>
      <c r="H31" s="309"/>
      <c r="I31" s="309"/>
      <c r="J31" s="309"/>
      <c r="K31" s="40">
        <f>SUM(K13:K30)</f>
        <v>0</v>
      </c>
      <c r="L31" s="40">
        <f>SUM(L13:L30)</f>
        <v>0</v>
      </c>
      <c r="M31" s="69">
        <f>+M30</f>
        <v>0</v>
      </c>
      <c r="N31" s="70">
        <f>+N30</f>
        <v>0</v>
      </c>
      <c r="O31" s="69">
        <f>+O30+M31</f>
        <v>1.5</v>
      </c>
      <c r="P31" s="70">
        <f>+P30+N31</f>
        <v>1.5</v>
      </c>
      <c r="Q31" s="69">
        <f>+Q30+O31</f>
        <v>6</v>
      </c>
      <c r="R31" s="70">
        <f>+R30+P31</f>
        <v>6</v>
      </c>
      <c r="S31" s="69">
        <f>Q31+S30</f>
        <v>9</v>
      </c>
      <c r="T31" s="70">
        <f t="shared" ref="T31:AG31" si="10">+R31+T30</f>
        <v>9</v>
      </c>
      <c r="U31" s="69">
        <f t="shared" si="10"/>
        <v>11</v>
      </c>
      <c r="V31" s="70">
        <f t="shared" si="10"/>
        <v>11</v>
      </c>
      <c r="W31" s="69">
        <f t="shared" si="10"/>
        <v>16</v>
      </c>
      <c r="X31" s="70">
        <f t="shared" si="10"/>
        <v>11</v>
      </c>
      <c r="Y31" s="69">
        <f t="shared" si="10"/>
        <v>17</v>
      </c>
      <c r="Z31" s="70">
        <f t="shared" si="10"/>
        <v>11</v>
      </c>
      <c r="AA31" s="69">
        <f t="shared" si="10"/>
        <v>20</v>
      </c>
      <c r="AB31" s="70">
        <f t="shared" si="10"/>
        <v>11</v>
      </c>
      <c r="AC31" s="69">
        <f t="shared" si="10"/>
        <v>23.5</v>
      </c>
      <c r="AD31" s="70">
        <f t="shared" si="10"/>
        <v>11</v>
      </c>
      <c r="AE31" s="69">
        <f t="shared" si="10"/>
        <v>23.5</v>
      </c>
      <c r="AF31" s="70">
        <f t="shared" si="10"/>
        <v>11</v>
      </c>
      <c r="AG31" s="69">
        <f t="shared" si="10"/>
        <v>23.5</v>
      </c>
      <c r="AH31" s="70">
        <f>+AF31+AH30</f>
        <v>11</v>
      </c>
      <c r="AI31" s="300"/>
      <c r="AJ31" s="301"/>
      <c r="AK31" s="302"/>
    </row>
    <row r="32" spans="2:37" ht="15" x14ac:dyDescent="0.25">
      <c r="J32" s="43"/>
    </row>
    <row r="33" spans="2:35" ht="17.399999999999999" x14ac:dyDescent="0.3">
      <c r="B33" s="45" t="s">
        <v>266</v>
      </c>
      <c r="J33" s="43"/>
    </row>
    <row r="34" spans="2:35" ht="20.399999999999999" x14ac:dyDescent="0.35">
      <c r="B34" s="46" t="s">
        <v>267</v>
      </c>
      <c r="J34" s="43"/>
      <c r="AI34" s="142"/>
    </row>
    <row r="35" spans="2:35" ht="20.399999999999999" x14ac:dyDescent="0.35">
      <c r="B35" s="46" t="s">
        <v>268</v>
      </c>
      <c r="J35" s="43"/>
    </row>
    <row r="36" spans="2:35" ht="18" x14ac:dyDescent="0.35">
      <c r="B36" s="133" t="s">
        <v>269</v>
      </c>
      <c r="J36" s="43"/>
    </row>
    <row r="37" spans="2:35" ht="18" x14ac:dyDescent="0.35">
      <c r="B37" s="133" t="s">
        <v>270</v>
      </c>
      <c r="J37" s="43"/>
    </row>
    <row r="38" spans="2:35" ht="15" x14ac:dyDescent="0.25">
      <c r="J38" s="43"/>
    </row>
    <row r="39" spans="2:35" ht="15" customHeight="1" x14ac:dyDescent="0.25">
      <c r="B39" s="292" t="s">
        <v>23</v>
      </c>
      <c r="C39" s="292"/>
      <c r="D39" s="292"/>
      <c r="E39" s="292"/>
      <c r="F39" s="292"/>
      <c r="G39" s="292"/>
      <c r="H39" s="292"/>
      <c r="I39" s="292"/>
      <c r="J39" s="292"/>
      <c r="K39" s="292"/>
      <c r="L39" s="292"/>
      <c r="M39" s="292"/>
      <c r="N39" s="292"/>
      <c r="O39" s="292"/>
      <c r="P39" s="292"/>
    </row>
    <row r="40" spans="2:35" ht="15" x14ac:dyDescent="0.25">
      <c r="J40" s="43"/>
    </row>
    <row r="41" spans="2:35" ht="15" x14ac:dyDescent="0.25">
      <c r="J41" s="43"/>
    </row>
    <row r="42" spans="2:35" ht="15" x14ac:dyDescent="0.25">
      <c r="E42" s="98"/>
      <c r="J42" s="43"/>
    </row>
  </sheetData>
  <sheetProtection algorithmName="SHA-512" hashValue="/In+fBBjjqUGMNSsQBh6AAri3fVTKYQxLcHCqiCTXNR//zJaEGPEoNuPJNlT9E/ZtqfmJY+o/2ZOoNbE4YA0uQ==" saltValue="YtzwXenbIX0OQ+9JaQR2ew==" spinCount="100000" sheet="1" objects="1" scenarios="1"/>
  <mergeCells count="41">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6:C18"/>
    <mergeCell ref="U11:V11"/>
    <mergeCell ref="W11:X11"/>
    <mergeCell ref="Y11:Z11"/>
    <mergeCell ref="AA11:AB11"/>
    <mergeCell ref="AC11:AD11"/>
    <mergeCell ref="AE11:AF11"/>
    <mergeCell ref="M11:N11"/>
    <mergeCell ref="O11:P11"/>
    <mergeCell ref="Q11:R11"/>
    <mergeCell ref="S11:T11"/>
    <mergeCell ref="AG11:AH11"/>
    <mergeCell ref="E30:J30"/>
    <mergeCell ref="E31:J31"/>
    <mergeCell ref="AI31:AK31"/>
    <mergeCell ref="B39:P39"/>
    <mergeCell ref="B30:B31"/>
    <mergeCell ref="C30:D31"/>
  </mergeCells>
  <conditionalFormatting sqref="O14 O21">
    <cfRule type="cellIs" dxfId="88" priority="28" operator="greaterThan">
      <formula>"O"</formula>
    </cfRule>
  </conditionalFormatting>
  <conditionalFormatting sqref="O29">
    <cfRule type="cellIs" dxfId="87" priority="2" operator="greaterThan">
      <formula>"O"</formula>
    </cfRule>
  </conditionalFormatting>
  <conditionalFormatting sqref="Q13:AH20">
    <cfRule type="cellIs" dxfId="86" priority="15" operator="greaterThan">
      <formula>"O"</formula>
    </cfRule>
  </conditionalFormatting>
  <conditionalFormatting sqref="Q22:AH27 Q29:AH29 Q28:Z28 AC28:AH28">
    <cfRule type="cellIs" dxfId="85" priority="3" operator="greaterThan">
      <formula>"O"</formula>
    </cfRule>
  </conditionalFormatting>
  <conditionalFormatting sqref="R21:AH21">
    <cfRule type="cellIs" dxfId="84" priority="25" operator="greaterThan">
      <formula>"O"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0786C-19E8-4575-B568-6F3E39496E25}">
  <dimension ref="B2:AK45"/>
  <sheetViews>
    <sheetView showGridLines="0" topLeftCell="C1" zoomScale="55" zoomScaleNormal="55" workbookViewId="0">
      <pane xSplit="10" ySplit="13" topLeftCell="Q32" activePane="bottomRight" state="frozen"/>
      <selection activeCell="C1" sqref="C1"/>
      <selection pane="topRight" activeCell="M1" sqref="M1"/>
      <selection pane="bottomLeft" activeCell="C14" sqref="C14"/>
      <selection pane="bottomRight" activeCell="U32" sqref="U32"/>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10.664062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2"/>
      <c r="N13" s="223"/>
      <c r="O13" s="222"/>
      <c r="P13" s="223"/>
      <c r="Q13" s="224"/>
      <c r="R13" s="225"/>
      <c r="S13" s="224"/>
      <c r="T13" s="225"/>
      <c r="U13" s="224"/>
      <c r="V13" s="225"/>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192"/>
      <c r="AG14" s="59"/>
      <c r="AH14" s="192"/>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178"/>
      <c r="AG15" s="31"/>
      <c r="AH15" s="178"/>
      <c r="AI15" s="52"/>
      <c r="AJ15" s="32"/>
      <c r="AK15" s="32"/>
    </row>
    <row r="16" spans="2:37" s="61" customFormat="1" ht="95.4" customHeight="1" x14ac:dyDescent="0.25">
      <c r="B16" s="77"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192"/>
      <c r="AG16" s="59"/>
      <c r="AH16" s="192"/>
      <c r="AI16" s="60">
        <f t="shared" ref="AI16:AJ21" si="1">K16+M16+O16+Q16+S16+U16+W16+Y16+AA16+AC16+AE16+AG16</f>
        <v>1</v>
      </c>
      <c r="AJ16" s="53">
        <f t="shared" si="1"/>
        <v>1</v>
      </c>
      <c r="AK16" s="54">
        <f t="shared" ref="AK16:AK31" si="2">AJ16/AI16</f>
        <v>1</v>
      </c>
    </row>
    <row r="17" spans="2:37" s="61" customFormat="1" ht="95.4" customHeight="1" x14ac:dyDescent="0.25">
      <c r="B17" s="79"/>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192"/>
      <c r="AG17" s="59"/>
      <c r="AH17" s="192"/>
      <c r="AI17" s="60">
        <f t="shared" si="1"/>
        <v>3</v>
      </c>
      <c r="AJ17" s="53">
        <f t="shared" si="1"/>
        <v>1</v>
      </c>
      <c r="AK17" s="54">
        <f t="shared" si="2"/>
        <v>0.33333333333333331</v>
      </c>
    </row>
    <row r="18" spans="2:37" s="61" customFormat="1" ht="56.4" customHeight="1" x14ac:dyDescent="0.25">
      <c r="B18" s="49"/>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192"/>
      <c r="AG18" s="59"/>
      <c r="AH18" s="192"/>
      <c r="AI18" s="60">
        <f t="shared" si="1"/>
        <v>2</v>
      </c>
      <c r="AJ18" s="53">
        <f t="shared" si="1"/>
        <v>1</v>
      </c>
      <c r="AK18" s="54">
        <f t="shared" si="2"/>
        <v>0.5</v>
      </c>
    </row>
    <row r="19" spans="2:37" s="61" customFormat="1" ht="94.95" customHeight="1" x14ac:dyDescent="0.25">
      <c r="B19" s="77" t="s">
        <v>106</v>
      </c>
      <c r="C19" s="144" t="s">
        <v>107</v>
      </c>
      <c r="D19" s="164">
        <v>12</v>
      </c>
      <c r="E19" s="80" t="s">
        <v>116</v>
      </c>
      <c r="F19" s="56">
        <v>1.5</v>
      </c>
      <c r="G19" s="146" t="s">
        <v>81</v>
      </c>
      <c r="H19" s="146" t="s">
        <v>119</v>
      </c>
      <c r="I19" s="63" t="s">
        <v>120</v>
      </c>
      <c r="J19" s="50" t="s">
        <v>71</v>
      </c>
      <c r="K19" s="34"/>
      <c r="L19" s="34"/>
      <c r="M19" s="232"/>
      <c r="N19" s="232"/>
      <c r="O19" s="232"/>
      <c r="P19" s="232"/>
      <c r="Q19" s="233">
        <v>0.5</v>
      </c>
      <c r="R19" s="234"/>
      <c r="S19" s="234"/>
      <c r="T19" s="234"/>
      <c r="U19" s="234"/>
      <c r="V19" s="234"/>
      <c r="W19" s="76">
        <v>0.5</v>
      </c>
      <c r="X19" s="193"/>
      <c r="Y19" s="35"/>
      <c r="Z19" s="193"/>
      <c r="AA19" s="35"/>
      <c r="AB19" s="193"/>
      <c r="AC19" s="76">
        <v>0.5</v>
      </c>
      <c r="AD19" s="193"/>
      <c r="AE19" s="35"/>
      <c r="AF19" s="193"/>
      <c r="AG19" s="35"/>
      <c r="AH19" s="193"/>
      <c r="AI19" s="52">
        <f t="shared" si="1"/>
        <v>1.5</v>
      </c>
      <c r="AJ19" s="53">
        <f t="shared" si="1"/>
        <v>0</v>
      </c>
      <c r="AK19" s="54">
        <f t="shared" si="2"/>
        <v>0</v>
      </c>
    </row>
    <row r="20" spans="2:37" s="61" customFormat="1" ht="22.5" customHeight="1" x14ac:dyDescent="0.25">
      <c r="B20" s="26" t="s">
        <v>121</v>
      </c>
      <c r="C20" s="97">
        <f>$F20/100</f>
        <v>0.16</v>
      </c>
      <c r="D20" s="27"/>
      <c r="E20" s="28" t="s">
        <v>122</v>
      </c>
      <c r="F20" s="183">
        <f>SUM(F21:F26)</f>
        <v>16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178"/>
      <c r="AG20" s="31"/>
      <c r="AH20" s="178"/>
      <c r="AI20" s="52"/>
      <c r="AJ20" s="32"/>
      <c r="AK20" s="32"/>
    </row>
    <row r="21" spans="2:37" s="61" customFormat="1" ht="114" customHeight="1" x14ac:dyDescent="0.25">
      <c r="B21" s="147" t="s">
        <v>123</v>
      </c>
      <c r="C21" s="147" t="s">
        <v>124</v>
      </c>
      <c r="D21" s="154">
        <v>14</v>
      </c>
      <c r="E21" s="151" t="s">
        <v>129</v>
      </c>
      <c r="F21" s="56">
        <v>5</v>
      </c>
      <c r="G21" s="66" t="s">
        <v>130</v>
      </c>
      <c r="H21" s="155" t="s">
        <v>131</v>
      </c>
      <c r="I21" s="65" t="s">
        <v>132</v>
      </c>
      <c r="J21" s="146" t="s">
        <v>133</v>
      </c>
      <c r="K21" s="135"/>
      <c r="L21" s="96"/>
      <c r="M21" s="235"/>
      <c r="N21" s="236"/>
      <c r="O21" s="228">
        <v>0.5</v>
      </c>
      <c r="P21" s="227">
        <v>0.5</v>
      </c>
      <c r="Q21" s="228">
        <v>0.5</v>
      </c>
      <c r="R21" s="237">
        <v>0.5</v>
      </c>
      <c r="S21" s="228">
        <v>0.5</v>
      </c>
      <c r="T21" s="237">
        <v>0.5</v>
      </c>
      <c r="U21" s="228">
        <v>0.5</v>
      </c>
      <c r="V21" s="237">
        <v>0.5</v>
      </c>
      <c r="W21" s="75">
        <v>0.5</v>
      </c>
      <c r="X21" s="196"/>
      <c r="Y21" s="75">
        <v>0.5</v>
      </c>
      <c r="Z21" s="196"/>
      <c r="AA21" s="75">
        <v>0.5</v>
      </c>
      <c r="AB21" s="196"/>
      <c r="AC21" s="75">
        <v>0.5</v>
      </c>
      <c r="AD21" s="196"/>
      <c r="AE21" s="75">
        <v>0.5</v>
      </c>
      <c r="AF21" s="196"/>
      <c r="AG21" s="75">
        <v>0.5</v>
      </c>
      <c r="AH21" s="196"/>
      <c r="AI21" s="52">
        <f t="shared" si="1"/>
        <v>5</v>
      </c>
      <c r="AJ21" s="53">
        <f>L21+N21+P21+R21+T21+V21+X21+Z21+AB21+AD21+AF21+AH21</f>
        <v>2</v>
      </c>
      <c r="AK21" s="54">
        <f t="shared" ref="AK21" si="3">AJ21/AI21</f>
        <v>0.4</v>
      </c>
    </row>
    <row r="22" spans="2:37" s="61" customFormat="1" ht="333.6" customHeight="1" x14ac:dyDescent="0.3">
      <c r="B22" s="295" t="s">
        <v>134</v>
      </c>
      <c r="C22" s="295" t="s">
        <v>135</v>
      </c>
      <c r="D22" s="84">
        <v>15</v>
      </c>
      <c r="E22" s="63" t="s">
        <v>136</v>
      </c>
      <c r="F22" s="64">
        <v>5</v>
      </c>
      <c r="G22" s="50" t="s">
        <v>137</v>
      </c>
      <c r="H22" s="86" t="s">
        <v>138</v>
      </c>
      <c r="I22" s="166" t="s">
        <v>139</v>
      </c>
      <c r="J22" s="50" t="s">
        <v>71</v>
      </c>
      <c r="K22" s="167"/>
      <c r="L22" s="167"/>
      <c r="M22" s="238"/>
      <c r="N22" s="239"/>
      <c r="O22" s="226"/>
      <c r="P22" s="226"/>
      <c r="Q22" s="228">
        <v>2</v>
      </c>
      <c r="R22" s="237">
        <v>2</v>
      </c>
      <c r="S22" s="228">
        <v>3</v>
      </c>
      <c r="T22" s="237">
        <v>3</v>
      </c>
      <c r="U22" s="229"/>
      <c r="V22" s="239"/>
      <c r="W22" s="59"/>
      <c r="X22" s="192"/>
      <c r="Y22" s="59"/>
      <c r="Z22" s="192"/>
      <c r="AA22" s="59"/>
      <c r="AB22" s="192"/>
      <c r="AC22" s="59"/>
      <c r="AD22" s="192"/>
      <c r="AE22" s="59"/>
      <c r="AF22" s="192"/>
      <c r="AG22" s="59"/>
      <c r="AH22" s="192"/>
      <c r="AI22" s="52">
        <f>K22+M22+Q22+S22+U22+W22+Y22+AA22+AC22+AE22+AG22</f>
        <v>5</v>
      </c>
      <c r="AJ22" s="53">
        <f>L22+N22+R22+T22+V22+X22+Z22+AB22+AD22+AF22+AH22</f>
        <v>5</v>
      </c>
      <c r="AK22" s="54">
        <f t="shared" si="2"/>
        <v>1</v>
      </c>
    </row>
    <row r="23" spans="2:37" s="61" customFormat="1" ht="74.400000000000006" customHeight="1" x14ac:dyDescent="0.25">
      <c r="B23" s="297"/>
      <c r="C23" s="297"/>
      <c r="D23" s="84">
        <v>17</v>
      </c>
      <c r="E23" s="63" t="s">
        <v>143</v>
      </c>
      <c r="F23" s="64">
        <v>2</v>
      </c>
      <c r="G23" s="86" t="s">
        <v>81</v>
      </c>
      <c r="H23" s="86" t="s">
        <v>144</v>
      </c>
      <c r="I23" s="63" t="s">
        <v>145</v>
      </c>
      <c r="J23" s="50" t="s">
        <v>71</v>
      </c>
      <c r="K23" s="58"/>
      <c r="L23" s="58"/>
      <c r="M23" s="226"/>
      <c r="N23" s="226"/>
      <c r="O23" s="226"/>
      <c r="P23" s="226"/>
      <c r="Q23" s="230"/>
      <c r="R23" s="229">
        <v>0</v>
      </c>
      <c r="S23" s="228">
        <v>2</v>
      </c>
      <c r="T23" s="240">
        <v>0</v>
      </c>
      <c r="U23" s="229"/>
      <c r="V23" s="229">
        <v>0</v>
      </c>
      <c r="W23" s="59"/>
      <c r="X23" s="192"/>
      <c r="Y23" s="59"/>
      <c r="Z23" s="192"/>
      <c r="AA23" s="59"/>
      <c r="AB23" s="192"/>
      <c r="AC23" s="59"/>
      <c r="AD23" s="192"/>
      <c r="AE23" s="59"/>
      <c r="AF23" s="192"/>
      <c r="AG23" s="59"/>
      <c r="AH23" s="192"/>
      <c r="AI23" s="60">
        <f t="shared" ref="AI23:AJ26" si="4">K23+M23+O23+Q23+S23+U23+W23+Y23+AA23+AC23+AE23+AG23</f>
        <v>2</v>
      </c>
      <c r="AJ23" s="53">
        <f t="shared" si="4"/>
        <v>0</v>
      </c>
      <c r="AK23" s="54">
        <f t="shared" si="2"/>
        <v>0</v>
      </c>
    </row>
    <row r="24" spans="2:37" s="61" customFormat="1" ht="121.5" customHeight="1" x14ac:dyDescent="0.25">
      <c r="B24" s="81" t="s">
        <v>146</v>
      </c>
      <c r="C24" s="81" t="s">
        <v>147</v>
      </c>
      <c r="D24" s="152">
        <v>18</v>
      </c>
      <c r="E24" s="65" t="s">
        <v>148</v>
      </c>
      <c r="F24" s="64">
        <v>1</v>
      </c>
      <c r="G24" s="86" t="s">
        <v>81</v>
      </c>
      <c r="H24" s="86" t="s">
        <v>149</v>
      </c>
      <c r="I24" s="63" t="s">
        <v>150</v>
      </c>
      <c r="J24" s="50" t="s">
        <v>71</v>
      </c>
      <c r="K24" s="58"/>
      <c r="L24" s="58"/>
      <c r="M24" s="226"/>
      <c r="N24" s="226"/>
      <c r="O24" s="226"/>
      <c r="P24" s="226"/>
      <c r="Q24" s="230"/>
      <c r="R24" s="229"/>
      <c r="S24" s="229"/>
      <c r="T24" s="229"/>
      <c r="U24" s="229"/>
      <c r="V24" s="229"/>
      <c r="W24" s="59"/>
      <c r="X24" s="192"/>
      <c r="Y24" s="75">
        <v>1</v>
      </c>
      <c r="Z24" s="192"/>
      <c r="AA24" s="59"/>
      <c r="AB24" s="192"/>
      <c r="AC24" s="59"/>
      <c r="AD24" s="192"/>
      <c r="AE24" s="59"/>
      <c r="AF24" s="192"/>
      <c r="AG24" s="59"/>
      <c r="AH24" s="192"/>
      <c r="AI24" s="60">
        <f t="shared" si="4"/>
        <v>1</v>
      </c>
      <c r="AJ24" s="53">
        <f t="shared" si="4"/>
        <v>0</v>
      </c>
      <c r="AK24" s="54">
        <f t="shared" si="2"/>
        <v>0</v>
      </c>
    </row>
    <row r="25" spans="2:37" s="61" customFormat="1" ht="192.6" customHeight="1" x14ac:dyDescent="0.25">
      <c r="B25" s="71" t="s">
        <v>153</v>
      </c>
      <c r="C25" s="36" t="s">
        <v>154</v>
      </c>
      <c r="D25" s="152">
        <v>20</v>
      </c>
      <c r="E25" s="65" t="s">
        <v>155</v>
      </c>
      <c r="F25" s="56">
        <v>2</v>
      </c>
      <c r="G25" s="66" t="s">
        <v>81</v>
      </c>
      <c r="H25" s="66" t="s">
        <v>157</v>
      </c>
      <c r="I25" s="65" t="s">
        <v>158</v>
      </c>
      <c r="J25" s="50" t="s">
        <v>71</v>
      </c>
      <c r="K25" s="58"/>
      <c r="L25" s="58"/>
      <c r="M25" s="226"/>
      <c r="N25" s="226"/>
      <c r="O25" s="226"/>
      <c r="P25" s="226"/>
      <c r="Q25" s="229"/>
      <c r="R25" s="229"/>
      <c r="S25" s="229"/>
      <c r="T25" s="229"/>
      <c r="U25" s="229"/>
      <c r="V25" s="229"/>
      <c r="W25" s="75">
        <v>2</v>
      </c>
      <c r="X25" s="192"/>
      <c r="Y25" s="59"/>
      <c r="Z25" s="192"/>
      <c r="AA25" s="59"/>
      <c r="AB25" s="192"/>
      <c r="AC25" s="59"/>
      <c r="AD25" s="192"/>
      <c r="AE25" s="59"/>
      <c r="AF25" s="192"/>
      <c r="AG25" s="59"/>
      <c r="AH25" s="192"/>
      <c r="AI25" s="52">
        <f t="shared" si="4"/>
        <v>2</v>
      </c>
      <c r="AJ25" s="53">
        <f t="shared" si="4"/>
        <v>0</v>
      </c>
      <c r="AK25" s="54">
        <f t="shared" si="2"/>
        <v>0</v>
      </c>
    </row>
    <row r="26" spans="2:37" s="61" customFormat="1" ht="70.2" customHeight="1" x14ac:dyDescent="0.25">
      <c r="B26" s="82" t="s">
        <v>159</v>
      </c>
      <c r="C26" s="48" t="s">
        <v>160</v>
      </c>
      <c r="D26" s="84">
        <v>21</v>
      </c>
      <c r="E26" s="63" t="s">
        <v>161</v>
      </c>
      <c r="F26" s="64">
        <v>1</v>
      </c>
      <c r="G26" s="85" t="s">
        <v>81</v>
      </c>
      <c r="H26" s="38" t="s">
        <v>162</v>
      </c>
      <c r="I26" s="39" t="s">
        <v>163</v>
      </c>
      <c r="J26" s="50" t="s">
        <v>71</v>
      </c>
      <c r="K26" s="24"/>
      <c r="L26" s="24"/>
      <c r="M26" s="241"/>
      <c r="N26" s="241"/>
      <c r="O26" s="241"/>
      <c r="P26" s="241"/>
      <c r="Q26" s="227"/>
      <c r="R26" s="227"/>
      <c r="S26" s="227"/>
      <c r="T26" s="227">
        <v>0</v>
      </c>
      <c r="U26" s="242">
        <v>1</v>
      </c>
      <c r="V26" s="240">
        <v>0</v>
      </c>
      <c r="W26" s="25"/>
      <c r="X26" s="191"/>
      <c r="Y26" s="25"/>
      <c r="Z26" s="191"/>
      <c r="AA26" s="25"/>
      <c r="AB26" s="191"/>
      <c r="AC26" s="25"/>
      <c r="AD26" s="191"/>
      <c r="AE26" s="25"/>
      <c r="AF26" s="191"/>
      <c r="AG26" s="25"/>
      <c r="AH26" s="191"/>
      <c r="AI26" s="52">
        <f t="shared" si="4"/>
        <v>1</v>
      </c>
      <c r="AJ26" s="53">
        <f t="shared" si="4"/>
        <v>0</v>
      </c>
      <c r="AK26" s="54">
        <f t="shared" si="2"/>
        <v>0</v>
      </c>
    </row>
    <row r="27" spans="2:37" s="61" customFormat="1" ht="22.5" customHeight="1" x14ac:dyDescent="0.25">
      <c r="B27" s="26" t="s">
        <v>164</v>
      </c>
      <c r="C27" s="97">
        <f>$F27/100</f>
        <v>0.1075</v>
      </c>
      <c r="D27" s="27"/>
      <c r="E27" s="28"/>
      <c r="F27" s="138">
        <f>SUM(F28:F32)</f>
        <v>10.75</v>
      </c>
      <c r="G27" s="28"/>
      <c r="H27" s="29"/>
      <c r="I27" s="28"/>
      <c r="J27" s="30"/>
      <c r="K27" s="22"/>
      <c r="L27" s="23"/>
      <c r="M27" s="222"/>
      <c r="N27" s="223"/>
      <c r="O27" s="222"/>
      <c r="P27" s="223"/>
      <c r="Q27" s="224"/>
      <c r="R27" s="225"/>
      <c r="S27" s="224"/>
      <c r="T27" s="225"/>
      <c r="U27" s="224"/>
      <c r="V27" s="225"/>
      <c r="W27" s="31"/>
      <c r="X27" s="178"/>
      <c r="Y27" s="31"/>
      <c r="Z27" s="178"/>
      <c r="AA27" s="31"/>
      <c r="AB27" s="178"/>
      <c r="AC27" s="31"/>
      <c r="AD27" s="178"/>
      <c r="AE27" s="31"/>
      <c r="AF27" s="178"/>
      <c r="AG27" s="31"/>
      <c r="AH27" s="178"/>
      <c r="AI27" s="52"/>
      <c r="AJ27" s="32"/>
      <c r="AK27" s="32"/>
    </row>
    <row r="28" spans="2:37" s="61" customFormat="1" ht="163.19999999999999" customHeight="1" x14ac:dyDescent="0.25">
      <c r="B28" s="81" t="s">
        <v>165</v>
      </c>
      <c r="C28" s="87" t="s">
        <v>166</v>
      </c>
      <c r="D28" s="86">
        <v>22</v>
      </c>
      <c r="E28" s="63" t="s">
        <v>167</v>
      </c>
      <c r="F28" s="37">
        <v>1</v>
      </c>
      <c r="G28" s="86" t="s">
        <v>81</v>
      </c>
      <c r="H28" s="86" t="s">
        <v>168</v>
      </c>
      <c r="I28" s="39" t="s">
        <v>169</v>
      </c>
      <c r="J28" s="50" t="s">
        <v>71</v>
      </c>
      <c r="K28" s="34"/>
      <c r="L28" s="34"/>
      <c r="M28" s="232"/>
      <c r="N28" s="232"/>
      <c r="O28" s="232"/>
      <c r="P28" s="232"/>
      <c r="Q28" s="234"/>
      <c r="R28" s="234"/>
      <c r="S28" s="234"/>
      <c r="T28" s="234">
        <v>0</v>
      </c>
      <c r="U28" s="233">
        <v>1</v>
      </c>
      <c r="V28" s="240">
        <v>0</v>
      </c>
      <c r="W28" s="35"/>
      <c r="X28" s="193"/>
      <c r="Y28" s="35"/>
      <c r="Z28" s="193"/>
      <c r="AA28" s="35"/>
      <c r="AB28" s="193"/>
      <c r="AC28" s="35"/>
      <c r="AD28" s="193"/>
      <c r="AE28" s="35"/>
      <c r="AF28" s="193"/>
      <c r="AG28" s="35"/>
      <c r="AH28" s="193"/>
      <c r="AI28" s="52">
        <f t="shared" ref="AI28:AJ32" si="5">K28+M28+O28+Q28+S28+U28+W28+Y28+AA28+AC28+AE28+AG28</f>
        <v>1</v>
      </c>
      <c r="AJ28" s="53">
        <f t="shared" si="5"/>
        <v>0</v>
      </c>
      <c r="AK28" s="54">
        <f t="shared" si="2"/>
        <v>0</v>
      </c>
    </row>
    <row r="29" spans="2:37" s="61" customFormat="1" ht="201.6" customHeight="1" x14ac:dyDescent="0.25">
      <c r="B29" s="184" t="s">
        <v>170</v>
      </c>
      <c r="C29" s="184" t="s">
        <v>171</v>
      </c>
      <c r="D29" s="66">
        <v>24</v>
      </c>
      <c r="E29" s="65" t="s">
        <v>176</v>
      </c>
      <c r="F29" s="56">
        <v>2</v>
      </c>
      <c r="G29" s="66" t="s">
        <v>271</v>
      </c>
      <c r="H29" s="66" t="s">
        <v>177</v>
      </c>
      <c r="I29" s="65" t="s">
        <v>178</v>
      </c>
      <c r="J29" s="50" t="s">
        <v>71</v>
      </c>
      <c r="K29" s="58"/>
      <c r="L29" s="58"/>
      <c r="M29" s="226"/>
      <c r="N29" s="226"/>
      <c r="O29" s="226"/>
      <c r="P29" s="226"/>
      <c r="Q29" s="228">
        <v>1</v>
      </c>
      <c r="R29" s="229">
        <v>1</v>
      </c>
      <c r="S29" s="229"/>
      <c r="T29" s="229"/>
      <c r="U29" s="229"/>
      <c r="V29" s="229"/>
      <c r="W29" s="59"/>
      <c r="X29" s="192"/>
      <c r="Y29" s="59"/>
      <c r="Z29" s="192"/>
      <c r="AA29" s="226"/>
      <c r="AB29" s="226"/>
      <c r="AC29" s="75">
        <v>1</v>
      </c>
      <c r="AD29" s="192"/>
      <c r="AE29" s="59"/>
      <c r="AF29" s="192"/>
      <c r="AG29" s="59"/>
      <c r="AH29" s="192"/>
      <c r="AI29" s="52">
        <f>Q29+S29+U29+W29+Y29+AC29+AE29+AG29</f>
        <v>2</v>
      </c>
      <c r="AJ29" s="53">
        <f>R29+T29+V29+X29+Z29+AD29+AF29+AH29</f>
        <v>1</v>
      </c>
      <c r="AK29" s="54">
        <f t="shared" si="2"/>
        <v>0.5</v>
      </c>
    </row>
    <row r="30" spans="2:37" s="61" customFormat="1" ht="199.2" customHeight="1" x14ac:dyDescent="0.25">
      <c r="B30" s="184" t="s">
        <v>179</v>
      </c>
      <c r="C30" s="184" t="s">
        <v>180</v>
      </c>
      <c r="D30" s="66">
        <v>26</v>
      </c>
      <c r="E30" s="65" t="s">
        <v>185</v>
      </c>
      <c r="F30" s="56">
        <v>2</v>
      </c>
      <c r="G30" s="66" t="s">
        <v>186</v>
      </c>
      <c r="H30" s="66" t="s">
        <v>187</v>
      </c>
      <c r="I30" s="65" t="s">
        <v>188</v>
      </c>
      <c r="J30" s="50" t="s">
        <v>71</v>
      </c>
      <c r="K30" s="58"/>
      <c r="L30" s="58"/>
      <c r="M30" s="226"/>
      <c r="N30" s="226"/>
      <c r="O30" s="226"/>
      <c r="P30" s="226"/>
      <c r="Q30" s="226"/>
      <c r="R30" s="229"/>
      <c r="S30" s="228">
        <v>1</v>
      </c>
      <c r="T30" s="266">
        <v>1</v>
      </c>
      <c r="U30" s="229"/>
      <c r="V30" s="229"/>
      <c r="W30" s="59"/>
      <c r="X30" s="192"/>
      <c r="Y30" s="59"/>
      <c r="Z30" s="192"/>
      <c r="AA30" s="59"/>
      <c r="AB30" s="192"/>
      <c r="AC30" s="59"/>
      <c r="AD30" s="192"/>
      <c r="AE30" s="75">
        <v>1</v>
      </c>
      <c r="AF30" s="192"/>
      <c r="AG30" s="59"/>
      <c r="AH30" s="192"/>
      <c r="AI30" s="52">
        <f t="shared" si="5"/>
        <v>2</v>
      </c>
      <c r="AJ30" s="53">
        <f t="shared" si="5"/>
        <v>1</v>
      </c>
      <c r="AK30" s="54">
        <f t="shared" si="2"/>
        <v>0.5</v>
      </c>
    </row>
    <row r="31" spans="2:37" s="61" customFormat="1" ht="185.4" customHeight="1" x14ac:dyDescent="0.25">
      <c r="B31" s="186" t="s">
        <v>189</v>
      </c>
      <c r="C31" s="186" t="s">
        <v>190</v>
      </c>
      <c r="D31" s="66">
        <v>30</v>
      </c>
      <c r="E31" s="165" t="s">
        <v>201</v>
      </c>
      <c r="F31" s="161">
        <v>4.25</v>
      </c>
      <c r="G31" s="66" t="s">
        <v>202</v>
      </c>
      <c r="H31" s="66" t="s">
        <v>203</v>
      </c>
      <c r="I31" s="159" t="s">
        <v>204</v>
      </c>
      <c r="J31" s="50" t="s">
        <v>71</v>
      </c>
      <c r="K31" s="58"/>
      <c r="L31" s="58"/>
      <c r="M31" s="226"/>
      <c r="N31" s="226"/>
      <c r="O31" s="228">
        <v>0.5</v>
      </c>
      <c r="P31" s="227">
        <v>0.5</v>
      </c>
      <c r="Q31" s="243">
        <v>0.75</v>
      </c>
      <c r="R31" s="253">
        <v>0.75</v>
      </c>
      <c r="S31" s="230"/>
      <c r="T31" s="230"/>
      <c r="U31" s="230"/>
      <c r="V31" s="230"/>
      <c r="W31" s="75">
        <v>1</v>
      </c>
      <c r="X31" s="195"/>
      <c r="Y31" s="93"/>
      <c r="Z31" s="195"/>
      <c r="AA31" s="59"/>
      <c r="AB31" s="192"/>
      <c r="AC31" s="75">
        <v>1</v>
      </c>
      <c r="AD31" s="192"/>
      <c r="AE31" s="59"/>
      <c r="AF31" s="192"/>
      <c r="AG31" s="75">
        <v>1</v>
      </c>
      <c r="AH31" s="192"/>
      <c r="AI31" s="140">
        <f t="shared" si="5"/>
        <v>4.25</v>
      </c>
      <c r="AJ31" s="53">
        <f t="shared" si="5"/>
        <v>1.25</v>
      </c>
      <c r="AK31" s="54">
        <f t="shared" si="2"/>
        <v>0.29411764705882354</v>
      </c>
    </row>
    <row r="32" spans="2:37" s="61" customFormat="1" ht="185.4" customHeight="1" x14ac:dyDescent="0.25">
      <c r="B32" s="186" t="s">
        <v>205</v>
      </c>
      <c r="C32" s="189" t="s">
        <v>206</v>
      </c>
      <c r="D32" s="66">
        <v>33</v>
      </c>
      <c r="E32" s="67" t="s">
        <v>212</v>
      </c>
      <c r="F32" s="56">
        <v>1.5</v>
      </c>
      <c r="G32" s="86" t="s">
        <v>213</v>
      </c>
      <c r="H32" s="86" t="s">
        <v>214</v>
      </c>
      <c r="I32" s="71" t="s">
        <v>215</v>
      </c>
      <c r="J32" s="50" t="s">
        <v>71</v>
      </c>
      <c r="K32" s="58"/>
      <c r="L32" s="58"/>
      <c r="M32" s="226"/>
      <c r="N32" s="226"/>
      <c r="O32" s="226"/>
      <c r="P32" s="226"/>
      <c r="Q32" s="228">
        <v>0.5</v>
      </c>
      <c r="R32" s="240">
        <v>0</v>
      </c>
      <c r="S32" s="229"/>
      <c r="T32" s="229"/>
      <c r="U32" s="229"/>
      <c r="V32" s="229"/>
      <c r="W32" s="75">
        <v>0.5</v>
      </c>
      <c r="X32" s="192"/>
      <c r="Y32" s="59"/>
      <c r="Z32" s="192"/>
      <c r="AA32" s="59"/>
      <c r="AB32" s="192"/>
      <c r="AC32" s="75">
        <v>0.5</v>
      </c>
      <c r="AD32" s="192"/>
      <c r="AE32" s="59"/>
      <c r="AF32" s="192"/>
      <c r="AG32" s="59"/>
      <c r="AH32" s="192"/>
      <c r="AI32" s="140">
        <f t="shared" si="5"/>
        <v>1.5</v>
      </c>
      <c r="AJ32" s="53">
        <f t="shared" ref="AJ32" si="6">L32+N32+P32+R32+T32+V32+X32+Z32+AB32+AD32+AF32+AH32</f>
        <v>0</v>
      </c>
      <c r="AK32" s="54">
        <f t="shared" ref="AK32" si="7">AJ32/AI32</f>
        <v>0</v>
      </c>
    </row>
    <row r="33" spans="2:37" s="42" customFormat="1" ht="31.5" customHeight="1" x14ac:dyDescent="0.25">
      <c r="B33" s="303" t="s">
        <v>264</v>
      </c>
      <c r="C33" s="362">
        <f>+C27+C20+C15+C13</f>
        <v>0.36250000000000004</v>
      </c>
      <c r="D33" s="363"/>
      <c r="E33" s="309" t="s">
        <v>59</v>
      </c>
      <c r="F33" s="309"/>
      <c r="G33" s="309"/>
      <c r="H33" s="309"/>
      <c r="I33" s="309"/>
      <c r="J33" s="309"/>
      <c r="K33" s="40">
        <f t="shared" ref="K33:L33" si="8">SUM(K13:K31)</f>
        <v>0</v>
      </c>
      <c r="L33" s="40">
        <f t="shared" si="8"/>
        <v>0</v>
      </c>
      <c r="M33" s="69">
        <f>SUM(M14:M32)</f>
        <v>0</v>
      </c>
      <c r="N33" s="70">
        <f t="shared" ref="N33:AH33" si="9">SUM(N14:N32)</f>
        <v>0</v>
      </c>
      <c r="O33" s="69">
        <f>+O31+O21</f>
        <v>1</v>
      </c>
      <c r="P33" s="70">
        <f>+P31+P21</f>
        <v>1</v>
      </c>
      <c r="Q33" s="69">
        <f t="shared" si="9"/>
        <v>8.25</v>
      </c>
      <c r="R33" s="70">
        <f t="shared" si="9"/>
        <v>7.25</v>
      </c>
      <c r="S33" s="69">
        <f t="shared" si="9"/>
        <v>7.5</v>
      </c>
      <c r="T33" s="70">
        <f t="shared" si="9"/>
        <v>5.5</v>
      </c>
      <c r="U33" s="69">
        <f t="shared" si="9"/>
        <v>2.5</v>
      </c>
      <c r="V33" s="70">
        <f t="shared" si="9"/>
        <v>0.5</v>
      </c>
      <c r="W33" s="69">
        <f t="shared" si="9"/>
        <v>5.5</v>
      </c>
      <c r="X33" s="70">
        <f t="shared" si="9"/>
        <v>0</v>
      </c>
      <c r="Y33" s="69">
        <f t="shared" si="9"/>
        <v>1.5</v>
      </c>
      <c r="Z33" s="70">
        <f t="shared" si="9"/>
        <v>0</v>
      </c>
      <c r="AA33" s="69">
        <f>+AA14+AA18+AA21</f>
        <v>2.5</v>
      </c>
      <c r="AB33" s="70">
        <f>+AB14+AB18+AB21</f>
        <v>0</v>
      </c>
      <c r="AC33" s="69">
        <f t="shared" si="9"/>
        <v>4.5</v>
      </c>
      <c r="AD33" s="70">
        <f t="shared" si="9"/>
        <v>0</v>
      </c>
      <c r="AE33" s="69">
        <f t="shared" si="9"/>
        <v>1.5</v>
      </c>
      <c r="AF33" s="70">
        <f t="shared" si="9"/>
        <v>0</v>
      </c>
      <c r="AG33" s="69">
        <f t="shared" si="9"/>
        <v>1.5</v>
      </c>
      <c r="AH33" s="70">
        <f t="shared" si="9"/>
        <v>0</v>
      </c>
      <c r="AI33" s="141">
        <f>SUM(AI14:AI32)</f>
        <v>36.25</v>
      </c>
      <c r="AJ33" s="141">
        <f>SUM(AJ14:AJ32)</f>
        <v>14.25</v>
      </c>
      <c r="AK33" s="41">
        <f>AVERAGE(AK14:AK32)</f>
        <v>0.31421568627450974</v>
      </c>
    </row>
    <row r="34" spans="2:37" s="42" customFormat="1" ht="31.5" customHeight="1" x14ac:dyDescent="0.25">
      <c r="B34" s="304"/>
      <c r="C34" s="364"/>
      <c r="D34" s="365"/>
      <c r="E34" s="309" t="s">
        <v>265</v>
      </c>
      <c r="F34" s="309"/>
      <c r="G34" s="309"/>
      <c r="H34" s="309"/>
      <c r="I34" s="309"/>
      <c r="J34" s="309"/>
      <c r="K34" s="40">
        <f>SUM(K13:K33)</f>
        <v>0</v>
      </c>
      <c r="L34" s="40">
        <f>SUM(L13:L33)</f>
        <v>0</v>
      </c>
      <c r="M34" s="69">
        <f>+M33</f>
        <v>0</v>
      </c>
      <c r="N34" s="70">
        <f>+N33</f>
        <v>0</v>
      </c>
      <c r="O34" s="69">
        <f>+O33+M34</f>
        <v>1</v>
      </c>
      <c r="P34" s="70">
        <f>+P33+N34</f>
        <v>1</v>
      </c>
      <c r="Q34" s="69">
        <f>+Q33+O34</f>
        <v>9.25</v>
      </c>
      <c r="R34" s="70">
        <f>+R33+P34</f>
        <v>8.25</v>
      </c>
      <c r="S34" s="69">
        <f>Q34+S33</f>
        <v>16.75</v>
      </c>
      <c r="T34" s="70">
        <f t="shared" ref="T34:AG34" si="10">+R34+T33</f>
        <v>13.75</v>
      </c>
      <c r="U34" s="69">
        <f t="shared" si="10"/>
        <v>19.25</v>
      </c>
      <c r="V34" s="70">
        <f t="shared" si="10"/>
        <v>14.25</v>
      </c>
      <c r="W34" s="69">
        <f t="shared" si="10"/>
        <v>24.75</v>
      </c>
      <c r="X34" s="70">
        <f t="shared" si="10"/>
        <v>14.25</v>
      </c>
      <c r="Y34" s="69">
        <f t="shared" si="10"/>
        <v>26.25</v>
      </c>
      <c r="Z34" s="70">
        <f t="shared" si="10"/>
        <v>14.25</v>
      </c>
      <c r="AA34" s="69">
        <f t="shared" si="10"/>
        <v>28.75</v>
      </c>
      <c r="AB34" s="70">
        <f t="shared" si="10"/>
        <v>14.25</v>
      </c>
      <c r="AC34" s="69">
        <f t="shared" si="10"/>
        <v>33.25</v>
      </c>
      <c r="AD34" s="70">
        <f t="shared" si="10"/>
        <v>14.25</v>
      </c>
      <c r="AE34" s="69">
        <f t="shared" si="10"/>
        <v>34.75</v>
      </c>
      <c r="AF34" s="70">
        <f t="shared" si="10"/>
        <v>14.25</v>
      </c>
      <c r="AG34" s="141">
        <f t="shared" si="10"/>
        <v>36.25</v>
      </c>
      <c r="AH34" s="207">
        <f>+AF34+AH33</f>
        <v>14.25</v>
      </c>
      <c r="AI34" s="300"/>
      <c r="AJ34" s="301"/>
      <c r="AK34" s="302"/>
    </row>
    <row r="35" spans="2:37" ht="15" x14ac:dyDescent="0.25">
      <c r="J35" s="43"/>
    </row>
    <row r="36" spans="2:37" ht="17.399999999999999" x14ac:dyDescent="0.3">
      <c r="B36" s="45" t="s">
        <v>266</v>
      </c>
      <c r="J36" s="43"/>
    </row>
    <row r="37" spans="2:37" ht="20.399999999999999" x14ac:dyDescent="0.35">
      <c r="B37" s="46" t="s">
        <v>267</v>
      </c>
      <c r="J37" s="43"/>
      <c r="AI37" s="142"/>
    </row>
    <row r="38" spans="2:37" ht="20.399999999999999" x14ac:dyDescent="0.35">
      <c r="B38" s="46" t="s">
        <v>268</v>
      </c>
      <c r="J38" s="43"/>
    </row>
    <row r="39" spans="2:37" ht="18" x14ac:dyDescent="0.35">
      <c r="B39" s="133" t="s">
        <v>269</v>
      </c>
      <c r="J39" s="43"/>
    </row>
    <row r="40" spans="2:37" ht="18" x14ac:dyDescent="0.35">
      <c r="B40" s="133" t="s">
        <v>270</v>
      </c>
      <c r="J40" s="43"/>
    </row>
    <row r="41" spans="2:37" ht="15" x14ac:dyDescent="0.25">
      <c r="J41" s="43"/>
    </row>
    <row r="42" spans="2:37" ht="15" customHeight="1" x14ac:dyDescent="0.25">
      <c r="B42" s="292" t="s">
        <v>23</v>
      </c>
      <c r="C42" s="292"/>
      <c r="D42" s="292"/>
      <c r="E42" s="292"/>
      <c r="F42" s="292"/>
      <c r="G42" s="292"/>
      <c r="H42" s="292"/>
      <c r="I42" s="292"/>
      <c r="J42" s="292"/>
      <c r="K42" s="292"/>
      <c r="L42" s="292"/>
      <c r="M42" s="292"/>
      <c r="N42" s="292"/>
      <c r="O42" s="292"/>
      <c r="P42" s="292"/>
    </row>
    <row r="43" spans="2:37" ht="15" x14ac:dyDescent="0.25">
      <c r="J43" s="43"/>
    </row>
    <row r="44" spans="2:37" ht="15" x14ac:dyDescent="0.25">
      <c r="J44" s="43"/>
    </row>
    <row r="45" spans="2:37" ht="15" x14ac:dyDescent="0.25">
      <c r="E45" s="98"/>
      <c r="J45" s="43"/>
    </row>
  </sheetData>
  <sheetProtection algorithmName="SHA-512" hashValue="AMCVjOC82QxHnswjfKdTQwiYrAGswwwyyq1SNjzeaGB9AFS6td6GeSK+UCNVcGS40XB7Wf0gnxDOGwlprM8niA==" saltValue="A70/jQ8SwcChbFy3gW86JQ==" spinCount="100000" sheet="1" objects="1" scenarios="1"/>
  <mergeCells count="43">
    <mergeCell ref="B2:C4"/>
    <mergeCell ref="D2:AG4"/>
    <mergeCell ref="AH2:AK2"/>
    <mergeCell ref="AH3:AI3"/>
    <mergeCell ref="AJ3:AK3"/>
    <mergeCell ref="AH4:AK4"/>
    <mergeCell ref="B22:B23"/>
    <mergeCell ref="C22:C23"/>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AG11:AH11"/>
    <mergeCell ref="AI11:AJ11"/>
    <mergeCell ref="C16:C18"/>
    <mergeCell ref="U11:V11"/>
    <mergeCell ref="W11:X11"/>
    <mergeCell ref="Y11:Z11"/>
    <mergeCell ref="AA11:AB11"/>
    <mergeCell ref="AC11:AD11"/>
    <mergeCell ref="AE11:AF11"/>
    <mergeCell ref="M11:N11"/>
    <mergeCell ref="O11:P11"/>
    <mergeCell ref="Q11:R11"/>
    <mergeCell ref="S11:T11"/>
    <mergeCell ref="F11:F12"/>
    <mergeCell ref="K11:L11"/>
    <mergeCell ref="E33:J33"/>
    <mergeCell ref="E34:J34"/>
    <mergeCell ref="AI34:AK34"/>
    <mergeCell ref="B42:P42"/>
    <mergeCell ref="B33:B34"/>
    <mergeCell ref="C33:D34"/>
  </mergeCells>
  <conditionalFormatting sqref="O14 R21:AH21 O21 W22:AH22 Q29:Z29 AC29:AH29 R30:AH30 Q23:AH28">
    <cfRule type="cellIs" dxfId="83" priority="35" operator="greaterThan">
      <formula>"O"</formula>
    </cfRule>
  </conditionalFormatting>
  <conditionalFormatting sqref="O31">
    <cfRule type="cellIs" dxfId="82" priority="16" operator="greaterThan">
      <formula>"O"</formula>
    </cfRule>
  </conditionalFormatting>
  <conditionalFormatting sqref="Q21:Q22">
    <cfRule type="cellIs" dxfId="81" priority="13" operator="greaterThan">
      <formula>"O"</formula>
    </cfRule>
  </conditionalFormatting>
  <conditionalFormatting sqref="Q13:AH20">
    <cfRule type="cellIs" dxfId="80" priority="22" operator="greaterThan">
      <formula>"O"</formula>
    </cfRule>
  </conditionalFormatting>
  <conditionalFormatting sqref="Q31:Q32 S31:AH32">
    <cfRule type="cellIs" dxfId="79" priority="10" operator="greaterThan">
      <formula>"O"</formula>
    </cfRule>
  </conditionalFormatting>
  <conditionalFormatting sqref="S22 U22">
    <cfRule type="cellIs" dxfId="78" priority="12" operator="greaterThan">
      <formula>"O"</formula>
    </cfRule>
  </conditionalFormatting>
  <conditionalFormatting sqref="T22">
    <cfRule type="cellIs" dxfId="77" priority="7" operator="greaterThan">
      <formula>"O"</formula>
    </cfRule>
  </conditionalFormatting>
  <conditionalFormatting sqref="R22">
    <cfRule type="cellIs" dxfId="76" priority="6" operator="greaterThan">
      <formula>"O"</formula>
    </cfRule>
  </conditionalFormatting>
  <conditionalFormatting sqref="P21">
    <cfRule type="cellIs" dxfId="75" priority="4" operator="greaterThan">
      <formula>"O"</formula>
    </cfRule>
  </conditionalFormatting>
  <conditionalFormatting sqref="P31">
    <cfRule type="cellIs" dxfId="74" priority="3" operator="greaterThan">
      <formula>"O"</formula>
    </cfRule>
  </conditionalFormatting>
  <conditionalFormatting sqref="R31">
    <cfRule type="cellIs" dxfId="73" priority="2" operator="greaterThan">
      <formula>"O"</formula>
    </cfRule>
  </conditionalFormatting>
  <conditionalFormatting sqref="R32">
    <cfRule type="cellIs" dxfId="72" priority="1" operator="greaterThan">
      <formula>"O"</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542B-09AF-4D95-918E-7089239CAAF6}">
  <dimension ref="B2:AK43"/>
  <sheetViews>
    <sheetView showGridLines="0" topLeftCell="D7" zoomScale="55" zoomScaleNormal="55" workbookViewId="0">
      <pane xSplit="9" ySplit="7" topLeftCell="Q29" activePane="bottomRight" state="frozen"/>
      <selection activeCell="D7" sqref="D7"/>
      <selection pane="topRight" activeCell="M7" sqref="M7"/>
      <selection pane="bottomLeft" activeCell="D14" sqref="D14"/>
      <selection pane="bottomRight" activeCell="X30" sqref="X30"/>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59"/>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32"/>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59"/>
      <c r="AG16" s="59"/>
      <c r="AH16" s="59"/>
      <c r="AI16" s="60">
        <f t="shared" ref="AI16:AJ19" si="1">K16+M16+O16+Q16+S16+U16+W16+Y16+AA16+AC16+AE16+AG16</f>
        <v>1</v>
      </c>
      <c r="AJ16" s="53">
        <f t="shared" si="1"/>
        <v>1</v>
      </c>
      <c r="AK16" s="54">
        <f t="shared" ref="AK16:AK28" si="2">AJ16/AI16</f>
        <v>1</v>
      </c>
    </row>
    <row r="17" spans="2:37"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59"/>
      <c r="AG17" s="59"/>
      <c r="AH17" s="59"/>
      <c r="AI17" s="60">
        <f t="shared" si="1"/>
        <v>3</v>
      </c>
      <c r="AJ17" s="53">
        <f t="shared" si="1"/>
        <v>1</v>
      </c>
      <c r="AK17" s="54">
        <f t="shared" si="2"/>
        <v>0.33333333333333331</v>
      </c>
    </row>
    <row r="18" spans="2:37"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59"/>
      <c r="AG18" s="59"/>
      <c r="AH18" s="59"/>
      <c r="AI18" s="60">
        <f t="shared" si="1"/>
        <v>2</v>
      </c>
      <c r="AJ18" s="53">
        <f t="shared" si="1"/>
        <v>1</v>
      </c>
      <c r="AK18" s="54">
        <f t="shared" si="2"/>
        <v>0.5</v>
      </c>
    </row>
    <row r="19" spans="2:37" s="61" customFormat="1" ht="94.95" customHeight="1" x14ac:dyDescent="0.25">
      <c r="B19" s="77" t="s">
        <v>106</v>
      </c>
      <c r="C19" s="77" t="s">
        <v>107</v>
      </c>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35"/>
      <c r="AG19" s="35"/>
      <c r="AH19" s="35"/>
      <c r="AI19" s="52">
        <f t="shared" si="1"/>
        <v>1.5</v>
      </c>
      <c r="AJ19" s="53">
        <f t="shared" si="1"/>
        <v>0.5</v>
      </c>
      <c r="AK19" s="54">
        <f t="shared" si="2"/>
        <v>0.33333333333333331</v>
      </c>
    </row>
    <row r="20" spans="2:37" s="61" customFormat="1" ht="22.5" customHeight="1" x14ac:dyDescent="0.25">
      <c r="B20" s="26" t="s">
        <v>121</v>
      </c>
      <c r="C20" s="97">
        <f>$F20/100</f>
        <v>0.11</v>
      </c>
      <c r="D20" s="27"/>
      <c r="E20" s="28" t="s">
        <v>122</v>
      </c>
      <c r="F20" s="183">
        <f>SUM(F21:F25)</f>
        <v>11</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32"/>
      <c r="AG20" s="31"/>
      <c r="AH20" s="32"/>
      <c r="AI20" s="52"/>
      <c r="AJ20" s="32"/>
      <c r="AK20" s="32"/>
    </row>
    <row r="21" spans="2:37" s="61" customFormat="1" ht="333.6" customHeight="1" x14ac:dyDescent="0.3">
      <c r="B21" s="295" t="s">
        <v>134</v>
      </c>
      <c r="C21" s="295" t="s">
        <v>135</v>
      </c>
      <c r="D21" s="84">
        <v>15</v>
      </c>
      <c r="E21" s="63" t="s">
        <v>136</v>
      </c>
      <c r="F21" s="64">
        <v>5</v>
      </c>
      <c r="G21" s="50" t="s">
        <v>137</v>
      </c>
      <c r="H21" s="86" t="s">
        <v>138</v>
      </c>
      <c r="I21" s="166" t="s">
        <v>139</v>
      </c>
      <c r="J21" s="50" t="s">
        <v>71</v>
      </c>
      <c r="K21" s="167"/>
      <c r="L21" s="167"/>
      <c r="M21" s="238"/>
      <c r="N21" s="239"/>
      <c r="O21" s="226"/>
      <c r="P21" s="226"/>
      <c r="Q21" s="228">
        <v>2</v>
      </c>
      <c r="R21" s="234">
        <v>2</v>
      </c>
      <c r="S21" s="228">
        <v>3</v>
      </c>
      <c r="T21" s="234">
        <v>3</v>
      </c>
      <c r="U21" s="229"/>
      <c r="V21" s="239"/>
      <c r="W21" s="59"/>
      <c r="X21" s="192"/>
      <c r="Y21" s="59"/>
      <c r="Z21" s="192"/>
      <c r="AA21" s="59"/>
      <c r="AB21" s="192"/>
      <c r="AC21" s="59"/>
      <c r="AD21" s="192"/>
      <c r="AE21" s="59"/>
      <c r="AF21" s="59"/>
      <c r="AG21" s="59"/>
      <c r="AH21" s="59"/>
      <c r="AI21" s="52">
        <f>K21+M21+Q21+S21+U21+W21+Y21+AA21+AC21+AE21+AG21</f>
        <v>5</v>
      </c>
      <c r="AJ21" s="53">
        <f>L21+N21+R21+T21+V21+X21+Z21+AB21+AD21+AF21+AH21</f>
        <v>5</v>
      </c>
      <c r="AK21" s="54">
        <f t="shared" si="2"/>
        <v>1</v>
      </c>
    </row>
    <row r="22" spans="2:37" s="61" customFormat="1" ht="74.400000000000006" customHeight="1" x14ac:dyDescent="0.25">
      <c r="B22" s="297"/>
      <c r="C22" s="297"/>
      <c r="D22" s="84">
        <v>17</v>
      </c>
      <c r="E22" s="63" t="s">
        <v>143</v>
      </c>
      <c r="F22" s="64">
        <v>2</v>
      </c>
      <c r="G22" s="86" t="s">
        <v>81</v>
      </c>
      <c r="H22" s="86" t="s">
        <v>144</v>
      </c>
      <c r="I22" s="63" t="s">
        <v>145</v>
      </c>
      <c r="J22" s="50" t="s">
        <v>71</v>
      </c>
      <c r="K22" s="58"/>
      <c r="L22" s="58"/>
      <c r="M22" s="226"/>
      <c r="N22" s="226"/>
      <c r="O22" s="226"/>
      <c r="P22" s="226"/>
      <c r="Q22" s="230"/>
      <c r="R22" s="229">
        <v>0</v>
      </c>
      <c r="S22" s="228">
        <v>2</v>
      </c>
      <c r="T22" s="229">
        <v>2</v>
      </c>
      <c r="U22" s="229"/>
      <c r="V22" s="229">
        <v>0</v>
      </c>
      <c r="W22" s="59"/>
      <c r="X22" s="192"/>
      <c r="Y22" s="59"/>
      <c r="Z22" s="192"/>
      <c r="AA22" s="59"/>
      <c r="AB22" s="192"/>
      <c r="AC22" s="59"/>
      <c r="AD22" s="192"/>
      <c r="AE22" s="59"/>
      <c r="AF22" s="59"/>
      <c r="AG22" s="59"/>
      <c r="AH22" s="59"/>
      <c r="AI22" s="60">
        <f t="shared" ref="AI22:AJ25" si="3">K22+M22+O22+Q22+S22+U22+W22+Y22+AA22+AC22+AE22+AG22</f>
        <v>2</v>
      </c>
      <c r="AJ22" s="53">
        <f t="shared" si="3"/>
        <v>2</v>
      </c>
      <c r="AK22" s="54">
        <f t="shared" si="2"/>
        <v>1</v>
      </c>
    </row>
    <row r="23" spans="2:37" s="61" customFormat="1" ht="121.5" customHeight="1" x14ac:dyDescent="0.25">
      <c r="B23" s="81" t="s">
        <v>146</v>
      </c>
      <c r="C23" s="81" t="s">
        <v>147</v>
      </c>
      <c r="D23" s="152">
        <v>18</v>
      </c>
      <c r="E23" s="65" t="s">
        <v>148</v>
      </c>
      <c r="F23" s="64">
        <v>1</v>
      </c>
      <c r="G23" s="86" t="s">
        <v>81</v>
      </c>
      <c r="H23" s="86" t="s">
        <v>149</v>
      </c>
      <c r="I23" s="63" t="s">
        <v>150</v>
      </c>
      <c r="J23" s="50" t="s">
        <v>71</v>
      </c>
      <c r="K23" s="58"/>
      <c r="L23" s="58"/>
      <c r="M23" s="226"/>
      <c r="N23" s="226"/>
      <c r="O23" s="226"/>
      <c r="P23" s="226"/>
      <c r="Q23" s="230"/>
      <c r="R23" s="229"/>
      <c r="S23" s="229"/>
      <c r="T23" s="229"/>
      <c r="U23" s="229"/>
      <c r="V23" s="229"/>
      <c r="W23" s="59"/>
      <c r="X23" s="192"/>
      <c r="Y23" s="75">
        <v>1</v>
      </c>
      <c r="Z23" s="192"/>
      <c r="AA23" s="59"/>
      <c r="AB23" s="192"/>
      <c r="AC23" s="59"/>
      <c r="AD23" s="192"/>
      <c r="AE23" s="59"/>
      <c r="AF23" s="59"/>
      <c r="AG23" s="59"/>
      <c r="AH23" s="59"/>
      <c r="AI23" s="60">
        <f t="shared" si="3"/>
        <v>1</v>
      </c>
      <c r="AJ23" s="53">
        <f t="shared" si="3"/>
        <v>0</v>
      </c>
      <c r="AK23" s="54">
        <f t="shared" si="2"/>
        <v>0</v>
      </c>
    </row>
    <row r="24" spans="2:37" s="61" customFormat="1" ht="192.6" customHeight="1" x14ac:dyDescent="0.25">
      <c r="B24" s="71" t="s">
        <v>153</v>
      </c>
      <c r="C24" s="36" t="s">
        <v>154</v>
      </c>
      <c r="D24" s="152">
        <v>20</v>
      </c>
      <c r="E24" s="65" t="s">
        <v>155</v>
      </c>
      <c r="F24" s="56">
        <v>2</v>
      </c>
      <c r="G24" s="66" t="s">
        <v>156</v>
      </c>
      <c r="H24" s="66" t="s">
        <v>157</v>
      </c>
      <c r="I24" s="65" t="s">
        <v>158</v>
      </c>
      <c r="J24" s="50" t="s">
        <v>71</v>
      </c>
      <c r="K24" s="58"/>
      <c r="L24" s="58"/>
      <c r="M24" s="226"/>
      <c r="N24" s="226"/>
      <c r="O24" s="226"/>
      <c r="P24" s="226"/>
      <c r="Q24" s="229"/>
      <c r="R24" s="229"/>
      <c r="S24" s="229"/>
      <c r="T24" s="229"/>
      <c r="U24" s="229"/>
      <c r="V24" s="229"/>
      <c r="W24" s="75">
        <v>2</v>
      </c>
      <c r="X24" s="192"/>
      <c r="Y24" s="59"/>
      <c r="Z24" s="192"/>
      <c r="AA24" s="59"/>
      <c r="AB24" s="192"/>
      <c r="AC24" s="59"/>
      <c r="AD24" s="192"/>
      <c r="AE24" s="59"/>
      <c r="AF24" s="59"/>
      <c r="AG24" s="59"/>
      <c r="AH24" s="59"/>
      <c r="AI24" s="52">
        <f t="shared" si="3"/>
        <v>2</v>
      </c>
      <c r="AJ24" s="53">
        <f t="shared" si="3"/>
        <v>0</v>
      </c>
      <c r="AK24" s="54">
        <f t="shared" si="2"/>
        <v>0</v>
      </c>
    </row>
    <row r="25" spans="2:37" s="61" customFormat="1" ht="70.2" customHeight="1" x14ac:dyDescent="0.25">
      <c r="B25" s="82" t="s">
        <v>159</v>
      </c>
      <c r="C25" s="48" t="s">
        <v>160</v>
      </c>
      <c r="D25" s="84">
        <v>21</v>
      </c>
      <c r="E25" s="63" t="s">
        <v>161</v>
      </c>
      <c r="F25" s="64">
        <v>1</v>
      </c>
      <c r="G25" s="85" t="s">
        <v>81</v>
      </c>
      <c r="H25" s="38" t="s">
        <v>162</v>
      </c>
      <c r="I25" s="39" t="s">
        <v>163</v>
      </c>
      <c r="J25" s="50" t="s">
        <v>71</v>
      </c>
      <c r="K25" s="24"/>
      <c r="L25" s="24"/>
      <c r="M25" s="241"/>
      <c r="N25" s="241"/>
      <c r="O25" s="241"/>
      <c r="P25" s="241"/>
      <c r="Q25" s="227"/>
      <c r="R25" s="227"/>
      <c r="S25" s="227"/>
      <c r="T25" s="227">
        <v>0</v>
      </c>
      <c r="U25" s="242">
        <v>1</v>
      </c>
      <c r="V25" s="227">
        <v>1</v>
      </c>
      <c r="W25" s="25"/>
      <c r="X25" s="191"/>
      <c r="Y25" s="25"/>
      <c r="Z25" s="191"/>
      <c r="AA25" s="25"/>
      <c r="AB25" s="191"/>
      <c r="AC25" s="25"/>
      <c r="AD25" s="191"/>
      <c r="AE25" s="25"/>
      <c r="AF25" s="25"/>
      <c r="AG25" s="25"/>
      <c r="AH25" s="25"/>
      <c r="AI25" s="52">
        <f t="shared" si="3"/>
        <v>1</v>
      </c>
      <c r="AJ25" s="53">
        <f t="shared" si="3"/>
        <v>1</v>
      </c>
      <c r="AK25" s="54">
        <f t="shared" si="2"/>
        <v>1</v>
      </c>
    </row>
    <row r="26" spans="2:37" s="61" customFormat="1" ht="22.5" customHeight="1" x14ac:dyDescent="0.25">
      <c r="B26" s="26" t="s">
        <v>164</v>
      </c>
      <c r="C26" s="97">
        <f>$F26/100</f>
        <v>0.03</v>
      </c>
      <c r="D26" s="27"/>
      <c r="E26" s="28"/>
      <c r="F26" s="138">
        <f>SUM(F27:F28)</f>
        <v>3</v>
      </c>
      <c r="G26" s="28"/>
      <c r="H26" s="29"/>
      <c r="I26" s="28"/>
      <c r="J26" s="30"/>
      <c r="K26" s="22"/>
      <c r="L26" s="23"/>
      <c r="M26" s="222"/>
      <c r="N26" s="223"/>
      <c r="O26" s="222"/>
      <c r="P26" s="223"/>
      <c r="Q26" s="224"/>
      <c r="R26" s="225"/>
      <c r="S26" s="224"/>
      <c r="T26" s="225"/>
      <c r="U26" s="224"/>
      <c r="V26" s="225"/>
      <c r="W26" s="31"/>
      <c r="X26" s="178"/>
      <c r="Y26" s="31"/>
      <c r="Z26" s="178"/>
      <c r="AA26" s="31"/>
      <c r="AB26" s="178"/>
      <c r="AC26" s="31"/>
      <c r="AD26" s="178"/>
      <c r="AE26" s="31"/>
      <c r="AF26" s="32"/>
      <c r="AG26" s="31"/>
      <c r="AH26" s="32"/>
      <c r="AI26" s="52"/>
      <c r="AJ26" s="32"/>
      <c r="AK26" s="32"/>
    </row>
    <row r="27" spans="2:37" s="61" customFormat="1" ht="163.19999999999999" customHeight="1" x14ac:dyDescent="0.25">
      <c r="B27" s="81" t="s">
        <v>165</v>
      </c>
      <c r="C27" s="87" t="s">
        <v>166</v>
      </c>
      <c r="D27" s="86">
        <v>22</v>
      </c>
      <c r="E27" s="63" t="s">
        <v>167</v>
      </c>
      <c r="F27" s="37">
        <v>1</v>
      </c>
      <c r="G27" s="86" t="s">
        <v>81</v>
      </c>
      <c r="H27" s="86" t="s">
        <v>168</v>
      </c>
      <c r="I27" s="39" t="s">
        <v>169</v>
      </c>
      <c r="J27" s="50" t="s">
        <v>71</v>
      </c>
      <c r="K27" s="34"/>
      <c r="L27" s="34"/>
      <c r="M27" s="232"/>
      <c r="N27" s="232"/>
      <c r="O27" s="232"/>
      <c r="P27" s="232"/>
      <c r="Q27" s="234"/>
      <c r="R27" s="234"/>
      <c r="S27" s="234"/>
      <c r="T27" s="234">
        <v>0</v>
      </c>
      <c r="U27" s="233">
        <v>1</v>
      </c>
      <c r="V27" s="234">
        <v>1</v>
      </c>
      <c r="W27" s="35"/>
      <c r="X27" s="193"/>
      <c r="Y27" s="35"/>
      <c r="Z27" s="193"/>
      <c r="AA27" s="35"/>
      <c r="AB27" s="193"/>
      <c r="AC27" s="35"/>
      <c r="AD27" s="193"/>
      <c r="AE27" s="35"/>
      <c r="AF27" s="35"/>
      <c r="AG27" s="35"/>
      <c r="AH27" s="35"/>
      <c r="AI27" s="52">
        <f t="shared" ref="AI27:AJ27" si="4">K27+M27+O27+Q27+S27+U27+W27+Y27+AA27+AC27+AE27+AG27</f>
        <v>1</v>
      </c>
      <c r="AJ27" s="53">
        <f t="shared" si="4"/>
        <v>1</v>
      </c>
      <c r="AK27" s="54">
        <f t="shared" si="2"/>
        <v>1</v>
      </c>
    </row>
    <row r="28" spans="2:37" s="61" customFormat="1" ht="201.6" customHeight="1" x14ac:dyDescent="0.25">
      <c r="B28" s="184" t="s">
        <v>170</v>
      </c>
      <c r="C28" s="184" t="s">
        <v>171</v>
      </c>
      <c r="D28" s="66">
        <v>24</v>
      </c>
      <c r="E28" s="65" t="s">
        <v>176</v>
      </c>
      <c r="F28" s="56">
        <v>2</v>
      </c>
      <c r="G28" s="66" t="s">
        <v>271</v>
      </c>
      <c r="H28" s="66" t="s">
        <v>177</v>
      </c>
      <c r="I28" s="65" t="s">
        <v>178</v>
      </c>
      <c r="J28" s="50" t="s">
        <v>71</v>
      </c>
      <c r="K28" s="58"/>
      <c r="L28" s="58"/>
      <c r="M28" s="226"/>
      <c r="N28" s="226"/>
      <c r="O28" s="226"/>
      <c r="P28" s="226"/>
      <c r="Q28" s="228">
        <v>1</v>
      </c>
      <c r="R28" s="229">
        <v>1</v>
      </c>
      <c r="S28" s="229"/>
      <c r="T28" s="229"/>
      <c r="U28" s="229"/>
      <c r="V28" s="229"/>
      <c r="W28" s="59"/>
      <c r="X28" s="192"/>
      <c r="Y28" s="59"/>
      <c r="Z28" s="192"/>
      <c r="AA28" s="226"/>
      <c r="AB28" s="226"/>
      <c r="AC28" s="75">
        <v>1</v>
      </c>
      <c r="AD28" s="192"/>
      <c r="AE28" s="59"/>
      <c r="AF28" s="59"/>
      <c r="AG28" s="59"/>
      <c r="AH28" s="59"/>
      <c r="AI28" s="52">
        <f>Q28+S28+U28+W28+Y28+AC28+AE28+AG28</f>
        <v>2</v>
      </c>
      <c r="AJ28" s="53">
        <f>R28+T28+V28+X28+Z28+AD28+AF28+AH28</f>
        <v>1</v>
      </c>
      <c r="AK28" s="54">
        <f t="shared" si="2"/>
        <v>0.5</v>
      </c>
    </row>
    <row r="29" spans="2:37" s="61" customFormat="1" ht="22.5" customHeight="1" x14ac:dyDescent="0.25">
      <c r="B29" s="26" t="s">
        <v>253</v>
      </c>
      <c r="C29" s="97">
        <f>$F29/100</f>
        <v>0.03</v>
      </c>
      <c r="D29" s="29"/>
      <c r="E29" s="28"/>
      <c r="F29" s="138">
        <f>SUM(F30:F30)</f>
        <v>3</v>
      </c>
      <c r="G29" s="28"/>
      <c r="H29" s="29"/>
      <c r="I29" s="28"/>
      <c r="J29" s="30"/>
      <c r="K29" s="22"/>
      <c r="L29" s="23"/>
      <c r="M29" s="222"/>
      <c r="N29" s="223"/>
      <c r="O29" s="222"/>
      <c r="P29" s="223"/>
      <c r="Q29" s="224"/>
      <c r="R29" s="225"/>
      <c r="S29" s="224"/>
      <c r="T29" s="225"/>
      <c r="U29" s="224"/>
      <c r="V29" s="225"/>
      <c r="W29" s="31"/>
      <c r="X29" s="178"/>
      <c r="Y29" s="31"/>
      <c r="Z29" s="178"/>
      <c r="AA29" s="31"/>
      <c r="AB29" s="32"/>
      <c r="AC29" s="31"/>
      <c r="AD29" s="178"/>
      <c r="AE29" s="31"/>
      <c r="AF29" s="32"/>
      <c r="AG29" s="31"/>
      <c r="AH29" s="32"/>
      <c r="AI29" s="52"/>
      <c r="AJ29" s="32"/>
      <c r="AK29" s="32"/>
    </row>
    <row r="30" spans="2:37" s="61" customFormat="1" ht="241.95" customHeight="1" x14ac:dyDescent="0.25">
      <c r="B30" s="81" t="s">
        <v>254</v>
      </c>
      <c r="C30" s="81" t="s">
        <v>255</v>
      </c>
      <c r="D30" s="56">
        <v>43</v>
      </c>
      <c r="E30" s="55" t="s">
        <v>256</v>
      </c>
      <c r="F30" s="56">
        <v>3</v>
      </c>
      <c r="G30" s="86" t="s">
        <v>257</v>
      </c>
      <c r="H30" s="86" t="s">
        <v>258</v>
      </c>
      <c r="I30" s="55" t="s">
        <v>259</v>
      </c>
      <c r="J30" s="50" t="s">
        <v>71</v>
      </c>
      <c r="K30" s="58"/>
      <c r="L30" s="58"/>
      <c r="M30" s="226"/>
      <c r="N30" s="226"/>
      <c r="O30" s="243">
        <v>1</v>
      </c>
      <c r="P30" s="234">
        <v>1</v>
      </c>
      <c r="Q30" s="231"/>
      <c r="R30" s="231">
        <v>0</v>
      </c>
      <c r="S30" s="231"/>
      <c r="T30" s="231">
        <v>0</v>
      </c>
      <c r="U30" s="231"/>
      <c r="V30" s="231">
        <v>0</v>
      </c>
      <c r="W30" s="139">
        <v>1</v>
      </c>
      <c r="X30" s="194"/>
      <c r="Y30" s="40"/>
      <c r="Z30" s="194"/>
      <c r="AA30" s="40"/>
      <c r="AB30" s="194"/>
      <c r="AC30" s="139">
        <v>1</v>
      </c>
      <c r="AD30" s="194"/>
      <c r="AE30" s="40"/>
      <c r="AF30" s="40"/>
      <c r="AG30" s="40"/>
      <c r="AH30" s="59"/>
      <c r="AI30" s="140">
        <f>K30+M30+O30+Q30+S30+U30+W30+Y30+AA30+AC30+AE30+AG30</f>
        <v>3</v>
      </c>
      <c r="AJ30" s="53">
        <f>L30+N30+P30+R30+T30+V30+X30+Z30+AB30+AD30+AF30+AH30</f>
        <v>1</v>
      </c>
      <c r="AK30" s="54">
        <f t="shared" ref="AK30" si="5">AJ30/AI30</f>
        <v>0.33333333333333331</v>
      </c>
    </row>
    <row r="31" spans="2:37" s="42" customFormat="1" ht="31.5" customHeight="1" x14ac:dyDescent="0.25">
      <c r="B31" s="303" t="s">
        <v>264</v>
      </c>
      <c r="C31" s="305">
        <f>+C13+C15+C20+C26+C29</f>
        <v>0.26500000000000001</v>
      </c>
      <c r="D31" s="306"/>
      <c r="E31" s="309" t="s">
        <v>59</v>
      </c>
      <c r="F31" s="309"/>
      <c r="G31" s="309"/>
      <c r="H31" s="309"/>
      <c r="I31" s="309"/>
      <c r="J31" s="309"/>
      <c r="K31" s="40">
        <f t="shared" ref="K31:L31" si="6">SUM(K13:K30)</f>
        <v>0</v>
      </c>
      <c r="L31" s="40">
        <f t="shared" si="6"/>
        <v>0</v>
      </c>
      <c r="M31" s="69">
        <f>SUM(M14:M30)</f>
        <v>0</v>
      </c>
      <c r="N31" s="70">
        <f t="shared" ref="N31:AJ31" si="7">SUM(N14:N30)</f>
        <v>0</v>
      </c>
      <c r="O31" s="69">
        <f>+O30</f>
        <v>1</v>
      </c>
      <c r="P31" s="70">
        <f>+P30</f>
        <v>1</v>
      </c>
      <c r="Q31" s="69">
        <f t="shared" si="7"/>
        <v>6.5</v>
      </c>
      <c r="R31" s="70">
        <f t="shared" si="7"/>
        <v>6.5</v>
      </c>
      <c r="S31" s="69">
        <f t="shared" si="7"/>
        <v>6</v>
      </c>
      <c r="T31" s="70">
        <f t="shared" si="7"/>
        <v>6</v>
      </c>
      <c r="U31" s="69">
        <f t="shared" si="7"/>
        <v>2</v>
      </c>
      <c r="V31" s="70">
        <f t="shared" si="7"/>
        <v>2</v>
      </c>
      <c r="W31" s="69">
        <f t="shared" si="7"/>
        <v>4.5</v>
      </c>
      <c r="X31" s="70">
        <f t="shared" si="7"/>
        <v>0</v>
      </c>
      <c r="Y31" s="69">
        <f t="shared" si="7"/>
        <v>1</v>
      </c>
      <c r="Z31" s="70">
        <f t="shared" si="7"/>
        <v>0</v>
      </c>
      <c r="AA31" s="69">
        <f>+AA18+AA14</f>
        <v>2</v>
      </c>
      <c r="AB31" s="70">
        <f>+AB18+AB14</f>
        <v>0</v>
      </c>
      <c r="AC31" s="69">
        <f t="shared" si="7"/>
        <v>3.5</v>
      </c>
      <c r="AD31" s="70">
        <f t="shared" si="7"/>
        <v>0</v>
      </c>
      <c r="AE31" s="69">
        <f t="shared" si="7"/>
        <v>0</v>
      </c>
      <c r="AF31" s="70">
        <f t="shared" si="7"/>
        <v>0</v>
      </c>
      <c r="AG31" s="69">
        <f t="shared" si="7"/>
        <v>0</v>
      </c>
      <c r="AH31" s="70">
        <f t="shared" si="7"/>
        <v>0</v>
      </c>
      <c r="AI31" s="141">
        <f t="shared" si="7"/>
        <v>26.5</v>
      </c>
      <c r="AJ31" s="69">
        <f t="shared" si="7"/>
        <v>15.5</v>
      </c>
      <c r="AK31" s="41">
        <f>AVERAGE(AK13:AK30)</f>
        <v>0.57692307692307687</v>
      </c>
    </row>
    <row r="32" spans="2:37" s="42" customFormat="1" ht="31.5" customHeight="1" x14ac:dyDescent="0.25">
      <c r="B32" s="304"/>
      <c r="C32" s="307"/>
      <c r="D32" s="308"/>
      <c r="E32" s="309" t="s">
        <v>265</v>
      </c>
      <c r="F32" s="309"/>
      <c r="G32" s="309"/>
      <c r="H32" s="309"/>
      <c r="I32" s="309"/>
      <c r="J32" s="309"/>
      <c r="K32" s="40">
        <f>SUM(K13:K31)</f>
        <v>0</v>
      </c>
      <c r="L32" s="40">
        <f>SUM(L13:L31)</f>
        <v>0</v>
      </c>
      <c r="M32" s="69">
        <f>+M31</f>
        <v>0</v>
      </c>
      <c r="N32" s="70">
        <f>+N31</f>
        <v>0</v>
      </c>
      <c r="O32" s="69">
        <f>+O31+M32</f>
        <v>1</v>
      </c>
      <c r="P32" s="70">
        <f>+P31+N32</f>
        <v>1</v>
      </c>
      <c r="Q32" s="69">
        <f>+Q31+O32</f>
        <v>7.5</v>
      </c>
      <c r="R32" s="70">
        <f>+R31+P32</f>
        <v>7.5</v>
      </c>
      <c r="S32" s="69">
        <f>Q32+S31</f>
        <v>13.5</v>
      </c>
      <c r="T32" s="70">
        <f t="shared" ref="T32:AG32" si="8">+R32+T31</f>
        <v>13.5</v>
      </c>
      <c r="U32" s="69">
        <f t="shared" si="8"/>
        <v>15.5</v>
      </c>
      <c r="V32" s="70">
        <f t="shared" si="8"/>
        <v>15.5</v>
      </c>
      <c r="W32" s="69">
        <f t="shared" si="8"/>
        <v>20</v>
      </c>
      <c r="X32" s="70">
        <f t="shared" si="8"/>
        <v>15.5</v>
      </c>
      <c r="Y32" s="69">
        <f t="shared" si="8"/>
        <v>21</v>
      </c>
      <c r="Z32" s="70">
        <f t="shared" si="8"/>
        <v>15.5</v>
      </c>
      <c r="AA32" s="69">
        <f t="shared" si="8"/>
        <v>23</v>
      </c>
      <c r="AB32" s="70">
        <f t="shared" si="8"/>
        <v>15.5</v>
      </c>
      <c r="AC32" s="69">
        <f t="shared" si="8"/>
        <v>26.5</v>
      </c>
      <c r="AD32" s="70">
        <f t="shared" si="8"/>
        <v>15.5</v>
      </c>
      <c r="AE32" s="69">
        <f t="shared" si="8"/>
        <v>26.5</v>
      </c>
      <c r="AF32" s="70">
        <f t="shared" si="8"/>
        <v>15.5</v>
      </c>
      <c r="AG32" s="69">
        <f t="shared" si="8"/>
        <v>26.5</v>
      </c>
      <c r="AH32" s="70">
        <f>+AF32+AH31</f>
        <v>15.5</v>
      </c>
      <c r="AI32" s="300"/>
      <c r="AJ32" s="301"/>
      <c r="AK32" s="302"/>
    </row>
    <row r="33" spans="2:35" ht="15" x14ac:dyDescent="0.25">
      <c r="J33" s="43"/>
    </row>
    <row r="34" spans="2:35" ht="17.399999999999999" x14ac:dyDescent="0.3">
      <c r="B34" s="45" t="s">
        <v>266</v>
      </c>
      <c r="J34" s="43"/>
    </row>
    <row r="35" spans="2:35" ht="20.399999999999999" x14ac:dyDescent="0.35">
      <c r="B35" s="46" t="s">
        <v>267</v>
      </c>
      <c r="J35" s="43"/>
      <c r="AI35" s="142"/>
    </row>
    <row r="36" spans="2:35" ht="20.399999999999999" x14ac:dyDescent="0.35">
      <c r="B36" s="46" t="s">
        <v>268</v>
      </c>
      <c r="J36" s="43"/>
    </row>
    <row r="37" spans="2:35" ht="18" x14ac:dyDescent="0.35">
      <c r="B37" s="133" t="s">
        <v>269</v>
      </c>
      <c r="J37" s="43"/>
    </row>
    <row r="38" spans="2:35" ht="18" x14ac:dyDescent="0.35">
      <c r="B38" s="133" t="s">
        <v>270</v>
      </c>
      <c r="J38" s="43"/>
    </row>
    <row r="39" spans="2:35" ht="15" x14ac:dyDescent="0.25">
      <c r="J39" s="43"/>
    </row>
    <row r="40" spans="2:35" ht="15" customHeight="1" x14ac:dyDescent="0.25">
      <c r="B40" s="292" t="s">
        <v>23</v>
      </c>
      <c r="C40" s="292"/>
      <c r="D40" s="292"/>
      <c r="E40" s="292"/>
      <c r="F40" s="292"/>
      <c r="G40" s="292"/>
      <c r="H40" s="292"/>
      <c r="I40" s="292"/>
      <c r="J40" s="292"/>
      <c r="K40" s="292"/>
      <c r="L40" s="292"/>
      <c r="M40" s="292"/>
      <c r="N40" s="292"/>
      <c r="O40" s="292"/>
      <c r="P40" s="292"/>
    </row>
    <row r="41" spans="2:35" ht="15" x14ac:dyDescent="0.25">
      <c r="J41" s="43"/>
    </row>
    <row r="42" spans="2:35" ht="15" x14ac:dyDescent="0.25">
      <c r="J42" s="43"/>
    </row>
    <row r="43" spans="2:35" ht="15" x14ac:dyDescent="0.25">
      <c r="E43" s="98"/>
      <c r="J43" s="43"/>
    </row>
  </sheetData>
  <sheetProtection algorithmName="SHA-512" hashValue="SA7riqzsNzeWoG0ZRuSQ1ludHqMIrty8LF+P/ik/Dh+vk3+MIttQPaKrJdJ9aUgV9UxUqduko0MUP7OWvmLXDQ==" saltValue="Y31hlnLTZX7tKzvVQZ2dkg==" spinCount="100000" sheet="1" objects="1" scenarios="1"/>
  <mergeCells count="44">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M11:N11"/>
    <mergeCell ref="O11:P11"/>
    <mergeCell ref="Q11:R11"/>
    <mergeCell ref="S11:T11"/>
    <mergeCell ref="AG11:AH11"/>
    <mergeCell ref="AI11:AJ11"/>
    <mergeCell ref="U11:V11"/>
    <mergeCell ref="W11:X11"/>
    <mergeCell ref="Y11:Z11"/>
    <mergeCell ref="AA11:AB11"/>
    <mergeCell ref="AC11:AD11"/>
    <mergeCell ref="AE11:AF11"/>
    <mergeCell ref="AI32:AK32"/>
    <mergeCell ref="B40:P40"/>
    <mergeCell ref="B21:B22"/>
    <mergeCell ref="C21:C22"/>
    <mergeCell ref="B16:B18"/>
    <mergeCell ref="C16:C18"/>
    <mergeCell ref="B31:B32"/>
    <mergeCell ref="C31:D32"/>
    <mergeCell ref="E31:J31"/>
    <mergeCell ref="E32:J32"/>
  </mergeCells>
  <conditionalFormatting sqref="O14 W21:AH21">
    <cfRule type="cellIs" dxfId="71" priority="32" operator="greaterThan">
      <formula>"O"</formula>
    </cfRule>
  </conditionalFormatting>
  <conditionalFormatting sqref="O30">
    <cfRule type="cellIs" dxfId="70" priority="24" operator="greaterThan">
      <formula>"O"</formula>
    </cfRule>
  </conditionalFormatting>
  <conditionalFormatting sqref="U21 Q21 S21">
    <cfRule type="cellIs" dxfId="69" priority="9" operator="greaterThan">
      <formula>"O"</formula>
    </cfRule>
  </conditionalFormatting>
  <conditionalFormatting sqref="Q13:AH20">
    <cfRule type="cellIs" dxfId="68" priority="19" operator="greaterThan">
      <formula>"O"</formula>
    </cfRule>
  </conditionalFormatting>
  <conditionalFormatting sqref="Q22:AH27 Q29:AH30 Q28:Z28 AC28:AH28">
    <cfRule type="cellIs" dxfId="67" priority="12" operator="greaterThan">
      <formula>"O"</formula>
    </cfRule>
  </conditionalFormatting>
  <conditionalFormatting sqref="P30">
    <cfRule type="cellIs" dxfId="66" priority="3" operator="greaterThan">
      <formula>"O"</formula>
    </cfRule>
  </conditionalFormatting>
  <conditionalFormatting sqref="R21">
    <cfRule type="cellIs" dxfId="65" priority="2" operator="greaterThan">
      <formula>"O"</formula>
    </cfRule>
  </conditionalFormatting>
  <conditionalFormatting sqref="T21">
    <cfRule type="cellIs" dxfId="64" priority="1" operator="greaterThan">
      <formula>"O"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85728-5F8B-4DAA-B588-3014E77C7C5E}">
  <dimension ref="B2:AL44"/>
  <sheetViews>
    <sheetView showGridLines="0" topLeftCell="D7" zoomScale="55" zoomScaleNormal="55" workbookViewId="0">
      <pane xSplit="9" ySplit="7" topLeftCell="P29" activePane="bottomRight" state="frozen"/>
      <selection activeCell="D7" sqref="D7"/>
      <selection pane="topRight" activeCell="M7" sqref="M7"/>
      <selection pane="bottomLeft" activeCell="D14" sqref="D14"/>
      <selection pane="bottomRight" activeCell="P40" sqref="P40"/>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90" t="s">
        <v>60</v>
      </c>
      <c r="L12" s="14" t="s">
        <v>61</v>
      </c>
      <c r="M12" s="90" t="s">
        <v>60</v>
      </c>
      <c r="N12" s="14" t="s">
        <v>61</v>
      </c>
      <c r="O12" s="90"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29">
        <v>1</v>
      </c>
      <c r="S14" s="230"/>
      <c r="T14" s="231">
        <v>0</v>
      </c>
      <c r="U14" s="230"/>
      <c r="V14" s="229"/>
      <c r="W14" s="59"/>
      <c r="X14" s="192"/>
      <c r="Y14" s="59"/>
      <c r="Z14" s="192"/>
      <c r="AA14" s="75">
        <v>1</v>
      </c>
      <c r="AB14" s="192"/>
      <c r="AC14" s="59"/>
      <c r="AD14" s="192"/>
      <c r="AE14" s="59"/>
      <c r="AF14" s="192"/>
      <c r="AG14" s="59"/>
      <c r="AH14" s="59"/>
      <c r="AI14" s="60">
        <f t="shared" ref="AI14" si="0">K14+M14+O14+Q14+S14+U14+W14+Y14+AA14+AC14+AE14+AG14</f>
        <v>2</v>
      </c>
      <c r="AJ14" s="33">
        <f>L14+N14+P14+R14+T14+V14+X14+Z14+AB14+AD14+AF14+AH14</f>
        <v>1</v>
      </c>
      <c r="AK14" s="54">
        <f>AJ14/AI14</f>
        <v>0.5</v>
      </c>
    </row>
    <row r="15" spans="2:37" s="61" customFormat="1" ht="24.75" customHeight="1" x14ac:dyDescent="0.25">
      <c r="B15" s="26" t="s">
        <v>84</v>
      </c>
      <c r="C15" s="97">
        <f>$F15/100</f>
        <v>7.4999999999999997E-2</v>
      </c>
      <c r="D15" s="27"/>
      <c r="E15" s="28"/>
      <c r="F15" s="138">
        <f>SUM(F16:F19)</f>
        <v>7.5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178"/>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29">
        <v>1</v>
      </c>
      <c r="S16" s="230"/>
      <c r="T16" s="230"/>
      <c r="U16" s="230"/>
      <c r="V16" s="229"/>
      <c r="W16" s="59"/>
      <c r="X16" s="192"/>
      <c r="Y16" s="59"/>
      <c r="Z16" s="192"/>
      <c r="AA16" s="59"/>
      <c r="AB16" s="192"/>
      <c r="AC16" s="59"/>
      <c r="AD16" s="192"/>
      <c r="AE16" s="59"/>
      <c r="AF16" s="192"/>
      <c r="AG16" s="59"/>
      <c r="AH16" s="59"/>
      <c r="AI16" s="60">
        <f t="shared" ref="AI16:AJ19" si="1">K16+M16+O16+Q16+S16+U16+W16+Y16+AA16+AC16+AE16+AG16</f>
        <v>1</v>
      </c>
      <c r="AJ16" s="53">
        <f t="shared" si="1"/>
        <v>1</v>
      </c>
      <c r="AK16" s="54">
        <f t="shared" ref="AK16:AK31"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29">
        <v>1</v>
      </c>
      <c r="S17" s="230"/>
      <c r="T17" s="230"/>
      <c r="U17" s="230"/>
      <c r="V17" s="230"/>
      <c r="W17" s="75">
        <v>1</v>
      </c>
      <c r="X17" s="195"/>
      <c r="Y17" s="93"/>
      <c r="Z17" s="195"/>
      <c r="AA17" s="93"/>
      <c r="AB17" s="192"/>
      <c r="AC17" s="75">
        <v>1</v>
      </c>
      <c r="AD17" s="192"/>
      <c r="AE17" s="59"/>
      <c r="AF17" s="192"/>
      <c r="AG17" s="59"/>
      <c r="AH17" s="59"/>
      <c r="AI17" s="60">
        <f t="shared" si="1"/>
        <v>3</v>
      </c>
      <c r="AJ17" s="53">
        <f t="shared" si="1"/>
        <v>1</v>
      </c>
      <c r="AK17" s="54">
        <f t="shared" si="2"/>
        <v>0.33333333333333331</v>
      </c>
    </row>
    <row r="18" spans="2:38" s="61" customFormat="1" ht="56.4" customHeight="1" x14ac:dyDescent="0.25">
      <c r="B18" s="357"/>
      <c r="C18" s="354"/>
      <c r="D18" s="146">
        <v>8</v>
      </c>
      <c r="E18" s="65" t="s">
        <v>101</v>
      </c>
      <c r="F18" s="64">
        <v>2</v>
      </c>
      <c r="G18" s="50" t="s">
        <v>81</v>
      </c>
      <c r="H18" s="62" t="s">
        <v>91</v>
      </c>
      <c r="I18" s="55" t="s">
        <v>102</v>
      </c>
      <c r="J18" s="50" t="s">
        <v>71</v>
      </c>
      <c r="K18" s="58"/>
      <c r="L18" s="58"/>
      <c r="M18" s="226"/>
      <c r="N18" s="226"/>
      <c r="O18" s="226"/>
      <c r="P18" s="226"/>
      <c r="Q18" s="229"/>
      <c r="R18" s="229"/>
      <c r="S18" s="228">
        <v>1</v>
      </c>
      <c r="T18" s="229">
        <v>1</v>
      </c>
      <c r="U18" s="230"/>
      <c r="V18" s="229"/>
      <c r="W18" s="59"/>
      <c r="X18" s="192"/>
      <c r="Y18" s="59"/>
      <c r="Z18" s="192"/>
      <c r="AA18" s="75">
        <v>1</v>
      </c>
      <c r="AB18" s="192"/>
      <c r="AC18" s="59"/>
      <c r="AD18" s="192"/>
      <c r="AE18" s="59"/>
      <c r="AF18" s="192"/>
      <c r="AG18" s="59"/>
      <c r="AH18" s="59"/>
      <c r="AI18" s="60">
        <f t="shared" si="1"/>
        <v>2</v>
      </c>
      <c r="AJ18" s="53">
        <f t="shared" si="1"/>
        <v>1</v>
      </c>
      <c r="AK18" s="54">
        <f t="shared" si="2"/>
        <v>0.5</v>
      </c>
    </row>
    <row r="19" spans="2:38" s="61" customFormat="1" ht="94.95" customHeight="1" x14ac:dyDescent="0.25">
      <c r="B19" s="219"/>
      <c r="C19" s="219"/>
      <c r="D19" s="164">
        <v>12</v>
      </c>
      <c r="E19" s="80" t="s">
        <v>116</v>
      </c>
      <c r="F19" s="56">
        <v>1.5</v>
      </c>
      <c r="G19" s="146" t="s">
        <v>81</v>
      </c>
      <c r="H19" s="146" t="s">
        <v>119</v>
      </c>
      <c r="I19" s="63" t="s">
        <v>120</v>
      </c>
      <c r="J19" s="50" t="s">
        <v>71</v>
      </c>
      <c r="K19" s="34"/>
      <c r="L19" s="34"/>
      <c r="M19" s="232"/>
      <c r="N19" s="232"/>
      <c r="O19" s="232"/>
      <c r="P19" s="232"/>
      <c r="Q19" s="233">
        <v>0.5</v>
      </c>
      <c r="R19" s="234">
        <v>0.5</v>
      </c>
      <c r="S19" s="234"/>
      <c r="T19" s="234"/>
      <c r="U19" s="234"/>
      <c r="V19" s="234"/>
      <c r="W19" s="76">
        <v>0.5</v>
      </c>
      <c r="X19" s="193"/>
      <c r="Y19" s="35"/>
      <c r="Z19" s="193"/>
      <c r="AA19" s="35"/>
      <c r="AB19" s="193"/>
      <c r="AC19" s="76">
        <v>0.5</v>
      </c>
      <c r="AD19" s="193"/>
      <c r="AE19" s="35"/>
      <c r="AF19" s="193"/>
      <c r="AG19" s="35"/>
      <c r="AH19" s="35"/>
      <c r="AI19" s="52">
        <f t="shared" si="1"/>
        <v>1.5</v>
      </c>
      <c r="AJ19" s="53">
        <f t="shared" si="1"/>
        <v>0.5</v>
      </c>
      <c r="AK19" s="54">
        <f t="shared" si="2"/>
        <v>0.33333333333333331</v>
      </c>
    </row>
    <row r="20" spans="2:38" s="61" customFormat="1" ht="22.5" customHeight="1" x14ac:dyDescent="0.25">
      <c r="B20" s="26" t="s">
        <v>121</v>
      </c>
      <c r="C20" s="97">
        <f>$F20/100</f>
        <v>0.06</v>
      </c>
      <c r="D20" s="27"/>
      <c r="E20" s="28" t="s">
        <v>122</v>
      </c>
      <c r="F20" s="183">
        <f>SUM(F21:F24)</f>
        <v>6</v>
      </c>
      <c r="G20" s="28"/>
      <c r="H20" s="29"/>
      <c r="I20" s="28"/>
      <c r="J20" s="30"/>
      <c r="K20" s="22"/>
      <c r="L20" s="23"/>
      <c r="M20" s="222"/>
      <c r="N20" s="223"/>
      <c r="O20" s="222"/>
      <c r="P20" s="223"/>
      <c r="Q20" s="224"/>
      <c r="R20" s="225"/>
      <c r="S20" s="224"/>
      <c r="T20" s="225"/>
      <c r="U20" s="224"/>
      <c r="V20" s="225"/>
      <c r="W20" s="31"/>
      <c r="X20" s="178"/>
      <c r="Y20" s="31"/>
      <c r="Z20" s="178"/>
      <c r="AA20" s="31"/>
      <c r="AB20" s="178"/>
      <c r="AC20" s="31"/>
      <c r="AD20" s="178"/>
      <c r="AE20" s="31"/>
      <c r="AF20" s="178"/>
      <c r="AG20" s="31"/>
      <c r="AH20" s="32"/>
      <c r="AI20" s="52"/>
      <c r="AJ20" s="32"/>
      <c r="AK20" s="32"/>
    </row>
    <row r="21" spans="2:38" s="61" customFormat="1" ht="74.400000000000006" customHeight="1" x14ac:dyDescent="0.25">
      <c r="B21" s="184" t="s">
        <v>134</v>
      </c>
      <c r="C21" s="184" t="s">
        <v>135</v>
      </c>
      <c r="D21" s="84">
        <v>17</v>
      </c>
      <c r="E21" s="63" t="s">
        <v>143</v>
      </c>
      <c r="F21" s="64">
        <v>2</v>
      </c>
      <c r="G21" s="86" t="s">
        <v>81</v>
      </c>
      <c r="H21" s="86" t="s">
        <v>144</v>
      </c>
      <c r="I21" s="63" t="s">
        <v>145</v>
      </c>
      <c r="J21" s="50" t="s">
        <v>71</v>
      </c>
      <c r="K21" s="58"/>
      <c r="L21" s="58"/>
      <c r="M21" s="226"/>
      <c r="N21" s="226"/>
      <c r="O21" s="226"/>
      <c r="P21" s="226"/>
      <c r="Q21" s="230"/>
      <c r="R21" s="229">
        <v>0</v>
      </c>
      <c r="S21" s="228">
        <v>2</v>
      </c>
      <c r="T21" s="229"/>
      <c r="U21" s="229"/>
      <c r="V21" s="229">
        <v>2</v>
      </c>
      <c r="W21" s="59"/>
      <c r="X21" s="192"/>
      <c r="Y21" s="59"/>
      <c r="Z21" s="192"/>
      <c r="AA21" s="59"/>
      <c r="AB21" s="192"/>
      <c r="AC21" s="59"/>
      <c r="AD21" s="192"/>
      <c r="AE21" s="59"/>
      <c r="AF21" s="192"/>
      <c r="AG21" s="59"/>
      <c r="AH21" s="59"/>
      <c r="AI21" s="60">
        <f t="shared" ref="AI21:AJ24" si="3">K21+M21+O21+Q21+S21+U21+W21+Y21+AA21+AC21+AE21+AG21</f>
        <v>2</v>
      </c>
      <c r="AJ21" s="53">
        <f t="shared" si="3"/>
        <v>2</v>
      </c>
      <c r="AK21" s="54">
        <f t="shared" si="2"/>
        <v>1</v>
      </c>
    </row>
    <row r="22" spans="2:38" s="61" customFormat="1" ht="121.5" customHeight="1" x14ac:dyDescent="0.25">
      <c r="B22" s="81" t="s">
        <v>146</v>
      </c>
      <c r="C22" s="81" t="s">
        <v>147</v>
      </c>
      <c r="D22" s="152">
        <v>18</v>
      </c>
      <c r="E22" s="65" t="s">
        <v>148</v>
      </c>
      <c r="F22" s="64">
        <v>1</v>
      </c>
      <c r="G22" s="86" t="s">
        <v>81</v>
      </c>
      <c r="H22" s="86" t="s">
        <v>149</v>
      </c>
      <c r="I22" s="63" t="s">
        <v>150</v>
      </c>
      <c r="J22" s="50" t="s">
        <v>71</v>
      </c>
      <c r="K22" s="58"/>
      <c r="L22" s="58"/>
      <c r="M22" s="226"/>
      <c r="N22" s="226"/>
      <c r="O22" s="226"/>
      <c r="P22" s="226"/>
      <c r="Q22" s="230"/>
      <c r="R22" s="229"/>
      <c r="S22" s="229"/>
      <c r="T22" s="229"/>
      <c r="U22" s="229"/>
      <c r="V22" s="229"/>
      <c r="W22" s="59"/>
      <c r="X22" s="192"/>
      <c r="Y22" s="75">
        <v>1</v>
      </c>
      <c r="Z22" s="192"/>
      <c r="AA22" s="59"/>
      <c r="AB22" s="192"/>
      <c r="AC22" s="59"/>
      <c r="AD22" s="192"/>
      <c r="AE22" s="59"/>
      <c r="AF22" s="192"/>
      <c r="AG22" s="59"/>
      <c r="AH22" s="59"/>
      <c r="AI22" s="60">
        <f t="shared" si="3"/>
        <v>1</v>
      </c>
      <c r="AJ22" s="53">
        <f t="shared" si="3"/>
        <v>0</v>
      </c>
      <c r="AK22" s="54">
        <f t="shared" si="2"/>
        <v>0</v>
      </c>
    </row>
    <row r="23" spans="2:38" s="61" customFormat="1" ht="192.6" customHeight="1" x14ac:dyDescent="0.25">
      <c r="B23" s="71" t="s">
        <v>153</v>
      </c>
      <c r="C23" s="36" t="s">
        <v>154</v>
      </c>
      <c r="D23" s="152">
        <v>20</v>
      </c>
      <c r="E23" s="65" t="s">
        <v>155</v>
      </c>
      <c r="F23" s="56">
        <v>2</v>
      </c>
      <c r="G23" s="66" t="s">
        <v>81</v>
      </c>
      <c r="H23" s="66" t="s">
        <v>157</v>
      </c>
      <c r="I23" s="65" t="s">
        <v>158</v>
      </c>
      <c r="J23" s="50" t="s">
        <v>71</v>
      </c>
      <c r="K23" s="58"/>
      <c r="L23" s="58"/>
      <c r="M23" s="226"/>
      <c r="N23" s="226"/>
      <c r="O23" s="226"/>
      <c r="P23" s="226"/>
      <c r="Q23" s="229"/>
      <c r="R23" s="229"/>
      <c r="S23" s="229"/>
      <c r="T23" s="229"/>
      <c r="U23" s="229"/>
      <c r="V23" s="229"/>
      <c r="W23" s="75">
        <v>2</v>
      </c>
      <c r="X23" s="192">
        <v>2</v>
      </c>
      <c r="Y23" s="59"/>
      <c r="Z23" s="192"/>
      <c r="AA23" s="59"/>
      <c r="AB23" s="192"/>
      <c r="AC23" s="59"/>
      <c r="AD23" s="192"/>
      <c r="AE23" s="59"/>
      <c r="AF23" s="192"/>
      <c r="AG23" s="59"/>
      <c r="AH23" s="59"/>
      <c r="AI23" s="52">
        <f t="shared" si="3"/>
        <v>2</v>
      </c>
      <c r="AJ23" s="53">
        <f t="shared" si="3"/>
        <v>2</v>
      </c>
      <c r="AK23" s="54">
        <f t="shared" si="2"/>
        <v>1</v>
      </c>
    </row>
    <row r="24" spans="2:38" s="61" customFormat="1" ht="70.2" customHeight="1" x14ac:dyDescent="0.25">
      <c r="B24" s="82" t="s">
        <v>159</v>
      </c>
      <c r="C24" s="48" t="s">
        <v>160</v>
      </c>
      <c r="D24" s="84">
        <v>21</v>
      </c>
      <c r="E24" s="63" t="s">
        <v>161</v>
      </c>
      <c r="F24" s="64">
        <v>1</v>
      </c>
      <c r="G24" s="85" t="s">
        <v>81</v>
      </c>
      <c r="H24" s="38" t="s">
        <v>162</v>
      </c>
      <c r="I24" s="39" t="s">
        <v>163</v>
      </c>
      <c r="J24" s="50" t="s">
        <v>71</v>
      </c>
      <c r="K24" s="24"/>
      <c r="L24" s="24"/>
      <c r="M24" s="241"/>
      <c r="N24" s="241"/>
      <c r="O24" s="241"/>
      <c r="P24" s="241"/>
      <c r="Q24" s="227"/>
      <c r="R24" s="227"/>
      <c r="S24" s="227"/>
      <c r="T24" s="227">
        <v>0</v>
      </c>
      <c r="U24" s="242">
        <v>1</v>
      </c>
      <c r="V24" s="227">
        <v>1</v>
      </c>
      <c r="W24" s="25"/>
      <c r="X24" s="191"/>
      <c r="Y24" s="25"/>
      <c r="Z24" s="191"/>
      <c r="AA24" s="25"/>
      <c r="AB24" s="191"/>
      <c r="AC24" s="25"/>
      <c r="AD24" s="191"/>
      <c r="AE24" s="25"/>
      <c r="AF24" s="191"/>
      <c r="AG24" s="25"/>
      <c r="AH24" s="25"/>
      <c r="AI24" s="52">
        <f t="shared" si="3"/>
        <v>1</v>
      </c>
      <c r="AJ24" s="53">
        <f t="shared" si="3"/>
        <v>1</v>
      </c>
      <c r="AK24" s="54">
        <f t="shared" si="2"/>
        <v>1</v>
      </c>
    </row>
    <row r="25" spans="2:38" s="61" customFormat="1" ht="22.5" customHeight="1" x14ac:dyDescent="0.25">
      <c r="B25" s="26" t="s">
        <v>164</v>
      </c>
      <c r="C25" s="97">
        <f>$F25/100</f>
        <v>4.4999999999999998E-2</v>
      </c>
      <c r="D25" s="27"/>
      <c r="E25" s="28"/>
      <c r="F25" s="138">
        <f>SUM(F26:F28)</f>
        <v>4.5</v>
      </c>
      <c r="G25" s="28"/>
      <c r="H25" s="29"/>
      <c r="I25" s="28"/>
      <c r="J25" s="30"/>
      <c r="K25" s="22"/>
      <c r="L25" s="23"/>
      <c r="M25" s="222"/>
      <c r="N25" s="223"/>
      <c r="O25" s="222"/>
      <c r="P25" s="223"/>
      <c r="Q25" s="224"/>
      <c r="R25" s="225"/>
      <c r="S25" s="224"/>
      <c r="T25" s="225"/>
      <c r="U25" s="224"/>
      <c r="V25" s="225"/>
      <c r="W25" s="31"/>
      <c r="X25" s="178"/>
      <c r="Y25" s="31"/>
      <c r="Z25" s="178"/>
      <c r="AA25" s="31"/>
      <c r="AB25" s="178"/>
      <c r="AC25" s="31"/>
      <c r="AD25" s="178"/>
      <c r="AE25" s="31"/>
      <c r="AF25" s="178"/>
      <c r="AG25" s="31"/>
      <c r="AH25" s="32"/>
      <c r="AI25" s="52"/>
      <c r="AJ25" s="32"/>
      <c r="AK25" s="32"/>
    </row>
    <row r="26" spans="2:38" s="61" customFormat="1" ht="163.19999999999999" customHeight="1" x14ac:dyDescent="0.25">
      <c r="B26" s="81" t="s">
        <v>165</v>
      </c>
      <c r="C26" s="87" t="s">
        <v>166</v>
      </c>
      <c r="D26" s="86">
        <v>22</v>
      </c>
      <c r="E26" s="63" t="s">
        <v>167</v>
      </c>
      <c r="F26" s="37">
        <v>1</v>
      </c>
      <c r="G26" s="86" t="s">
        <v>81</v>
      </c>
      <c r="H26" s="86" t="s">
        <v>168</v>
      </c>
      <c r="I26" s="39" t="s">
        <v>169</v>
      </c>
      <c r="J26" s="50" t="s">
        <v>71</v>
      </c>
      <c r="K26" s="34"/>
      <c r="L26" s="34"/>
      <c r="M26" s="232"/>
      <c r="N26" s="232"/>
      <c r="O26" s="232"/>
      <c r="P26" s="232"/>
      <c r="Q26" s="234"/>
      <c r="R26" s="234"/>
      <c r="S26" s="234"/>
      <c r="T26" s="234">
        <v>0</v>
      </c>
      <c r="U26" s="233">
        <v>1</v>
      </c>
      <c r="V26" s="234">
        <v>1</v>
      </c>
      <c r="W26" s="35"/>
      <c r="X26" s="193"/>
      <c r="Y26" s="35"/>
      <c r="Z26" s="193"/>
      <c r="AA26" s="35"/>
      <c r="AB26" s="193"/>
      <c r="AC26" s="35"/>
      <c r="AD26" s="193"/>
      <c r="AE26" s="35"/>
      <c r="AF26" s="193"/>
      <c r="AG26" s="35"/>
      <c r="AH26" s="35"/>
      <c r="AI26" s="52">
        <f t="shared" ref="AI26:AJ28" si="4">K26+M26+O26+Q26+S26+U26+W26+Y26+AA26+AC26+AE26+AG26</f>
        <v>1</v>
      </c>
      <c r="AJ26" s="53">
        <f t="shared" si="4"/>
        <v>1</v>
      </c>
      <c r="AK26" s="54">
        <f t="shared" si="2"/>
        <v>1</v>
      </c>
    </row>
    <row r="27" spans="2:38" s="61" customFormat="1" ht="201.6" customHeight="1" x14ac:dyDescent="0.25">
      <c r="B27" s="184" t="s">
        <v>170</v>
      </c>
      <c r="C27" s="184" t="s">
        <v>171</v>
      </c>
      <c r="D27" s="66">
        <v>24</v>
      </c>
      <c r="E27" s="65" t="s">
        <v>176</v>
      </c>
      <c r="F27" s="56">
        <v>2</v>
      </c>
      <c r="G27" s="66" t="s">
        <v>271</v>
      </c>
      <c r="H27" s="66" t="s">
        <v>177</v>
      </c>
      <c r="I27" s="65" t="s">
        <v>178</v>
      </c>
      <c r="J27" s="50" t="s">
        <v>71</v>
      </c>
      <c r="K27" s="58"/>
      <c r="L27" s="58"/>
      <c r="M27" s="226"/>
      <c r="N27" s="226"/>
      <c r="O27" s="232"/>
      <c r="P27" s="232"/>
      <c r="Q27" s="228">
        <v>1</v>
      </c>
      <c r="R27" s="229">
        <v>1</v>
      </c>
      <c r="S27" s="229"/>
      <c r="T27" s="229"/>
      <c r="U27" s="229"/>
      <c r="V27" s="229"/>
      <c r="W27" s="59"/>
      <c r="X27" s="192"/>
      <c r="Y27" s="59"/>
      <c r="Z27" s="192"/>
      <c r="AA27" s="232"/>
      <c r="AB27" s="232"/>
      <c r="AC27" s="75">
        <v>1</v>
      </c>
      <c r="AD27" s="192"/>
      <c r="AE27" s="59"/>
      <c r="AF27" s="192"/>
      <c r="AG27" s="59"/>
      <c r="AH27" s="59"/>
      <c r="AI27" s="52">
        <f>K27+M27+Q27+S27+U27+W27+Y27+AC27+AE27+AG27</f>
        <v>2</v>
      </c>
      <c r="AJ27" s="53">
        <f>L27+N27+R27+T27+V27+X27+Z27+AD27+AF27+AH27</f>
        <v>1</v>
      </c>
      <c r="AK27" s="54">
        <f t="shared" si="2"/>
        <v>0.5</v>
      </c>
    </row>
    <row r="28" spans="2:38" s="61" customFormat="1" ht="195" customHeight="1" x14ac:dyDescent="0.25">
      <c r="B28" s="184" t="s">
        <v>205</v>
      </c>
      <c r="C28" s="184" t="s">
        <v>206</v>
      </c>
      <c r="D28" s="86">
        <v>33</v>
      </c>
      <c r="E28" s="67" t="s">
        <v>212</v>
      </c>
      <c r="F28" s="56">
        <v>1.5</v>
      </c>
      <c r="G28" s="86" t="s">
        <v>213</v>
      </c>
      <c r="H28" s="86" t="s">
        <v>214</v>
      </c>
      <c r="I28" s="71" t="s">
        <v>215</v>
      </c>
      <c r="J28" s="50" t="s">
        <v>71</v>
      </c>
      <c r="K28" s="58"/>
      <c r="L28" s="58"/>
      <c r="M28" s="226"/>
      <c r="N28" s="226"/>
      <c r="O28" s="226"/>
      <c r="P28" s="226"/>
      <c r="Q28" s="228">
        <v>0.5</v>
      </c>
      <c r="R28" s="229">
        <v>0.5</v>
      </c>
      <c r="S28" s="229"/>
      <c r="T28" s="229"/>
      <c r="U28" s="229"/>
      <c r="V28" s="229"/>
      <c r="W28" s="75">
        <v>0.5</v>
      </c>
      <c r="X28" s="192"/>
      <c r="Y28" s="59"/>
      <c r="Z28" s="192"/>
      <c r="AA28" s="59"/>
      <c r="AB28" s="192"/>
      <c r="AC28" s="75">
        <v>0.5</v>
      </c>
      <c r="AD28" s="192"/>
      <c r="AE28" s="59"/>
      <c r="AF28" s="192"/>
      <c r="AG28" s="59"/>
      <c r="AH28" s="59"/>
      <c r="AI28" s="52">
        <f t="shared" si="4"/>
        <v>1.5</v>
      </c>
      <c r="AJ28" s="53">
        <f t="shared" si="4"/>
        <v>0.5</v>
      </c>
      <c r="AK28" s="54">
        <f t="shared" si="2"/>
        <v>0.33333333333333331</v>
      </c>
    </row>
    <row r="29" spans="2:38" s="181" customFormat="1" ht="39" customHeight="1" x14ac:dyDescent="0.25">
      <c r="B29" s="168" t="s">
        <v>216</v>
      </c>
      <c r="C29" s="97">
        <f>$F29/100</f>
        <v>0.06</v>
      </c>
      <c r="D29" s="170"/>
      <c r="E29" s="171"/>
      <c r="F29" s="172">
        <f>SUM(F30:F31)</f>
        <v>6</v>
      </c>
      <c r="G29" s="171"/>
      <c r="H29" s="173"/>
      <c r="I29" s="171"/>
      <c r="J29" s="174"/>
      <c r="K29" s="175"/>
      <c r="L29" s="176"/>
      <c r="M29" s="222"/>
      <c r="N29" s="223"/>
      <c r="O29" s="222"/>
      <c r="P29" s="223"/>
      <c r="Q29" s="224"/>
      <c r="R29" s="225"/>
      <c r="S29" s="224"/>
      <c r="T29" s="225"/>
      <c r="U29" s="224"/>
      <c r="V29" s="225"/>
      <c r="W29" s="177"/>
      <c r="X29" s="178"/>
      <c r="Y29" s="177"/>
      <c r="Z29" s="178"/>
      <c r="AA29" s="177"/>
      <c r="AB29" s="178"/>
      <c r="AC29" s="177"/>
      <c r="AD29" s="178"/>
      <c r="AE29" s="177"/>
      <c r="AF29" s="178"/>
      <c r="AG29" s="177"/>
      <c r="AH29" s="178"/>
      <c r="AI29" s="179"/>
      <c r="AJ29" s="178"/>
      <c r="AK29" s="178"/>
      <c r="AL29" s="180"/>
    </row>
    <row r="30" spans="2:38" s="61" customFormat="1" ht="185.4" customHeight="1" x14ac:dyDescent="0.25">
      <c r="B30" s="295" t="s">
        <v>217</v>
      </c>
      <c r="C30" s="295" t="s">
        <v>218</v>
      </c>
      <c r="D30" s="56">
        <v>37</v>
      </c>
      <c r="E30" s="159" t="s">
        <v>227</v>
      </c>
      <c r="F30" s="56">
        <v>5</v>
      </c>
      <c r="G30" s="146" t="s">
        <v>228</v>
      </c>
      <c r="H30" s="146" t="s">
        <v>229</v>
      </c>
      <c r="I30" s="159" t="s">
        <v>230</v>
      </c>
      <c r="J30" s="146" t="s">
        <v>71</v>
      </c>
      <c r="K30" s="24"/>
      <c r="L30" s="24"/>
      <c r="M30" s="241"/>
      <c r="N30" s="241"/>
      <c r="O30" s="242">
        <v>0.5</v>
      </c>
      <c r="P30" s="227">
        <v>0.5</v>
      </c>
      <c r="Q30" s="242">
        <v>0.5</v>
      </c>
      <c r="R30" s="227">
        <v>0.5</v>
      </c>
      <c r="S30" s="242">
        <v>0.5</v>
      </c>
      <c r="T30" s="227">
        <v>0.5</v>
      </c>
      <c r="U30" s="242">
        <v>0.5</v>
      </c>
      <c r="V30" s="227">
        <v>0.5</v>
      </c>
      <c r="W30" s="74">
        <v>0.5</v>
      </c>
      <c r="X30" s="191"/>
      <c r="Y30" s="74">
        <v>0.5</v>
      </c>
      <c r="Z30" s="191"/>
      <c r="AA30" s="74">
        <v>0.5</v>
      </c>
      <c r="AB30" s="191"/>
      <c r="AC30" s="74">
        <v>0.5</v>
      </c>
      <c r="AD30" s="191"/>
      <c r="AE30" s="74">
        <v>0.5</v>
      </c>
      <c r="AF30" s="191"/>
      <c r="AG30" s="74">
        <v>0.5</v>
      </c>
      <c r="AH30" s="191"/>
      <c r="AI30" s="52">
        <f t="shared" ref="AI30:AJ31" si="5">K30+M30+O30+Q30+S30+U30+W30+Y30+AA30+AC30+AE30+AG30</f>
        <v>5</v>
      </c>
      <c r="AJ30" s="53">
        <f t="shared" si="5"/>
        <v>2</v>
      </c>
      <c r="AK30" s="54">
        <f t="shared" si="2"/>
        <v>0.4</v>
      </c>
    </row>
    <row r="31" spans="2:38" s="61" customFormat="1" ht="92.4" customHeight="1" x14ac:dyDescent="0.25">
      <c r="B31" s="297"/>
      <c r="C31" s="297"/>
      <c r="D31" s="56">
        <v>38</v>
      </c>
      <c r="E31" s="160" t="s">
        <v>231</v>
      </c>
      <c r="F31" s="56">
        <v>1</v>
      </c>
      <c r="G31" s="146" t="s">
        <v>232</v>
      </c>
      <c r="H31" s="146" t="s">
        <v>233</v>
      </c>
      <c r="I31" s="159" t="s">
        <v>234</v>
      </c>
      <c r="J31" s="146" t="s">
        <v>71</v>
      </c>
      <c r="K31" s="24"/>
      <c r="L31" s="24"/>
      <c r="M31" s="241"/>
      <c r="N31" s="241"/>
      <c r="O31" s="241"/>
      <c r="P31" s="241"/>
      <c r="Q31" s="227"/>
      <c r="R31" s="227"/>
      <c r="S31" s="227"/>
      <c r="T31" s="227"/>
      <c r="U31" s="244"/>
      <c r="V31" s="227"/>
      <c r="W31" s="25"/>
      <c r="X31" s="191"/>
      <c r="Y31" s="74">
        <v>1</v>
      </c>
      <c r="Z31" s="191"/>
      <c r="AA31" s="59"/>
      <c r="AB31" s="191"/>
      <c r="AC31" s="25"/>
      <c r="AD31" s="191"/>
      <c r="AE31" s="94"/>
      <c r="AF31" s="191"/>
      <c r="AG31" s="25"/>
      <c r="AH31" s="25"/>
      <c r="AI31" s="52">
        <f t="shared" si="5"/>
        <v>1</v>
      </c>
      <c r="AJ31" s="53">
        <f t="shared" si="5"/>
        <v>0</v>
      </c>
      <c r="AK31" s="54">
        <f t="shared" si="2"/>
        <v>0</v>
      </c>
    </row>
    <row r="32" spans="2:38" s="42" customFormat="1" ht="31.5" customHeight="1" x14ac:dyDescent="0.25">
      <c r="B32" s="303" t="s">
        <v>264</v>
      </c>
      <c r="C32" s="305">
        <f>+C13+C15+C20+C25+C29</f>
        <v>0.26</v>
      </c>
      <c r="D32" s="306"/>
      <c r="E32" s="309" t="s">
        <v>59</v>
      </c>
      <c r="F32" s="309"/>
      <c r="G32" s="309"/>
      <c r="H32" s="309"/>
      <c r="I32" s="309"/>
      <c r="J32" s="309"/>
      <c r="K32" s="40">
        <f>SUM(K13:K31)</f>
        <v>0</v>
      </c>
      <c r="L32" s="40">
        <f>SUM(L13:L31)</f>
        <v>0</v>
      </c>
      <c r="M32" s="69">
        <f>SUM(M14:M31)</f>
        <v>0</v>
      </c>
      <c r="N32" s="70">
        <f>SUM(N14:N31)</f>
        <v>0</v>
      </c>
      <c r="O32" s="69">
        <f>O30</f>
        <v>0.5</v>
      </c>
      <c r="P32" s="70">
        <f>P30</f>
        <v>0.5</v>
      </c>
      <c r="Q32" s="69">
        <f t="shared" ref="Q32:Z32" si="6">SUM(Q14:Q31)</f>
        <v>5.5</v>
      </c>
      <c r="R32" s="70">
        <f t="shared" si="6"/>
        <v>5.5</v>
      </c>
      <c r="S32" s="69">
        <f t="shared" si="6"/>
        <v>3.5</v>
      </c>
      <c r="T32" s="70">
        <f t="shared" si="6"/>
        <v>1.5</v>
      </c>
      <c r="U32" s="69">
        <f t="shared" si="6"/>
        <v>2.5</v>
      </c>
      <c r="V32" s="70">
        <f t="shared" si="6"/>
        <v>4.5</v>
      </c>
      <c r="W32" s="69">
        <f t="shared" si="6"/>
        <v>4.5</v>
      </c>
      <c r="X32" s="70">
        <f t="shared" si="6"/>
        <v>2</v>
      </c>
      <c r="Y32" s="69">
        <f t="shared" si="6"/>
        <v>2.5</v>
      </c>
      <c r="Z32" s="70">
        <f t="shared" si="6"/>
        <v>0</v>
      </c>
      <c r="AA32" s="69">
        <f>+AA30+AA18+AA14</f>
        <v>2.5</v>
      </c>
      <c r="AB32" s="70">
        <f>+AB30+AB18+AB14</f>
        <v>0</v>
      </c>
      <c r="AC32" s="69">
        <f t="shared" ref="AC32:AJ32" si="7">SUM(AC14:AC31)</f>
        <v>3.5</v>
      </c>
      <c r="AD32" s="70">
        <f t="shared" si="7"/>
        <v>0</v>
      </c>
      <c r="AE32" s="69">
        <f t="shared" si="7"/>
        <v>0.5</v>
      </c>
      <c r="AF32" s="70">
        <f t="shared" si="7"/>
        <v>0</v>
      </c>
      <c r="AG32" s="69">
        <f t="shared" si="7"/>
        <v>0.5</v>
      </c>
      <c r="AH32" s="70">
        <f t="shared" si="7"/>
        <v>0</v>
      </c>
      <c r="AI32" s="141">
        <f t="shared" si="7"/>
        <v>26</v>
      </c>
      <c r="AJ32" s="69">
        <f t="shared" si="7"/>
        <v>14</v>
      </c>
      <c r="AK32" s="41">
        <f>AVERAGE(AK13:AK31)</f>
        <v>0.56428571428571428</v>
      </c>
    </row>
    <row r="33" spans="2:37" s="42" customFormat="1" ht="31.5" customHeight="1" x14ac:dyDescent="0.25">
      <c r="B33" s="304"/>
      <c r="C33" s="307"/>
      <c r="D33" s="308"/>
      <c r="E33" s="309" t="s">
        <v>265</v>
      </c>
      <c r="F33" s="309"/>
      <c r="G33" s="309"/>
      <c r="H33" s="309"/>
      <c r="I33" s="309"/>
      <c r="J33" s="309"/>
      <c r="K33" s="40">
        <f>SUM(K13:K32)</f>
        <v>0</v>
      </c>
      <c r="L33" s="40">
        <f>SUM(L13:L32)</f>
        <v>0</v>
      </c>
      <c r="M33" s="69">
        <f>+M32</f>
        <v>0</v>
      </c>
      <c r="N33" s="70">
        <f>+N32</f>
        <v>0</v>
      </c>
      <c r="O33" s="69">
        <f>+O32+M33</f>
        <v>0.5</v>
      </c>
      <c r="P33" s="70">
        <f>+P32+N33</f>
        <v>0.5</v>
      </c>
      <c r="Q33" s="69">
        <f>+Q32+O33</f>
        <v>6</v>
      </c>
      <c r="R33" s="70">
        <f t="shared" ref="R33:AG33" si="8">+P33+R32</f>
        <v>6</v>
      </c>
      <c r="S33" s="69">
        <f>Q33+S32</f>
        <v>9.5</v>
      </c>
      <c r="T33" s="70">
        <f t="shared" si="8"/>
        <v>7.5</v>
      </c>
      <c r="U33" s="69">
        <f t="shared" si="8"/>
        <v>12</v>
      </c>
      <c r="V33" s="70">
        <f t="shared" si="8"/>
        <v>12</v>
      </c>
      <c r="W33" s="69">
        <f t="shared" si="8"/>
        <v>16.5</v>
      </c>
      <c r="X33" s="70">
        <f t="shared" si="8"/>
        <v>14</v>
      </c>
      <c r="Y33" s="69">
        <f t="shared" si="8"/>
        <v>19</v>
      </c>
      <c r="Z33" s="70">
        <f t="shared" si="8"/>
        <v>14</v>
      </c>
      <c r="AA33" s="69">
        <f t="shared" si="8"/>
        <v>21.5</v>
      </c>
      <c r="AB33" s="70">
        <f t="shared" si="8"/>
        <v>14</v>
      </c>
      <c r="AC33" s="69">
        <f t="shared" si="8"/>
        <v>25</v>
      </c>
      <c r="AD33" s="70">
        <f t="shared" si="8"/>
        <v>14</v>
      </c>
      <c r="AE33" s="69">
        <f t="shared" si="8"/>
        <v>25.5</v>
      </c>
      <c r="AF33" s="70">
        <f t="shared" si="8"/>
        <v>14</v>
      </c>
      <c r="AG33" s="69">
        <f t="shared" si="8"/>
        <v>26</v>
      </c>
      <c r="AH33" s="207">
        <f>+AF33+AH32</f>
        <v>14</v>
      </c>
      <c r="AI33" s="300"/>
      <c r="AJ33" s="301"/>
      <c r="AK33" s="302"/>
    </row>
    <row r="34" spans="2:37" ht="15" x14ac:dyDescent="0.25">
      <c r="J34" s="43"/>
    </row>
    <row r="35" spans="2:37" ht="17.399999999999999" x14ac:dyDescent="0.3">
      <c r="B35" s="45" t="s">
        <v>266</v>
      </c>
      <c r="J35" s="43"/>
    </row>
    <row r="36" spans="2:37" ht="20.399999999999999" x14ac:dyDescent="0.35">
      <c r="B36" s="46" t="s">
        <v>267</v>
      </c>
      <c r="J36" s="43"/>
      <c r="AI36" s="142"/>
    </row>
    <row r="37" spans="2:37" ht="20.399999999999999" x14ac:dyDescent="0.35">
      <c r="B37" s="46" t="s">
        <v>268</v>
      </c>
      <c r="J37" s="43"/>
    </row>
    <row r="38" spans="2:37" ht="18" x14ac:dyDescent="0.35">
      <c r="B38" s="133" t="s">
        <v>269</v>
      </c>
      <c r="J38" s="43"/>
    </row>
    <row r="39" spans="2:37" ht="18" x14ac:dyDescent="0.35">
      <c r="B39" s="133" t="s">
        <v>270</v>
      </c>
      <c r="J39" s="43"/>
    </row>
    <row r="40" spans="2:37" ht="15" x14ac:dyDescent="0.25">
      <c r="J40" s="43"/>
    </row>
    <row r="41" spans="2:37" ht="15" customHeight="1" x14ac:dyDescent="0.25">
      <c r="B41" s="292" t="s">
        <v>23</v>
      </c>
      <c r="C41" s="292"/>
      <c r="D41" s="292"/>
      <c r="E41" s="292"/>
      <c r="F41" s="292"/>
      <c r="G41" s="292"/>
      <c r="H41" s="292"/>
      <c r="I41" s="292"/>
      <c r="J41" s="292"/>
      <c r="K41" s="292"/>
      <c r="L41" s="292"/>
      <c r="M41" s="292"/>
      <c r="N41" s="292"/>
      <c r="O41" s="292"/>
      <c r="P41" s="292"/>
    </row>
    <row r="42" spans="2:37" ht="15" x14ac:dyDescent="0.25">
      <c r="J42" s="43"/>
    </row>
    <row r="43" spans="2:37" ht="15" x14ac:dyDescent="0.25">
      <c r="J43" s="43"/>
    </row>
    <row r="44" spans="2:37" ht="15" x14ac:dyDescent="0.25">
      <c r="E44" s="98"/>
      <c r="J44" s="43"/>
    </row>
  </sheetData>
  <sheetProtection algorithmName="SHA-512" hashValue="vEZftmYEQ8Fd7uDMksTUlG/rly3kByb6k+qnsyogbmwTzqYJbMh1T/SK8jh9vMMjS7Rw1lyGyNxyMSmGir7Zqg==" saltValue="k/r8zLABlXk2kMu615s+hg==" spinCount="100000" sheet="1" objects="1" scenarios="1"/>
  <mergeCells count="44">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6:C18"/>
    <mergeCell ref="U11:V11"/>
    <mergeCell ref="W11:X11"/>
    <mergeCell ref="Y11:Z11"/>
    <mergeCell ref="AA11:AB11"/>
    <mergeCell ref="AC11:AD11"/>
    <mergeCell ref="AE11:AF11"/>
    <mergeCell ref="M11:N11"/>
    <mergeCell ref="O11:P11"/>
    <mergeCell ref="Q11:R11"/>
    <mergeCell ref="S11:T11"/>
    <mergeCell ref="AG11:AH11"/>
    <mergeCell ref="E32:J32"/>
    <mergeCell ref="E33:J33"/>
    <mergeCell ref="AI33:AK33"/>
    <mergeCell ref="B41:P41"/>
    <mergeCell ref="B16:B18"/>
    <mergeCell ref="B30:B31"/>
    <mergeCell ref="C30:C31"/>
    <mergeCell ref="B32:B33"/>
    <mergeCell ref="C32:D33"/>
  </mergeCells>
  <conditionalFormatting sqref="Q18:AH26">
    <cfRule type="cellIs" dxfId="63" priority="11" operator="greaterThan">
      <formula>"O"</formula>
    </cfRule>
  </conditionalFormatting>
  <conditionalFormatting sqref="Q13:AH17 O14 O30">
    <cfRule type="cellIs" dxfId="62" priority="28" operator="greaterThan">
      <formula>"O"</formula>
    </cfRule>
  </conditionalFormatting>
  <conditionalFormatting sqref="Q28:AH31 Q27:Z27 AC27:AH27">
    <cfRule type="cellIs" dxfId="61" priority="8" operator="greaterThan">
      <formula>"O"</formula>
    </cfRule>
  </conditionalFormatting>
  <conditionalFormatting sqref="P30">
    <cfRule type="cellIs" dxfId="60" priority="2" operator="greaterThan">
      <formula>"O"</formula>
    </cfRule>
  </conditionalFormatting>
  <pageMargins left="0.7" right="0.7" top="0.75" bottom="0.75" header="0.3" footer="0.3"/>
  <pageSetup orientation="portrait" r:id="rId1"/>
  <ignoredErrors>
    <ignoredError sqref="W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0C1C-492A-4823-A713-9463886C0073}">
  <dimension ref="B2:AL48"/>
  <sheetViews>
    <sheetView showGridLines="0" topLeftCell="C7" zoomScale="60" zoomScaleNormal="60" workbookViewId="0">
      <pane xSplit="10" ySplit="7" topLeftCell="R35" activePane="bottomRight" state="frozen"/>
      <selection activeCell="C7" sqref="C7"/>
      <selection pane="topRight" activeCell="M7" sqref="M7"/>
      <selection pane="bottomLeft" activeCell="C14" sqref="C14"/>
      <selection pane="bottomRight" activeCell="J43" sqref="J43"/>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329" t="s">
        <v>24</v>
      </c>
      <c r="C2" s="329"/>
      <c r="D2" s="311" t="s">
        <v>25</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3"/>
      <c r="AH2" s="334" t="s">
        <v>26</v>
      </c>
      <c r="AI2" s="334"/>
      <c r="AJ2" s="334"/>
      <c r="AK2" s="334"/>
    </row>
    <row r="3" spans="2:37" ht="30" customHeight="1" x14ac:dyDescent="0.25">
      <c r="B3" s="329"/>
      <c r="C3" s="329"/>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6"/>
      <c r="AH3" s="332" t="s">
        <v>27</v>
      </c>
      <c r="AI3" s="332"/>
      <c r="AJ3" s="335" t="s">
        <v>28</v>
      </c>
      <c r="AK3" s="335"/>
    </row>
    <row r="4" spans="2:37" ht="26.25" customHeight="1" x14ac:dyDescent="0.25">
      <c r="B4" s="329"/>
      <c r="C4" s="329"/>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9"/>
      <c r="AH4" s="310" t="s">
        <v>29</v>
      </c>
      <c r="AI4" s="310"/>
      <c r="AJ4" s="310"/>
      <c r="AK4" s="310"/>
    </row>
    <row r="5" spans="2:37" ht="6.75" customHeight="1" x14ac:dyDescent="0.3">
      <c r="B5" s="47"/>
      <c r="AI5" s="4"/>
      <c r="AJ5"/>
      <c r="AK5"/>
    </row>
    <row r="6" spans="2:37" ht="24" customHeight="1" x14ac:dyDescent="0.3">
      <c r="B6" s="5" t="s">
        <v>30</v>
      </c>
      <c r="C6" s="322">
        <v>2024</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4"/>
    </row>
    <row r="7" spans="2:37" ht="24" customHeight="1" x14ac:dyDescent="0.2">
      <c r="B7" s="6" t="s">
        <v>31</v>
      </c>
      <c r="C7" s="325" t="s">
        <v>32</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7"/>
    </row>
    <row r="8" spans="2:37" ht="24" customHeight="1" x14ac:dyDescent="0.2">
      <c r="B8" s="6" t="s">
        <v>33</v>
      </c>
      <c r="C8" s="328" t="s">
        <v>34</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330" t="s">
        <v>35</v>
      </c>
      <c r="C10" s="303" t="s">
        <v>36</v>
      </c>
      <c r="D10" s="336" t="s">
        <v>37</v>
      </c>
      <c r="E10" s="337"/>
      <c r="F10" s="338"/>
      <c r="G10" s="303" t="s">
        <v>38</v>
      </c>
      <c r="H10" s="339" t="s">
        <v>39</v>
      </c>
      <c r="I10" s="339" t="s">
        <v>40</v>
      </c>
      <c r="J10" s="339" t="s">
        <v>41</v>
      </c>
      <c r="K10" s="342" t="s">
        <v>42</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4"/>
      <c r="AK10" s="333" t="s">
        <v>43</v>
      </c>
    </row>
    <row r="11" spans="2:37" ht="32.25" customHeight="1" x14ac:dyDescent="0.2">
      <c r="B11" s="331"/>
      <c r="C11" s="340"/>
      <c r="D11" s="320" t="s">
        <v>44</v>
      </c>
      <c r="E11" s="320" t="s">
        <v>45</v>
      </c>
      <c r="F11" s="345" t="s">
        <v>46</v>
      </c>
      <c r="G11" s="347"/>
      <c r="H11" s="340"/>
      <c r="I11" s="340"/>
      <c r="J11" s="340"/>
      <c r="K11" s="331" t="s">
        <v>47</v>
      </c>
      <c r="L11" s="331"/>
      <c r="M11" s="331" t="s">
        <v>48</v>
      </c>
      <c r="N11" s="331"/>
      <c r="O11" s="331" t="s">
        <v>49</v>
      </c>
      <c r="P11" s="331"/>
      <c r="Q11" s="331" t="s">
        <v>50</v>
      </c>
      <c r="R11" s="331"/>
      <c r="S11" s="331" t="s">
        <v>51</v>
      </c>
      <c r="T11" s="331"/>
      <c r="U11" s="331" t="s">
        <v>52</v>
      </c>
      <c r="V11" s="331"/>
      <c r="W11" s="331" t="s">
        <v>53</v>
      </c>
      <c r="X11" s="331"/>
      <c r="Y11" s="331" t="s">
        <v>54</v>
      </c>
      <c r="Z11" s="331"/>
      <c r="AA11" s="331" t="s">
        <v>55</v>
      </c>
      <c r="AB11" s="331"/>
      <c r="AC11" s="331" t="s">
        <v>56</v>
      </c>
      <c r="AD11" s="331"/>
      <c r="AE11" s="331" t="s">
        <v>57</v>
      </c>
      <c r="AF11" s="331"/>
      <c r="AG11" s="331" t="s">
        <v>58</v>
      </c>
      <c r="AH11" s="331"/>
      <c r="AI11" s="331" t="s">
        <v>59</v>
      </c>
      <c r="AJ11" s="331"/>
      <c r="AK11" s="333"/>
    </row>
    <row r="12" spans="2:37" ht="53.25" customHeight="1" x14ac:dyDescent="0.2">
      <c r="B12" s="331"/>
      <c r="C12" s="341"/>
      <c r="D12" s="321"/>
      <c r="E12" s="321"/>
      <c r="F12" s="346"/>
      <c r="G12" s="304"/>
      <c r="H12" s="341"/>
      <c r="I12" s="341"/>
      <c r="J12" s="341"/>
      <c r="K12" s="216" t="s">
        <v>60</v>
      </c>
      <c r="L12" s="14" t="s">
        <v>61</v>
      </c>
      <c r="M12" s="216" t="s">
        <v>60</v>
      </c>
      <c r="N12" s="14" t="s">
        <v>61</v>
      </c>
      <c r="O12" s="216" t="s">
        <v>62</v>
      </c>
      <c r="P12" s="14" t="s">
        <v>63</v>
      </c>
      <c r="Q12" s="15" t="s">
        <v>62</v>
      </c>
      <c r="R12" s="16" t="s">
        <v>63</v>
      </c>
      <c r="S12" s="15" t="s">
        <v>62</v>
      </c>
      <c r="T12" s="16" t="s">
        <v>63</v>
      </c>
      <c r="U12" s="15" t="s">
        <v>62</v>
      </c>
      <c r="V12" s="16" t="s">
        <v>63</v>
      </c>
      <c r="W12" s="15" t="s">
        <v>62</v>
      </c>
      <c r="X12" s="16" t="s">
        <v>63</v>
      </c>
      <c r="Y12" s="15" t="s">
        <v>62</v>
      </c>
      <c r="Z12" s="16" t="s">
        <v>63</v>
      </c>
      <c r="AA12" s="15" t="s">
        <v>62</v>
      </c>
      <c r="AB12" s="16" t="s">
        <v>63</v>
      </c>
      <c r="AC12" s="15" t="s">
        <v>62</v>
      </c>
      <c r="AD12" s="16" t="s">
        <v>63</v>
      </c>
      <c r="AE12" s="15" t="s">
        <v>62</v>
      </c>
      <c r="AF12" s="16" t="s">
        <v>63</v>
      </c>
      <c r="AG12" s="15" t="s">
        <v>62</v>
      </c>
      <c r="AH12" s="16" t="s">
        <v>63</v>
      </c>
      <c r="AI12" s="15" t="s">
        <v>62</v>
      </c>
      <c r="AJ12" s="16" t="s">
        <v>63</v>
      </c>
      <c r="AK12" s="333"/>
    </row>
    <row r="13" spans="2:37" ht="27.75" customHeight="1" x14ac:dyDescent="0.2">
      <c r="B13" s="26" t="s">
        <v>72</v>
      </c>
      <c r="C13" s="97">
        <f>$F13/100</f>
        <v>0.02</v>
      </c>
      <c r="D13" s="27"/>
      <c r="E13" s="28"/>
      <c r="F13" s="138">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78</v>
      </c>
      <c r="C14" s="65" t="s">
        <v>79</v>
      </c>
      <c r="D14" s="146">
        <v>3</v>
      </c>
      <c r="E14" s="65" t="s">
        <v>80</v>
      </c>
      <c r="F14" s="134">
        <v>2</v>
      </c>
      <c r="G14" s="50" t="s">
        <v>81</v>
      </c>
      <c r="H14" s="50" t="s">
        <v>82</v>
      </c>
      <c r="I14" s="65" t="s">
        <v>83</v>
      </c>
      <c r="J14" s="50" t="s">
        <v>71</v>
      </c>
      <c r="K14" s="58"/>
      <c r="L14" s="58"/>
      <c r="M14" s="226"/>
      <c r="N14" s="226"/>
      <c r="O14" s="227"/>
      <c r="P14" s="226"/>
      <c r="Q14" s="228">
        <v>1</v>
      </c>
      <c r="R14" s="255">
        <v>0</v>
      </c>
      <c r="S14" s="230"/>
      <c r="T14" s="231">
        <v>0</v>
      </c>
      <c r="U14" s="230"/>
      <c r="V14" s="229"/>
      <c r="W14" s="59"/>
      <c r="X14" s="192"/>
      <c r="Y14" s="59"/>
      <c r="Z14" s="192"/>
      <c r="AA14" s="75">
        <v>1</v>
      </c>
      <c r="AB14" s="192"/>
      <c r="AC14" s="59"/>
      <c r="AD14" s="192"/>
      <c r="AE14" s="59"/>
      <c r="AF14" s="192"/>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84</v>
      </c>
      <c r="C15" s="97">
        <f>$F15/100</f>
        <v>0.115</v>
      </c>
      <c r="D15" s="27"/>
      <c r="E15" s="28"/>
      <c r="F15" s="138">
        <f>SUM(F16:F21)</f>
        <v>11.5</v>
      </c>
      <c r="G15" s="28"/>
      <c r="H15" s="29"/>
      <c r="I15" s="28"/>
      <c r="J15" s="30"/>
      <c r="K15" s="22"/>
      <c r="L15" s="23"/>
      <c r="M15" s="222"/>
      <c r="N15" s="223"/>
      <c r="O15" s="222"/>
      <c r="P15" s="223"/>
      <c r="Q15" s="224"/>
      <c r="R15" s="225"/>
      <c r="S15" s="224"/>
      <c r="T15" s="225"/>
      <c r="U15" s="224"/>
      <c r="V15" s="225"/>
      <c r="W15" s="31"/>
      <c r="X15" s="178"/>
      <c r="Y15" s="31"/>
      <c r="Z15" s="178"/>
      <c r="AA15" s="31"/>
      <c r="AB15" s="178"/>
      <c r="AC15" s="31"/>
      <c r="AD15" s="178"/>
      <c r="AE15" s="31"/>
      <c r="AF15" s="178"/>
      <c r="AG15" s="31"/>
      <c r="AH15" s="32"/>
      <c r="AI15" s="52"/>
      <c r="AJ15" s="32"/>
      <c r="AK15" s="32"/>
    </row>
    <row r="16" spans="2:37" s="61" customFormat="1" ht="95.4" customHeight="1" x14ac:dyDescent="0.25">
      <c r="B16" s="355" t="s">
        <v>85</v>
      </c>
      <c r="C16" s="352" t="s">
        <v>86</v>
      </c>
      <c r="D16" s="62">
        <v>4</v>
      </c>
      <c r="E16" s="78" t="s">
        <v>87</v>
      </c>
      <c r="F16" s="64">
        <v>1</v>
      </c>
      <c r="G16" s="50" t="s">
        <v>81</v>
      </c>
      <c r="H16" s="62" t="s">
        <v>88</v>
      </c>
      <c r="I16" s="55" t="s">
        <v>89</v>
      </c>
      <c r="J16" s="50" t="s">
        <v>71</v>
      </c>
      <c r="K16" s="58"/>
      <c r="L16" s="58"/>
      <c r="M16" s="226"/>
      <c r="N16" s="226"/>
      <c r="O16" s="226"/>
      <c r="P16" s="226"/>
      <c r="Q16" s="228">
        <v>1</v>
      </c>
      <c r="R16" s="256">
        <v>1</v>
      </c>
      <c r="S16" s="230"/>
      <c r="T16" s="230"/>
      <c r="U16" s="230"/>
      <c r="V16" s="229"/>
      <c r="W16" s="59"/>
      <c r="X16" s="192"/>
      <c r="Y16" s="59"/>
      <c r="Z16" s="192"/>
      <c r="AA16" s="59"/>
      <c r="AB16" s="192"/>
      <c r="AC16" s="59"/>
      <c r="AD16" s="192"/>
      <c r="AE16" s="59"/>
      <c r="AF16" s="192"/>
      <c r="AG16" s="59"/>
      <c r="AH16" s="59"/>
      <c r="AI16" s="60">
        <f t="shared" ref="AI16:AJ21" si="1">K16+M16+O16+Q16+S16+U16+W16+Y16+AA16+AC16+AE16+AG16</f>
        <v>1</v>
      </c>
      <c r="AJ16" s="53">
        <f t="shared" si="1"/>
        <v>1</v>
      </c>
      <c r="AK16" s="54">
        <f t="shared" ref="AK16:AK33" si="2">AJ16/AI16</f>
        <v>1</v>
      </c>
    </row>
    <row r="17" spans="2:38" s="61" customFormat="1" ht="95.4" customHeight="1" x14ac:dyDescent="0.25">
      <c r="B17" s="356"/>
      <c r="C17" s="353"/>
      <c r="D17" s="62">
        <v>5</v>
      </c>
      <c r="E17" s="55" t="s">
        <v>90</v>
      </c>
      <c r="F17" s="64">
        <v>3</v>
      </c>
      <c r="G17" s="50" t="s">
        <v>81</v>
      </c>
      <c r="H17" s="62" t="s">
        <v>91</v>
      </c>
      <c r="I17" s="55" t="s">
        <v>92</v>
      </c>
      <c r="J17" s="50" t="s">
        <v>71</v>
      </c>
      <c r="K17" s="58"/>
      <c r="L17" s="58"/>
      <c r="M17" s="226"/>
      <c r="N17" s="226"/>
      <c r="O17" s="226"/>
      <c r="P17" s="226"/>
      <c r="Q17" s="228">
        <v>1</v>
      </c>
      <c r="R17" s="256">
        <v>1</v>
      </c>
      <c r="S17" s="230"/>
      <c r="T17" s="230"/>
      <c r="U17" s="230"/>
      <c r="V17" s="230"/>
      <c r="W17" s="75">
        <v>1</v>
      </c>
      <c r="X17" s="195"/>
      <c r="Y17" s="93"/>
      <c r="Z17" s="195"/>
      <c r="AA17" s="93"/>
      <c r="AB17" s="192"/>
      <c r="AC17" s="75">
        <v>1</v>
      </c>
      <c r="AD17" s="192"/>
      <c r="AE17" s="59"/>
      <c r="AF17" s="192"/>
      <c r="AG17" s="59"/>
      <c r="AH17" s="59"/>
      <c r="AI17" s="60">
        <f t="shared" si="1"/>
        <v>3</v>
      </c>
      <c r="AJ17" s="53">
        <f t="shared" si="1"/>
        <v>1</v>
      </c>
      <c r="AK17" s="54">
        <f t="shared" si="2"/>
        <v>0.33333333333333331</v>
      </c>
    </row>
    <row r="18" spans="2:38" s="61" customFormat="1" ht="95.4" customHeight="1" x14ac:dyDescent="0.25">
      <c r="B18" s="356"/>
      <c r="C18" s="353"/>
      <c r="D18" s="217">
        <v>7</v>
      </c>
      <c r="E18" s="80" t="s">
        <v>96</v>
      </c>
      <c r="F18" s="56">
        <v>2</v>
      </c>
      <c r="G18" s="146" t="s">
        <v>274</v>
      </c>
      <c r="H18" s="80" t="s">
        <v>97</v>
      </c>
      <c r="I18" s="65" t="s">
        <v>100</v>
      </c>
      <c r="J18" s="50" t="s">
        <v>71</v>
      </c>
      <c r="K18" s="58"/>
      <c r="L18" s="58"/>
      <c r="M18" s="226"/>
      <c r="N18" s="226"/>
      <c r="O18" s="226"/>
      <c r="P18" s="226"/>
      <c r="Q18" s="229"/>
      <c r="R18" s="229"/>
      <c r="S18" s="228">
        <v>1</v>
      </c>
      <c r="T18" s="255">
        <v>0</v>
      </c>
      <c r="U18" s="230"/>
      <c r="V18" s="230"/>
      <c r="W18" s="95"/>
      <c r="X18" s="195"/>
      <c r="Y18" s="93"/>
      <c r="Z18" s="195"/>
      <c r="AA18" s="75">
        <v>1</v>
      </c>
      <c r="AB18" s="192"/>
      <c r="AC18" s="59"/>
      <c r="AD18" s="192"/>
      <c r="AE18" s="59"/>
      <c r="AF18" s="192"/>
      <c r="AG18" s="59"/>
      <c r="AH18" s="59"/>
      <c r="AI18" s="60">
        <f t="shared" si="1"/>
        <v>2</v>
      </c>
      <c r="AJ18" s="53">
        <f t="shared" si="1"/>
        <v>0</v>
      </c>
      <c r="AK18" s="54">
        <f>AJ18/AI18</f>
        <v>0</v>
      </c>
    </row>
    <row r="19" spans="2:38" s="61" customFormat="1" ht="56.4" customHeight="1" x14ac:dyDescent="0.25">
      <c r="B19" s="357"/>
      <c r="C19" s="354"/>
      <c r="D19" s="146">
        <v>8</v>
      </c>
      <c r="E19" s="65" t="s">
        <v>101</v>
      </c>
      <c r="F19" s="64">
        <v>2</v>
      </c>
      <c r="G19" s="50" t="s">
        <v>81</v>
      </c>
      <c r="H19" s="62" t="s">
        <v>91</v>
      </c>
      <c r="I19" s="55" t="s">
        <v>102</v>
      </c>
      <c r="J19" s="50" t="s">
        <v>71</v>
      </c>
      <c r="K19" s="58"/>
      <c r="L19" s="58"/>
      <c r="M19" s="226"/>
      <c r="N19" s="226"/>
      <c r="O19" s="226"/>
      <c r="P19" s="226"/>
      <c r="Q19" s="229"/>
      <c r="R19" s="229"/>
      <c r="S19" s="228">
        <v>1</v>
      </c>
      <c r="T19" s="256">
        <v>1</v>
      </c>
      <c r="U19" s="230"/>
      <c r="V19" s="229"/>
      <c r="W19" s="59"/>
      <c r="X19" s="192"/>
      <c r="Y19" s="59"/>
      <c r="Z19" s="192"/>
      <c r="AA19" s="75">
        <v>1</v>
      </c>
      <c r="AB19" s="192"/>
      <c r="AC19" s="59"/>
      <c r="AD19" s="192"/>
      <c r="AE19" s="59"/>
      <c r="AF19" s="192"/>
      <c r="AG19" s="59"/>
      <c r="AH19" s="59"/>
      <c r="AI19" s="60">
        <f t="shared" si="1"/>
        <v>2</v>
      </c>
      <c r="AJ19" s="53">
        <f t="shared" si="1"/>
        <v>1</v>
      </c>
      <c r="AK19" s="54">
        <f t="shared" si="2"/>
        <v>0.5</v>
      </c>
    </row>
    <row r="20" spans="2:38" s="61" customFormat="1" ht="83.25" customHeight="1" x14ac:dyDescent="0.25">
      <c r="B20" s="352" t="s">
        <v>106</v>
      </c>
      <c r="C20" s="352" t="s">
        <v>107</v>
      </c>
      <c r="D20" s="146">
        <v>10</v>
      </c>
      <c r="E20" s="159" t="s">
        <v>108</v>
      </c>
      <c r="F20" s="64">
        <v>2</v>
      </c>
      <c r="G20" s="146" t="s">
        <v>274</v>
      </c>
      <c r="H20" s="62" t="s">
        <v>111</v>
      </c>
      <c r="I20" s="65" t="s">
        <v>112</v>
      </c>
      <c r="J20" s="50" t="s">
        <v>71</v>
      </c>
      <c r="K20" s="58"/>
      <c r="L20" s="58"/>
      <c r="M20" s="226"/>
      <c r="N20" s="226"/>
      <c r="O20" s="226"/>
      <c r="P20" s="226"/>
      <c r="Q20" s="229"/>
      <c r="R20" s="229"/>
      <c r="S20" s="229"/>
      <c r="T20" s="229"/>
      <c r="U20" s="228">
        <v>2</v>
      </c>
      <c r="V20" s="255">
        <v>0</v>
      </c>
      <c r="W20" s="59"/>
      <c r="X20" s="192"/>
      <c r="Y20" s="59"/>
      <c r="Z20" s="192"/>
      <c r="AA20" s="59"/>
      <c r="AB20" s="192"/>
      <c r="AC20" s="59"/>
      <c r="AD20" s="192"/>
      <c r="AE20" s="59"/>
      <c r="AF20" s="192"/>
      <c r="AG20" s="59"/>
      <c r="AH20" s="59"/>
      <c r="AI20" s="60">
        <f t="shared" si="1"/>
        <v>2</v>
      </c>
      <c r="AJ20" s="53">
        <f t="shared" si="1"/>
        <v>0</v>
      </c>
      <c r="AK20" s="54">
        <f t="shared" si="2"/>
        <v>0</v>
      </c>
    </row>
    <row r="21" spans="2:38" s="61" customFormat="1" ht="94.95" customHeight="1" x14ac:dyDescent="0.25">
      <c r="B21" s="354"/>
      <c r="C21" s="354"/>
      <c r="D21" s="218">
        <v>12</v>
      </c>
      <c r="E21" s="80" t="s">
        <v>116</v>
      </c>
      <c r="F21" s="56">
        <v>1.5</v>
      </c>
      <c r="G21" s="146" t="s">
        <v>81</v>
      </c>
      <c r="H21" s="146" t="s">
        <v>119</v>
      </c>
      <c r="I21" s="63" t="s">
        <v>120</v>
      </c>
      <c r="J21" s="50" t="s">
        <v>71</v>
      </c>
      <c r="K21" s="34"/>
      <c r="L21" s="34"/>
      <c r="M21" s="232"/>
      <c r="N21" s="232"/>
      <c r="O21" s="232"/>
      <c r="P21" s="232"/>
      <c r="Q21" s="233">
        <v>0.5</v>
      </c>
      <c r="R21" s="257">
        <v>0.5</v>
      </c>
      <c r="S21" s="234"/>
      <c r="T21" s="234"/>
      <c r="U21" s="234"/>
      <c r="V21" s="234"/>
      <c r="W21" s="76">
        <v>0.5</v>
      </c>
      <c r="X21" s="193"/>
      <c r="Y21" s="35"/>
      <c r="Z21" s="193"/>
      <c r="AA21" s="35"/>
      <c r="AB21" s="193"/>
      <c r="AC21" s="76">
        <v>0.5</v>
      </c>
      <c r="AD21" s="193"/>
      <c r="AE21" s="35"/>
      <c r="AF21" s="193"/>
      <c r="AG21" s="35"/>
      <c r="AH21" s="35"/>
      <c r="AI21" s="52">
        <f t="shared" si="1"/>
        <v>1.5</v>
      </c>
      <c r="AJ21" s="53">
        <f t="shared" si="1"/>
        <v>0.5</v>
      </c>
      <c r="AK21" s="54">
        <f t="shared" si="2"/>
        <v>0.33333333333333331</v>
      </c>
    </row>
    <row r="22" spans="2:38" s="61" customFormat="1" ht="22.5" customHeight="1" x14ac:dyDescent="0.25">
      <c r="B22" s="26" t="s">
        <v>121</v>
      </c>
      <c r="C22" s="97">
        <f>$F22/100</f>
        <v>0.06</v>
      </c>
      <c r="D22" s="27"/>
      <c r="E22" s="28" t="s">
        <v>122</v>
      </c>
      <c r="F22" s="183">
        <f>SUM(F23:F26)</f>
        <v>6</v>
      </c>
      <c r="G22" s="28"/>
      <c r="H22" s="29"/>
      <c r="I22" s="28"/>
      <c r="J22" s="30"/>
      <c r="K22" s="22"/>
      <c r="L22" s="23"/>
      <c r="M22" s="222"/>
      <c r="N22" s="223"/>
      <c r="O22" s="222"/>
      <c r="P22" s="223"/>
      <c r="Q22" s="224"/>
      <c r="R22" s="225"/>
      <c r="S22" s="224"/>
      <c r="T22" s="225"/>
      <c r="U22" s="224"/>
      <c r="V22" s="225"/>
      <c r="W22" s="31"/>
      <c r="X22" s="178"/>
      <c r="Y22" s="31"/>
      <c r="Z22" s="178"/>
      <c r="AA22" s="31"/>
      <c r="AB22" s="178"/>
      <c r="AC22" s="31"/>
      <c r="AD22" s="178"/>
      <c r="AE22" s="31"/>
      <c r="AF22" s="178"/>
      <c r="AG22" s="31"/>
      <c r="AH22" s="32"/>
      <c r="AI22" s="52"/>
      <c r="AJ22" s="32"/>
      <c r="AK22" s="32"/>
    </row>
    <row r="23" spans="2:38" s="61" customFormat="1" ht="74.400000000000006" customHeight="1" x14ac:dyDescent="0.25">
      <c r="B23" s="184" t="s">
        <v>134</v>
      </c>
      <c r="C23" s="184" t="s">
        <v>135</v>
      </c>
      <c r="D23" s="220">
        <v>17</v>
      </c>
      <c r="E23" s="63" t="s">
        <v>143</v>
      </c>
      <c r="F23" s="64">
        <v>2</v>
      </c>
      <c r="G23" s="86" t="s">
        <v>81</v>
      </c>
      <c r="H23" s="86" t="s">
        <v>144</v>
      </c>
      <c r="I23" s="63" t="s">
        <v>145</v>
      </c>
      <c r="J23" s="50" t="s">
        <v>71</v>
      </c>
      <c r="K23" s="58"/>
      <c r="L23" s="58"/>
      <c r="M23" s="226"/>
      <c r="N23" s="226"/>
      <c r="O23" s="226"/>
      <c r="P23" s="226"/>
      <c r="Q23" s="230"/>
      <c r="R23" s="229">
        <v>0</v>
      </c>
      <c r="S23" s="228">
        <v>2</v>
      </c>
      <c r="T23" s="255">
        <v>0</v>
      </c>
      <c r="U23" s="229"/>
      <c r="V23" s="229">
        <v>0</v>
      </c>
      <c r="W23" s="59"/>
      <c r="X23" s="192"/>
      <c r="Y23" s="59"/>
      <c r="Z23" s="192"/>
      <c r="AA23" s="59"/>
      <c r="AB23" s="192"/>
      <c r="AC23" s="59"/>
      <c r="AD23" s="192"/>
      <c r="AE23" s="59"/>
      <c r="AF23" s="192"/>
      <c r="AG23" s="59"/>
      <c r="AH23" s="59"/>
      <c r="AI23" s="60">
        <f t="shared" ref="AI23:AJ26" si="3">K23+M23+O23+Q23+S23+U23+W23+Y23+AA23+AC23+AE23+AG23</f>
        <v>2</v>
      </c>
      <c r="AJ23" s="53">
        <f t="shared" si="3"/>
        <v>0</v>
      </c>
      <c r="AK23" s="54">
        <f t="shared" si="2"/>
        <v>0</v>
      </c>
    </row>
    <row r="24" spans="2:38" s="61" customFormat="1" ht="121.5" customHeight="1" x14ac:dyDescent="0.25">
      <c r="B24" s="214" t="s">
        <v>146</v>
      </c>
      <c r="C24" s="214" t="s">
        <v>147</v>
      </c>
      <c r="D24" s="152">
        <v>18</v>
      </c>
      <c r="E24" s="65" t="s">
        <v>148</v>
      </c>
      <c r="F24" s="64">
        <v>1</v>
      </c>
      <c r="G24" s="86" t="s">
        <v>81</v>
      </c>
      <c r="H24" s="86" t="s">
        <v>149</v>
      </c>
      <c r="I24" s="63" t="s">
        <v>150</v>
      </c>
      <c r="J24" s="50" t="s">
        <v>71</v>
      </c>
      <c r="K24" s="58"/>
      <c r="L24" s="58"/>
      <c r="M24" s="226"/>
      <c r="N24" s="226"/>
      <c r="O24" s="226"/>
      <c r="P24" s="226"/>
      <c r="Q24" s="230"/>
      <c r="R24" s="229"/>
      <c r="S24" s="229"/>
      <c r="T24" s="229"/>
      <c r="U24" s="229"/>
      <c r="V24" s="229"/>
      <c r="W24" s="59"/>
      <c r="X24" s="192"/>
      <c r="Y24" s="75">
        <v>1</v>
      </c>
      <c r="Z24" s="192"/>
      <c r="AA24" s="59"/>
      <c r="AB24" s="192"/>
      <c r="AC24" s="59"/>
      <c r="AD24" s="192"/>
      <c r="AE24" s="59"/>
      <c r="AF24" s="192"/>
      <c r="AG24" s="59"/>
      <c r="AH24" s="59"/>
      <c r="AI24" s="60">
        <f t="shared" si="3"/>
        <v>1</v>
      </c>
      <c r="AJ24" s="53">
        <f t="shared" si="3"/>
        <v>0</v>
      </c>
      <c r="AK24" s="54">
        <f t="shared" si="2"/>
        <v>0</v>
      </c>
    </row>
    <row r="25" spans="2:38" s="61" customFormat="1" ht="192.6" customHeight="1" x14ac:dyDescent="0.25">
      <c r="B25" s="71" t="s">
        <v>153</v>
      </c>
      <c r="C25" s="36" t="s">
        <v>154</v>
      </c>
      <c r="D25" s="152">
        <v>20</v>
      </c>
      <c r="E25" s="65" t="s">
        <v>155</v>
      </c>
      <c r="F25" s="56">
        <v>2</v>
      </c>
      <c r="G25" s="66" t="s">
        <v>81</v>
      </c>
      <c r="H25" s="66" t="s">
        <v>157</v>
      </c>
      <c r="I25" s="65" t="s">
        <v>158</v>
      </c>
      <c r="J25" s="50" t="s">
        <v>71</v>
      </c>
      <c r="K25" s="58"/>
      <c r="L25" s="58"/>
      <c r="M25" s="226"/>
      <c r="N25" s="226"/>
      <c r="O25" s="226"/>
      <c r="P25" s="226"/>
      <c r="Q25" s="229"/>
      <c r="R25" s="229"/>
      <c r="S25" s="229"/>
      <c r="T25" s="229"/>
      <c r="U25" s="229"/>
      <c r="V25" s="229"/>
      <c r="W25" s="75">
        <v>2</v>
      </c>
      <c r="X25" s="192"/>
      <c r="Y25" s="59"/>
      <c r="Z25" s="192"/>
      <c r="AA25" s="59"/>
      <c r="AB25" s="192"/>
      <c r="AC25" s="59"/>
      <c r="AD25" s="192"/>
      <c r="AE25" s="59"/>
      <c r="AF25" s="192"/>
      <c r="AG25" s="59"/>
      <c r="AH25" s="59"/>
      <c r="AI25" s="52">
        <f t="shared" si="3"/>
        <v>2</v>
      </c>
      <c r="AJ25" s="53">
        <f t="shared" si="3"/>
        <v>0</v>
      </c>
      <c r="AK25" s="54">
        <f t="shared" si="2"/>
        <v>0</v>
      </c>
    </row>
    <row r="26" spans="2:38" s="61" customFormat="1" ht="70.2" customHeight="1" x14ac:dyDescent="0.25">
      <c r="B26" s="215" t="s">
        <v>159</v>
      </c>
      <c r="C26" s="48" t="s">
        <v>160</v>
      </c>
      <c r="D26" s="220">
        <v>21</v>
      </c>
      <c r="E26" s="63" t="s">
        <v>161</v>
      </c>
      <c r="F26" s="64">
        <v>1</v>
      </c>
      <c r="G26" s="221" t="s">
        <v>81</v>
      </c>
      <c r="H26" s="38" t="s">
        <v>162</v>
      </c>
      <c r="I26" s="39" t="s">
        <v>163</v>
      </c>
      <c r="J26" s="50" t="s">
        <v>71</v>
      </c>
      <c r="K26" s="24"/>
      <c r="L26" s="24"/>
      <c r="M26" s="241"/>
      <c r="N26" s="241"/>
      <c r="O26" s="241"/>
      <c r="P26" s="241"/>
      <c r="Q26" s="227"/>
      <c r="R26" s="227"/>
      <c r="S26" s="227"/>
      <c r="T26" s="227">
        <v>0</v>
      </c>
      <c r="U26" s="242">
        <v>1</v>
      </c>
      <c r="V26" s="255">
        <v>0</v>
      </c>
      <c r="W26" s="25"/>
      <c r="X26" s="191"/>
      <c r="Y26" s="25"/>
      <c r="Z26" s="191"/>
      <c r="AA26" s="25"/>
      <c r="AB26" s="191"/>
      <c r="AC26" s="25"/>
      <c r="AD26" s="191"/>
      <c r="AE26" s="25"/>
      <c r="AF26" s="191"/>
      <c r="AG26" s="25"/>
      <c r="AH26" s="25"/>
      <c r="AI26" s="52">
        <f t="shared" si="3"/>
        <v>1</v>
      </c>
      <c r="AJ26" s="53">
        <f t="shared" si="3"/>
        <v>0</v>
      </c>
      <c r="AK26" s="54">
        <f t="shared" si="2"/>
        <v>0</v>
      </c>
    </row>
    <row r="27" spans="2:38" s="61" customFormat="1" ht="22.5" customHeight="1" x14ac:dyDescent="0.25">
      <c r="B27" s="26" t="s">
        <v>164</v>
      </c>
      <c r="C27" s="97">
        <f>$F27/100</f>
        <v>4.4999999999999998E-2</v>
      </c>
      <c r="D27" s="27"/>
      <c r="E27" s="28"/>
      <c r="F27" s="138">
        <f>SUM(F28:F30)</f>
        <v>4.5</v>
      </c>
      <c r="G27" s="28"/>
      <c r="H27" s="29"/>
      <c r="I27" s="28"/>
      <c r="J27" s="30"/>
      <c r="K27" s="22"/>
      <c r="L27" s="23"/>
      <c r="M27" s="222"/>
      <c r="N27" s="223"/>
      <c r="O27" s="222"/>
      <c r="P27" s="223"/>
      <c r="Q27" s="224"/>
      <c r="R27" s="225"/>
      <c r="S27" s="224"/>
      <c r="T27" s="225"/>
      <c r="U27" s="224"/>
      <c r="V27" s="225"/>
      <c r="W27" s="31"/>
      <c r="X27" s="178"/>
      <c r="Y27" s="31"/>
      <c r="Z27" s="178"/>
      <c r="AA27" s="31"/>
      <c r="AB27" s="178"/>
      <c r="AC27" s="31"/>
      <c r="AD27" s="178"/>
      <c r="AE27" s="31"/>
      <c r="AF27" s="178"/>
      <c r="AG27" s="31"/>
      <c r="AH27" s="32"/>
      <c r="AI27" s="52"/>
      <c r="AJ27" s="32"/>
      <c r="AK27" s="32"/>
    </row>
    <row r="28" spans="2:38" s="61" customFormat="1" ht="163.19999999999999" customHeight="1" x14ac:dyDescent="0.25">
      <c r="B28" s="214" t="s">
        <v>165</v>
      </c>
      <c r="C28" s="87" t="s">
        <v>166</v>
      </c>
      <c r="D28" s="86">
        <v>22</v>
      </c>
      <c r="E28" s="63" t="s">
        <v>167</v>
      </c>
      <c r="F28" s="37">
        <v>1</v>
      </c>
      <c r="G28" s="86" t="s">
        <v>81</v>
      </c>
      <c r="H28" s="86" t="s">
        <v>168</v>
      </c>
      <c r="I28" s="39" t="s">
        <v>169</v>
      </c>
      <c r="J28" s="50" t="s">
        <v>71</v>
      </c>
      <c r="K28" s="34"/>
      <c r="L28" s="34"/>
      <c r="M28" s="232"/>
      <c r="N28" s="232"/>
      <c r="O28" s="232"/>
      <c r="P28" s="232"/>
      <c r="Q28" s="234"/>
      <c r="R28" s="234"/>
      <c r="S28" s="234"/>
      <c r="T28" s="234">
        <v>0</v>
      </c>
      <c r="U28" s="233">
        <v>1</v>
      </c>
      <c r="V28" s="255">
        <v>0</v>
      </c>
      <c r="W28" s="35"/>
      <c r="X28" s="193"/>
      <c r="Y28" s="35"/>
      <c r="Z28" s="193"/>
      <c r="AA28" s="35"/>
      <c r="AB28" s="193"/>
      <c r="AC28" s="35"/>
      <c r="AD28" s="193"/>
      <c r="AE28" s="35"/>
      <c r="AF28" s="193"/>
      <c r="AG28" s="35"/>
      <c r="AH28" s="35"/>
      <c r="AI28" s="52">
        <f t="shared" ref="AI28:AJ30" si="4">K28+M28+O28+Q28+S28+U28+W28+Y28+AA28+AC28+AE28+AG28</f>
        <v>1</v>
      </c>
      <c r="AJ28" s="53">
        <f t="shared" si="4"/>
        <v>0</v>
      </c>
      <c r="AK28" s="54">
        <f t="shared" si="2"/>
        <v>0</v>
      </c>
    </row>
    <row r="29" spans="2:38" s="61" customFormat="1" ht="201.6" customHeight="1" x14ac:dyDescent="0.25">
      <c r="B29" s="184" t="s">
        <v>170</v>
      </c>
      <c r="C29" s="184" t="s">
        <v>171</v>
      </c>
      <c r="D29" s="66">
        <v>24</v>
      </c>
      <c r="E29" s="65" t="s">
        <v>176</v>
      </c>
      <c r="F29" s="56">
        <v>2</v>
      </c>
      <c r="G29" s="66" t="s">
        <v>271</v>
      </c>
      <c r="H29" s="66" t="s">
        <v>177</v>
      </c>
      <c r="I29" s="65" t="s">
        <v>178</v>
      </c>
      <c r="J29" s="50" t="s">
        <v>71</v>
      </c>
      <c r="K29" s="58"/>
      <c r="L29" s="58"/>
      <c r="M29" s="226"/>
      <c r="N29" s="226"/>
      <c r="O29" s="232"/>
      <c r="P29" s="232"/>
      <c r="Q29" s="228">
        <v>1</v>
      </c>
      <c r="R29" s="256">
        <v>1</v>
      </c>
      <c r="S29" s="229"/>
      <c r="T29" s="229"/>
      <c r="U29" s="229"/>
      <c r="V29" s="229"/>
      <c r="W29" s="59"/>
      <c r="X29" s="192"/>
      <c r="Y29" s="59"/>
      <c r="Z29" s="192"/>
      <c r="AA29" s="232"/>
      <c r="AB29" s="232"/>
      <c r="AC29" s="75">
        <v>1</v>
      </c>
      <c r="AD29" s="192"/>
      <c r="AE29" s="59"/>
      <c r="AF29" s="192"/>
      <c r="AG29" s="59"/>
      <c r="AH29" s="59"/>
      <c r="AI29" s="52">
        <f>K29+M29+Q29+S29+U29+W29+Y29+AC29+AE29+AG29</f>
        <v>2</v>
      </c>
      <c r="AJ29" s="53">
        <f>L29+N29+R29+T29+V29+X29+Z29+AD29+AF29+AH29</f>
        <v>1</v>
      </c>
      <c r="AK29" s="54">
        <f t="shared" si="2"/>
        <v>0.5</v>
      </c>
    </row>
    <row r="30" spans="2:38" s="61" customFormat="1" ht="209.4" customHeight="1" x14ac:dyDescent="0.25">
      <c r="B30" s="184" t="s">
        <v>205</v>
      </c>
      <c r="C30" s="184" t="s">
        <v>206</v>
      </c>
      <c r="D30" s="86">
        <v>33</v>
      </c>
      <c r="E30" s="67" t="s">
        <v>212</v>
      </c>
      <c r="F30" s="56">
        <v>1.5</v>
      </c>
      <c r="G30" s="86" t="s">
        <v>213</v>
      </c>
      <c r="H30" s="86" t="s">
        <v>214</v>
      </c>
      <c r="I30" s="71" t="s">
        <v>215</v>
      </c>
      <c r="J30" s="50" t="s">
        <v>71</v>
      </c>
      <c r="K30" s="58"/>
      <c r="L30" s="58"/>
      <c r="M30" s="226"/>
      <c r="N30" s="226"/>
      <c r="O30" s="226"/>
      <c r="P30" s="226"/>
      <c r="Q30" s="228">
        <v>0.5</v>
      </c>
      <c r="R30" s="256">
        <v>0.5</v>
      </c>
      <c r="S30" s="229"/>
      <c r="T30" s="229"/>
      <c r="U30" s="229"/>
      <c r="V30" s="229"/>
      <c r="W30" s="75">
        <v>0.5</v>
      </c>
      <c r="X30" s="192"/>
      <c r="Y30" s="59"/>
      <c r="Z30" s="192"/>
      <c r="AA30" s="59"/>
      <c r="AB30" s="192"/>
      <c r="AC30" s="75">
        <v>0.5</v>
      </c>
      <c r="AD30" s="192"/>
      <c r="AE30" s="59"/>
      <c r="AF30" s="192"/>
      <c r="AG30" s="59"/>
      <c r="AH30" s="59"/>
      <c r="AI30" s="52">
        <f t="shared" si="4"/>
        <v>1.5</v>
      </c>
      <c r="AJ30" s="53">
        <f t="shared" si="4"/>
        <v>0.5</v>
      </c>
      <c r="AK30" s="54">
        <f t="shared" si="2"/>
        <v>0.33333333333333331</v>
      </c>
    </row>
    <row r="31" spans="2:38" s="181" customFormat="1" ht="39" customHeight="1" x14ac:dyDescent="0.25">
      <c r="B31" s="168" t="s">
        <v>216</v>
      </c>
      <c r="C31" s="97">
        <f>$F31/100</f>
        <v>0.06</v>
      </c>
      <c r="D31" s="170"/>
      <c r="E31" s="171"/>
      <c r="F31" s="172">
        <f>SUM(F32:F33)</f>
        <v>6</v>
      </c>
      <c r="G31" s="171"/>
      <c r="H31" s="173"/>
      <c r="I31" s="171"/>
      <c r="J31" s="174"/>
      <c r="K31" s="175"/>
      <c r="L31" s="176"/>
      <c r="M31" s="222"/>
      <c r="N31" s="223"/>
      <c r="O31" s="222"/>
      <c r="P31" s="223"/>
      <c r="Q31" s="224"/>
      <c r="R31" s="225"/>
      <c r="S31" s="224"/>
      <c r="T31" s="225"/>
      <c r="U31" s="224"/>
      <c r="V31" s="225"/>
      <c r="W31" s="177"/>
      <c r="X31" s="178"/>
      <c r="Y31" s="177"/>
      <c r="Z31" s="178"/>
      <c r="AA31" s="177"/>
      <c r="AB31" s="178"/>
      <c r="AC31" s="177"/>
      <c r="AD31" s="178"/>
      <c r="AE31" s="177"/>
      <c r="AF31" s="178"/>
      <c r="AG31" s="177"/>
      <c r="AH31" s="178"/>
      <c r="AI31" s="179"/>
      <c r="AJ31" s="178"/>
      <c r="AK31" s="178"/>
      <c r="AL31" s="180"/>
    </row>
    <row r="32" spans="2:38" s="61" customFormat="1" ht="185.4" customHeight="1" x14ac:dyDescent="0.25">
      <c r="B32" s="295" t="s">
        <v>217</v>
      </c>
      <c r="C32" s="295" t="s">
        <v>218</v>
      </c>
      <c r="D32" s="56">
        <v>37</v>
      </c>
      <c r="E32" s="159" t="s">
        <v>227</v>
      </c>
      <c r="F32" s="56">
        <v>5</v>
      </c>
      <c r="G32" s="146" t="s">
        <v>228</v>
      </c>
      <c r="H32" s="146" t="s">
        <v>229</v>
      </c>
      <c r="I32" s="159" t="s">
        <v>230</v>
      </c>
      <c r="J32" s="146" t="s">
        <v>71</v>
      </c>
      <c r="K32" s="24"/>
      <c r="L32" s="24"/>
      <c r="M32" s="241"/>
      <c r="N32" s="241"/>
      <c r="O32" s="242">
        <v>0.5</v>
      </c>
      <c r="P32" s="258">
        <v>0.5</v>
      </c>
      <c r="Q32" s="242">
        <v>0.5</v>
      </c>
      <c r="R32" s="258">
        <v>0.5</v>
      </c>
      <c r="S32" s="242">
        <v>0.5</v>
      </c>
      <c r="T32" s="258">
        <v>0.5</v>
      </c>
      <c r="U32" s="242">
        <v>0.5</v>
      </c>
      <c r="V32" s="258">
        <v>0.5</v>
      </c>
      <c r="W32" s="74">
        <v>0.5</v>
      </c>
      <c r="X32" s="191"/>
      <c r="Y32" s="74">
        <v>0.5</v>
      </c>
      <c r="Z32" s="191"/>
      <c r="AA32" s="74">
        <v>0.5</v>
      </c>
      <c r="AB32" s="191"/>
      <c r="AC32" s="74">
        <v>0.5</v>
      </c>
      <c r="AD32" s="191"/>
      <c r="AE32" s="74">
        <v>0.5</v>
      </c>
      <c r="AF32" s="191"/>
      <c r="AG32" s="74">
        <v>0.5</v>
      </c>
      <c r="AH32" s="191"/>
      <c r="AI32" s="52">
        <f t="shared" ref="AI32:AJ33" si="5">K32+M32+O32+Q32+S32+U32+W32+Y32+AA32+AC32+AE32+AG32</f>
        <v>5</v>
      </c>
      <c r="AJ32" s="53">
        <f t="shared" si="5"/>
        <v>2</v>
      </c>
      <c r="AK32" s="54">
        <f t="shared" si="2"/>
        <v>0.4</v>
      </c>
    </row>
    <row r="33" spans="2:37" s="61" customFormat="1" ht="92.4" customHeight="1" x14ac:dyDescent="0.25">
      <c r="B33" s="297"/>
      <c r="C33" s="297"/>
      <c r="D33" s="56">
        <v>38</v>
      </c>
      <c r="E33" s="160" t="s">
        <v>231</v>
      </c>
      <c r="F33" s="56">
        <v>1</v>
      </c>
      <c r="G33" s="146" t="s">
        <v>232</v>
      </c>
      <c r="H33" s="146" t="s">
        <v>233</v>
      </c>
      <c r="I33" s="159" t="s">
        <v>234</v>
      </c>
      <c r="J33" s="146" t="s">
        <v>71</v>
      </c>
      <c r="K33" s="24"/>
      <c r="L33" s="24"/>
      <c r="M33" s="241"/>
      <c r="N33" s="241"/>
      <c r="O33" s="241"/>
      <c r="P33" s="241"/>
      <c r="Q33" s="227"/>
      <c r="R33" s="227"/>
      <c r="S33" s="227"/>
      <c r="T33" s="227"/>
      <c r="U33" s="244"/>
      <c r="V33" s="227"/>
      <c r="W33" s="25"/>
      <c r="X33" s="191"/>
      <c r="Y33" s="74">
        <v>1</v>
      </c>
      <c r="Z33" s="191"/>
      <c r="AA33" s="59"/>
      <c r="AB33" s="191"/>
      <c r="AC33" s="25"/>
      <c r="AD33" s="191"/>
      <c r="AE33" s="94"/>
      <c r="AF33" s="191"/>
      <c r="AG33" s="25"/>
      <c r="AH33" s="25"/>
      <c r="AI33" s="52">
        <f t="shared" si="5"/>
        <v>1</v>
      </c>
      <c r="AJ33" s="53">
        <f t="shared" si="5"/>
        <v>0</v>
      </c>
      <c r="AK33" s="54">
        <f t="shared" si="2"/>
        <v>0</v>
      </c>
    </row>
    <row r="34" spans="2:37" s="61" customFormat="1" ht="22.5" customHeight="1" x14ac:dyDescent="0.25">
      <c r="B34" s="26" t="s">
        <v>253</v>
      </c>
      <c r="C34" s="97">
        <f>$F34/100</f>
        <v>0.03</v>
      </c>
      <c r="D34" s="29"/>
      <c r="E34" s="28"/>
      <c r="F34" s="138">
        <f>SUM(F35:F35)</f>
        <v>3</v>
      </c>
      <c r="G34" s="28"/>
      <c r="H34" s="29"/>
      <c r="I34" s="28"/>
      <c r="J34" s="30"/>
      <c r="K34" s="22"/>
      <c r="L34" s="23"/>
      <c r="M34" s="222"/>
      <c r="N34" s="223"/>
      <c r="O34" s="222"/>
      <c r="P34" s="223"/>
      <c r="Q34" s="224"/>
      <c r="R34" s="225"/>
      <c r="S34" s="224"/>
      <c r="T34" s="225"/>
      <c r="U34" s="224"/>
      <c r="V34" s="225"/>
      <c r="W34" s="31"/>
      <c r="X34" s="178"/>
      <c r="Y34" s="31"/>
      <c r="Z34" s="178"/>
      <c r="AA34" s="31"/>
      <c r="AB34" s="178"/>
      <c r="AC34" s="31"/>
      <c r="AD34" s="178"/>
      <c r="AE34" s="31"/>
      <c r="AF34" s="178"/>
      <c r="AG34" s="31"/>
      <c r="AH34" s="32"/>
      <c r="AI34" s="52"/>
      <c r="AJ34" s="32"/>
      <c r="AK34" s="32"/>
    </row>
    <row r="35" spans="2:37" s="61" customFormat="1" ht="241.95" customHeight="1" x14ac:dyDescent="0.25">
      <c r="B35" s="214" t="s">
        <v>254</v>
      </c>
      <c r="C35" s="214" t="s">
        <v>255</v>
      </c>
      <c r="D35" s="56">
        <v>43</v>
      </c>
      <c r="E35" s="55" t="s">
        <v>256</v>
      </c>
      <c r="F35" s="56">
        <v>3</v>
      </c>
      <c r="G35" s="86" t="s">
        <v>273</v>
      </c>
      <c r="H35" s="86" t="s">
        <v>258</v>
      </c>
      <c r="I35" s="55" t="s">
        <v>259</v>
      </c>
      <c r="J35" s="50" t="s">
        <v>71</v>
      </c>
      <c r="K35" s="58"/>
      <c r="L35" s="58"/>
      <c r="M35" s="226"/>
      <c r="N35" s="226"/>
      <c r="O35" s="243">
        <v>1</v>
      </c>
      <c r="P35" s="258">
        <v>1</v>
      </c>
      <c r="Q35" s="231"/>
      <c r="R35" s="231">
        <v>0</v>
      </c>
      <c r="S35" s="231"/>
      <c r="T35" s="231">
        <v>0</v>
      </c>
      <c r="U35" s="231"/>
      <c r="V35" s="231">
        <v>0</v>
      </c>
      <c r="W35" s="139">
        <v>1</v>
      </c>
      <c r="X35" s="194"/>
      <c r="Y35" s="40"/>
      <c r="Z35" s="194"/>
      <c r="AA35" s="40"/>
      <c r="AB35" s="194"/>
      <c r="AC35" s="139">
        <v>1</v>
      </c>
      <c r="AD35" s="194"/>
      <c r="AE35" s="40"/>
      <c r="AF35" s="194"/>
      <c r="AG35" s="40"/>
      <c r="AH35" s="59"/>
      <c r="AI35" s="140">
        <f>K35+M35+O35+Q35+S35+U35+W35+Y35+AA35+AC35+AE35+AG35</f>
        <v>3</v>
      </c>
      <c r="AJ35" s="53">
        <f>L35+N35+P35+R35+T35+V35+X35+Z35+AB35+AD35+AF35+AH35</f>
        <v>1</v>
      </c>
      <c r="AK35" s="54">
        <f t="shared" ref="AK35" si="6">AJ35/AI35</f>
        <v>0.33333333333333331</v>
      </c>
    </row>
    <row r="36" spans="2:37" s="42" customFormat="1" ht="31.5" customHeight="1" x14ac:dyDescent="0.25">
      <c r="B36" s="303" t="s">
        <v>264</v>
      </c>
      <c r="C36" s="305">
        <f>+C13+C15+C22+C27+C31+C34</f>
        <v>0.32999999999999996</v>
      </c>
      <c r="D36" s="306"/>
      <c r="E36" s="309" t="s">
        <v>59</v>
      </c>
      <c r="F36" s="309"/>
      <c r="G36" s="309"/>
      <c r="H36" s="309"/>
      <c r="I36" s="309"/>
      <c r="J36" s="309"/>
      <c r="K36" s="40">
        <f t="shared" ref="K36:L36" si="7">SUM(K13:K35)</f>
        <v>0</v>
      </c>
      <c r="L36" s="40">
        <f t="shared" si="7"/>
        <v>0</v>
      </c>
      <c r="M36" s="69">
        <f>SUM(M14:M35)</f>
        <v>0</v>
      </c>
      <c r="N36" s="70">
        <f t="shared" ref="N36:AJ36" si="8">SUM(N14:N35)</f>
        <v>0</v>
      </c>
      <c r="O36" s="69">
        <f>+O35+O32</f>
        <v>1.5</v>
      </c>
      <c r="P36" s="70">
        <f>+P35+P32</f>
        <v>1.5</v>
      </c>
      <c r="Q36" s="69">
        <f t="shared" si="8"/>
        <v>5.5</v>
      </c>
      <c r="R36" s="70">
        <f t="shared" si="8"/>
        <v>4.5</v>
      </c>
      <c r="S36" s="69">
        <f t="shared" si="8"/>
        <v>4.5</v>
      </c>
      <c r="T36" s="70">
        <f t="shared" si="8"/>
        <v>1.5</v>
      </c>
      <c r="U36" s="69">
        <f t="shared" si="8"/>
        <v>4.5</v>
      </c>
      <c r="V36" s="70">
        <f t="shared" si="8"/>
        <v>0.5</v>
      </c>
      <c r="W36" s="69">
        <f t="shared" si="8"/>
        <v>5.5</v>
      </c>
      <c r="X36" s="70">
        <f t="shared" si="8"/>
        <v>0</v>
      </c>
      <c r="Y36" s="69">
        <f t="shared" si="8"/>
        <v>2.5</v>
      </c>
      <c r="Z36" s="70">
        <f t="shared" si="8"/>
        <v>0</v>
      </c>
      <c r="AA36" s="69">
        <f>+AA32+AA19+AA14+AA18</f>
        <v>3.5</v>
      </c>
      <c r="AB36" s="70">
        <f>+AB32+AB14+AB18+AB19</f>
        <v>0</v>
      </c>
      <c r="AC36" s="69">
        <f t="shared" si="8"/>
        <v>4.5</v>
      </c>
      <c r="AD36" s="70">
        <f t="shared" si="8"/>
        <v>0</v>
      </c>
      <c r="AE36" s="69">
        <f t="shared" si="8"/>
        <v>0.5</v>
      </c>
      <c r="AF36" s="70">
        <f t="shared" si="8"/>
        <v>0</v>
      </c>
      <c r="AG36" s="69">
        <f t="shared" si="8"/>
        <v>0.5</v>
      </c>
      <c r="AH36" s="70">
        <f t="shared" si="8"/>
        <v>0</v>
      </c>
      <c r="AI36" s="141">
        <f t="shared" si="8"/>
        <v>33</v>
      </c>
      <c r="AJ36" s="69">
        <f t="shared" si="8"/>
        <v>8</v>
      </c>
      <c r="AK36" s="41">
        <f>AVERAGE(AK13:AK35)</f>
        <v>0.2196078431372549</v>
      </c>
    </row>
    <row r="37" spans="2:37" s="42" customFormat="1" ht="31.5" customHeight="1" x14ac:dyDescent="0.25">
      <c r="B37" s="304"/>
      <c r="C37" s="307"/>
      <c r="D37" s="308"/>
      <c r="E37" s="309" t="s">
        <v>265</v>
      </c>
      <c r="F37" s="309"/>
      <c r="G37" s="309"/>
      <c r="H37" s="309"/>
      <c r="I37" s="309"/>
      <c r="J37" s="309"/>
      <c r="K37" s="40">
        <f>SUM(K13:K36)</f>
        <v>0</v>
      </c>
      <c r="L37" s="40">
        <f>SUM(L13:L36)</f>
        <v>0</v>
      </c>
      <c r="M37" s="69">
        <f>+M36</f>
        <v>0</v>
      </c>
      <c r="N37" s="70">
        <f>+N36</f>
        <v>0</v>
      </c>
      <c r="O37" s="69">
        <f>+O36+M37</f>
        <v>1.5</v>
      </c>
      <c r="P37" s="70">
        <f>+P36+N37</f>
        <v>1.5</v>
      </c>
      <c r="Q37" s="69">
        <f>+Q36+O37</f>
        <v>7</v>
      </c>
      <c r="R37" s="70">
        <f t="shared" ref="R37:AG37" si="9">+P37+R36</f>
        <v>6</v>
      </c>
      <c r="S37" s="69">
        <f>Q37+S36</f>
        <v>11.5</v>
      </c>
      <c r="T37" s="70">
        <f t="shared" si="9"/>
        <v>7.5</v>
      </c>
      <c r="U37" s="69">
        <f t="shared" si="9"/>
        <v>16</v>
      </c>
      <c r="V37" s="70">
        <f t="shared" si="9"/>
        <v>8</v>
      </c>
      <c r="W37" s="69">
        <f t="shared" si="9"/>
        <v>21.5</v>
      </c>
      <c r="X37" s="70">
        <f t="shared" si="9"/>
        <v>8</v>
      </c>
      <c r="Y37" s="69">
        <f t="shared" si="9"/>
        <v>24</v>
      </c>
      <c r="Z37" s="70">
        <f t="shared" si="9"/>
        <v>8</v>
      </c>
      <c r="AA37" s="69">
        <f t="shared" si="9"/>
        <v>27.5</v>
      </c>
      <c r="AB37" s="70">
        <f t="shared" si="9"/>
        <v>8</v>
      </c>
      <c r="AC37" s="69">
        <f t="shared" si="9"/>
        <v>32</v>
      </c>
      <c r="AD37" s="70">
        <f t="shared" si="9"/>
        <v>8</v>
      </c>
      <c r="AE37" s="69">
        <f t="shared" si="9"/>
        <v>32.5</v>
      </c>
      <c r="AF37" s="70">
        <f t="shared" si="9"/>
        <v>8</v>
      </c>
      <c r="AG37" s="69">
        <f t="shared" si="9"/>
        <v>33</v>
      </c>
      <c r="AH37" s="207">
        <f>+AF37+AH36</f>
        <v>8</v>
      </c>
      <c r="AI37" s="300"/>
      <c r="AJ37" s="301"/>
      <c r="AK37" s="302"/>
    </row>
    <row r="38" spans="2:37" ht="15" x14ac:dyDescent="0.25">
      <c r="J38" s="43"/>
    </row>
    <row r="39" spans="2:37" ht="17.399999999999999" x14ac:dyDescent="0.3">
      <c r="B39" s="45" t="s">
        <v>266</v>
      </c>
      <c r="J39" s="43"/>
    </row>
    <row r="40" spans="2:37" ht="20.399999999999999" x14ac:dyDescent="0.35">
      <c r="B40" s="46" t="s">
        <v>267</v>
      </c>
      <c r="J40" s="43"/>
      <c r="AI40" s="142"/>
    </row>
    <row r="41" spans="2:37" ht="20.399999999999999" x14ac:dyDescent="0.35">
      <c r="B41" s="46" t="s">
        <v>268</v>
      </c>
      <c r="J41" s="43"/>
    </row>
    <row r="42" spans="2:37" ht="18" x14ac:dyDescent="0.35">
      <c r="B42" s="133" t="s">
        <v>269</v>
      </c>
      <c r="J42" s="43"/>
    </row>
    <row r="43" spans="2:37" ht="18" x14ac:dyDescent="0.35">
      <c r="B43" s="133" t="s">
        <v>270</v>
      </c>
      <c r="J43" s="43"/>
    </row>
    <row r="44" spans="2:37" ht="15" x14ac:dyDescent="0.25">
      <c r="J44" s="43"/>
    </row>
    <row r="45" spans="2:37" ht="15" customHeight="1" x14ac:dyDescent="0.25">
      <c r="B45" s="292" t="s">
        <v>23</v>
      </c>
      <c r="C45" s="292"/>
      <c r="D45" s="292"/>
      <c r="E45" s="292"/>
      <c r="F45" s="292"/>
      <c r="G45" s="292"/>
      <c r="H45" s="292"/>
      <c r="I45" s="292"/>
      <c r="J45" s="292"/>
      <c r="K45" s="292"/>
      <c r="L45" s="292"/>
      <c r="M45" s="292"/>
      <c r="N45" s="292"/>
      <c r="O45" s="292"/>
      <c r="P45" s="292"/>
    </row>
    <row r="46" spans="2:37" ht="15" x14ac:dyDescent="0.25">
      <c r="J46" s="43"/>
    </row>
    <row r="47" spans="2:37" ht="15" x14ac:dyDescent="0.25">
      <c r="J47" s="43"/>
    </row>
    <row r="48" spans="2:37" ht="15" x14ac:dyDescent="0.25">
      <c r="E48" s="98"/>
      <c r="J48" s="43"/>
    </row>
  </sheetData>
  <sheetProtection algorithmName="SHA-512" hashValue="vZIoNDSvHAKnDagW7+OB8rerYE+iCBuZZoU5iim5d707oRdFsqa0vE/Tp2/7mNV9s0jPcSU+pAS41YMI35sdJg==" saltValue="IrwWceKulMCBkEH1F4aQ4A==" spinCount="100000" sheet="1" objects="1" scenarios="1"/>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9"/>
    <mergeCell ref="C16:C19"/>
    <mergeCell ref="B20:B21"/>
    <mergeCell ref="C20:C21"/>
    <mergeCell ref="U11:V11"/>
    <mergeCell ref="W11:X11"/>
    <mergeCell ref="Y11:Z11"/>
    <mergeCell ref="AA11:AB11"/>
    <mergeCell ref="AC11:AD11"/>
    <mergeCell ref="AE11:AF11"/>
    <mergeCell ref="M11:N11"/>
    <mergeCell ref="O11:P11"/>
    <mergeCell ref="Q11:R11"/>
    <mergeCell ref="S11:T11"/>
    <mergeCell ref="AG11:AH11"/>
    <mergeCell ref="AI37:AK37"/>
    <mergeCell ref="B45:P45"/>
    <mergeCell ref="B32:B33"/>
    <mergeCell ref="C32:C33"/>
    <mergeCell ref="B36:B37"/>
    <mergeCell ref="C36:D37"/>
    <mergeCell ref="E36:J36"/>
    <mergeCell ref="E37:J37"/>
  </mergeCells>
  <conditionalFormatting sqref="O35">
    <cfRule type="cellIs" dxfId="59" priority="8" operator="greaterThan">
      <formula>"O"</formula>
    </cfRule>
  </conditionalFormatting>
  <conditionalFormatting sqref="Q18:S18 U18:V18">
    <cfRule type="cellIs" dxfId="58" priority="9" operator="greaterThan">
      <formula>"O"</formula>
    </cfRule>
  </conditionalFormatting>
  <conditionalFormatting sqref="Q13:AH13 O14 O32 Q15:AH17 Q14 S14:AH14">
    <cfRule type="cellIs" dxfId="57" priority="10" operator="greaterThan">
      <formula>"O"</formula>
    </cfRule>
  </conditionalFormatting>
  <conditionalFormatting sqref="Q30:AH35 Q29:Z29 AC29:AH29 Q19:AH28">
    <cfRule type="cellIs" dxfId="56" priority="6" operator="greaterThan">
      <formula>"O"</formula>
    </cfRule>
  </conditionalFormatting>
  <conditionalFormatting sqref="X18:AH18">
    <cfRule type="cellIs" dxfId="55" priority="11" operator="greaterThan">
      <formula>"O"</formula>
    </cfRule>
  </conditionalFormatting>
  <conditionalFormatting sqref="P32">
    <cfRule type="cellIs" dxfId="54" priority="4" operator="greaterThan">
      <formula>"O"</formula>
    </cfRule>
  </conditionalFormatting>
  <conditionalFormatting sqref="P35">
    <cfRule type="cellIs" dxfId="53" priority="3" operator="greaterThan">
      <formula>"O"</formula>
    </cfRule>
  </conditionalFormatting>
  <conditionalFormatting sqref="T18">
    <cfRule type="cellIs" dxfId="52" priority="2" operator="greaterThan">
      <formula>"O"</formula>
    </cfRule>
  </conditionalFormatting>
  <conditionalFormatting sqref="R14">
    <cfRule type="cellIs" dxfId="51" priority="1" operator="greaterThan">
      <formula>"O"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71EBE3828881458A14D16C7C37EB58" ma:contentTypeVersion="15" ma:contentTypeDescription="Crear nuevo documento." ma:contentTypeScope="" ma:versionID="522a5af10ec6b04297b0eb2bef0e4005">
  <xsd:schema xmlns:xsd="http://www.w3.org/2001/XMLSchema" xmlns:xs="http://www.w3.org/2001/XMLSchema" xmlns:p="http://schemas.microsoft.com/office/2006/metadata/properties" xmlns:ns2="37934a72-1189-43c2-bae6-079ed3390967" xmlns:ns3="560bb4fa-1f9a-4112-977a-bfc35808e86a" targetNamespace="http://schemas.microsoft.com/office/2006/metadata/properties" ma:root="true" ma:fieldsID="9b8f487229a63e7f33a5e47a05bf7891" ns2:_="" ns3:_="">
    <xsd:import namespace="37934a72-1189-43c2-bae6-079ed3390967"/>
    <xsd:import namespace="560bb4fa-1f9a-4112-977a-bfc35808e8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934a72-1189-43c2-bae6-079ed33909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0bb4fa-1f9a-4112-977a-bfc35808e86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50398d6c-eb73-4e19-aee4-cd26a8c09d14}" ma:internalName="TaxCatchAll" ma:showField="CatchAllData" ma:web="560bb4fa-1f9a-4112-977a-bfc35808e8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60bb4fa-1f9a-4112-977a-bfc35808e86a">
      <UserInfo>
        <DisplayName>Aura Lizeth Lerma Zambrano</DisplayName>
        <AccountId>10</AccountId>
        <AccountType/>
      </UserInfo>
      <UserInfo>
        <DisplayName>Michael Steve Parra Rodriguez</DisplayName>
        <AccountId>11</AccountId>
        <AccountType/>
      </UserInfo>
      <UserInfo>
        <DisplayName>Mar Jenny Romero Acosta</DisplayName>
        <AccountId>12</AccountId>
        <AccountType/>
      </UserInfo>
      <UserInfo>
        <DisplayName>Eddy Giovanni Contreras Robayo</DisplayName>
        <AccountId>13</AccountId>
        <AccountType/>
      </UserInfo>
      <UserInfo>
        <DisplayName>Angela Natalia Espinosa Español</DisplayName>
        <AccountId>14</AccountId>
        <AccountType/>
      </UserInfo>
      <UserInfo>
        <DisplayName>Dayanna Marisol Rodríguez Castro</DisplayName>
        <AccountId>15</AccountId>
        <AccountType/>
      </UserInfo>
      <UserInfo>
        <DisplayName>Carlos Ivan Rueda Blanco</DisplayName>
        <AccountId>16</AccountId>
        <AccountType/>
      </UserInfo>
      <UserInfo>
        <DisplayName>Jairo Fabián Triviño Maldonado</DisplayName>
        <AccountId>17</AccountId>
        <AccountType/>
      </UserInfo>
      <UserInfo>
        <DisplayName>Hector Ismael Robayo Munoz</DisplayName>
        <AccountId>18</AccountId>
        <AccountType/>
      </UserInfo>
      <UserInfo>
        <DisplayName>Luz Yenny Puentes Ayala</DisplayName>
        <AccountId>19</AccountId>
        <AccountType/>
      </UserInfo>
      <UserInfo>
        <DisplayName>Clara Mónica Puentes Latorre</DisplayName>
        <AccountId>20</AccountId>
        <AccountType/>
      </UserInfo>
      <UserInfo>
        <DisplayName>Ana Ingrid Vargas Amaya</DisplayName>
        <AccountId>21</AccountId>
        <AccountType/>
      </UserInfo>
      <UserInfo>
        <DisplayName>Martha Cecilia Aramendiz Herrera</DisplayName>
        <AccountId>22</AccountId>
        <AccountType/>
      </UserInfo>
      <UserInfo>
        <DisplayName>Daniel Esteban Mateus Velez</DisplayName>
        <AccountId>23</AccountId>
        <AccountType/>
      </UserInfo>
      <UserInfo>
        <DisplayName>Bárbara Alexandra López Mendoza</DisplayName>
        <AccountId>24</AccountId>
        <AccountType/>
      </UserInfo>
      <UserInfo>
        <DisplayName>Diego Leiva Cruz</DisplayName>
        <AccountId>25</AccountId>
        <AccountType/>
      </UserInfo>
      <UserInfo>
        <DisplayName>Nubia Edith Diaz Sierra</DisplayName>
        <AccountId>26</AccountId>
        <AccountType/>
      </UserInfo>
      <UserInfo>
        <DisplayName>Norma Constanza Murillo Rojas</DisplayName>
        <AccountId>27</AccountId>
        <AccountType/>
      </UserInfo>
      <UserInfo>
        <DisplayName>Carlos Elvis Duarte Rodriguez</DisplayName>
        <AccountId>28</AccountId>
        <AccountType/>
      </UserInfo>
      <UserInfo>
        <DisplayName>Juan Carlos Herrera Dorado</DisplayName>
        <AccountId>29</AccountId>
        <AccountType/>
      </UserInfo>
      <UserInfo>
        <DisplayName>Yury Vanessa Rivera Sanchez</DisplayName>
        <AccountId>30</AccountId>
        <AccountType/>
      </UserInfo>
      <UserInfo>
        <DisplayName>Camilo Andres Barrera Sanchez</DisplayName>
        <AccountId>31</AccountId>
        <AccountType/>
      </UserInfo>
      <UserInfo>
        <DisplayName>Nestor Alfonso Samudio Solano</DisplayName>
        <AccountId>32</AccountId>
        <AccountType/>
      </UserInfo>
      <UserInfo>
        <DisplayName>Jhon Jairo Torres Palacio</DisplayName>
        <AccountId>33</AccountId>
        <AccountType/>
      </UserInfo>
      <UserInfo>
        <DisplayName>Carlos Orlando León Valenzuela</DisplayName>
        <AccountId>34</AccountId>
        <AccountType/>
      </UserInfo>
      <UserInfo>
        <DisplayName>Leidy Carolina Rodriguez Zambrano</DisplayName>
        <AccountId>58</AccountId>
        <AccountType/>
      </UserInfo>
      <UserInfo>
        <DisplayName>Pedro Hernando Caicedo Barrero</DisplayName>
        <AccountId>60</AccountId>
        <AccountType/>
      </UserInfo>
      <UserInfo>
        <DisplayName>Martha Viviana Barreto Molina</DisplayName>
        <AccountId>61</AccountId>
        <AccountType/>
      </UserInfo>
    </SharedWithUsers>
    <lcf76f155ced4ddcb4097134ff3c332f xmlns="37934a72-1189-43c2-bae6-079ed3390967">
      <Terms xmlns="http://schemas.microsoft.com/office/infopath/2007/PartnerControls"/>
    </lcf76f155ced4ddcb4097134ff3c332f>
    <TaxCatchAll xmlns="560bb4fa-1f9a-4112-977a-bfc35808e86a" xsi:nil="true"/>
  </documentManagement>
</p:properties>
</file>

<file path=customXml/itemProps1.xml><?xml version="1.0" encoding="utf-8"?>
<ds:datastoreItem xmlns:ds="http://schemas.openxmlformats.org/officeDocument/2006/customXml" ds:itemID="{729EFC58-BADE-4A19-A6E9-4B2AE93A50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934a72-1189-43c2-bae6-079ed3390967"/>
    <ds:schemaRef ds:uri="560bb4fa-1f9a-4112-977a-bfc35808e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1D4C80-09C1-4D50-8E0C-ACFB50ECDEE6}">
  <ds:schemaRefs>
    <ds:schemaRef ds:uri="http://schemas.microsoft.com/sharepoint/v3/contenttype/forms"/>
  </ds:schemaRefs>
</ds:datastoreItem>
</file>

<file path=customXml/itemProps3.xml><?xml version="1.0" encoding="utf-8"?>
<ds:datastoreItem xmlns:ds="http://schemas.openxmlformats.org/officeDocument/2006/customXml" ds:itemID="{EF16142D-5FCF-4F0B-B848-A9BD31BC6C55}">
  <ds:schemaRefs>
    <ds:schemaRef ds:uri="37934a72-1189-43c2-bae6-079ed3390967"/>
    <ds:schemaRef ds:uri="http://www.w3.org/XML/1998/namespace"/>
    <ds:schemaRef ds:uri="560bb4fa-1f9a-4112-977a-bfc35808e86a"/>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01-PL-01 (Pág 1 de 2)</vt:lpstr>
      <vt:lpstr>01-PL-01 (Pág 2 de 2)</vt:lpstr>
      <vt:lpstr>Seguimiento Plan SGC 2024</vt:lpstr>
      <vt:lpstr>1.Dir.Estratégico</vt:lpstr>
      <vt:lpstr>2.G. Conocimiento Innovación</vt:lpstr>
      <vt:lpstr>3.Direccionamiento TIC</vt:lpstr>
      <vt:lpstr>4.Comunicación Estratégica</vt:lpstr>
      <vt:lpstr>5.Promoción y Defensa DD</vt:lpstr>
      <vt:lpstr>5.PDDD-6.PCFP_P.D. Coor Locales</vt:lpstr>
      <vt:lpstr>6.Prevención y Ctrl FP</vt:lpstr>
      <vt:lpstr>7.Potestad Disciplinaria</vt:lpstr>
      <vt:lpstr>8.G. Talento Humano</vt:lpstr>
      <vt:lpstr>9.G. Administrativa</vt:lpstr>
      <vt:lpstr>10.G. Financiera</vt:lpstr>
      <vt:lpstr>11.G. Contractual</vt:lpstr>
      <vt:lpstr>12.G. Documental</vt:lpstr>
      <vt:lpstr>13.G. Jurídica</vt:lpstr>
      <vt:lpstr>14.Servicio al Usuario</vt:lpstr>
      <vt:lpstr>15.Ctrol Disciplinario Interno</vt:lpstr>
      <vt:lpstr>16.Evaluación y Sgto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Omaira Morales</dc:creator>
  <cp:keywords/>
  <dc:description/>
  <cp:lastModifiedBy>Omaira Morales</cp:lastModifiedBy>
  <cp:revision/>
  <dcterms:created xsi:type="dcterms:W3CDTF">2020-02-06T18:35:20Z</dcterms:created>
  <dcterms:modified xsi:type="dcterms:W3CDTF">2024-07-22T21:31:02Z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0x010100DA71EBE3828881458A14D16C7C37EB58</vt:lpwstr>
  </property>
  <property fmtid="{D5CDD505-2E9C-101B-9397-08002B2CF9AE}" pid="3" name="MediaServiceImageTags">
    <vt:lpwstr/>
  </property>
</Properties>
</file>