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C:\DP_OMR\1-POA\POA2025\Modificaciones\POA_Acuerdo978-2025\"/>
    </mc:Choice>
  </mc:AlternateContent>
  <xr:revisionPtr revIDLastSave="0" documentId="13_ncr:1_{1E782F6C-E132-43BC-B010-6EAF6B151BFF}" xr6:coauthVersionLast="47" xr6:coauthVersionMax="47" xr10:uidLastSave="{00000000-0000-0000-0000-000000000000}"/>
  <bookViews>
    <workbookView xWindow="-108" yWindow="-108" windowWidth="23256" windowHeight="12456" firstSheet="1" activeTab="3" xr2:uid="{00000000-000D-0000-FFFF-FFFF00000000}"/>
  </bookViews>
  <sheets>
    <sheet name="Listas-N" sheetId="58" state="hidden" r:id="rId1"/>
    <sheet name="01-PL-013 POA (Pág 1 de 2)" sheetId="42" r:id="rId2"/>
    <sheet name="01-PL-013 POA (Pág 2 de 2)" sheetId="41" r:id="rId3"/>
    <sheet name="Anexo 1. 01-FR-003 POA INSTIT." sheetId="38" r:id="rId4"/>
    <sheet name="01-DIR. ESTRATÉGICO 2025" sheetId="43" r:id="rId5"/>
    <sheet name="02-G. CONOCIMIENTO REL INT 2025" sheetId="46" r:id="rId6"/>
    <sheet name="03-DIRECIONAMIENTO TIC 2025" sheetId="45" r:id="rId7"/>
    <sheet name="04-COMUNICACIÓN ESTRATÉGIC 2025" sheetId="44" r:id="rId8"/>
    <sheet name="05-PROM DEFENSA DDHH 2025" sheetId="37" r:id="rId9"/>
    <sheet name="06-PREV CTRL FUN PÚBLICA 2025" sheetId="48" r:id="rId10"/>
    <sheet name="07-POTESTAD DISCIPLINARIA 2025" sheetId="49" r:id="rId11"/>
    <sheet name="08-G. TALENTO HUMANO 2025" sheetId="50" r:id="rId12"/>
    <sheet name="09-GESTIÓN ADMINISTRATIVA 2025" sheetId="53" r:id="rId13"/>
    <sheet name="10-GESTIÓN FINANCIERA 2025" sheetId="54" r:id="rId14"/>
    <sheet name="11-GESTIÓN CONTRACTUAL 2025" sheetId="55" r:id="rId15"/>
    <sheet name="12-GESTIÓN DOCUMENTAL 2025" sheetId="57" r:id="rId16"/>
    <sheet name="13-GESTIÓN JURÍDICA 2025" sheetId="51" r:id="rId17"/>
    <sheet name="14-RELACIONAM. CIUDADANÍA 2025" sheetId="52" r:id="rId18"/>
    <sheet name="15-CTROL DISCIPLINARIO INT 2025" sheetId="47" r:id="rId19"/>
    <sheet name="16-EVALUACIÓN Y SEGUIMIENTO2025" sheetId="59" r:id="rId20"/>
    <sheet name="Instrucciones Dil (Pág 3 de 3)" sheetId="39" state="hidden" r:id="rId21"/>
  </sheets>
  <externalReferences>
    <externalReference r:id="rId22"/>
    <externalReference r:id="rId23"/>
    <externalReference r:id="rId24"/>
    <externalReference r:id="rId25"/>
    <externalReference r:id="rId26"/>
  </externalReferences>
  <definedNames>
    <definedName name="_xlnm._FilterDatabase" localSheetId="3" hidden="1">'Anexo 1. 01-FR-003 POA INSTIT.'!$B$10:$O$100</definedName>
    <definedName name="MATAS1">[1]Hoja1!$B$3:$B$16</definedName>
    <definedName name="METAS">[2]Hoja1!$B$3:$B$16</definedName>
    <definedName name="OBJE">#REF!</definedName>
    <definedName name="OBJETIVO">[2]Hoja1!$A$3:$A$8</definedName>
    <definedName name="Objetivo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6" i="49" l="1"/>
  <c r="D18" i="50" l="1"/>
  <c r="I25" i="50" l="1"/>
  <c r="I24" i="50"/>
  <c r="I23" i="50"/>
  <c r="I22" i="50"/>
  <c r="I21" i="50"/>
  <c r="I20" i="50"/>
  <c r="I19" i="50"/>
  <c r="I18" i="50"/>
  <c r="I17" i="50"/>
  <c r="AY32" i="49" l="1"/>
  <c r="AX32" i="49"/>
  <c r="AW32" i="49"/>
  <c r="AU32" i="49"/>
  <c r="BC31" i="49"/>
  <c r="BB31" i="49"/>
  <c r="BA31" i="49"/>
  <c r="AZ31" i="49"/>
  <c r="BC30" i="49"/>
  <c r="BB30" i="49"/>
  <c r="BA30" i="49"/>
  <c r="AZ30" i="49"/>
  <c r="AY31" i="49"/>
  <c r="AX31" i="49"/>
  <c r="AW31" i="49"/>
  <c r="AV31" i="49"/>
  <c r="AU31" i="49"/>
  <c r="AY30" i="49"/>
  <c r="AX30" i="49"/>
  <c r="AW30" i="49"/>
  <c r="AV30" i="49"/>
  <c r="AU30" i="49"/>
  <c r="AT31" i="49"/>
  <c r="AS31" i="49"/>
  <c r="AT30" i="49"/>
  <c r="AS30" i="49"/>
  <c r="AL31" i="49"/>
  <c r="AK31" i="49"/>
  <c r="AL30" i="49"/>
  <c r="AK30" i="49"/>
  <c r="AD31" i="49"/>
  <c r="AC31" i="49"/>
  <c r="AD30" i="49"/>
  <c r="AC30" i="49"/>
  <c r="V31" i="49"/>
  <c r="U31" i="49"/>
  <c r="V30" i="49"/>
  <c r="U30" i="49"/>
  <c r="N31" i="49"/>
  <c r="N30" i="49"/>
  <c r="BC26" i="49"/>
  <c r="BB26" i="49"/>
  <c r="BA26" i="49"/>
  <c r="AZ26" i="49"/>
  <c r="AY26" i="49"/>
  <c r="AX26" i="49"/>
  <c r="AW26" i="49"/>
  <c r="AV26" i="49"/>
  <c r="AU26" i="49"/>
  <c r="AT26" i="49"/>
  <c r="AS26" i="49"/>
  <c r="AL26" i="49"/>
  <c r="AK26" i="49"/>
  <c r="AD26" i="49"/>
  <c r="AC26" i="49"/>
  <c r="V26" i="49"/>
  <c r="U26" i="49"/>
  <c r="BC21" i="49"/>
  <c r="BB21" i="49"/>
  <c r="BA21" i="49"/>
  <c r="AZ21" i="49"/>
  <c r="BC20" i="49"/>
  <c r="BB20" i="49"/>
  <c r="BA20" i="49"/>
  <c r="AZ20" i="49"/>
  <c r="AX21" i="49"/>
  <c r="AW21" i="49"/>
  <c r="AY21" i="49"/>
  <c r="AV21" i="49"/>
  <c r="AY20" i="49"/>
  <c r="AX20" i="49"/>
  <c r="AW20" i="49"/>
  <c r="AV20" i="49"/>
  <c r="AU21" i="49"/>
  <c r="AU20" i="49"/>
  <c r="AT21" i="49"/>
  <c r="AS21" i="49"/>
  <c r="AT20" i="49"/>
  <c r="AS20" i="49"/>
  <c r="AL21" i="49"/>
  <c r="AK21" i="49"/>
  <c r="AL20" i="49"/>
  <c r="AK20" i="49"/>
  <c r="AD21" i="49"/>
  <c r="AC21" i="49"/>
  <c r="AD20" i="49"/>
  <c r="AC20" i="49"/>
  <c r="V21" i="49"/>
  <c r="U21" i="49"/>
  <c r="V20" i="49"/>
  <c r="U20" i="49"/>
  <c r="N21" i="49"/>
  <c r="N20" i="49"/>
  <c r="E29" i="49"/>
  <c r="G29" i="49"/>
  <c r="H29" i="49"/>
  <c r="I29" i="49"/>
  <c r="E30" i="49"/>
  <c r="G30" i="49"/>
  <c r="H30" i="49"/>
  <c r="I30" i="49"/>
  <c r="E31" i="49"/>
  <c r="G31" i="49"/>
  <c r="H31" i="49"/>
  <c r="I31" i="49"/>
  <c r="D29" i="49"/>
  <c r="D30" i="49"/>
  <c r="D31" i="49"/>
  <c r="D26" i="49"/>
  <c r="E26" i="49"/>
  <c r="G26" i="49"/>
  <c r="H26" i="49"/>
  <c r="D20" i="49"/>
  <c r="E20" i="49"/>
  <c r="G20" i="49"/>
  <c r="H20" i="49"/>
  <c r="I20" i="49"/>
  <c r="D21" i="49"/>
  <c r="E21" i="49"/>
  <c r="G21" i="49"/>
  <c r="H21" i="49"/>
  <c r="I21" i="49"/>
  <c r="P92" i="38"/>
  <c r="P41" i="38"/>
  <c r="F41" i="38" s="1"/>
  <c r="F30" i="49" s="1"/>
  <c r="P40" i="38"/>
  <c r="F40" i="38" s="1"/>
  <c r="F29" i="49" s="1"/>
  <c r="P37" i="38"/>
  <c r="F37" i="38" s="1"/>
  <c r="F26" i="49" s="1"/>
  <c r="BF26" i="49" s="1"/>
  <c r="P31" i="38"/>
  <c r="F31" i="38" s="1"/>
  <c r="F20" i="49" s="1"/>
  <c r="P32" i="38"/>
  <c r="F32" i="38" s="1"/>
  <c r="F21" i="49" s="1"/>
  <c r="BF21" i="49" s="1"/>
  <c r="P30" i="38"/>
  <c r="P29" i="38"/>
  <c r="P28" i="38"/>
  <c r="BG30" i="49" l="1"/>
  <c r="BE30" i="49"/>
  <c r="BF30" i="49"/>
  <c r="BD30" i="49"/>
  <c r="BD26" i="49"/>
  <c r="BD20" i="49"/>
  <c r="BG20" i="49"/>
  <c r="BF20" i="49"/>
  <c r="BE20" i="49"/>
  <c r="BG26" i="49"/>
  <c r="BE26" i="49"/>
  <c r="BE21" i="49"/>
  <c r="BG21" i="49"/>
  <c r="BD21" i="49"/>
  <c r="AA18" i="48" l="1"/>
  <c r="Y18" i="48"/>
  <c r="W18" i="48"/>
  <c r="AA16" i="48"/>
  <c r="Y16" i="48"/>
  <c r="W16" i="48"/>
  <c r="AQ18" i="48"/>
  <c r="AO18" i="48"/>
  <c r="AM18" i="48"/>
  <c r="AO16" i="48"/>
  <c r="AM16" i="48"/>
  <c r="AI18" i="48"/>
  <c r="AG18" i="48"/>
  <c r="AE18" i="48"/>
  <c r="AI16" i="48"/>
  <c r="AG16" i="48"/>
  <c r="AE16" i="48"/>
  <c r="AT18" i="47" l="1"/>
  <c r="AS18" i="47"/>
  <c r="AL18" i="47"/>
  <c r="AK18" i="47"/>
  <c r="AD18" i="47"/>
  <c r="AC18" i="47"/>
  <c r="V18" i="47"/>
  <c r="AY18" i="47" s="1"/>
  <c r="U18" i="47"/>
  <c r="N18" i="47"/>
  <c r="I18" i="47"/>
  <c r="H18" i="47"/>
  <c r="G18" i="47"/>
  <c r="E18" i="47"/>
  <c r="D18" i="47"/>
  <c r="P97" i="38"/>
  <c r="F97" i="38" s="1"/>
  <c r="F18" i="47" s="1"/>
  <c r="BG18" i="47" l="1"/>
  <c r="AU18" i="47"/>
  <c r="AZ18" i="47" s="1"/>
  <c r="AV18" i="47"/>
  <c r="BD18" i="47" s="1"/>
  <c r="AW18" i="47"/>
  <c r="BE18" i="47" s="1"/>
  <c r="AX18" i="47"/>
  <c r="BF18" i="47" s="1"/>
  <c r="N27" i="37"/>
  <c r="AV27" i="37"/>
  <c r="AT27" i="37"/>
  <c r="AS27" i="37"/>
  <c r="AL27" i="37"/>
  <c r="AK27" i="37"/>
  <c r="AD27" i="37"/>
  <c r="AY27" i="37" s="1"/>
  <c r="AC27" i="37"/>
  <c r="V27" i="37"/>
  <c r="U27" i="37"/>
  <c r="I27" i="37"/>
  <c r="H27" i="37"/>
  <c r="G27" i="37"/>
  <c r="E27" i="37"/>
  <c r="D27" i="37"/>
  <c r="C27" i="37"/>
  <c r="B27" i="37"/>
  <c r="N33" i="49"/>
  <c r="N32" i="49"/>
  <c r="AY33" i="49"/>
  <c r="AX33" i="49"/>
  <c r="AW33" i="49"/>
  <c r="AV33" i="49"/>
  <c r="AT33" i="49"/>
  <c r="AS33" i="49"/>
  <c r="AL33" i="49"/>
  <c r="AK33" i="49"/>
  <c r="AD33" i="49"/>
  <c r="AC33" i="49"/>
  <c r="V33" i="49"/>
  <c r="U33" i="49"/>
  <c r="AV32" i="49"/>
  <c r="AT32" i="49"/>
  <c r="AS32" i="49"/>
  <c r="AL32" i="49"/>
  <c r="AK32" i="49"/>
  <c r="AD32" i="49"/>
  <c r="AC32" i="49"/>
  <c r="V32" i="49"/>
  <c r="U32" i="49"/>
  <c r="I33" i="49"/>
  <c r="I32" i="49"/>
  <c r="H33" i="49"/>
  <c r="H32" i="49"/>
  <c r="G33" i="49"/>
  <c r="G32" i="49"/>
  <c r="E33" i="49"/>
  <c r="E32" i="49"/>
  <c r="C32" i="49"/>
  <c r="D33" i="49"/>
  <c r="D32" i="49"/>
  <c r="B32" i="49"/>
  <c r="AU33" i="49" l="1"/>
  <c r="BC18" i="47"/>
  <c r="BB18" i="47"/>
  <c r="BA18" i="47"/>
  <c r="AW27" i="37"/>
  <c r="AX27" i="37"/>
  <c r="AU27" i="37"/>
  <c r="AZ27" i="37"/>
  <c r="BA27" i="37"/>
  <c r="BB27" i="37"/>
  <c r="BC27" i="37"/>
  <c r="AZ33" i="49"/>
  <c r="BA33" i="49"/>
  <c r="BB33" i="49"/>
  <c r="BC33" i="49"/>
  <c r="AZ32" i="49"/>
  <c r="BA32" i="49"/>
  <c r="BB32" i="49"/>
  <c r="BC32" i="49"/>
  <c r="N18" i="46"/>
  <c r="AT18" i="46"/>
  <c r="AS18" i="46"/>
  <c r="AL18" i="46"/>
  <c r="AK18" i="46"/>
  <c r="AD18" i="46"/>
  <c r="AC18" i="46"/>
  <c r="V18" i="46"/>
  <c r="AY18" i="46" s="1"/>
  <c r="U18" i="46"/>
  <c r="I18" i="46"/>
  <c r="H18" i="46"/>
  <c r="G18" i="46"/>
  <c r="AW18" i="46" l="1"/>
  <c r="AV18" i="46"/>
  <c r="AX18" i="46"/>
  <c r="AU18" i="46"/>
  <c r="AZ18" i="46"/>
  <c r="BA18" i="46"/>
  <c r="BB18" i="46"/>
  <c r="BC18" i="46"/>
  <c r="E18" i="46"/>
  <c r="D18" i="46"/>
  <c r="C18" i="46"/>
  <c r="B18" i="46"/>
  <c r="AT22" i="50" l="1"/>
  <c r="AS22" i="50"/>
  <c r="AL22" i="50"/>
  <c r="AK22" i="50"/>
  <c r="AD22" i="50"/>
  <c r="AC22" i="50"/>
  <c r="V22" i="50"/>
  <c r="U22" i="50"/>
  <c r="AT21" i="50"/>
  <c r="AS21" i="50"/>
  <c r="AL21" i="50"/>
  <c r="AK21" i="50"/>
  <c r="AD21" i="50"/>
  <c r="AC21" i="50"/>
  <c r="V21" i="50"/>
  <c r="U21" i="50"/>
  <c r="AT20" i="50"/>
  <c r="AS20" i="50"/>
  <c r="AL20" i="50"/>
  <c r="AK20" i="50"/>
  <c r="AD20" i="50"/>
  <c r="AC20" i="50"/>
  <c r="V20" i="50"/>
  <c r="U20" i="50"/>
  <c r="AT19" i="50"/>
  <c r="AS19" i="50"/>
  <c r="AL19" i="50"/>
  <c r="AK19" i="50"/>
  <c r="AD19" i="50"/>
  <c r="AC19" i="50"/>
  <c r="V19" i="50"/>
  <c r="U19" i="50"/>
  <c r="AS21" i="48" l="1"/>
  <c r="AK21" i="48"/>
  <c r="AC21" i="48"/>
  <c r="U21" i="48"/>
  <c r="AT18" i="59"/>
  <c r="AS18" i="59"/>
  <c r="AL18" i="59"/>
  <c r="AK18" i="59"/>
  <c r="AD18" i="59"/>
  <c r="AC18" i="59"/>
  <c r="V18" i="59"/>
  <c r="U18" i="59"/>
  <c r="AT17" i="59"/>
  <c r="AS17" i="59"/>
  <c r="AL17" i="59"/>
  <c r="AK17" i="59"/>
  <c r="AD17" i="59"/>
  <c r="AC17" i="59"/>
  <c r="V17" i="59"/>
  <c r="U17" i="59"/>
  <c r="AT16" i="59"/>
  <c r="AS16" i="59"/>
  <c r="AL16" i="59"/>
  <c r="AK16" i="59"/>
  <c r="AD16" i="59"/>
  <c r="AC16" i="59"/>
  <c r="V16" i="59"/>
  <c r="U16" i="59"/>
  <c r="AL17" i="47" l="1"/>
  <c r="AK17" i="47"/>
  <c r="AD17" i="47"/>
  <c r="AC17" i="47"/>
  <c r="V17" i="47"/>
  <c r="U17" i="47"/>
  <c r="AL16" i="47"/>
  <c r="AK16" i="47"/>
  <c r="AD16" i="47"/>
  <c r="AC16" i="47"/>
  <c r="V16" i="47"/>
  <c r="U16" i="47"/>
  <c r="AL16" i="52" l="1"/>
  <c r="AK16" i="52"/>
  <c r="AL18" i="54" l="1"/>
  <c r="AK18" i="54"/>
  <c r="AD18" i="54"/>
  <c r="AC18" i="54"/>
  <c r="V18" i="54"/>
  <c r="U18" i="54"/>
  <c r="AL17" i="54"/>
  <c r="AK17" i="54"/>
  <c r="AD17" i="54"/>
  <c r="AC17" i="54"/>
  <c r="V17" i="54"/>
  <c r="U17" i="54"/>
  <c r="AL16" i="54"/>
  <c r="AK16" i="54"/>
  <c r="AD16" i="54"/>
  <c r="AC16" i="54"/>
  <c r="V16" i="54"/>
  <c r="U16" i="54"/>
  <c r="AY18" i="50" l="1"/>
  <c r="AX18" i="50"/>
  <c r="AW18" i="50"/>
  <c r="AV18" i="50"/>
  <c r="AY17" i="50"/>
  <c r="AX17" i="50"/>
  <c r="AW17" i="50"/>
  <c r="AV17" i="50"/>
  <c r="AY16" i="50"/>
  <c r="AX16" i="50"/>
  <c r="AW16" i="50"/>
  <c r="AV16" i="50"/>
  <c r="P79" i="38" l="1"/>
  <c r="F79" i="38" s="1"/>
  <c r="P67" i="38"/>
  <c r="F67" i="38" s="1"/>
  <c r="AY23" i="49" l="1"/>
  <c r="AX23" i="49"/>
  <c r="AW23" i="49"/>
  <c r="AV23" i="49"/>
  <c r="AW22" i="49"/>
  <c r="AV22" i="49"/>
  <c r="AY19" i="49"/>
  <c r="AX19" i="49"/>
  <c r="AW19" i="49"/>
  <c r="AV19" i="49"/>
  <c r="AY18" i="49"/>
  <c r="AX18" i="49"/>
  <c r="AW18" i="49"/>
  <c r="AV18" i="49"/>
  <c r="AY17" i="49"/>
  <c r="AX17" i="49"/>
  <c r="AW17" i="49"/>
  <c r="AV17" i="49"/>
  <c r="AW16" i="49"/>
  <c r="AV16" i="49"/>
  <c r="AL29" i="49"/>
  <c r="AK29" i="49"/>
  <c r="AD29" i="49"/>
  <c r="AC29" i="49"/>
  <c r="V29" i="49"/>
  <c r="U29" i="49"/>
  <c r="AL28" i="49"/>
  <c r="AK28" i="49"/>
  <c r="AD28" i="49"/>
  <c r="AC28" i="49"/>
  <c r="V28" i="49"/>
  <c r="AW28" i="49" s="1"/>
  <c r="U28" i="49"/>
  <c r="AL27" i="49"/>
  <c r="AK27" i="49"/>
  <c r="AD27" i="49"/>
  <c r="AC27" i="49"/>
  <c r="V27" i="49"/>
  <c r="U27" i="49"/>
  <c r="AL25" i="49"/>
  <c r="AK25" i="49"/>
  <c r="AD25" i="49"/>
  <c r="AC25" i="49"/>
  <c r="V25" i="49"/>
  <c r="AV25" i="49" s="1"/>
  <c r="U25" i="49"/>
  <c r="AL24" i="49"/>
  <c r="AK24" i="49"/>
  <c r="AD24" i="49"/>
  <c r="AC24" i="49"/>
  <c r="V24" i="49"/>
  <c r="AV24" i="49" s="1"/>
  <c r="U24" i="49"/>
  <c r="AL23" i="49"/>
  <c r="AK23" i="49"/>
  <c r="AD23" i="49"/>
  <c r="AC23" i="49"/>
  <c r="V23" i="49"/>
  <c r="U23" i="49"/>
  <c r="AL22" i="49"/>
  <c r="AX22" i="49" s="1"/>
  <c r="AK22" i="49"/>
  <c r="AD22" i="49"/>
  <c r="AC22" i="49"/>
  <c r="V22" i="49"/>
  <c r="U22" i="49"/>
  <c r="AL19" i="49"/>
  <c r="AK19" i="49"/>
  <c r="AD19" i="49"/>
  <c r="AC19" i="49"/>
  <c r="V19" i="49"/>
  <c r="U19" i="49"/>
  <c r="AL18" i="49"/>
  <c r="AK18" i="49"/>
  <c r="AD18" i="49"/>
  <c r="AC18" i="49"/>
  <c r="V18" i="49"/>
  <c r="U18" i="49"/>
  <c r="AL17" i="49"/>
  <c r="AK17" i="49"/>
  <c r="AD17" i="49"/>
  <c r="AC17" i="49"/>
  <c r="V17" i="49"/>
  <c r="U17" i="49"/>
  <c r="AL16" i="49"/>
  <c r="AK16" i="49"/>
  <c r="AD16" i="49"/>
  <c r="AC16" i="49"/>
  <c r="V16" i="49"/>
  <c r="U16" i="49"/>
  <c r="AX27" i="49" l="1"/>
  <c r="AW29" i="49"/>
  <c r="AW24" i="49"/>
  <c r="AV28" i="49"/>
  <c r="AX24" i="49"/>
  <c r="AX29" i="49"/>
  <c r="AV29" i="49"/>
  <c r="AX16" i="49"/>
  <c r="AV27" i="49"/>
  <c r="AX28" i="49"/>
  <c r="AW25" i="49"/>
  <c r="AX25" i="49"/>
  <c r="AW27" i="49"/>
  <c r="AU21" i="48" l="1"/>
  <c r="AT21" i="48"/>
  <c r="AL21" i="48"/>
  <c r="AD21" i="48"/>
  <c r="V21" i="48"/>
  <c r="AT20" i="48"/>
  <c r="AS20" i="48"/>
  <c r="AL20" i="48"/>
  <c r="AK20" i="48"/>
  <c r="AD20" i="48"/>
  <c r="AW20" i="48" s="1"/>
  <c r="AC20" i="48"/>
  <c r="V20" i="48"/>
  <c r="U20" i="48"/>
  <c r="AT19" i="48"/>
  <c r="AS19" i="48"/>
  <c r="AL19" i="48"/>
  <c r="AK19" i="48"/>
  <c r="AD19" i="48"/>
  <c r="AC19" i="48"/>
  <c r="V19" i="48"/>
  <c r="AX19" i="48" s="1"/>
  <c r="U19" i="48"/>
  <c r="AT18" i="48"/>
  <c r="AS18" i="48"/>
  <c r="AL18" i="48"/>
  <c r="AK18" i="48"/>
  <c r="AD18" i="48"/>
  <c r="AC18" i="48"/>
  <c r="V18" i="48"/>
  <c r="S18" i="48"/>
  <c r="Q18" i="48"/>
  <c r="U18" i="48" s="1"/>
  <c r="AT17" i="48"/>
  <c r="AS17" i="48"/>
  <c r="AL17" i="48"/>
  <c r="AK17" i="48"/>
  <c r="AD17" i="48"/>
  <c r="AY17" i="48" s="1"/>
  <c r="AC17" i="48"/>
  <c r="V17" i="48"/>
  <c r="U17" i="48"/>
  <c r="AT16" i="48"/>
  <c r="AS16" i="48"/>
  <c r="AL16" i="48"/>
  <c r="AK16" i="48"/>
  <c r="AD16" i="48"/>
  <c r="AC16" i="48"/>
  <c r="V16" i="48"/>
  <c r="AW16" i="48" s="1"/>
  <c r="S16" i="48"/>
  <c r="Q16" i="48"/>
  <c r="U16" i="48" s="1"/>
  <c r="AY21" i="48"/>
  <c r="AX21" i="48"/>
  <c r="BB21" i="48" s="1"/>
  <c r="AW21" i="48"/>
  <c r="AV21" i="48"/>
  <c r="AV20" i="48"/>
  <c r="AV18" i="48"/>
  <c r="AV17" i="48"/>
  <c r="AX20" i="48" l="1"/>
  <c r="AX17" i="48"/>
  <c r="AY18" i="48"/>
  <c r="AY19" i="48"/>
  <c r="AX16" i="48"/>
  <c r="AW17" i="48"/>
  <c r="AV16" i="48"/>
  <c r="AX18" i="48"/>
  <c r="AY16" i="48"/>
  <c r="AY20" i="48"/>
  <c r="AV19" i="48"/>
  <c r="AW18" i="48"/>
  <c r="AW19" i="48"/>
  <c r="AL17" i="37" l="1"/>
  <c r="AK17" i="37"/>
  <c r="AD17" i="37"/>
  <c r="AC17" i="37"/>
  <c r="V17" i="37"/>
  <c r="U17" i="37"/>
  <c r="AL23" i="45" l="1"/>
  <c r="AK23" i="45"/>
  <c r="AD23" i="45"/>
  <c r="AC23" i="45"/>
  <c r="V23" i="45"/>
  <c r="U23" i="45"/>
  <c r="AV17" i="45" l="1"/>
  <c r="AW17" i="45"/>
  <c r="AX17" i="45"/>
  <c r="AY17" i="45"/>
  <c r="AV23" i="45"/>
  <c r="AW23" i="45"/>
  <c r="AX23" i="45"/>
  <c r="AX17" i="37" l="1"/>
  <c r="AW17" i="37"/>
  <c r="AV17" i="37"/>
  <c r="AT26" i="37" l="1"/>
  <c r="AS26" i="37"/>
  <c r="AL26" i="37"/>
  <c r="AK26" i="37"/>
  <c r="AD26" i="37"/>
  <c r="AC26" i="37"/>
  <c r="V26" i="37"/>
  <c r="U26" i="37"/>
  <c r="AT25" i="37"/>
  <c r="AS25" i="37"/>
  <c r="AL25" i="37"/>
  <c r="AK25" i="37"/>
  <c r="AD25" i="37"/>
  <c r="AC25" i="37"/>
  <c r="V25" i="37"/>
  <c r="U25" i="37"/>
  <c r="AT24" i="37"/>
  <c r="AS24" i="37"/>
  <c r="AL24" i="37"/>
  <c r="AK24" i="37"/>
  <c r="AD24" i="37"/>
  <c r="AC24" i="37"/>
  <c r="V24" i="37"/>
  <c r="U24" i="37"/>
  <c r="AT23" i="37"/>
  <c r="AS23" i="37"/>
  <c r="AL23" i="37"/>
  <c r="AK23" i="37"/>
  <c r="AD23" i="37"/>
  <c r="AC23" i="37"/>
  <c r="V23" i="37"/>
  <c r="U23" i="37"/>
  <c r="AT22" i="37"/>
  <c r="AS22" i="37"/>
  <c r="AL22" i="37"/>
  <c r="AK22" i="37"/>
  <c r="AD22" i="37"/>
  <c r="AC22" i="37"/>
  <c r="V22" i="37"/>
  <c r="U22" i="37"/>
  <c r="AT21" i="37"/>
  <c r="AS21" i="37"/>
  <c r="AL21" i="37"/>
  <c r="AK21" i="37"/>
  <c r="AD21" i="37"/>
  <c r="AC21" i="37"/>
  <c r="V21" i="37"/>
  <c r="U21" i="37"/>
  <c r="AT20" i="37"/>
  <c r="AS20" i="37"/>
  <c r="AL20" i="37"/>
  <c r="AK20" i="37"/>
  <c r="AD20" i="37"/>
  <c r="AC20" i="37"/>
  <c r="V20" i="37"/>
  <c r="U20" i="37"/>
  <c r="AT19" i="37"/>
  <c r="AS19" i="37"/>
  <c r="AL19" i="37"/>
  <c r="AK19" i="37"/>
  <c r="AD19" i="37"/>
  <c r="AC19" i="37"/>
  <c r="V19" i="37"/>
  <c r="U19" i="37"/>
  <c r="AT18" i="37"/>
  <c r="AS18" i="37"/>
  <c r="AL18" i="37"/>
  <c r="AK18" i="37"/>
  <c r="AD18" i="37"/>
  <c r="AC18" i="37"/>
  <c r="V18" i="37"/>
  <c r="U18" i="37"/>
  <c r="AT17" i="37"/>
  <c r="AY17" i="37" s="1"/>
  <c r="AS17" i="37"/>
  <c r="AT16" i="37"/>
  <c r="AS16" i="37"/>
  <c r="AL16" i="37"/>
  <c r="AK16" i="37"/>
  <c r="AD16" i="37"/>
  <c r="AC16" i="37"/>
  <c r="V16" i="37"/>
  <c r="U16" i="37"/>
  <c r="AY21" i="37" l="1"/>
  <c r="AW21" i="37"/>
  <c r="AX21" i="37"/>
  <c r="AV21" i="37"/>
  <c r="AY20" i="37"/>
  <c r="AX20" i="37"/>
  <c r="AW20" i="37"/>
  <c r="AV20" i="37"/>
  <c r="AV23" i="37"/>
  <c r="AY23" i="37"/>
  <c r="AX23" i="37"/>
  <c r="AW23" i="37"/>
  <c r="AY26" i="37"/>
  <c r="AW26" i="37"/>
  <c r="AV26" i="37"/>
  <c r="AX26" i="37"/>
  <c r="AY16" i="37"/>
  <c r="AX16" i="37"/>
  <c r="AW16" i="37"/>
  <c r="AV16" i="37"/>
  <c r="AY24" i="37"/>
  <c r="AV24" i="37"/>
  <c r="AX24" i="37"/>
  <c r="AW24" i="37"/>
  <c r="AX19" i="37"/>
  <c r="AW19" i="37"/>
  <c r="AY19" i="37"/>
  <c r="AV19" i="37"/>
  <c r="AW22" i="37"/>
  <c r="AX22" i="37"/>
  <c r="AV22" i="37"/>
  <c r="AY22" i="37"/>
  <c r="AY25" i="37"/>
  <c r="AX25" i="37"/>
  <c r="AW25" i="37"/>
  <c r="AV25" i="37"/>
  <c r="AY18" i="37"/>
  <c r="AX18" i="37"/>
  <c r="AW18" i="37"/>
  <c r="AV18" i="37"/>
  <c r="AU17" i="52" l="1"/>
  <c r="AT17" i="52"/>
  <c r="AS17" i="52"/>
  <c r="AL17" i="52"/>
  <c r="AK17" i="52"/>
  <c r="AD17" i="52"/>
  <c r="AC17" i="52"/>
  <c r="V17" i="52"/>
  <c r="U17" i="52"/>
  <c r="N17" i="52"/>
  <c r="C17" i="52"/>
  <c r="B17" i="52"/>
  <c r="I17" i="52"/>
  <c r="H17" i="52"/>
  <c r="G17" i="52"/>
  <c r="E17" i="52"/>
  <c r="D17" i="52"/>
  <c r="AW17" i="52" l="1"/>
  <c r="BA17" i="52" s="1"/>
  <c r="AX17" i="52"/>
  <c r="BB17" i="52" s="1"/>
  <c r="AV17" i="52"/>
  <c r="AZ17" i="52" s="1"/>
  <c r="AY17" i="52"/>
  <c r="BC17" i="52" s="1"/>
  <c r="G18" i="59" l="1"/>
  <c r="G17" i="59"/>
  <c r="G16" i="59"/>
  <c r="G17" i="47"/>
  <c r="G16" i="47"/>
  <c r="G16" i="52"/>
  <c r="G18" i="51"/>
  <c r="G17" i="51"/>
  <c r="G16" i="51"/>
  <c r="G17" i="57"/>
  <c r="G16" i="57"/>
  <c r="G18" i="55"/>
  <c r="G17" i="55"/>
  <c r="G16" i="55"/>
  <c r="G18" i="54"/>
  <c r="G17" i="54"/>
  <c r="G16" i="54"/>
  <c r="G17" i="53"/>
  <c r="G16" i="53"/>
  <c r="G25" i="50"/>
  <c r="G24" i="50"/>
  <c r="G23" i="50"/>
  <c r="G22" i="50"/>
  <c r="G21" i="50"/>
  <c r="G20" i="50"/>
  <c r="G19" i="50"/>
  <c r="G18" i="50"/>
  <c r="G17" i="50"/>
  <c r="G16" i="50"/>
  <c r="G28" i="49"/>
  <c r="G27" i="49"/>
  <c r="G25" i="49"/>
  <c r="G24" i="49"/>
  <c r="G23" i="49"/>
  <c r="G22" i="49"/>
  <c r="G19" i="49"/>
  <c r="G18" i="49"/>
  <c r="G17" i="49"/>
  <c r="G16" i="49"/>
  <c r="V17" i="46" l="1"/>
  <c r="U17" i="46"/>
  <c r="AD17" i="46"/>
  <c r="AC17" i="46"/>
  <c r="AT17" i="51" l="1"/>
  <c r="AS17" i="51"/>
  <c r="AT16" i="51"/>
  <c r="AS16" i="51"/>
  <c r="AD17" i="51"/>
  <c r="AC17" i="51"/>
  <c r="AD16" i="51"/>
  <c r="AC16" i="51"/>
  <c r="V17" i="51"/>
  <c r="U17" i="51"/>
  <c r="V16" i="51"/>
  <c r="U16" i="51"/>
  <c r="AY17" i="53"/>
  <c r="AX17" i="53"/>
  <c r="AW17" i="53"/>
  <c r="AV17" i="53"/>
  <c r="AY16" i="53"/>
  <c r="AX16" i="53"/>
  <c r="AW16" i="53"/>
  <c r="AV16" i="53"/>
  <c r="AU17" i="53"/>
  <c r="AU16" i="53"/>
  <c r="AD17" i="53"/>
  <c r="AC17" i="53"/>
  <c r="AD16" i="53"/>
  <c r="AC16" i="53"/>
  <c r="V17" i="53"/>
  <c r="U17" i="53"/>
  <c r="V16" i="53"/>
  <c r="U16" i="53"/>
  <c r="AU18" i="50"/>
  <c r="AU17" i="50"/>
  <c r="AU16" i="50"/>
  <c r="V18" i="50"/>
  <c r="U18" i="50"/>
  <c r="V17" i="50"/>
  <c r="U17" i="50"/>
  <c r="V16" i="50"/>
  <c r="U16" i="50"/>
  <c r="AD18" i="50"/>
  <c r="AC18" i="50"/>
  <c r="AD17" i="50"/>
  <c r="AC17" i="50"/>
  <c r="AD16" i="50"/>
  <c r="AC16" i="50"/>
  <c r="AS18" i="50"/>
  <c r="AS17" i="50"/>
  <c r="AS16" i="50"/>
  <c r="AK18" i="50"/>
  <c r="AK17" i="50"/>
  <c r="AK16" i="50"/>
  <c r="AU23" i="49"/>
  <c r="AU19" i="49"/>
  <c r="BC19" i="49" s="1"/>
  <c r="AU18" i="49"/>
  <c r="AU17" i="49"/>
  <c r="AS19" i="49"/>
  <c r="AS18" i="49"/>
  <c r="AS17" i="49"/>
  <c r="BC16" i="53" l="1"/>
  <c r="BB17" i="53"/>
  <c r="BB16" i="53"/>
  <c r="AZ18" i="49"/>
  <c r="BC18" i="49"/>
  <c r="BA18" i="49"/>
  <c r="BB18" i="49"/>
  <c r="BB23" i="49"/>
  <c r="BC23" i="49"/>
  <c r="BA23" i="49"/>
  <c r="AZ23" i="49"/>
  <c r="BC16" i="50"/>
  <c r="AZ16" i="50"/>
  <c r="BA16" i="50"/>
  <c r="BB16" i="50"/>
  <c r="BA19" i="49"/>
  <c r="AZ19" i="49"/>
  <c r="BB19" i="49"/>
  <c r="AZ17" i="50"/>
  <c r="BA17" i="50"/>
  <c r="BB17" i="50"/>
  <c r="BC17" i="50"/>
  <c r="AZ16" i="53"/>
  <c r="BB17" i="49"/>
  <c r="BA17" i="49"/>
  <c r="BC17" i="49"/>
  <c r="AZ17" i="49"/>
  <c r="BC18" i="50"/>
  <c r="BA18" i="50"/>
  <c r="BB18" i="50"/>
  <c r="AZ18" i="50"/>
  <c r="BA16" i="53"/>
  <c r="AZ17" i="53"/>
  <c r="BA17" i="53"/>
  <c r="BC17" i="53"/>
  <c r="AS23" i="49" l="1"/>
  <c r="N21" i="37"/>
  <c r="AY18" i="59"/>
  <c r="AX18" i="59"/>
  <c r="AW18" i="59"/>
  <c r="AV18" i="59"/>
  <c r="AY17" i="59"/>
  <c r="AX17" i="59"/>
  <c r="AW17" i="59"/>
  <c r="AV17" i="59"/>
  <c r="AY16" i="59"/>
  <c r="AX16" i="59"/>
  <c r="AW16" i="59"/>
  <c r="AV16" i="59"/>
  <c r="AX17" i="47"/>
  <c r="AW17" i="47"/>
  <c r="AV17" i="47"/>
  <c r="AX16" i="47"/>
  <c r="AW16" i="47"/>
  <c r="AV16" i="47"/>
  <c r="AV17" i="51"/>
  <c r="AW17" i="51"/>
  <c r="AX17" i="51"/>
  <c r="AY17" i="51"/>
  <c r="AY16" i="51"/>
  <c r="AX16" i="51"/>
  <c r="AW16" i="51"/>
  <c r="AV16" i="51"/>
  <c r="G20" i="48" l="1"/>
  <c r="G19" i="48"/>
  <c r="G18" i="48"/>
  <c r="G17" i="48"/>
  <c r="G16" i="48"/>
  <c r="AU16" i="37"/>
  <c r="G26" i="37"/>
  <c r="G25" i="37"/>
  <c r="G24" i="37"/>
  <c r="G23" i="37"/>
  <c r="G22" i="37"/>
  <c r="G21" i="37"/>
  <c r="G20" i="37"/>
  <c r="G19" i="37"/>
  <c r="G18" i="37"/>
  <c r="G17" i="37"/>
  <c r="G16" i="37"/>
  <c r="AZ16" i="37" l="1"/>
  <c r="BC16" i="37"/>
  <c r="BB16" i="37"/>
  <c r="BA16" i="37"/>
  <c r="AZ21" i="48"/>
  <c r="BC21" i="48"/>
  <c r="BA21" i="48"/>
  <c r="AV17" i="44"/>
  <c r="AZ17" i="44" s="1"/>
  <c r="AW17" i="44"/>
  <c r="AX17" i="44"/>
  <c r="AY17" i="44"/>
  <c r="AY16" i="44"/>
  <c r="AX16" i="44"/>
  <c r="AU18" i="44"/>
  <c r="AU17" i="44"/>
  <c r="AU16" i="44"/>
  <c r="AV18" i="44" s="1"/>
  <c r="AT18" i="44"/>
  <c r="AS18" i="44"/>
  <c r="AL18" i="44"/>
  <c r="AK18" i="44"/>
  <c r="AD18" i="44"/>
  <c r="AC18" i="44"/>
  <c r="V18" i="44"/>
  <c r="U18" i="44"/>
  <c r="AW16" i="44"/>
  <c r="AV16" i="44"/>
  <c r="AD17" i="44"/>
  <c r="AC17" i="44"/>
  <c r="AD16" i="44"/>
  <c r="AC16" i="44"/>
  <c r="V17" i="44"/>
  <c r="U17" i="44"/>
  <c r="V16" i="44"/>
  <c r="U16" i="44"/>
  <c r="G18" i="44"/>
  <c r="G17" i="44"/>
  <c r="G16" i="44"/>
  <c r="AU17" i="45"/>
  <c r="BB17" i="45" s="1"/>
  <c r="AD22" i="45"/>
  <c r="AC22" i="45"/>
  <c r="AD21" i="45"/>
  <c r="AC21" i="45"/>
  <c r="AD20" i="45"/>
  <c r="AC20" i="45"/>
  <c r="AD19" i="45"/>
  <c r="AC19" i="45"/>
  <c r="AD18" i="45"/>
  <c r="AC18" i="45"/>
  <c r="AD17" i="45"/>
  <c r="AC17" i="45"/>
  <c r="AD16" i="45"/>
  <c r="AC16" i="45"/>
  <c r="V22" i="45"/>
  <c r="U22" i="45"/>
  <c r="V21" i="45"/>
  <c r="U21" i="45"/>
  <c r="V20" i="45"/>
  <c r="U20" i="45"/>
  <c r="V19" i="45"/>
  <c r="U19" i="45"/>
  <c r="V18" i="45"/>
  <c r="U18" i="45"/>
  <c r="V17" i="45"/>
  <c r="U17" i="45"/>
  <c r="V16" i="45"/>
  <c r="U16" i="45"/>
  <c r="G23" i="45"/>
  <c r="G22" i="45"/>
  <c r="G21" i="45"/>
  <c r="G20" i="45"/>
  <c r="G19" i="45"/>
  <c r="G18" i="45"/>
  <c r="G17" i="45"/>
  <c r="G16" i="45"/>
  <c r="AU17" i="46"/>
  <c r="AY17" i="46" s="1"/>
  <c r="G22" i="46"/>
  <c r="G21" i="46"/>
  <c r="G20" i="46"/>
  <c r="G19" i="46"/>
  <c r="G17" i="46"/>
  <c r="G16" i="46"/>
  <c r="AV22" i="45" l="1"/>
  <c r="AW22" i="45"/>
  <c r="AV19" i="45"/>
  <c r="AW19" i="45"/>
  <c r="AV20" i="45"/>
  <c r="AW20" i="45"/>
  <c r="AV21" i="45"/>
  <c r="AW21" i="45"/>
  <c r="AV16" i="45"/>
  <c r="AW16" i="45"/>
  <c r="AZ17" i="45"/>
  <c r="BA17" i="45"/>
  <c r="BC17" i="45"/>
  <c r="AV18" i="45"/>
  <c r="AW18" i="45"/>
  <c r="AW18" i="44"/>
  <c r="BA18" i="44" s="1"/>
  <c r="AX18" i="44"/>
  <c r="AY18" i="44"/>
  <c r="AZ16" i="44"/>
  <c r="BA16" i="44"/>
  <c r="BB16" i="44"/>
  <c r="BA17" i="44"/>
  <c r="AZ18" i="44"/>
  <c r="BC16" i="44"/>
  <c r="BB17" i="44"/>
  <c r="BC17" i="44"/>
  <c r="AV17" i="46"/>
  <c r="AW17" i="46"/>
  <c r="BA17" i="46" s="1"/>
  <c r="AX17" i="46"/>
  <c r="AZ17" i="46"/>
  <c r="BC17" i="46"/>
  <c r="BB18" i="44" l="1"/>
  <c r="BC18" i="44"/>
  <c r="BB17" i="46"/>
  <c r="G18" i="43"/>
  <c r="G17" i="43"/>
  <c r="G16" i="43"/>
  <c r="I17" i="59" l="1"/>
  <c r="I18" i="59"/>
  <c r="I16" i="59"/>
  <c r="I17" i="47" l="1"/>
  <c r="I16" i="47"/>
  <c r="C16" i="51" l="1"/>
  <c r="D18" i="51"/>
  <c r="D17" i="51"/>
  <c r="D16" i="51"/>
  <c r="C16" i="59" l="1"/>
  <c r="N16" i="52" l="1"/>
  <c r="N17" i="53"/>
  <c r="N16" i="53"/>
  <c r="N17" i="59" l="1"/>
  <c r="N18" i="59"/>
  <c r="N16" i="59"/>
  <c r="H17" i="59"/>
  <c r="H18" i="59"/>
  <c r="H16" i="59"/>
  <c r="E17" i="59"/>
  <c r="E18" i="59"/>
  <c r="E16" i="59"/>
  <c r="D18" i="59"/>
  <c r="D17" i="59"/>
  <c r="D16" i="59"/>
  <c r="B16" i="59"/>
  <c r="AU16" i="59" l="1"/>
  <c r="AU17" i="59"/>
  <c r="AU18" i="59"/>
  <c r="N17" i="47"/>
  <c r="N16" i="47"/>
  <c r="E17" i="47"/>
  <c r="H17" i="47"/>
  <c r="H16" i="47"/>
  <c r="E16" i="47"/>
  <c r="D17" i="47"/>
  <c r="D16" i="47"/>
  <c r="C16" i="47"/>
  <c r="B16" i="47"/>
  <c r="AT17" i="47"/>
  <c r="AY17" i="47" s="1"/>
  <c r="AS17" i="47"/>
  <c r="AT16" i="47"/>
  <c r="AY16" i="47" s="1"/>
  <c r="AS16" i="47"/>
  <c r="AZ18" i="59" l="1"/>
  <c r="BA18" i="59"/>
  <c r="BB18" i="59"/>
  <c r="BC18" i="59"/>
  <c r="BC17" i="59"/>
  <c r="BB17" i="59"/>
  <c r="AZ17" i="59"/>
  <c r="BA17" i="59"/>
  <c r="BC16" i="59"/>
  <c r="BB16" i="59"/>
  <c r="AZ16" i="59"/>
  <c r="BA16" i="59"/>
  <c r="AU17" i="47"/>
  <c r="BC17" i="47" s="1"/>
  <c r="AU16" i="47"/>
  <c r="AZ19" i="59" l="1"/>
  <c r="AZ16" i="47"/>
  <c r="BA16" i="47"/>
  <c r="BB16" i="47"/>
  <c r="AZ17" i="47"/>
  <c r="AZ19" i="47" s="1"/>
  <c r="BA17" i="47"/>
  <c r="BB17" i="47"/>
  <c r="BC16" i="47"/>
  <c r="BB19" i="59"/>
  <c r="BC19" i="59"/>
  <c r="BA19" i="59"/>
  <c r="BC19" i="47" l="1"/>
  <c r="BB19" i="47"/>
  <c r="BA19" i="47"/>
  <c r="E16" i="57" l="1"/>
  <c r="I16" i="52"/>
  <c r="H16" i="52"/>
  <c r="E16" i="52"/>
  <c r="D16" i="52"/>
  <c r="C16" i="52"/>
  <c r="B16" i="52"/>
  <c r="AL17" i="45"/>
  <c r="AK17" i="45"/>
  <c r="AT16" i="52"/>
  <c r="AS16" i="52"/>
  <c r="AD16" i="52"/>
  <c r="AC16" i="52"/>
  <c r="V16" i="52"/>
  <c r="U16" i="52"/>
  <c r="AW16" i="52" l="1"/>
  <c r="AY16" i="52"/>
  <c r="AV16" i="52"/>
  <c r="AX16" i="52"/>
  <c r="AU16" i="52"/>
  <c r="BB16" i="52" l="1"/>
  <c r="BA16" i="52"/>
  <c r="AZ16" i="52"/>
  <c r="BC16" i="52"/>
  <c r="BC18" i="52" s="1"/>
  <c r="BA18" i="52"/>
  <c r="AZ18" i="52"/>
  <c r="BB18" i="52"/>
  <c r="AT18" i="51" l="1"/>
  <c r="E18" i="51"/>
  <c r="H18" i="51"/>
  <c r="I18" i="51"/>
  <c r="E17" i="51"/>
  <c r="H17" i="51"/>
  <c r="I17" i="51"/>
  <c r="N17" i="51"/>
  <c r="N18" i="51"/>
  <c r="N16" i="51"/>
  <c r="I16" i="51"/>
  <c r="H16" i="51"/>
  <c r="E16" i="51"/>
  <c r="B16" i="51"/>
  <c r="AS18" i="51"/>
  <c r="AL18" i="51"/>
  <c r="AK18" i="51"/>
  <c r="AD18" i="51"/>
  <c r="AC18" i="51"/>
  <c r="V18" i="51"/>
  <c r="U18" i="51"/>
  <c r="AU17" i="51"/>
  <c r="AL17" i="51"/>
  <c r="AK17" i="51"/>
  <c r="AU16" i="51"/>
  <c r="AL16" i="51"/>
  <c r="AK16" i="51"/>
  <c r="BB17" i="51" l="1"/>
  <c r="BA17" i="51"/>
  <c r="BC17" i="51"/>
  <c r="AZ17" i="51"/>
  <c r="AZ16" i="51"/>
  <c r="BA16" i="51"/>
  <c r="BC16" i="51"/>
  <c r="BB16" i="51"/>
  <c r="AY18" i="51"/>
  <c r="AX18" i="51"/>
  <c r="AW18" i="51"/>
  <c r="AV18" i="51"/>
  <c r="AU18" i="51"/>
  <c r="BC18" i="51" l="1"/>
  <c r="BA18" i="51"/>
  <c r="BA19" i="51" s="1"/>
  <c r="AZ18" i="51"/>
  <c r="BB18" i="51"/>
  <c r="BB19" i="51"/>
  <c r="BC19" i="51"/>
  <c r="AZ19" i="51"/>
  <c r="N17" i="57" l="1"/>
  <c r="N16" i="57"/>
  <c r="E17" i="57"/>
  <c r="H17" i="57"/>
  <c r="I17" i="57"/>
  <c r="I16" i="57"/>
  <c r="H16" i="57"/>
  <c r="D17" i="57"/>
  <c r="D16" i="57"/>
  <c r="C16" i="57"/>
  <c r="B16" i="57"/>
  <c r="AT17" i="57"/>
  <c r="AS17" i="57"/>
  <c r="AL17" i="57"/>
  <c r="AK17" i="57"/>
  <c r="AD17" i="57"/>
  <c r="AC17" i="57"/>
  <c r="V17" i="57"/>
  <c r="AV17" i="57" s="1"/>
  <c r="U17" i="57"/>
  <c r="AV16" i="57"/>
  <c r="AT16" i="57"/>
  <c r="AS16" i="57"/>
  <c r="AL16" i="57"/>
  <c r="AK16" i="57"/>
  <c r="AD16" i="57"/>
  <c r="AC16" i="57"/>
  <c r="V16" i="57"/>
  <c r="U16" i="57"/>
  <c r="AU16" i="57" l="1"/>
  <c r="AZ16" i="57" s="1"/>
  <c r="AX17" i="57"/>
  <c r="AW17" i="57"/>
  <c r="AY17" i="57"/>
  <c r="AU17" i="57"/>
  <c r="AZ17" i="57" s="1"/>
  <c r="AY16" i="57"/>
  <c r="BC16" i="57" s="1"/>
  <c r="AX16" i="57"/>
  <c r="BB16" i="57" s="1"/>
  <c r="AW16" i="57"/>
  <c r="BA16" i="57" s="1"/>
  <c r="BA17" i="57" l="1"/>
  <c r="BC17" i="57"/>
  <c r="BB17" i="57"/>
  <c r="AZ18" i="57"/>
  <c r="BA18" i="57" l="1"/>
  <c r="BB18" i="57"/>
  <c r="BC18" i="57"/>
  <c r="N18" i="55" l="1"/>
  <c r="N17" i="55"/>
  <c r="N16" i="55"/>
  <c r="I18" i="55"/>
  <c r="I17" i="55"/>
  <c r="I16" i="55"/>
  <c r="E18" i="55"/>
  <c r="H18" i="55"/>
  <c r="E17" i="55"/>
  <c r="H17" i="55"/>
  <c r="H16" i="55"/>
  <c r="E16" i="55"/>
  <c r="C16" i="55"/>
  <c r="D18" i="55"/>
  <c r="D17" i="55"/>
  <c r="D16" i="55"/>
  <c r="B16" i="55"/>
  <c r="AT18" i="55"/>
  <c r="AS18" i="55"/>
  <c r="AL18" i="55"/>
  <c r="AK18" i="55"/>
  <c r="AD18" i="55"/>
  <c r="AW18" i="55" s="1"/>
  <c r="BC18" i="55" s="1"/>
  <c r="AC18" i="55"/>
  <c r="V18" i="55"/>
  <c r="AV18" i="55" s="1"/>
  <c r="BB18" i="55" s="1"/>
  <c r="U18" i="55"/>
  <c r="AT17" i="55"/>
  <c r="AS17" i="55"/>
  <c r="AL17" i="55"/>
  <c r="AK17" i="55"/>
  <c r="AD17" i="55"/>
  <c r="AC17" i="55"/>
  <c r="V17" i="55"/>
  <c r="AV17" i="55" s="1"/>
  <c r="U17" i="55"/>
  <c r="AT16" i="55"/>
  <c r="AS16" i="55"/>
  <c r="AL16" i="55"/>
  <c r="AK16" i="55"/>
  <c r="AD16" i="55"/>
  <c r="AC16" i="55"/>
  <c r="V16" i="55"/>
  <c r="AV16" i="55" s="1"/>
  <c r="U16" i="55"/>
  <c r="AW17" i="55" l="1"/>
  <c r="AX17" i="55"/>
  <c r="AY17" i="55"/>
  <c r="AU17" i="55"/>
  <c r="AZ17" i="55" s="1"/>
  <c r="AU18" i="55"/>
  <c r="AY18" i="55"/>
  <c r="AU16" i="55"/>
  <c r="AZ16" i="55" s="1"/>
  <c r="AW16" i="55"/>
  <c r="BA16" i="55" s="1"/>
  <c r="AX18" i="55"/>
  <c r="AX16" i="55"/>
  <c r="BB16" i="55" s="1"/>
  <c r="AY16" i="55"/>
  <c r="N23" i="50"/>
  <c r="N24" i="50"/>
  <c r="N25" i="50"/>
  <c r="N20" i="50"/>
  <c r="N21" i="50"/>
  <c r="N22" i="50"/>
  <c r="N18" i="50"/>
  <c r="N19" i="50"/>
  <c r="N17" i="50"/>
  <c r="N16" i="50"/>
  <c r="N18" i="43"/>
  <c r="N17" i="43"/>
  <c r="N16" i="43"/>
  <c r="E18" i="54"/>
  <c r="H18" i="54"/>
  <c r="E17" i="54"/>
  <c r="H17" i="54"/>
  <c r="N17" i="54"/>
  <c r="N18" i="54"/>
  <c r="N16" i="54"/>
  <c r="H16" i="54"/>
  <c r="E16" i="54"/>
  <c r="D17" i="54"/>
  <c r="D18" i="54"/>
  <c r="D16" i="54"/>
  <c r="BC17" i="55" l="1"/>
  <c r="AZ18" i="55"/>
  <c r="BA18" i="55"/>
  <c r="BA17" i="55"/>
  <c r="BB17" i="55"/>
  <c r="BC16" i="55"/>
  <c r="AZ19" i="55"/>
  <c r="BC19" i="55" l="1"/>
  <c r="BA19" i="55"/>
  <c r="BB19" i="55"/>
  <c r="C16" i="54" l="1"/>
  <c r="B16" i="54"/>
  <c r="AT18" i="54"/>
  <c r="AS18" i="54"/>
  <c r="AV18" i="54"/>
  <c r="I18" i="54"/>
  <c r="AT17" i="54"/>
  <c r="AS17" i="54"/>
  <c r="I17" i="54"/>
  <c r="AW16" i="54"/>
  <c r="AT16" i="54"/>
  <c r="AS16" i="54"/>
  <c r="AV16" i="54"/>
  <c r="I16" i="54"/>
  <c r="AW18" i="54" l="1"/>
  <c r="AU16" i="54"/>
  <c r="BA16" i="54" s="1"/>
  <c r="AY18" i="54"/>
  <c r="AX18" i="54"/>
  <c r="AU18" i="54"/>
  <c r="AZ18" i="54" s="1"/>
  <c r="AU17" i="54"/>
  <c r="AY16" i="54"/>
  <c r="BC16" i="54" s="1"/>
  <c r="AV17" i="54"/>
  <c r="AZ17" i="54" s="1"/>
  <c r="AY17" i="54"/>
  <c r="BC17" i="54" s="1"/>
  <c r="AX17" i="54"/>
  <c r="AW17" i="54"/>
  <c r="AX16" i="54"/>
  <c r="BB18" i="54" l="1"/>
  <c r="BB16" i="54"/>
  <c r="BC18" i="54"/>
  <c r="BA18" i="54"/>
  <c r="AZ16" i="54"/>
  <c r="BA17" i="54"/>
  <c r="BB17" i="54"/>
  <c r="AZ19" i="54"/>
  <c r="BA19" i="54"/>
  <c r="BC19" i="54"/>
  <c r="BB19" i="54" l="1"/>
  <c r="AT18" i="50" l="1"/>
  <c r="AT17" i="50"/>
  <c r="AL18" i="50"/>
  <c r="AL17" i="50"/>
  <c r="AT16" i="50"/>
  <c r="AL16" i="50"/>
  <c r="E17" i="50"/>
  <c r="H17" i="50"/>
  <c r="E18" i="50"/>
  <c r="H18" i="50"/>
  <c r="E19" i="50"/>
  <c r="H19" i="50"/>
  <c r="E20" i="50"/>
  <c r="H20" i="50"/>
  <c r="E21" i="50"/>
  <c r="H21" i="50"/>
  <c r="E22" i="50"/>
  <c r="H22" i="50"/>
  <c r="E23" i="50"/>
  <c r="H23" i="50"/>
  <c r="E24" i="50"/>
  <c r="H24" i="50"/>
  <c r="E25" i="50"/>
  <c r="F25" i="50"/>
  <c r="H25" i="50"/>
  <c r="I16" i="50"/>
  <c r="H16" i="50"/>
  <c r="AT17" i="44" l="1"/>
  <c r="AS17" i="44"/>
  <c r="AT16" i="44"/>
  <c r="AS16" i="44"/>
  <c r="AL17" i="44"/>
  <c r="AK17" i="44"/>
  <c r="AL16" i="44"/>
  <c r="AK16" i="44"/>
  <c r="P69" i="38"/>
  <c r="F69" i="38" s="1"/>
  <c r="E16" i="50" l="1"/>
  <c r="D17" i="50"/>
  <c r="D19" i="50"/>
  <c r="D20" i="50"/>
  <c r="D21" i="50"/>
  <c r="D22" i="50"/>
  <c r="D23" i="50"/>
  <c r="D24" i="50"/>
  <c r="D25" i="50"/>
  <c r="D16" i="50"/>
  <c r="B16" i="50"/>
  <c r="C16" i="50"/>
  <c r="AT25" i="50"/>
  <c r="AS25" i="50"/>
  <c r="AL25" i="50"/>
  <c r="AK25" i="50"/>
  <c r="AD25" i="50"/>
  <c r="AC25" i="50"/>
  <c r="V25" i="50"/>
  <c r="U25" i="50"/>
  <c r="AT24" i="50"/>
  <c r="AS24" i="50"/>
  <c r="AL24" i="50"/>
  <c r="AK24" i="50"/>
  <c r="AD24" i="50"/>
  <c r="AC24" i="50"/>
  <c r="V24" i="50"/>
  <c r="U24" i="50"/>
  <c r="AT23" i="50"/>
  <c r="AS23" i="50"/>
  <c r="AL23" i="50"/>
  <c r="AK23" i="50"/>
  <c r="AD23" i="50"/>
  <c r="AC23" i="50"/>
  <c r="V23" i="50"/>
  <c r="U23" i="50"/>
  <c r="AX25" i="50" l="1"/>
  <c r="AW25" i="50"/>
  <c r="AY25" i="50"/>
  <c r="AV25" i="50"/>
  <c r="AV24" i="50"/>
  <c r="AY24" i="50"/>
  <c r="AW24" i="50"/>
  <c r="AX24" i="50"/>
  <c r="AY23" i="50"/>
  <c r="AX23" i="50"/>
  <c r="AW23" i="50"/>
  <c r="AV23" i="50"/>
  <c r="AY20" i="50"/>
  <c r="AX20" i="50"/>
  <c r="AW20" i="50"/>
  <c r="AV20" i="50"/>
  <c r="AY22" i="50"/>
  <c r="AX22" i="50"/>
  <c r="AW22" i="50"/>
  <c r="AV22" i="50"/>
  <c r="AV21" i="50"/>
  <c r="AY21" i="50"/>
  <c r="AX21" i="50"/>
  <c r="AW21" i="50"/>
  <c r="AY19" i="50"/>
  <c r="AX19" i="50"/>
  <c r="AW19" i="50"/>
  <c r="AV19" i="50"/>
  <c r="AU23" i="50"/>
  <c r="AU25" i="50"/>
  <c r="AU22" i="50"/>
  <c r="AU21" i="50"/>
  <c r="AU20" i="50"/>
  <c r="AU19" i="50"/>
  <c r="AU24" i="50"/>
  <c r="AZ23" i="50" l="1"/>
  <c r="BA23" i="50"/>
  <c r="BB23" i="50"/>
  <c r="BC23" i="50"/>
  <c r="BB24" i="50"/>
  <c r="BA24" i="50"/>
  <c r="BC24" i="50"/>
  <c r="AZ24" i="50"/>
  <c r="AZ25" i="50"/>
  <c r="BD25" i="50"/>
  <c r="BC25" i="50"/>
  <c r="BG25" i="50"/>
  <c r="BA25" i="50"/>
  <c r="BE25" i="50"/>
  <c r="BB25" i="50"/>
  <c r="BF25" i="50"/>
  <c r="BA21" i="50"/>
  <c r="BB21" i="50"/>
  <c r="BC21" i="50"/>
  <c r="AZ21" i="50"/>
  <c r="AZ22" i="50"/>
  <c r="BA22" i="50"/>
  <c r="BB22" i="50"/>
  <c r="BC22" i="50"/>
  <c r="AZ19" i="50"/>
  <c r="AZ20" i="50"/>
  <c r="BA19" i="50"/>
  <c r="BA20" i="50"/>
  <c r="BB19" i="50"/>
  <c r="BB20" i="50"/>
  <c r="BC19" i="50"/>
  <c r="BC20" i="50"/>
  <c r="AZ26" i="50"/>
  <c r="BC26" i="50" l="1"/>
  <c r="BB26" i="50"/>
  <c r="BA26" i="50"/>
  <c r="B16" i="53"/>
  <c r="AT17" i="53"/>
  <c r="AS17" i="53"/>
  <c r="AT16" i="53"/>
  <c r="AS16" i="53"/>
  <c r="AK17" i="53"/>
  <c r="AL17" i="53"/>
  <c r="AL16" i="53"/>
  <c r="AK16" i="53"/>
  <c r="I17" i="53"/>
  <c r="I16" i="53"/>
  <c r="H17" i="53"/>
  <c r="H16" i="53"/>
  <c r="E17" i="53"/>
  <c r="E16" i="53"/>
  <c r="D17" i="53"/>
  <c r="D16" i="53"/>
  <c r="C16" i="53"/>
  <c r="BC19" i="53" l="1"/>
  <c r="AZ19" i="53"/>
  <c r="N17" i="44"/>
  <c r="N18" i="44"/>
  <c r="N16" i="44"/>
  <c r="I17" i="44"/>
  <c r="I18" i="44"/>
  <c r="I16" i="44"/>
  <c r="H17" i="44"/>
  <c r="H18" i="44"/>
  <c r="H16" i="44"/>
  <c r="F18" i="44"/>
  <c r="F16" i="44"/>
  <c r="BF16" i="44" s="1"/>
  <c r="E17" i="44"/>
  <c r="E18" i="44"/>
  <c r="E16" i="44"/>
  <c r="D18" i="44"/>
  <c r="D17" i="44"/>
  <c r="D16" i="44"/>
  <c r="C16" i="44"/>
  <c r="B16" i="44"/>
  <c r="BD18" i="44" l="1"/>
  <c r="BE18" i="44"/>
  <c r="BF18" i="44"/>
  <c r="BG18" i="44"/>
  <c r="BE16" i="44"/>
  <c r="BD16" i="44"/>
  <c r="BG16" i="44"/>
  <c r="BA19" i="53"/>
  <c r="BB19" i="53"/>
  <c r="BC19" i="44" l="1"/>
  <c r="BB19" i="44"/>
  <c r="AZ19" i="44"/>
  <c r="BA19" i="44" l="1"/>
  <c r="AT23" i="49" l="1"/>
  <c r="AT19" i="49"/>
  <c r="AT18" i="49"/>
  <c r="AT17" i="49"/>
  <c r="N27" i="49"/>
  <c r="N28" i="49"/>
  <c r="N29" i="49"/>
  <c r="N17" i="49"/>
  <c r="N18" i="49"/>
  <c r="N19" i="49"/>
  <c r="N22" i="49"/>
  <c r="N23" i="49"/>
  <c r="N24" i="49"/>
  <c r="N25" i="49"/>
  <c r="N16" i="49"/>
  <c r="I17" i="49"/>
  <c r="I18" i="49"/>
  <c r="I19" i="49"/>
  <c r="I22" i="49"/>
  <c r="I23" i="49"/>
  <c r="I24" i="49"/>
  <c r="I25" i="49"/>
  <c r="I27" i="49"/>
  <c r="I28" i="49"/>
  <c r="I16" i="49"/>
  <c r="H23" i="49"/>
  <c r="E23" i="49"/>
  <c r="H28" i="49"/>
  <c r="E28" i="49"/>
  <c r="H27" i="49"/>
  <c r="E27" i="49"/>
  <c r="H25" i="49"/>
  <c r="E25" i="49"/>
  <c r="H24" i="49"/>
  <c r="E24" i="49"/>
  <c r="E22" i="49"/>
  <c r="H22" i="49"/>
  <c r="E19" i="49"/>
  <c r="H19" i="49"/>
  <c r="E17" i="49"/>
  <c r="H17" i="49"/>
  <c r="E18" i="49"/>
  <c r="H18" i="49"/>
  <c r="H16" i="49"/>
  <c r="E16" i="49"/>
  <c r="C27" i="49"/>
  <c r="D27" i="49"/>
  <c r="D28" i="49"/>
  <c r="D24" i="49"/>
  <c r="D25" i="49"/>
  <c r="D23" i="49"/>
  <c r="D22" i="49"/>
  <c r="D19" i="49"/>
  <c r="D17" i="49"/>
  <c r="D18" i="49"/>
  <c r="D16" i="49"/>
  <c r="C22" i="49"/>
  <c r="C16" i="49"/>
  <c r="B16" i="49"/>
  <c r="AT29" i="49"/>
  <c r="AY29" i="49" s="1"/>
  <c r="AS29" i="49"/>
  <c r="AT28" i="49"/>
  <c r="AY28" i="49" s="1"/>
  <c r="AS28" i="49"/>
  <c r="AT27" i="49"/>
  <c r="AY27" i="49" s="1"/>
  <c r="AS27" i="49"/>
  <c r="AT25" i="49"/>
  <c r="AY25" i="49" s="1"/>
  <c r="AS25" i="49"/>
  <c r="AT24" i="49"/>
  <c r="AY24" i="49" s="1"/>
  <c r="AS24" i="49"/>
  <c r="AT22" i="49"/>
  <c r="AY22" i="49" s="1"/>
  <c r="AS22" i="49"/>
  <c r="AT16" i="49"/>
  <c r="AY16" i="49" s="1"/>
  <c r="AS16" i="49"/>
  <c r="AU27" i="49" l="1"/>
  <c r="AU22" i="49"/>
  <c r="AU24" i="49"/>
  <c r="AU25" i="49"/>
  <c r="BC25" i="49" s="1"/>
  <c r="AU28" i="49"/>
  <c r="AU16" i="49"/>
  <c r="BC16" i="49" s="1"/>
  <c r="AU29" i="49"/>
  <c r="BC29" i="49" s="1"/>
  <c r="AZ24" i="49" l="1"/>
  <c r="BB24" i="49"/>
  <c r="BA24" i="49"/>
  <c r="BA22" i="49"/>
  <c r="AZ22" i="49"/>
  <c r="BB22" i="49"/>
  <c r="BC22" i="49"/>
  <c r="BA28" i="49"/>
  <c r="AZ28" i="49"/>
  <c r="BB28" i="49"/>
  <c r="BC24" i="49"/>
  <c r="AZ25" i="49"/>
  <c r="BB25" i="49"/>
  <c r="BA25" i="49"/>
  <c r="BB27" i="49"/>
  <c r="AZ27" i="49"/>
  <c r="BA27" i="49"/>
  <c r="BB29" i="49"/>
  <c r="BA29" i="49"/>
  <c r="AZ29" i="49"/>
  <c r="BC28" i="49"/>
  <c r="BB16" i="49"/>
  <c r="BB34" i="49" s="1"/>
  <c r="BA16" i="49"/>
  <c r="BA34" i="49" s="1"/>
  <c r="AZ16" i="49"/>
  <c r="AZ34" i="49" s="1"/>
  <c r="BC27" i="49"/>
  <c r="BC34" i="49" l="1"/>
  <c r="N21" i="48"/>
  <c r="I21" i="48"/>
  <c r="H21" i="48"/>
  <c r="E21" i="48"/>
  <c r="D21" i="48"/>
  <c r="C21" i="48"/>
  <c r="B21" i="48"/>
  <c r="N17" i="48"/>
  <c r="N18" i="48"/>
  <c r="N19" i="48"/>
  <c r="N20" i="48"/>
  <c r="N16" i="48"/>
  <c r="I20" i="48"/>
  <c r="I19" i="48"/>
  <c r="I17" i="48"/>
  <c r="I18" i="48"/>
  <c r="I16" i="48"/>
  <c r="H17" i="48"/>
  <c r="H18" i="48"/>
  <c r="H19" i="48"/>
  <c r="H20" i="48"/>
  <c r="H16" i="48"/>
  <c r="E17" i="48"/>
  <c r="E18" i="48"/>
  <c r="E19" i="48"/>
  <c r="E20" i="48"/>
  <c r="E16" i="48"/>
  <c r="D20" i="48"/>
  <c r="D19" i="48"/>
  <c r="D18" i="48"/>
  <c r="D17" i="48"/>
  <c r="D16" i="48"/>
  <c r="C16" i="48"/>
  <c r="B16" i="48"/>
  <c r="AU20" i="48" l="1"/>
  <c r="AU18" i="48"/>
  <c r="AU16" i="48"/>
  <c r="AU19" i="48"/>
  <c r="AU17" i="48"/>
  <c r="BB17" i="48" l="1"/>
  <c r="BA17" i="48"/>
  <c r="BC17" i="48"/>
  <c r="AZ17" i="48"/>
  <c r="BC19" i="48"/>
  <c r="BB19" i="48"/>
  <c r="BA19" i="48"/>
  <c r="AZ19" i="48"/>
  <c r="BB16" i="48"/>
  <c r="BB22" i="48" s="1"/>
  <c r="BA16" i="48"/>
  <c r="BA22" i="48" s="1"/>
  <c r="AZ16" i="48"/>
  <c r="BC16" i="48"/>
  <c r="AZ18" i="48"/>
  <c r="BC18" i="48"/>
  <c r="BA18" i="48"/>
  <c r="BB18" i="48"/>
  <c r="AZ20" i="48"/>
  <c r="BA20" i="48"/>
  <c r="BB20" i="48"/>
  <c r="BC20" i="48"/>
  <c r="BC22" i="48" l="1"/>
  <c r="AZ22" i="48"/>
  <c r="N26" i="37"/>
  <c r="N25" i="37"/>
  <c r="I26" i="37"/>
  <c r="I25" i="37"/>
  <c r="H26" i="37"/>
  <c r="H25" i="37"/>
  <c r="E26" i="37"/>
  <c r="E25" i="37"/>
  <c r="D26" i="37"/>
  <c r="D25" i="37"/>
  <c r="C25" i="37"/>
  <c r="B25" i="37"/>
  <c r="AL22" i="45"/>
  <c r="AK22" i="45"/>
  <c r="AL21" i="45"/>
  <c r="AK21" i="45"/>
  <c r="AL20" i="45"/>
  <c r="AK20" i="45"/>
  <c r="AL19" i="45"/>
  <c r="AK19" i="45"/>
  <c r="AL18" i="45"/>
  <c r="AK18" i="45"/>
  <c r="AT17" i="45"/>
  <c r="AS17" i="45"/>
  <c r="AX20" i="45" l="1"/>
  <c r="AX18" i="45"/>
  <c r="AX19" i="45"/>
  <c r="AX21" i="45"/>
  <c r="AY22" i="45"/>
  <c r="AX22" i="45"/>
  <c r="N17" i="45"/>
  <c r="N18" i="45"/>
  <c r="N19" i="45"/>
  <c r="N20" i="45"/>
  <c r="N21" i="45"/>
  <c r="N22" i="45"/>
  <c r="N23" i="45"/>
  <c r="N16" i="45"/>
  <c r="I17" i="45"/>
  <c r="I18" i="45"/>
  <c r="I19" i="45"/>
  <c r="I20" i="45"/>
  <c r="I21" i="45"/>
  <c r="I22" i="45"/>
  <c r="I23" i="45"/>
  <c r="I16" i="45"/>
  <c r="H17" i="45"/>
  <c r="H18" i="45"/>
  <c r="H19" i="45"/>
  <c r="H20" i="45"/>
  <c r="H21" i="45"/>
  <c r="H22" i="45"/>
  <c r="H23" i="45"/>
  <c r="H16" i="45"/>
  <c r="E17" i="45"/>
  <c r="E18" i="45"/>
  <c r="E19" i="45"/>
  <c r="E20" i="45"/>
  <c r="E21" i="45"/>
  <c r="E22" i="45"/>
  <c r="E23" i="45"/>
  <c r="E16" i="45"/>
  <c r="D17" i="45"/>
  <c r="D18" i="45"/>
  <c r="D19" i="45"/>
  <c r="D20" i="45"/>
  <c r="D21" i="45"/>
  <c r="D22" i="45"/>
  <c r="D23" i="45"/>
  <c r="D16" i="45"/>
  <c r="C16" i="45"/>
  <c r="B16" i="45"/>
  <c r="AT23" i="45"/>
  <c r="AY23" i="45" s="1"/>
  <c r="AS23" i="45"/>
  <c r="AT22" i="45"/>
  <c r="AS22" i="45"/>
  <c r="AT21" i="45"/>
  <c r="AY21" i="45" s="1"/>
  <c r="AS21" i="45"/>
  <c r="AU21" i="45" s="1"/>
  <c r="AT20" i="45"/>
  <c r="AY20" i="45" s="1"/>
  <c r="AS20" i="45"/>
  <c r="AT19" i="45"/>
  <c r="AY19" i="45" s="1"/>
  <c r="AS19" i="45"/>
  <c r="AT18" i="45"/>
  <c r="AY18" i="45" s="1"/>
  <c r="AS18" i="45"/>
  <c r="AT16" i="45"/>
  <c r="AS16" i="45"/>
  <c r="AL16" i="45"/>
  <c r="AK16" i="45"/>
  <c r="AX16" i="45" l="1"/>
  <c r="AY16" i="45"/>
  <c r="BB21" i="45"/>
  <c r="BC21" i="45"/>
  <c r="BA21" i="45"/>
  <c r="AZ21" i="45"/>
  <c r="AU22" i="45"/>
  <c r="AU20" i="45"/>
  <c r="AU19" i="45"/>
  <c r="AU18" i="45"/>
  <c r="AU16" i="45"/>
  <c r="AU23" i="45"/>
  <c r="BA23" i="45" l="1"/>
  <c r="BB23" i="45"/>
  <c r="AZ23" i="45"/>
  <c r="BC23" i="45"/>
  <c r="BA16" i="45"/>
  <c r="BC16" i="45"/>
  <c r="BB16" i="45"/>
  <c r="AZ16" i="45"/>
  <c r="BB18" i="45"/>
  <c r="BC18" i="45"/>
  <c r="BA18" i="45"/>
  <c r="AZ18" i="45"/>
  <c r="BA19" i="45"/>
  <c r="AZ19" i="45"/>
  <c r="BC19" i="45"/>
  <c r="BB19" i="45"/>
  <c r="BB20" i="45"/>
  <c r="BA20" i="45"/>
  <c r="AZ20" i="45"/>
  <c r="BC20" i="45"/>
  <c r="BA22" i="45"/>
  <c r="AZ22" i="45"/>
  <c r="BC22" i="45"/>
  <c r="BB22" i="45"/>
  <c r="BC24" i="45" l="1"/>
  <c r="BA24" i="45"/>
  <c r="BB24" i="45"/>
  <c r="AZ24" i="45"/>
  <c r="N20" i="46"/>
  <c r="N21" i="46"/>
  <c r="N22" i="46"/>
  <c r="E21" i="46" l="1"/>
  <c r="H21" i="46"/>
  <c r="I21" i="46"/>
  <c r="E22" i="46"/>
  <c r="H22" i="46"/>
  <c r="I22" i="46"/>
  <c r="I20" i="46"/>
  <c r="D21" i="46"/>
  <c r="D22" i="46"/>
  <c r="C21" i="46"/>
  <c r="E20" i="46"/>
  <c r="H20" i="46"/>
  <c r="D20" i="46"/>
  <c r="C20" i="46"/>
  <c r="N19" i="46"/>
  <c r="N17" i="46"/>
  <c r="I19" i="46" l="1"/>
  <c r="H19" i="46"/>
  <c r="E19" i="46"/>
  <c r="D19" i="46"/>
  <c r="C19" i="46"/>
  <c r="B19" i="46"/>
  <c r="AT17" i="46"/>
  <c r="AS17" i="46"/>
  <c r="AL17" i="46"/>
  <c r="AK17" i="46"/>
  <c r="N16" i="46"/>
  <c r="I17" i="46"/>
  <c r="I16" i="46"/>
  <c r="H17" i="46"/>
  <c r="H16" i="46"/>
  <c r="E17" i="46"/>
  <c r="E16" i="46"/>
  <c r="D17" i="46"/>
  <c r="D16" i="46"/>
  <c r="C16" i="46"/>
  <c r="B16" i="46"/>
  <c r="AT22" i="46"/>
  <c r="AS22" i="46"/>
  <c r="AL22" i="46"/>
  <c r="AK22" i="46"/>
  <c r="AD22" i="46"/>
  <c r="AC22" i="46"/>
  <c r="V22" i="46"/>
  <c r="U22" i="46"/>
  <c r="AT21" i="46"/>
  <c r="AS21" i="46"/>
  <c r="AL21" i="46"/>
  <c r="AK21" i="46"/>
  <c r="AD21" i="46"/>
  <c r="AC21" i="46"/>
  <c r="V21" i="46"/>
  <c r="U21" i="46"/>
  <c r="AT20" i="46"/>
  <c r="AS20" i="46"/>
  <c r="AL20" i="46"/>
  <c r="AK20" i="46"/>
  <c r="AD20" i="46"/>
  <c r="AC20" i="46"/>
  <c r="V20" i="46"/>
  <c r="U20" i="46"/>
  <c r="AT19" i="46"/>
  <c r="AS19" i="46"/>
  <c r="AL19" i="46"/>
  <c r="AK19" i="46"/>
  <c r="AD19" i="46"/>
  <c r="AC19" i="46"/>
  <c r="V19" i="46"/>
  <c r="U19" i="46"/>
  <c r="AT16" i="46"/>
  <c r="AS16" i="46"/>
  <c r="AL16" i="46"/>
  <c r="AK16" i="46"/>
  <c r="AD16" i="46"/>
  <c r="AC16" i="46"/>
  <c r="V16" i="46"/>
  <c r="U16" i="46"/>
  <c r="AY19" i="46" l="1"/>
  <c r="AX19" i="46"/>
  <c r="AW19" i="46"/>
  <c r="BA19" i="46" s="1"/>
  <c r="AV19" i="46"/>
  <c r="AZ19" i="46" s="1"/>
  <c r="AY22" i="46"/>
  <c r="AX22" i="46"/>
  <c r="AW22" i="46"/>
  <c r="AV22" i="46"/>
  <c r="AX20" i="46"/>
  <c r="AW20" i="46"/>
  <c r="AY20" i="46"/>
  <c r="AV20" i="46"/>
  <c r="AX16" i="46"/>
  <c r="AY16" i="46"/>
  <c r="AV16" i="46"/>
  <c r="AW16" i="46"/>
  <c r="AW21" i="46"/>
  <c r="AX21" i="46"/>
  <c r="AV21" i="46"/>
  <c r="AY21" i="46"/>
  <c r="AU16" i="46"/>
  <c r="AU22" i="46"/>
  <c r="AU21" i="46"/>
  <c r="AU20" i="46"/>
  <c r="AU19" i="46"/>
  <c r="AZ20" i="46" l="1"/>
  <c r="AZ21" i="46"/>
  <c r="BA21" i="46"/>
  <c r="BC22" i="46"/>
  <c r="BC20" i="46"/>
  <c r="BC21" i="46"/>
  <c r="BB22" i="46"/>
  <c r="BB20" i="46"/>
  <c r="BA22" i="46"/>
  <c r="AZ16" i="46"/>
  <c r="BB19" i="46"/>
  <c r="BB23" i="46" s="1"/>
  <c r="BA20" i="46"/>
  <c r="AZ22" i="46"/>
  <c r="BB21" i="46"/>
  <c r="BA16" i="46"/>
  <c r="BC16" i="46"/>
  <c r="BC23" i="46" s="1"/>
  <c r="BB16" i="46"/>
  <c r="BC19" i="46"/>
  <c r="BA23" i="46" l="1"/>
  <c r="AZ23" i="46"/>
  <c r="I17" i="43"/>
  <c r="I18" i="43"/>
  <c r="I16" i="43"/>
  <c r="H17" i="43"/>
  <c r="H18" i="43"/>
  <c r="H16" i="43"/>
  <c r="E17" i="43"/>
  <c r="E18" i="43"/>
  <c r="E16" i="43"/>
  <c r="D17" i="43"/>
  <c r="D18" i="43"/>
  <c r="D16" i="43"/>
  <c r="C16" i="43"/>
  <c r="B16" i="43"/>
  <c r="AT18" i="43"/>
  <c r="AS18" i="43"/>
  <c r="AL18" i="43"/>
  <c r="AK18" i="43"/>
  <c r="AD18" i="43"/>
  <c r="AC18" i="43"/>
  <c r="V18" i="43"/>
  <c r="U18" i="43"/>
  <c r="AT17" i="43"/>
  <c r="AS17" i="43"/>
  <c r="AL17" i="43"/>
  <c r="AK17" i="43"/>
  <c r="AD17" i="43"/>
  <c r="AC17" i="43"/>
  <c r="V17" i="43"/>
  <c r="U17" i="43"/>
  <c r="AT16" i="43"/>
  <c r="AS16" i="43"/>
  <c r="AL16" i="43"/>
  <c r="AK16" i="43"/>
  <c r="AD16" i="43"/>
  <c r="AC16" i="43"/>
  <c r="V16" i="43"/>
  <c r="U16" i="43"/>
  <c r="AY18" i="43" l="1"/>
  <c r="AX18" i="43"/>
  <c r="AV18" i="43"/>
  <c r="AW18" i="43"/>
  <c r="AY17" i="43"/>
  <c r="AX17" i="43"/>
  <c r="AW17" i="43"/>
  <c r="AV17" i="43"/>
  <c r="AY16" i="43"/>
  <c r="AX16" i="43"/>
  <c r="AW16" i="43"/>
  <c r="AV16" i="43"/>
  <c r="AU16" i="43"/>
  <c r="AU17" i="43"/>
  <c r="AU18" i="43"/>
  <c r="BA18" i="43" l="1"/>
  <c r="AZ18" i="43"/>
  <c r="BB18" i="43"/>
  <c r="BC18" i="43"/>
  <c r="AZ17" i="43"/>
  <c r="BA17" i="43"/>
  <c r="BB17" i="43"/>
  <c r="BC17" i="43"/>
  <c r="BC16" i="43"/>
  <c r="BB16" i="43"/>
  <c r="BA16" i="43"/>
  <c r="AZ16" i="43"/>
  <c r="AZ19" i="43" l="1"/>
  <c r="BC19" i="43"/>
  <c r="BB19" i="43"/>
  <c r="BA19" i="43"/>
  <c r="P98" i="38" l="1"/>
  <c r="F98" i="38" s="1"/>
  <c r="F16" i="59" s="1"/>
  <c r="P99" i="38"/>
  <c r="F99" i="38" s="1"/>
  <c r="F17" i="59" s="1"/>
  <c r="P100" i="38"/>
  <c r="F100" i="38" s="1"/>
  <c r="F18" i="59" s="1"/>
  <c r="BD18" i="59" l="1"/>
  <c r="BE18" i="59"/>
  <c r="BG18" i="59"/>
  <c r="BF18" i="59"/>
  <c r="BG17" i="59"/>
  <c r="BE17" i="59"/>
  <c r="BF17" i="59"/>
  <c r="BD17" i="59"/>
  <c r="BE16" i="59"/>
  <c r="BF16" i="59"/>
  <c r="BD16" i="59"/>
  <c r="BG16" i="59"/>
  <c r="P96" i="38"/>
  <c r="F96" i="38" s="1"/>
  <c r="F17" i="47" s="1"/>
  <c r="P95" i="38"/>
  <c r="F95" i="38" s="1"/>
  <c r="F16" i="47" s="1"/>
  <c r="BG19" i="59" l="1"/>
  <c r="BE19" i="59"/>
  <c r="BD19" i="59"/>
  <c r="BG16" i="47"/>
  <c r="BE16" i="47"/>
  <c r="BD16" i="47"/>
  <c r="BF16" i="47"/>
  <c r="BF19" i="59"/>
  <c r="BE17" i="47"/>
  <c r="BG17" i="47"/>
  <c r="BD17" i="47"/>
  <c r="BF17" i="47"/>
  <c r="F92" i="38"/>
  <c r="F32" i="49" s="1"/>
  <c r="P91" i="38"/>
  <c r="F91" i="38" s="1"/>
  <c r="F17" i="51" s="1"/>
  <c r="P90" i="38"/>
  <c r="F90" i="38" s="1"/>
  <c r="F16" i="51" s="1"/>
  <c r="P94" i="38"/>
  <c r="F94" i="38" s="1"/>
  <c r="F33" i="49" s="1"/>
  <c r="P93" i="38"/>
  <c r="F93" i="38" s="1"/>
  <c r="F18" i="51" s="1"/>
  <c r="BF32" i="49" l="1"/>
  <c r="BG32" i="49"/>
  <c r="BE32" i="49"/>
  <c r="BD32" i="49"/>
  <c r="BD33" i="49"/>
  <c r="BF33" i="49"/>
  <c r="BG33" i="49"/>
  <c r="BE33" i="49"/>
  <c r="BD19" i="47"/>
  <c r="BD17" i="51"/>
  <c r="BG17" i="51"/>
  <c r="BE17" i="51"/>
  <c r="BF17" i="51"/>
  <c r="BF18" i="51"/>
  <c r="BG18" i="51"/>
  <c r="BD18" i="51"/>
  <c r="BE18" i="51"/>
  <c r="BE19" i="47"/>
  <c r="BG19" i="47"/>
  <c r="BD16" i="51"/>
  <c r="BE16" i="51"/>
  <c r="BF16" i="51"/>
  <c r="BG16" i="51"/>
  <c r="BF19" i="47"/>
  <c r="P89" i="38"/>
  <c r="F89" i="38" s="1"/>
  <c r="F17" i="57" s="1"/>
  <c r="P88" i="38"/>
  <c r="F88" i="38" s="1"/>
  <c r="F16" i="57" s="1"/>
  <c r="BF19" i="51" l="1"/>
  <c r="BE19" i="51"/>
  <c r="BG17" i="57"/>
  <c r="BE17" i="57"/>
  <c r="BF17" i="57"/>
  <c r="BD17" i="57"/>
  <c r="BD19" i="51"/>
  <c r="BG19" i="51"/>
  <c r="BG16" i="57"/>
  <c r="BF16" i="57"/>
  <c r="BE16" i="57"/>
  <c r="BD16" i="57"/>
  <c r="P87" i="38"/>
  <c r="F87" i="38" s="1"/>
  <c r="F18" i="55" s="1"/>
  <c r="P86" i="38"/>
  <c r="F86" i="38" s="1"/>
  <c r="F17" i="55" s="1"/>
  <c r="P85" i="38"/>
  <c r="F85" i="38" s="1"/>
  <c r="F16" i="55" s="1"/>
  <c r="BG18" i="57" l="1"/>
  <c r="BE18" i="57"/>
  <c r="BF18" i="57"/>
  <c r="BF18" i="55"/>
  <c r="BG18" i="55"/>
  <c r="BE18" i="55"/>
  <c r="BD18" i="55"/>
  <c r="BD18" i="57"/>
  <c r="BG17" i="55"/>
  <c r="BD17" i="55"/>
  <c r="BF17" i="55"/>
  <c r="BE17" i="55"/>
  <c r="BE16" i="55"/>
  <c r="BG16" i="55"/>
  <c r="BF16" i="55"/>
  <c r="BD16" i="55"/>
  <c r="P84" i="38"/>
  <c r="F84" i="38" s="1"/>
  <c r="F18" i="54" s="1"/>
  <c r="P83" i="38"/>
  <c r="F83" i="38" s="1"/>
  <c r="F17" i="54" s="1"/>
  <c r="P82" i="38"/>
  <c r="F82" i="38" s="1"/>
  <c r="F16" i="54" s="1"/>
  <c r="BE19" i="55" l="1"/>
  <c r="BF19" i="55"/>
  <c r="BG19" i="55"/>
  <c r="BF17" i="54"/>
  <c r="BG17" i="54"/>
  <c r="BD17" i="54"/>
  <c r="BE17" i="54"/>
  <c r="BG18" i="54"/>
  <c r="BD18" i="54"/>
  <c r="BE18" i="54"/>
  <c r="BF18" i="54"/>
  <c r="BF16" i="54"/>
  <c r="BG16" i="54"/>
  <c r="BD16" i="54"/>
  <c r="BE16" i="54"/>
  <c r="BD19" i="55"/>
  <c r="P81" i="38"/>
  <c r="F81" i="38" s="1"/>
  <c r="F17" i="53" s="1"/>
  <c r="P80" i="38"/>
  <c r="F80" i="38" s="1"/>
  <c r="F16" i="53" s="1"/>
  <c r="BE19" i="54" l="1"/>
  <c r="BG19" i="54"/>
  <c r="BD19" i="54"/>
  <c r="BE16" i="53"/>
  <c r="BD16" i="53"/>
  <c r="BG16" i="53"/>
  <c r="BF16" i="53"/>
  <c r="BG17" i="53"/>
  <c r="BF17" i="53"/>
  <c r="BD17" i="53"/>
  <c r="BE17" i="53"/>
  <c r="BF19" i="54"/>
  <c r="P78" i="38"/>
  <c r="F78" i="38" s="1"/>
  <c r="F24" i="50" s="1"/>
  <c r="P77" i="38"/>
  <c r="F77" i="38" s="1"/>
  <c r="F23" i="50" s="1"/>
  <c r="P76" i="38"/>
  <c r="F76" i="38" s="1"/>
  <c r="F22" i="50" s="1"/>
  <c r="P75" i="38"/>
  <c r="F75" i="38" s="1"/>
  <c r="F21" i="50" s="1"/>
  <c r="P74" i="38"/>
  <c r="F74" i="38" s="1"/>
  <c r="F20" i="50" s="1"/>
  <c r="P73" i="38"/>
  <c r="F73" i="38" s="1"/>
  <c r="F19" i="50" s="1"/>
  <c r="P72" i="38"/>
  <c r="F72" i="38" s="1"/>
  <c r="F18" i="50" s="1"/>
  <c r="P71" i="38"/>
  <c r="F71" i="38" s="1"/>
  <c r="F17" i="50" s="1"/>
  <c r="P70" i="38"/>
  <c r="F70" i="38" s="1"/>
  <c r="F16" i="50" s="1"/>
  <c r="BD19" i="53" l="1"/>
  <c r="BF19" i="53"/>
  <c r="BF18" i="50"/>
  <c r="BG18" i="50"/>
  <c r="BE18" i="50"/>
  <c r="BD18" i="50"/>
  <c r="BD19" i="50"/>
  <c r="BE19" i="50"/>
  <c r="BF19" i="50"/>
  <c r="BG19" i="50"/>
  <c r="BD23" i="50"/>
  <c r="BF23" i="50"/>
  <c r="BE23" i="50"/>
  <c r="BG23" i="50"/>
  <c r="BG19" i="53"/>
  <c r="BD22" i="50"/>
  <c r="BF22" i="50"/>
  <c r="BE22" i="50"/>
  <c r="BG22" i="50"/>
  <c r="BF16" i="50"/>
  <c r="BD16" i="50"/>
  <c r="BG16" i="50"/>
  <c r="BE16" i="50"/>
  <c r="BF24" i="50"/>
  <c r="BG24" i="50"/>
  <c r="BE24" i="50"/>
  <c r="BD24" i="50"/>
  <c r="BD20" i="50"/>
  <c r="BE20" i="50"/>
  <c r="BF20" i="50"/>
  <c r="BG20" i="50"/>
  <c r="BF17" i="50"/>
  <c r="BE17" i="50"/>
  <c r="BD17" i="50"/>
  <c r="BG17" i="50"/>
  <c r="BE21" i="50"/>
  <c r="BG21" i="50"/>
  <c r="BF21" i="50"/>
  <c r="BD21" i="50"/>
  <c r="BE19" i="53"/>
  <c r="P68" i="38"/>
  <c r="F68" i="38" s="1"/>
  <c r="F17" i="44" s="1"/>
  <c r="BG26" i="50" l="1"/>
  <c r="BF17" i="44"/>
  <c r="BF19" i="44" s="1"/>
  <c r="BE17" i="44"/>
  <c r="BE19" i="44" s="1"/>
  <c r="BD17" i="44"/>
  <c r="BD19" i="44" s="1"/>
  <c r="BG17" i="44"/>
  <c r="BG19" i="44" s="1"/>
  <c r="BE26" i="50"/>
  <c r="BF26" i="50"/>
  <c r="BD26" i="50"/>
  <c r="P66" i="38"/>
  <c r="F66" i="38" s="1"/>
  <c r="F17" i="52" s="1"/>
  <c r="BD17" i="52" l="1"/>
  <c r="BG17" i="52"/>
  <c r="BF17" i="52"/>
  <c r="BE17" i="52"/>
  <c r="P65" i="38"/>
  <c r="F65" i="38" s="1"/>
  <c r="F18" i="43" s="1"/>
  <c r="P64" i="38"/>
  <c r="F64" i="38" s="1"/>
  <c r="F17" i="43" s="1"/>
  <c r="P63" i="38"/>
  <c r="F63" i="38" s="1"/>
  <c r="F16" i="43" s="1"/>
  <c r="BD16" i="43" l="1"/>
  <c r="BG16" i="43"/>
  <c r="BE16" i="43"/>
  <c r="BF16" i="43"/>
  <c r="BD17" i="43"/>
  <c r="BF17" i="43"/>
  <c r="BG17" i="43"/>
  <c r="BE17" i="43"/>
  <c r="BD18" i="43"/>
  <c r="BF18" i="43"/>
  <c r="BE18" i="43"/>
  <c r="BG18" i="43"/>
  <c r="P62" i="38"/>
  <c r="F62" i="38" s="1"/>
  <c r="F23" i="45" s="1"/>
  <c r="P61" i="38"/>
  <c r="F61" i="38" s="1"/>
  <c r="F22" i="45" s="1"/>
  <c r="P60" i="38"/>
  <c r="F60" i="38" s="1"/>
  <c r="F21" i="45" s="1"/>
  <c r="P59" i="38"/>
  <c r="F59" i="38" s="1"/>
  <c r="F20" i="45" s="1"/>
  <c r="P58" i="38"/>
  <c r="F58" i="38" s="1"/>
  <c r="F19" i="45" s="1"/>
  <c r="P57" i="38"/>
  <c r="F57" i="38" s="1"/>
  <c r="F18" i="45" s="1"/>
  <c r="P55" i="38"/>
  <c r="F55" i="38" s="1"/>
  <c r="F16" i="45" s="1"/>
  <c r="P56" i="38"/>
  <c r="F56" i="38" s="1"/>
  <c r="F17" i="45" s="1"/>
  <c r="BF19" i="43" l="1"/>
  <c r="BE17" i="45"/>
  <c r="BD17" i="45"/>
  <c r="BG17" i="45"/>
  <c r="BF17" i="45"/>
  <c r="BF21" i="45"/>
  <c r="BD21" i="45"/>
  <c r="BG21" i="45"/>
  <c r="BE21" i="45"/>
  <c r="BE19" i="43"/>
  <c r="BD18" i="45"/>
  <c r="BE18" i="45"/>
  <c r="BG18" i="45"/>
  <c r="BF18" i="45"/>
  <c r="BE22" i="45"/>
  <c r="BG22" i="45"/>
  <c r="BD22" i="45"/>
  <c r="BF22" i="45"/>
  <c r="BG19" i="43"/>
  <c r="BG20" i="45"/>
  <c r="BE20" i="45"/>
  <c r="BF20" i="45"/>
  <c r="BD20" i="45"/>
  <c r="BE16" i="45"/>
  <c r="BD16" i="45"/>
  <c r="BG16" i="45"/>
  <c r="BF16" i="45"/>
  <c r="BD19" i="45"/>
  <c r="BG19" i="45"/>
  <c r="BF19" i="45"/>
  <c r="BE19" i="45"/>
  <c r="BG23" i="45"/>
  <c r="BE23" i="45"/>
  <c r="BF23" i="45"/>
  <c r="BD23" i="45"/>
  <c r="BD19" i="43"/>
  <c r="P53" i="38"/>
  <c r="F53" i="38" s="1"/>
  <c r="F21" i="46" s="1"/>
  <c r="P54" i="38"/>
  <c r="F54" i="38" s="1"/>
  <c r="F22" i="46" s="1"/>
  <c r="P52" i="38"/>
  <c r="F52" i="38" s="1"/>
  <c r="F20" i="46" s="1"/>
  <c r="P51" i="38"/>
  <c r="P50" i="38"/>
  <c r="F50" i="38" s="1"/>
  <c r="F19" i="46" s="1"/>
  <c r="F51" i="38" l="1"/>
  <c r="F27" i="37" s="1"/>
  <c r="BD24" i="45"/>
  <c r="BE24" i="45"/>
  <c r="BF19" i="46"/>
  <c r="BD19" i="46"/>
  <c r="BG19" i="46"/>
  <c r="BE19" i="46"/>
  <c r="BG20" i="46"/>
  <c r="BE20" i="46"/>
  <c r="BF20" i="46"/>
  <c r="BD20" i="46"/>
  <c r="BF24" i="45"/>
  <c r="BG21" i="46"/>
  <c r="BE21" i="46"/>
  <c r="BD21" i="46"/>
  <c r="BF21" i="46"/>
  <c r="BE22" i="46"/>
  <c r="BF22" i="46"/>
  <c r="BD22" i="46"/>
  <c r="BG22" i="46"/>
  <c r="BG24" i="45"/>
  <c r="P49" i="38"/>
  <c r="F49" i="38" s="1"/>
  <c r="F21" i="48" s="1"/>
  <c r="BD27" i="37" l="1"/>
  <c r="BE27" i="37"/>
  <c r="BF27" i="37"/>
  <c r="BG27" i="37"/>
  <c r="BF21" i="48"/>
  <c r="BE21" i="48"/>
  <c r="BG21" i="48"/>
  <c r="BD21" i="48"/>
  <c r="P47" i="38"/>
  <c r="F47" i="38" s="1"/>
  <c r="F16" i="52" s="1"/>
  <c r="P48" i="38"/>
  <c r="F48" i="38" s="1"/>
  <c r="F18" i="46" l="1"/>
  <c r="BE16" i="52"/>
  <c r="BF16" i="52"/>
  <c r="BG16" i="52"/>
  <c r="BD16" i="52"/>
  <c r="P46" i="38"/>
  <c r="F46" i="38" s="1"/>
  <c r="P45" i="38"/>
  <c r="F45" i="38" s="1"/>
  <c r="F25" i="37" l="1"/>
  <c r="F26" i="37"/>
  <c r="BD18" i="46"/>
  <c r="BE18" i="46"/>
  <c r="BF18" i="46"/>
  <c r="BG18" i="46"/>
  <c r="BD18" i="52"/>
  <c r="BG18" i="52"/>
  <c r="BF18" i="52"/>
  <c r="BE18" i="52"/>
  <c r="P43" i="38"/>
  <c r="F43" i="38" s="1"/>
  <c r="F16" i="46" s="1"/>
  <c r="P44" i="38"/>
  <c r="F44" i="38" s="1"/>
  <c r="F17" i="46" s="1"/>
  <c r="BF26" i="37" l="1"/>
  <c r="BG26" i="37"/>
  <c r="BE26" i="37"/>
  <c r="BD26" i="37"/>
  <c r="BE25" i="37"/>
  <c r="BF25" i="37"/>
  <c r="BD25" i="37"/>
  <c r="BG25" i="37"/>
  <c r="BF17" i="46"/>
  <c r="BE17" i="46"/>
  <c r="BG17" i="46"/>
  <c r="BD17" i="46"/>
  <c r="BD16" i="46"/>
  <c r="BE16" i="46"/>
  <c r="BF16" i="46"/>
  <c r="BG16" i="46"/>
  <c r="P38" i="38"/>
  <c r="F38" i="38" s="1"/>
  <c r="F27" i="49" s="1"/>
  <c r="P39" i="38"/>
  <c r="F39" i="38" s="1"/>
  <c r="F28" i="49" s="1"/>
  <c r="P42" i="38"/>
  <c r="P36" i="38"/>
  <c r="F36" i="38" s="1"/>
  <c r="F25" i="49" s="1"/>
  <c r="P35" i="38"/>
  <c r="F35" i="38" s="1"/>
  <c r="F24" i="49" s="1"/>
  <c r="P33" i="38"/>
  <c r="F33" i="38" s="1"/>
  <c r="F22" i="49" s="1"/>
  <c r="P34" i="38"/>
  <c r="F34" i="38" s="1"/>
  <c r="F23" i="49" s="1"/>
  <c r="F29" i="38"/>
  <c r="F18" i="49" s="1"/>
  <c r="F30" i="38"/>
  <c r="F19" i="49" s="1"/>
  <c r="F28" i="38"/>
  <c r="F17" i="49" s="1"/>
  <c r="P27" i="38"/>
  <c r="F27" i="38" s="1"/>
  <c r="F16" i="49" s="1"/>
  <c r="F42" i="38" l="1"/>
  <c r="F31" i="49" s="1"/>
  <c r="BG23" i="46"/>
  <c r="BE23" i="46"/>
  <c r="BD23" i="46"/>
  <c r="BF19" i="49"/>
  <c r="BE19" i="49"/>
  <c r="BD19" i="49"/>
  <c r="BG19" i="49"/>
  <c r="BD25" i="49"/>
  <c r="BE25" i="49"/>
  <c r="BF25" i="49"/>
  <c r="BG25" i="49"/>
  <c r="BE16" i="49"/>
  <c r="BD16" i="49"/>
  <c r="BF16" i="49"/>
  <c r="BG16" i="49"/>
  <c r="BF23" i="49"/>
  <c r="BG23" i="49"/>
  <c r="BD23" i="49"/>
  <c r="BE23" i="49"/>
  <c r="BF23" i="46"/>
  <c r="BG24" i="49"/>
  <c r="BD24" i="49"/>
  <c r="BE24" i="49"/>
  <c r="BF24" i="49"/>
  <c r="BF27" i="49"/>
  <c r="BE27" i="49"/>
  <c r="BG27" i="49"/>
  <c r="BD27" i="49"/>
  <c r="BF18" i="49"/>
  <c r="BE18" i="49"/>
  <c r="BG18" i="49"/>
  <c r="BD18" i="49"/>
  <c r="BF17" i="49"/>
  <c r="BG17" i="49"/>
  <c r="BD17" i="49"/>
  <c r="BE17" i="49"/>
  <c r="BF22" i="49"/>
  <c r="BE22" i="49"/>
  <c r="BD22" i="49"/>
  <c r="BG22" i="49"/>
  <c r="BD28" i="49"/>
  <c r="BE28" i="49"/>
  <c r="BF28" i="49"/>
  <c r="BG28" i="49"/>
  <c r="P26" i="38"/>
  <c r="F26" i="38" s="1"/>
  <c r="F20" i="48" s="1"/>
  <c r="P22" i="38"/>
  <c r="F22" i="38" s="1"/>
  <c r="F16" i="48" s="1"/>
  <c r="P23" i="38"/>
  <c r="F23" i="38" s="1"/>
  <c r="F17" i="48" s="1"/>
  <c r="P24" i="38"/>
  <c r="F24" i="38" s="1"/>
  <c r="F18" i="48" s="1"/>
  <c r="P25" i="38"/>
  <c r="F25" i="38" s="1"/>
  <c r="F19" i="48" s="1"/>
  <c r="BG31" i="49" l="1"/>
  <c r="BF31" i="49"/>
  <c r="BE31" i="49"/>
  <c r="BD31" i="49"/>
  <c r="BF29" i="49"/>
  <c r="BF34" i="49" s="1"/>
  <c r="BD29" i="49"/>
  <c r="BE29" i="49"/>
  <c r="BE34" i="49" s="1"/>
  <c r="BG29" i="49"/>
  <c r="BG34" i="49" s="1"/>
  <c r="BE16" i="48"/>
  <c r="BF16" i="48"/>
  <c r="BD16" i="48"/>
  <c r="BG16" i="48"/>
  <c r="BG19" i="48"/>
  <c r="BF19" i="48"/>
  <c r="BE19" i="48"/>
  <c r="BD19" i="48"/>
  <c r="BD20" i="48"/>
  <c r="BE20" i="48"/>
  <c r="BF20" i="48"/>
  <c r="BG20" i="48"/>
  <c r="BD34" i="49"/>
  <c r="BE17" i="48"/>
  <c r="BD17" i="48"/>
  <c r="BG17" i="48"/>
  <c r="BF17" i="48"/>
  <c r="BD18" i="48"/>
  <c r="BG18" i="48"/>
  <c r="BE18" i="48"/>
  <c r="BF18" i="48"/>
  <c r="AU24" i="37"/>
  <c r="N24" i="37"/>
  <c r="P21" i="38"/>
  <c r="I24" i="37"/>
  <c r="H24" i="37"/>
  <c r="E24" i="37"/>
  <c r="D24" i="37"/>
  <c r="F21" i="38" l="1"/>
  <c r="F24" i="37" s="1"/>
  <c r="BA24" i="37"/>
  <c r="BB24" i="37"/>
  <c r="AZ24" i="37"/>
  <c r="BC24" i="37"/>
  <c r="BD22" i="48"/>
  <c r="BF22" i="48"/>
  <c r="BE22" i="48"/>
  <c r="BG22" i="48"/>
  <c r="N17" i="37"/>
  <c r="N18" i="37"/>
  <c r="N19" i="37"/>
  <c r="N20" i="37"/>
  <c r="N22" i="37"/>
  <c r="N23" i="37"/>
  <c r="H17" i="37"/>
  <c r="I17" i="37"/>
  <c r="H18" i="37"/>
  <c r="I18" i="37"/>
  <c r="H19" i="37"/>
  <c r="I19" i="37"/>
  <c r="H20" i="37"/>
  <c r="I20" i="37"/>
  <c r="H21" i="37"/>
  <c r="I21" i="37"/>
  <c r="H22" i="37"/>
  <c r="I22" i="37"/>
  <c r="H23" i="37"/>
  <c r="I23" i="37"/>
  <c r="E17" i="37"/>
  <c r="E18" i="37"/>
  <c r="E19" i="37"/>
  <c r="E20" i="37"/>
  <c r="E21" i="37"/>
  <c r="E22" i="37"/>
  <c r="E23" i="37"/>
  <c r="C16" i="37"/>
  <c r="D16" i="37"/>
  <c r="D17" i="37"/>
  <c r="D18" i="37"/>
  <c r="D19" i="37"/>
  <c r="D20" i="37"/>
  <c r="D21" i="37"/>
  <c r="D22" i="37"/>
  <c r="D23" i="37"/>
  <c r="B16" i="37"/>
  <c r="P16" i="38"/>
  <c r="P17" i="38"/>
  <c r="P18" i="38"/>
  <c r="P19" i="38"/>
  <c r="P20" i="38"/>
  <c r="E16" i="37"/>
  <c r="P14" i="38"/>
  <c r="P15" i="38"/>
  <c r="P13" i="38"/>
  <c r="N16" i="37"/>
  <c r="I16" i="37"/>
  <c r="H16" i="37"/>
  <c r="F7" i="39"/>
  <c r="BF24" i="37" l="1"/>
  <c r="BG24" i="37"/>
  <c r="BD24" i="37"/>
  <c r="BE24" i="37"/>
  <c r="F14" i="38"/>
  <c r="F17" i="37" s="1"/>
  <c r="F20" i="38"/>
  <c r="F23" i="37" s="1"/>
  <c r="F17" i="38"/>
  <c r="F20" i="37" s="1"/>
  <c r="F16" i="38"/>
  <c r="F19" i="37" s="1"/>
  <c r="F19" i="38"/>
  <c r="F22" i="37" s="1"/>
  <c r="F15" i="38"/>
  <c r="F18" i="37" s="1"/>
  <c r="F18" i="38"/>
  <c r="F21" i="37" s="1"/>
  <c r="F13" i="38"/>
  <c r="F16" i="37" s="1"/>
  <c r="AU21" i="37"/>
  <c r="AU23" i="37"/>
  <c r="AU18" i="37"/>
  <c r="AU26" i="37"/>
  <c r="AU25" i="37"/>
  <c r="AU22" i="37"/>
  <c r="AU20" i="37"/>
  <c r="AU17" i="37"/>
  <c r="AU19" i="37"/>
  <c r="BF19" i="37" l="1"/>
  <c r="BE19" i="37"/>
  <c r="BD19" i="37"/>
  <c r="BG19" i="37"/>
  <c r="BF21" i="37"/>
  <c r="BD21" i="37"/>
  <c r="BE21" i="37"/>
  <c r="BG21" i="37"/>
  <c r="BE18" i="37"/>
  <c r="BG18" i="37"/>
  <c r="BF18" i="37"/>
  <c r="BF28" i="37" s="1"/>
  <c r="BD18" i="37"/>
  <c r="BD28" i="37" s="1"/>
  <c r="BD22" i="37"/>
  <c r="BE22" i="37"/>
  <c r="BF22" i="37"/>
  <c r="BG22" i="37"/>
  <c r="BG20" i="37"/>
  <c r="BE20" i="37"/>
  <c r="BD20" i="37"/>
  <c r="BF20" i="37"/>
  <c r="BD23" i="37"/>
  <c r="BF23" i="37"/>
  <c r="BG23" i="37"/>
  <c r="BG28" i="37" s="1"/>
  <c r="BE23" i="37"/>
  <c r="BE28" i="37" s="1"/>
  <c r="BE17" i="37"/>
  <c r="BG17" i="37"/>
  <c r="BD17" i="37"/>
  <c r="BF17" i="37"/>
  <c r="BD16" i="37"/>
  <c r="BE16" i="37"/>
  <c r="BF16" i="37"/>
  <c r="BG16" i="37"/>
  <c r="BA18" i="37"/>
  <c r="BC18" i="37"/>
  <c r="AZ18" i="37"/>
  <c r="BB18" i="37"/>
  <c r="BB26" i="37"/>
  <c r="BA26" i="37"/>
  <c r="AZ26" i="37"/>
  <c r="BC26" i="37"/>
  <c r="BC20" i="37"/>
  <c r="AZ20" i="37"/>
  <c r="BA20" i="37"/>
  <c r="BB20" i="37"/>
  <c r="AZ23" i="37"/>
  <c r="BC23" i="37"/>
  <c r="BA23" i="37"/>
  <c r="BB23" i="37"/>
  <c r="BC21" i="37"/>
  <c r="AZ21" i="37"/>
  <c r="BA21" i="37"/>
  <c r="BB21" i="37"/>
  <c r="BB19" i="37"/>
  <c r="BC19" i="37"/>
  <c r="AZ19" i="37"/>
  <c r="BA19" i="37"/>
  <c r="AZ22" i="37"/>
  <c r="BC22" i="37"/>
  <c r="BB22" i="37"/>
  <c r="BA22" i="37"/>
  <c r="AZ25" i="37"/>
  <c r="BB25" i="37"/>
  <c r="BA25" i="37"/>
  <c r="BC25" i="37"/>
  <c r="BA17" i="37"/>
  <c r="AZ17" i="37"/>
  <c r="BB17" i="37"/>
  <c r="BC17" i="37"/>
  <c r="BC28" i="37" l="1"/>
  <c r="BB28" i="37"/>
  <c r="BA28" i="37"/>
  <c r="AZ28" i="37"/>
</calcChain>
</file>

<file path=xl/sharedStrings.xml><?xml version="1.0" encoding="utf-8"?>
<sst xmlns="http://schemas.openxmlformats.org/spreadsheetml/2006/main" count="2540" uniqueCount="732">
  <si>
    <t>OBJETIVO ESTRATÉGICO</t>
  </si>
  <si>
    <t>PLAN OPERATIVO ANUAL</t>
  </si>
  <si>
    <t>ENERO</t>
  </si>
  <si>
    <t>FEBRERO</t>
  </si>
  <si>
    <t>MARZO</t>
  </si>
  <si>
    <t>TOTAL TRIMESTRE</t>
  </si>
  <si>
    <t>MAYO</t>
  </si>
  <si>
    <t>JUNIO</t>
  </si>
  <si>
    <t>JULIO</t>
  </si>
  <si>
    <t>AGOSTO</t>
  </si>
  <si>
    <t>SEPTIEMBRE</t>
  </si>
  <si>
    <t>OCTUBRE</t>
  </si>
  <si>
    <t>NOVIEMBRE</t>
  </si>
  <si>
    <t>DICIEMBRE</t>
  </si>
  <si>
    <t>Programado</t>
  </si>
  <si>
    <t>Ejecutado</t>
  </si>
  <si>
    <t>PROMEDIO</t>
  </si>
  <si>
    <t>PRODUCTO</t>
  </si>
  <si>
    <t>PRIMER TRIMESTRE</t>
  </si>
  <si>
    <t>SEGUNDO TRIMESTRE</t>
  </si>
  <si>
    <t>TERCER TRIMESTRE</t>
  </si>
  <si>
    <t>CUARTO TRIMESTRE</t>
  </si>
  <si>
    <t>LÍNEA BASE</t>
  </si>
  <si>
    <t xml:space="preserve">FECHA DE ELABORACIÓN: </t>
  </si>
  <si>
    <t xml:space="preserve">ABRIL </t>
  </si>
  <si>
    <t>Versión:</t>
  </si>
  <si>
    <t>Página:</t>
  </si>
  <si>
    <t>Vigente desde:</t>
  </si>
  <si>
    <r>
      <t xml:space="preserve">Código: </t>
    </r>
    <r>
      <rPr>
        <sz val="12"/>
        <color theme="1"/>
        <rFont val="Arial"/>
        <family val="2"/>
      </rPr>
      <t>01-FR-03</t>
    </r>
  </si>
  <si>
    <t>CAMPO</t>
  </si>
  <si>
    <t>DESCRIPCIÓN</t>
  </si>
  <si>
    <t>OBJETIVO DEL PROCESO:</t>
  </si>
  <si>
    <t>PRODUCTO:</t>
  </si>
  <si>
    <t>ACCIONES OPERATIVAS</t>
  </si>
  <si>
    <t>2 de 3</t>
  </si>
  <si>
    <t>3 de 3</t>
  </si>
  <si>
    <t>FECHA DE ELABORACIÓN:</t>
  </si>
  <si>
    <t>Registre el nombre completo y la denominación del empleo del (la) responsable del Proceso.</t>
  </si>
  <si>
    <t>FÓRMULA DEL  INDICADOR</t>
  </si>
  <si>
    <t>RECURSOS</t>
  </si>
  <si>
    <t>PROCESO RESPONSABLE</t>
  </si>
  <si>
    <t>DEPENDENCIA(S) RESPONSABLE(S)</t>
  </si>
  <si>
    <t>TOTAL PROGRAMADO
CUATRIENIO</t>
  </si>
  <si>
    <r>
      <t xml:space="preserve">PLAN OPERATIVO ANUAL -POA-
</t>
    </r>
    <r>
      <rPr>
        <b/>
        <sz val="18"/>
        <rFont val="Arial"/>
        <family val="2"/>
      </rPr>
      <t>(Plan de Acción Institucional)</t>
    </r>
  </si>
  <si>
    <t>PROCESO RESPONSABLE:</t>
  </si>
  <si>
    <t>1 de 3</t>
  </si>
  <si>
    <t>INSTRUCCIONES PARA EL DILIGENCIAMIENTO DEL PLAN OPERATIVO ANUAL</t>
  </si>
  <si>
    <t>SECCIÓN PLAN OPERATIVO ANUAL INSTITUCIONAL</t>
  </si>
  <si>
    <t>ALCANCE: Aplica a todos los procesos institucionales de la Personería de Bogotá, D. C.</t>
  </si>
  <si>
    <t xml:space="preserve">FECHA DE ACTUALIZACIÓN: </t>
  </si>
  <si>
    <t>RESPONSABLE(S) DE PROCESO:</t>
  </si>
  <si>
    <t>META ESTRATÉGICA
CUATRIENIO</t>
  </si>
  <si>
    <t>META POA 
CUATRIENIO</t>
  </si>
  <si>
    <t>PESO PORCENTUAL
META POA</t>
  </si>
  <si>
    <t>MAGNITUD PROGRAMADA
META POA 
CUATRIENIO</t>
  </si>
  <si>
    <t>INDICADOR
META POA</t>
  </si>
  <si>
    <t>MAGNITUD PROGRAMADA META
POA AÑO</t>
  </si>
  <si>
    <t>AÑO</t>
  </si>
  <si>
    <t>INDICADOR META POA</t>
  </si>
  <si>
    <t xml:space="preserve">PESO PORCENTUAL
</t>
  </si>
  <si>
    <t>TOTAL PROGRAMADO
AÑO</t>
  </si>
  <si>
    <t>SECCIÓN PLAN OPERATIVO ANUAL POR PROCESOS</t>
  </si>
  <si>
    <t>OBJETIVO ESTRATÉGICO PROCESO:</t>
  </si>
  <si>
    <t>Registre el objetivo estratégico definido en la plataforma estratégica de la Entidad y en el mismo orden definido en el Plan Estratégico Institucional.</t>
  </si>
  <si>
    <t>Registre la(s) meta(s) que permitirá(n) la consecución del objetivo estratégico correspondiente. Utilice una fila diferente por cada meta (Esta meta corresponde a las ya definidas en el Plan Estratégico Institucional).</t>
  </si>
  <si>
    <t>Registre el valor porcentual de aporte de la Meta POA al cumplimiento de la Meta Estratégica relacionada.</t>
  </si>
  <si>
    <t>DEPENDENCIA(S) RESPONSABLE(S):</t>
  </si>
  <si>
    <t>LÍNEA DE BASE:</t>
  </si>
  <si>
    <t>LÍNEA DE BASE</t>
  </si>
  <si>
    <t>Registre el valor que se tiene como nivel de referencia para adelantar la medición. Unicamente en el caso de no disponer de información histórica ingrese S.I. (sin información).</t>
  </si>
  <si>
    <t>Señale el nombre del (los) indicador(es), de acuerdo con las variables de medición de la meta POA programada.</t>
  </si>
  <si>
    <t>Registre el nombre del proceso institucional responsable del cumplimiento de la meta POA</t>
  </si>
  <si>
    <t>Registre el (los) nombre(s) de la(s) Dependencia(s) responsable(s) en la consecución de las metas establecidas a la que pertenencen el responsable de proceso y/o responsables operativos .</t>
  </si>
  <si>
    <t>PROGRAMACIÓN CUATRIENIO</t>
  </si>
  <si>
    <t>PROGRAMACIÓN CUATRIENIO:</t>
  </si>
  <si>
    <t>TOTAL PROGRAMADO CUATRIENIO:</t>
  </si>
  <si>
    <t>PROCESOS</t>
  </si>
  <si>
    <t>DIRECCIONAMIENTO ESTRATÉGICO</t>
  </si>
  <si>
    <t>DIRECCIONAMIENTO TIC</t>
  </si>
  <si>
    <t>FECHA DE ACTUALIZACIÓN:</t>
  </si>
  <si>
    <t>Cuando se trate de la programación, registre la fecha en que ésta se realiza y se formaliza. La fecha se debe escribir con la estructura dd-mm-aaaa, teniendo en cuenta que los días y los meses tienen dos dígitos incluido el cero</t>
  </si>
  <si>
    <t>Cuando se trate de la programación, registre la fecha en que ésta se aprueba y se formaliza. La fecha se debe escribir con la estructura dd-mm-aaaa, teniendo en cuenta que los días y los meses tienen dos dígitos incluido el cero</t>
  </si>
  <si>
    <t>Registre el objetivo del Proceso, el cual debe transcribir de manera exacta tomado de la Caracterización de Proceso que se encuentre vigente.</t>
  </si>
  <si>
    <t>COMUNICACIÓN ESTRATÉGICA</t>
  </si>
  <si>
    <t>PROMOCIÓN Y DEFENSA DE DERECHOS</t>
  </si>
  <si>
    <t>PREVENCIÓN Y CONTROL A LA FUNCIÓN PÚBLICA</t>
  </si>
  <si>
    <t>POTESTAD DISCIPLINARIA</t>
  </si>
  <si>
    <t>GESTIÓN DEL TALENTO HUMANO</t>
  </si>
  <si>
    <t>GESTIÓN ADMINISTRATIVA</t>
  </si>
  <si>
    <t>GESTIÓN FINANCIERA</t>
  </si>
  <si>
    <t>GESTIÓN CONTRACTUAL</t>
  </si>
  <si>
    <t>GESTIÓN DOCUMENTAL</t>
  </si>
  <si>
    <t>CONTROL DISCIPLINARIO INTERNO</t>
  </si>
  <si>
    <t>EVALUACIÓN Y SEGUIMIENTO</t>
  </si>
  <si>
    <t>Seleccione de la lista</t>
  </si>
  <si>
    <t>Seleccione de la lista desplegable el nombre del proceso institucional a cargo.</t>
  </si>
  <si>
    <t>AÑO:</t>
  </si>
  <si>
    <t>Seleccione de la lista desplegable el año que se detalla.</t>
  </si>
  <si>
    <t>Estos campos se completan de manera automática tomando la información registrada en la página 1 del formato (sección Plan Operativo Anual Institucional).</t>
  </si>
  <si>
    <t>FÓRMULA DEL INDICADOR</t>
  </si>
  <si>
    <t>Registre la formula del indicador, señalando las variables que entreguen información cuantitativa respecto del desempeño (gestión o resultados) en el cumplimiento de la meta POA programada.</t>
  </si>
  <si>
    <t>Registre las acciones relevantes y necesarias para dar cumplimiento a la meta POA definida.</t>
  </si>
  <si>
    <r>
      <t xml:space="preserve">Señale cuáles son los </t>
    </r>
    <r>
      <rPr>
        <b/>
        <sz val="12"/>
        <rFont val="Arial"/>
        <family val="2"/>
      </rPr>
      <t>productos finales</t>
    </r>
    <r>
      <rPr>
        <sz val="12"/>
        <rFont val="Arial"/>
        <family val="2"/>
      </rPr>
      <t xml:space="preserve"> (bienes y servicios que entrega) como resultado del cumplimiento de la meta POA definida. </t>
    </r>
  </si>
  <si>
    <t>Señale los recursos reuqeridos para cumplir la meta POA.</t>
  </si>
  <si>
    <t>RECURSOS:</t>
  </si>
  <si>
    <t>PLANIFICACIÓN DETALLADA</t>
  </si>
  <si>
    <t>PLANIFICACIÓN DETALLADA:</t>
  </si>
  <si>
    <t>En esta sección encontrará los doce meses del año, agrupados por trimestre. A su vez, cada mes y cada trimestre se conforman por las celdas correspondientes a lo programado y a lo ejecutado. Cuando se trate de la programación, registre en la celda correspondiente a la columna PROGRAMADO, la magnitud de la meta correspondiente a cada período.
El reporte de EJECUTADO, será consolidado y registrado por la Dirección de Planeación en la celda correspondiente, conforme con los reportes entregados por los procesos responsables de manera periodica en el instrumento dispuesto de manera institucional para tal fin .</t>
  </si>
  <si>
    <t>TOTAL PROGRAMADO AÑO:</t>
  </si>
  <si>
    <t>En esta sección encontrará los campos para los años a programar en el cuatrienio. Registre en cada campo el año correspondiente, por ejemplo, AÑO 2021. Registre en la celda de cada año la magnitud correspondite de la meta. La sumatoria de la magnitud de los años debe ser igual a la magnitud programada de la meta POA para el cuatrienio.</t>
  </si>
  <si>
    <t>Espacio de cálculo del total programado en el cuatrienio que se genera de manera automática, con los datos que se registran por cada año.</t>
  </si>
  <si>
    <t>PLAN OPERATIVO ANUAL -POA- 
(Por Procesos)</t>
  </si>
  <si>
    <t xml:space="preserve">PRIMER TRIMESTRE </t>
  </si>
  <si>
    <t xml:space="preserve"> TERCER TRIMESRE</t>
  </si>
  <si>
    <t xml:space="preserve"> CUARTO TRIMESRE</t>
  </si>
  <si>
    <t xml:space="preserve">SEGUNDO TRIMESTRE </t>
  </si>
  <si>
    <t xml:space="preserve">TERCER TRIMESTRE </t>
  </si>
  <si>
    <t xml:space="preserve">CUARTO TRIMESTRE </t>
  </si>
  <si>
    <t>Espacio de cálculo automático, debe corresponder con la magnitud programada de la meta POA del año.</t>
  </si>
  <si>
    <t>Espacio de cálculo automático que consolida por trimestre el avance de la ejecución.</t>
  </si>
  <si>
    <t>Cuando se trate de la programación inicial, registre la fecha en que ésta se realiza y formaliza. La fecha se debe escribir con la estructura dd-mm-aaaa, teniendo en cuenta que los días y los meses tienen dos dígitos incluido el cero</t>
  </si>
  <si>
    <t>Registre la fecha en que la actualización ésta se aprueba y formaliza. La fecha se debe escribir con la estructura dd-mm-aaaa, teniendo en cuenta que los días y los meses tienen dos dígitos incluido el cero</t>
  </si>
  <si>
    <t>Registre la(s) meta(s) del nivel táctico, es decir aquella(s) que conllevan al desarrollo del objetivo estratégico y meta estratégica alineados y que es necesario implementar a nivel de procesos, para responder a los compromisos definidos en el Plan Estratégico Institucional y en el marco del modelo de operación por procesos de la Entidad permitir la medición del cumplimiento del objetivo del proceso y de su desempeño.</t>
  </si>
  <si>
    <t>CUMPLIMIENTO ACUMULADO META POA AÑO</t>
  </si>
  <si>
    <t xml:space="preserve"> CUMPLIMIENTO ACUMULADO META POA EN CUATRIENIO</t>
  </si>
  <si>
    <t>PERSONERÍA DE BOGOTA, D. C.</t>
  </si>
  <si>
    <t>EJECUCIÓN ACUMULADA AÑO</t>
  </si>
  <si>
    <t>EJECUCIÓN ACUMULADA AÑO:</t>
  </si>
  <si>
    <t>Espacio de cálculo automático que compara total programado por cada meta en el año vs. el total de la ejecución acumulada en el año; es presentada de manera acumulada por trimestre.</t>
  </si>
  <si>
    <t>Espacio de cálculo automático que presenta el grado de cumplimiento de la meta POA en el cuatrienio tomando como insumo la ejecución acumulada de la meta y la programación en el cuatrienio; es presentada de manera acumulada por trimestre.</t>
  </si>
  <si>
    <t>MAGNITUD PROGRAMADA META
POA CUATRIENIO</t>
  </si>
  <si>
    <t>META 
POA CUATRIENIO</t>
  </si>
  <si>
    <t>Indique el valor (cantidad) que se espera alcance la meta en el cuatrienio y que se refleje en el indicador asociado. Debe ser consecuente con el valor (cantidad) expresada en la redacción de la meta POA.</t>
  </si>
  <si>
    <t>OBJETIVO ESTRATÉGICO 
META ESTRATÉGICA CUATRIENIO
META POA CUATRIENIO
PESO PORCENTUAL
LÍNEA DE BASE
INDICADOR META POA
DEPENDENCIA(S) RESPONSABLE(S)</t>
  </si>
  <si>
    <t>MAGNITUD PROGRAMADA META POA 
CUATRIENIO:</t>
  </si>
  <si>
    <t>MAGNITUD PROGRAMADA META POA AÑO:</t>
  </si>
  <si>
    <r>
      <t xml:space="preserve">Indique el valor (cantidad) que se espera alcance la meta en el cuatrienio y que se refleje en el indicador asociado. Debe corresponder con el valor (cantidad) expresado en la redacción de la meta POA y en el campo denominado </t>
    </r>
    <r>
      <rPr>
        <sz val="10"/>
        <rFont val="Arial"/>
        <family val="2"/>
      </rPr>
      <t>MAGNITUD PROGRAMADA META POA CUATRIENIO</t>
    </r>
    <r>
      <rPr>
        <sz val="12"/>
        <rFont val="Arial"/>
        <family val="2"/>
      </rPr>
      <t xml:space="preserve"> de la página 1 del formato.</t>
    </r>
  </si>
  <si>
    <t>META ESTRATÉGICA CUATRIENIO:</t>
  </si>
  <si>
    <t>META POA CUATRIENIO:</t>
  </si>
  <si>
    <t>PESO PORCENTUAL META POA:</t>
  </si>
  <si>
    <t>INDICADOR META POA:</t>
  </si>
  <si>
    <t>Registre el valor (cantidad) que se espera alcance la meta en el año seleccionado. Debe corresponder con el valor (cantidad) registrado en la página 1 para la meta en el correspondiente año, debe ser tomado de la sección Programacion Cuatrienio para el año requerido.</t>
  </si>
  <si>
    <t>CUMPLIMIENTO ACUMULADO META POA EN CUATRIENIO</t>
  </si>
  <si>
    <t>PERSONERÍA DE 
BOGOTA, D. C.</t>
  </si>
  <si>
    <t>Nota: Si este documento se encuentra impreso se considera Copia no Controlada. La versión vigente está publicada en el repositorio oficial de la Personería de Bogotá, D. C.</t>
  </si>
  <si>
    <t>∑ No. de Intervenciones a Petición de Parte Realizadas en Defensa de los Derechos + No. de Intervenciones de Oficio Realizadas en Defensa de los Derechos</t>
  </si>
  <si>
    <t>∑ No. de Personas Orientadas (Incluye las Orientaciones de Traslados por No Competencia)</t>
  </si>
  <si>
    <t>∑ No. de Personas Asistidas</t>
  </si>
  <si>
    <t>∑ No. de Espacios de Transferencia de Conocimiento Realizados</t>
  </si>
  <si>
    <t>∑ No. de Actividades de Acercamiento de la Entidad a la Comunidad Realizadas</t>
  </si>
  <si>
    <t>∑ No. de Monitoreos Realizados en Escenarios de Posible Vulneración de Derechos</t>
  </si>
  <si>
    <t>Defender y promover los derechos de las personas mediante las intervenciones y gestiones necesarias para el restablecimiento y goce de los derechos y garantías fundamentales, así como la defensa del interés y patrimonio público.</t>
  </si>
  <si>
    <t>* Grupo para el Acompañamiento en Escenarios de Posible Vulneración de Derechos (GAEPVD).</t>
  </si>
  <si>
    <t>Intervenciones Realizadas en Defensa de los Derechos</t>
  </si>
  <si>
    <t>Personas Orientadas en Garantía de Derechos</t>
  </si>
  <si>
    <t>Personas Asistidas en Garantía de Derechos</t>
  </si>
  <si>
    <t>Monitoreos Realizados en Escenarios de Posible Vulneración de Derechos</t>
  </si>
  <si>
    <t>Actividades de Acercamiento de la Entidad a la Comunidad Realizadas</t>
  </si>
  <si>
    <t>Módulos y/o Mejoras al Sistema de Información de Protestas y Conflictividad Social Diseñadas y/o Implementadas</t>
  </si>
  <si>
    <t>* Recurso Humano
* Recursos Físicos
* Recursos Tecnológicos</t>
  </si>
  <si>
    <t>1. Realizar la intervención a petición de parte y de oficio pertinente por parte del Agente del Ministerio Público.
2. Realizar el registro de las intervenciones realizadas en el sistema de información misional, formatos o bases de datos establecidas en cada una de las dependencias.</t>
  </si>
  <si>
    <t>1. Elaborar material de difusión y solicitar su aprobación.
2. Revisar y aprobar el materia de difusión por parte de la P.D. para la Coordinación del MP y los DDHH.
3. Realizar la sensibilización bajo el mecanismo planificado, dejando evidencia según lineamientos de la P.D. para la Coordinación del MP y los DDHH.</t>
  </si>
  <si>
    <t>1. Recibir la petición bajo cualquier canal.
2. Realizar la creación del SINPROC en el sistema de información misional.
3. Dar respuesta a la petición y registrarla en el sistema.
4. Finalizar la petición en el sistema de información misional.</t>
  </si>
  <si>
    <t>1. Recibir la petición bajo cualquier canal.
2. Realizar la creación del SINPROC en el sistema de información misional.
3. Realizar las gestiones o tramites necesarios para dar respuesta a la petición.
4. Registrar la respuesta en el SINPROC creado.
5. Finalizar la petición en el sistema de información misional.</t>
  </si>
  <si>
    <t>1. Planificar la actividad que permitirá acercar los servicios de la Entidad a la comunidad.
2. Planificar la logística necesaria para el adecuado desarrollo de la actividad.
3. Ejecutar la actividad para acercar los servicios de la Entidad a la comunidad.</t>
  </si>
  <si>
    <t>∑ No. de Módulos y/o Mejoras Diseñadas y/o Implementadas al Sistema de Información sobre Protesta y Conflictividad Social
------------------------------------------------------- * 100
∑ No. de Módulos y/o Mejoras Programadas para ser Diseñadas y/o Implementadas en el Sistema de Información sobre Protesta y Conflictividad Social</t>
  </si>
  <si>
    <t>S.I.</t>
  </si>
  <si>
    <t>Intervenciones Realizadas en los procesos policivos de primera instancia.</t>
  </si>
  <si>
    <t>∑ No. de Intervenciones Realizadas en los Procesos Policivos de Primera Instancia.</t>
  </si>
  <si>
    <t>1. Realizar la intervención correspondiente por parte del Agente del Ministerio Público.
2. Realizar el registro de las intervenciones realizadas en el sistema de información misional, formatos o bases de datos establecidas en cada una de las dependencias.</t>
  </si>
  <si>
    <t>0% de los módulos y/o mejoras diseñadas y/o implementadas en el sistema de información sobre protesta y conflictividad social.</t>
  </si>
  <si>
    <t>1. Identificar los escenarios de posible vulneración a los derechos que se presentan en el Distrito
2. Realizar el seguimiento al posible derecho vulnerado según lineamientos institucionales
3. Presentar los informes, actas o reportes que demuestren el seguimiento y los hallazgos identificados.</t>
  </si>
  <si>
    <t>∑ No. de Peticiones Atendidas y/o Gestionadas en Garantía de Derechos</t>
  </si>
  <si>
    <t>Peticiones Atendidas y/o Gestionadas en Garantía de Derechos</t>
  </si>
  <si>
    <t>Personas Sensibilizadas y/o Capacitadas en el Distrito Capital</t>
  </si>
  <si>
    <t>∑ No. de Personas Sensibilizadas y/o Capacitadas en el Distrito Capital</t>
  </si>
  <si>
    <t>Seguimientos y/o Informes a la Posible Vulneración de los Derechos Realizados</t>
  </si>
  <si>
    <t>∑ No. de Seguimientos y/o Informes a la Posible Vulneración de los Derechos Realizados</t>
  </si>
  <si>
    <t>Jornadas de Sensibilización y Verificación a la Fuerza Pública Realizadas</t>
  </si>
  <si>
    <t>∑ No. de Jornadas de Sensibilización y Verificación a la Fuerza Pública Realizadas</t>
  </si>
  <si>
    <t>Espacios de Participación Interinstitucional y/o con Comunidades Vulnerables Asistidos</t>
  </si>
  <si>
    <t>∑ No. de Espacios de Participación Interinstitucional y/o con Comunidades Vulnerables Asistidos</t>
  </si>
  <si>
    <t>1. Recibir la citación al espacio de participación.
2. Asistir al espacio de participación realizando las intervenciones necesarias.
3. Elaborar el informe ejecutivo sobre su participación en el espacio.
4. Realizar la creación del SINPROC en el sistema de información misional.
5. Registrar el informe en el SINPROC creado y finalizarlo.</t>
  </si>
  <si>
    <t>Espacios de Transferencia de Conocimiento Realizados</t>
  </si>
  <si>
    <t>PERSONERÍA DE
BOGOTÁ, D. C.</t>
  </si>
  <si>
    <r>
      <t xml:space="preserve">Página: 
</t>
    </r>
    <r>
      <rPr>
        <sz val="10"/>
        <rFont val="Arial"/>
        <family val="2"/>
      </rPr>
      <t>1 de 2</t>
    </r>
  </si>
  <si>
    <t>CONTROL DE CAMBIOS</t>
  </si>
  <si>
    <t>VERSIÓN</t>
  </si>
  <si>
    <t>FECHA</t>
  </si>
  <si>
    <t>DESCRIPCIÓN DE LA MODIFICACIÓN</t>
  </si>
  <si>
    <t>Versión inicial del documento.</t>
  </si>
  <si>
    <t>Elaboró</t>
  </si>
  <si>
    <t>Revisó</t>
  </si>
  <si>
    <t>Aprobó</t>
  </si>
  <si>
    <t xml:space="preserve"> </t>
  </si>
  <si>
    <t>PLAN OPERATIVO ANUAL 
2024-2028</t>
  </si>
  <si>
    <t>PLAN OPERATIVO ANUAL
2024-2028</t>
  </si>
  <si>
    <t>1.3 Diseñar e implementar el 100% de la estrategia para impulsar el 100% de los procesos disciplinarios en cumplimiento de la Constitución, la ley, la doctrina, la jurisprudencia y los estándares internacionales sobre derechos humanos vigentes, en el cuatrienio.</t>
  </si>
  <si>
    <t>1.4 Diseñar e implementar el 100% de la estrategia de articulación y comunicación con los otros ejes misionales de la Entidad y las OCID de la Administración Distrital, en el cuatrienio.</t>
  </si>
  <si>
    <t xml:space="preserve">2.2 Articular 12  acciones de trabajo interinstitucional y cooperación para garantizar el enfoque social, para el fortalecimiento de la prestación del servicio al usuario, en el cuatrienio. </t>
  </si>
  <si>
    <t>2.3 Implementar el 100% de las actividades del plan de participación ciudadana que fortalezca los mecanismos de participación y relacionamiento con la ciudadanía, durante el cuatrienio.</t>
  </si>
  <si>
    <t>3.2. Implementar el 100% de las actividades orientadas a promover el diseño y presentación de propuestas de innovación por parte de los(as) funcionarios(as) y colaboradores(as) de la Personería de Bogotá D.C., en el cuatrienio.</t>
  </si>
  <si>
    <t>3.3. Implementar una (1) estrategia que incorpore herramientas técnicas y tecnológicas que permitan la captura de información, y el procesamiento y análisis de bases de datos, en el cuatrienio.</t>
  </si>
  <si>
    <t>4.1 Implementar el 100% de las acciones planeadas que permitan avanzar en la transformación digital de la Personería de Bogotá D.C. de manera óptima, en un período de 4 años.</t>
  </si>
  <si>
    <t>4.2 Mantener y adecuar el 100% de los  Sistemas de Gestión de la Calidad y Ambiental implementados por la Entidad, con el fin de mejorar la capacidad institucional en los componentes de calidad y ambiental, durante el cuatrienio.</t>
  </si>
  <si>
    <t>4.3 Desarrollar e implementar el 100% de la estrategia de comunicaciones para aumentar el conocimiento de las funciones, servicios y gestión de la Personería de Bogotá, D. C. y mantener la valoración positiva y/o neutral de las comunicaciones generadas por la entidad, durante el cuatrienio.</t>
  </si>
  <si>
    <t>4.6 Implementar y/o mejorar el 100% de las actividades para  la  generación de los documentos e informes emitidos por el proceso Gestión Financiera, con el fin de asegurar la oportunidad  y confiabilidad de la gestión presupuestal, de tesorería y contable a través de la optimización del tiempo de respuesta y la precisión de la información.</t>
  </si>
  <si>
    <t>4.7 Desarrollar e implementar en la Personería de Bogotá, el 100% del expediente contractual Digital  con el fin agilizar y asegurar toda la información contractual de la Entidad en su etapa precontractual, contractual y postcontractual, a febrero de 2028.</t>
  </si>
  <si>
    <t>4.8 Implementar 124 actividades necesarias para la modernización de la gestión institucional a través de los procesos de apoyo, como el de gestión documental, mediante el diseño e implementación de instrumentos archivísticos y herramientas de gestión documental que permitan una adecuada gestión de la información, para contribuir a la prestación del servicio, en el cuatrienio.</t>
  </si>
  <si>
    <t>4.9 Fortalecer el 100%  de la gestión de la contestación de acciones de tutela,  representación judicial y registro de sanciones disciplinarias,  a través de la mejora de las herramientas tecnológicas que se utilizan para gestionar la información, durante el cuatrienio.</t>
  </si>
  <si>
    <t>4.11 Verificar y evaluar el 100% la gestión institucional en el marco del Sistema de Control Interno y Otros Sistemas de Gestión, con el fin de contribuir a la mejora de la capacidad institucional, durante el cuatrienio.</t>
  </si>
  <si>
    <t>1.2.2 Realizar 218 seguimientos a los resultados de las acciones de prevención y control a la función pública a las entidades de la administración distrital, durante el cuatrienio.</t>
  </si>
  <si>
    <t>1.2.5 Realizar 13 acciones de prevención y control a la función pública transversales en temas prioritarios de ciudad, durante el cuatrienio.</t>
  </si>
  <si>
    <t>Acciones de prevención y control a la función pública a las entidades de la administración distrital, realizadas</t>
  </si>
  <si>
    <t>Seguimientos a los resultados de las acciones de prevención y control a la función pública a las entidades de la administración distrital, realizados</t>
  </si>
  <si>
    <t>Revisiones contractuales a contratos suscritos por las entidades de la administración distrital, realizadas</t>
  </si>
  <si>
    <t>Ejercicios de control  de carácter preventivo o ejecutivo sobre la gestión de las entidades de la administración distrital, realizados</t>
  </si>
  <si>
    <t>Acciones de prevención y control a la función pública transversales en temas prioritarios de ciudad, realizadas</t>
  </si>
  <si>
    <t>Procesos disciplinarios descongestionados</t>
  </si>
  <si>
    <t>Procesos con riesgo de prescripción resueltos de fondo</t>
  </si>
  <si>
    <t>Asuntos disciplinarios impulsados dentro del término establecido en la ley para el ejercicio de la acción disciplinaria.</t>
  </si>
  <si>
    <t>Noticias disciplinarias comisionadas evaluadas</t>
  </si>
  <si>
    <t>1.3.2 Resolver de fondo el 100% de los  procesos que se encuentran en riesgo de prescripción, en el cuatrienio.</t>
  </si>
  <si>
    <t>1.3.3 Impulsar el 100% de los asuntos disciplinarios dentro del término establecido en la ley para el ejercicio de la acción disciplinaria, en el cuatrienio.</t>
  </si>
  <si>
    <t>Acciones de seguimiento a las OCID realizadas</t>
  </si>
  <si>
    <t>Procesos de interés e impacto asumidos por competencia preferente</t>
  </si>
  <si>
    <t>Reuniones de sensibilización de asuntos disciplinarios desarrolladas con las OCID</t>
  </si>
  <si>
    <t>Acciones de sensibilización en materia disciplinaria desarrolladas con los ejes misionales de la Entidad</t>
  </si>
  <si>
    <t>1.4.1 Realizar 208 acciones de seguimiento a las Oficinas de Control Interno Disciplinario del Distrito para la evaluación y verificación de cumplimiento de sus obligaciones y la identificación de hechos constitutivos de faltas relevantes en temas de interés e impacto, en el cuatrienio.</t>
  </si>
  <si>
    <t>1.4.4 Desarrollar 4 acciones de sensibilización en materia disciplinaria con los ejes misionales de la Entidad, para fortalecer el conocimiento frente a la sustentación disciplinaria y los soportes que permitan la identificación clara de los hechos disciplinariamente relevantes, en el cuatrienio.</t>
  </si>
  <si>
    <t>1.4.3 Desarrollar 15 reuniones de sensibilización de asuntos disciplinarios por Sectores de la Administración Pública del Distrito Capital con las OCID correspondientes, para fortalecer el conocimiento en la sustanciación de procesos disciplinarios que se llevan en sus propias oficinas, en el cuatrienio.</t>
  </si>
  <si>
    <t>1.4.2  Asumir por competencia preferente el 100% de los procesos cuyos temas sean considerados de interés e impacto para el Distrito Capital ya sea de oficio o a petición de parte, en el cuatrienio.</t>
  </si>
  <si>
    <t>Jornadas de capacitación y diálogo realizadas</t>
  </si>
  <si>
    <t>Documentos de memorias construidos y publicados</t>
  </si>
  <si>
    <t>Reuniones teórico prácticas de orientación en materia disciplinaria efectuadas con el eje disciplinario de la Entidad</t>
  </si>
  <si>
    <t>Informes de seguimiento de política pública distrital o de análisis sectorial elaborados</t>
  </si>
  <si>
    <t>Solicitudes de participación en la elaboración de informes de seguimiento de política pública distrital o de análisis sectorial atendidas</t>
  </si>
  <si>
    <t xml:space="preserve">1.6.1 Elaborar 8 informes de seguimiento de política pública distrital o de análisis sectorial, en el cuatrienio </t>
  </si>
  <si>
    <t xml:space="preserve">Lineamientos en compromiso con la calidad implementados </t>
  </si>
  <si>
    <t>Actividades contenidas en el plan de Participación Ciudadana realizadas</t>
  </si>
  <si>
    <t>3.1.1. Implementar 5 estrategias orientadas a preservar el conocimiento tácito y explícito en la Personería de Bogotá, D.C., para fortalecer la toma de decisiones y el mejoramiento institucional, en el cuatrienio</t>
  </si>
  <si>
    <t>Estrategias orientadas a preservar el conocimiento tácito y explícito implementadas</t>
  </si>
  <si>
    <t>3.2.1. Desarrollar 4 concursos y/o convocatorias orientadas a promover el diseño y presentación de propuestas de innovación por parte de los funcionarios y colaboradores de la Personería de Bogotá D.C., en el cuatrienio</t>
  </si>
  <si>
    <t>Concursos y/o convocatorias orientadas a promover el diseño y presentación de propuestas de innovación desarrolladas</t>
  </si>
  <si>
    <t>3.3.1.  Formular e implementar una unidad de análisis de datos, en el cuatrienio</t>
  </si>
  <si>
    <t>Unidad de análisis de datos formulada e implementada</t>
  </si>
  <si>
    <t>3.3.2. Elaborar 15 tableros de control sectoriales como insumo para los informes preventivos o para los análisis sectoriales, en el cuatrienio</t>
  </si>
  <si>
    <t>Tableros de control sectoriales elaborados</t>
  </si>
  <si>
    <t xml:space="preserve">
 Proyectos programados en la hoja de ruta del PETI implementados.
</t>
  </si>
  <si>
    <t xml:space="preserve">  Actividades programadas para garantizar la exactitud, completitud y fiabilidad de los datos ejecutadas</t>
  </si>
  <si>
    <t xml:space="preserve">Proyectos programados a los Sistemas de Información implementados
</t>
  </si>
  <si>
    <t>Actividades programadas en el Plan de Cultura y  Apropiación ejecutadas</t>
  </si>
  <si>
    <t>4.1.1 Implementar el 100% de los proyectos programados en la hoja de ruta del Plan Estratégico de Tecnología, garantizando el cumpliendo con los plazos y presupuestos asignados para el cuatrienio</t>
  </si>
  <si>
    <t>4.1.3 Implementar el 100% de los proyectos planificados, ofreciendo cobertura, rapidez y seguridad en la prestación de servicios digitales a los ciudadanos durante el cuatrienio.</t>
  </si>
  <si>
    <t>4.1.5 Implementar el 100% de los proyectos programados, garantizando la usabilidad, fiabilidad y eficiencia a los Sistemas de Información durante el cuatrienio,</t>
  </si>
  <si>
    <t>4.1.8  Diseñar y/o implementar en un 100% los módulos y/o mejoras definidas para el Sistema de Información sobre Protesta y Conflictividad Social en el Distrito Capital, de la Personería de Bogotá, en el cuatrienio.</t>
  </si>
  <si>
    <t xml:space="preserve">Sostenibilidad del SGC mediante el proceso de mejora continua y cumplimiento de requisitos asegurada </t>
  </si>
  <si>
    <t xml:space="preserve">META TRANSVERSAL
Lidera: DIRECCIONAMIENTO ESTRATÉGICO
Aportan: TODOS LOS PROCESOS
</t>
  </si>
  <si>
    <t xml:space="preserve">Sostenibilidad del SGA mediante el proceso de mejora continua y cumplimiento de requisitos asegurada </t>
  </si>
  <si>
    <t>Programa de Transparencia y Ética Pública anual formulado</t>
  </si>
  <si>
    <t>Percepción de los usuarios en calificación excelente y bueno el servicio incrementada.</t>
  </si>
  <si>
    <t xml:space="preserve">4.2.1 Asegurar la sostenibilidad del SGC mediante el desarrollo del 100% de las actividades necesarias para el proceso de mejora continua y cumplimiento de requisitos de la NTC ISO 9001 que contribuya al fortalecimiento de la gestión institucional, en el cuatrienio.
</t>
  </si>
  <si>
    <t>4.2.2  Asegurar la sostenibilidad del SGA mediante el desarrollo del 100% de las actividades para el proceso de mejora continua y cumplimiento de requisitos con el fin de afianzar la gestión ambiental de la Entidad, en el cuatrienio.</t>
  </si>
  <si>
    <t>4.2.3 Formular un (1) Programa de Transparencia y Ética Pública anual, de conformidad con las disposiciones legales vigentes, durante el cuatrienio.</t>
  </si>
  <si>
    <t>4.2.4 Incrementar al 98% la percepción de los usuarios que califican como excelente y bueno el servicio en la Personería de Bogotá, D. C., en el cuatrienio.</t>
  </si>
  <si>
    <t>Oficina Asesora de Comunicaciones</t>
  </si>
  <si>
    <t xml:space="preserve">3. Fomentar una cultura de gestión del conocimiento, la innovación y la investigación como instrumentos transversales a través de la incorporación de herramientas de uso y apropiación y la consolidación de alianzas. </t>
  </si>
  <si>
    <t>4. Fortalecer las capacidades institucionales a través de la  modernización y la transformación tecnológica de la Personería de Bogotá, D. C.</t>
  </si>
  <si>
    <t xml:space="preserve">Novedades incluidas en la nómina oportunamente  </t>
  </si>
  <si>
    <t>Dependencia Líder: 
Dirección de Talento Humano
Dependencia Operativa:
Subdirección de Desarrollo del Talento Humano</t>
  </si>
  <si>
    <t>Actividades del Sistema de Gestión de Seguridad y Salud en el Trabajo ejecutadas</t>
  </si>
  <si>
    <t>Dirección de Talento Humano</t>
  </si>
  <si>
    <t>Micrositio de Talento Humano diseñado e implementado</t>
  </si>
  <si>
    <t>Servicios atendidos que contribuyan a mantener o modernizar la infraestructura física de la entidad y  al fortalecimiento de las capacidades institucionales.</t>
  </si>
  <si>
    <t>Actividades del Plan Estratégico de Seguridad Vial ejecutadas.</t>
  </si>
  <si>
    <t xml:space="preserve">Actividades programadas para mejorar o implementar Vs Actividades adelantadas </t>
  </si>
  <si>
    <t>Subdirección de Gestión Financiera</t>
  </si>
  <si>
    <t>Actividades programadas para optimizar los recursos Vs Actividades llevadas a cabo.</t>
  </si>
  <si>
    <t>S.I</t>
  </si>
  <si>
    <t>Ejercicio de referenciación  de buenas practicas en la implementación del expediente contractual digital desarrollado</t>
  </si>
  <si>
    <t>GESTION CONTRACTUAL</t>
  </si>
  <si>
    <t>Porcentaje del expediente contractual digital  desarrollado.</t>
  </si>
  <si>
    <t>Porcentaje del expediente contractual digital implementado y mantenido</t>
  </si>
  <si>
    <t>Subdirección de Gestión Contractual</t>
  </si>
  <si>
    <t xml:space="preserve">Cant. Actividades diseño por año: 
2020: 32
2021: 28
2022: 24,8
2023: 26,1 
</t>
  </si>
  <si>
    <t xml:space="preserve">Cant. Actividades implementación por año: 
2020: 32
2021: 22
2022: 27,6 
2023: 26,3
</t>
  </si>
  <si>
    <t>Porcentaje de procesos judiciales en los que la Entidad es vinculada o demandada representados con oportunidad.</t>
  </si>
  <si>
    <t>Oficina Asesora Jurídica</t>
  </si>
  <si>
    <t>Porcentaje de acciones de tutela en las cuales la Entidad es vinculada o demandada representadas con oportunidad.</t>
  </si>
  <si>
    <t>Porcentaje de reportes de sanciones disciplinarias registradas con oportunidad.</t>
  </si>
  <si>
    <t>Programa anual de auditorías ejecutado.</t>
  </si>
  <si>
    <t>Oficina de Control Interno</t>
  </si>
  <si>
    <t xml:space="preserve"> Grado de avance en la implementación de acciones para la mejora continua y sostenibilidad del Sistema de Gestión de la Calidad</t>
  </si>
  <si>
    <t>Mejora continua y sostenibilidad del Sistema de Gestión de la Calidad</t>
  </si>
  <si>
    <t>Tecnológicos
Financieros
Talento Humano</t>
  </si>
  <si>
    <t xml:space="preserve"> Grado de avance en la implementación de acciones para la mejora continua y cumplimiento de requisitos del Sistema de Gestión Ambiental</t>
  </si>
  <si>
    <t>Mejora continua y cumplimiento de requisitos de Gestión Ambiental</t>
  </si>
  <si>
    <t xml:space="preserve">GESTIÓN JURÍDICA </t>
  </si>
  <si>
    <t>Establecer las políticas, lineamientos, directrices, planes, programas, proyectos y recursos que orienten la gestión de la Entidad para el cumplimiento de la misión institucional de forma transparente y participativa.</t>
  </si>
  <si>
    <t xml:space="preserve">(Número total de encuestas con calificación excelente y buena/número total de encuestas registradas)*100 </t>
  </si>
  <si>
    <t>1. Aplicación mensual de las encuestas de satisfacción de los usuarios(as)
2. Análisis semestral de la medición de la percepción de la satisfacción de los usuarios(as).
3. Desarrollar las acciones de mejora producto de los aspectos a mejorar descritos por los usuarios(as).</t>
  </si>
  <si>
    <t>Análisis resultado de la medición de la encuesta de satisfacción</t>
  </si>
  <si>
    <t xml:space="preserve">∑ Informes de seguimiento de política pública distrital o de análisis sectorial </t>
  </si>
  <si>
    <t>1. Definición y modificación del procedimiento para la realización de investigaciones.
2, Definición temática del informe por parte de la alta dirección.
3. Conformación equipo de trabajo.
4. Definición alcance y metodología.
5. Recolección y procesamiento de la información.
6. Análisis y escritura del informe.
7. Mesa de trabajo con la administración distrital para validar los resultados del informe.
8. Presentación del informe final al despacho.
9. Socialización del informe final.</t>
  </si>
  <si>
    <t xml:space="preserve">1 Informe de seguimiento de políticas públicas distritales o de análisis sectorial </t>
  </si>
  <si>
    <t>(∑ Solicitudes de participación en la elaboración de informes de seguimiento de política pública distrital o de análisis sectorial atendidas)/(∑ Solicitudes de participación en la elaboración de informes de seguimiento de política pública distrital o de análisis sectorial presentadas por la DGCI)</t>
  </si>
  <si>
    <t>1. Recepción de la solicitud de apoyo institucional.
2. Recopilación de los insumos registrados por el Sistema de Información de la Protesta y Conflictividad Social en el Distrito Capital. 
3. Análisis de la información recolectada en clave de la solicitud recibida.
4. Elaboración participativa del informe.</t>
  </si>
  <si>
    <t>100% de las solicitudes de participación de elaboración de informes de seguimiento de política distrital o de análisis sectorial atendidas</t>
  </si>
  <si>
    <t>Número de estrategias implementadas</t>
  </si>
  <si>
    <t>1. Planeación y aprobación 
2. Desarrollo e implementación
3. Análisis y evaluación</t>
  </si>
  <si>
    <t xml:space="preserve">5 estrategias </t>
  </si>
  <si>
    <t>Número de concursos y/o convocatorias desarrolladas</t>
  </si>
  <si>
    <t>1. Planeación 
2. Difusión del concurso y/o convocatoria
3. Análisis de propuestas
4. Difusión de resultados</t>
  </si>
  <si>
    <t>4 concursos</t>
  </si>
  <si>
    <t>% Avance implementación unidad de análisis de datos</t>
  </si>
  <si>
    <t>1. Definición del alcance de la unidad.
2. Formulación del procedimiento que seguirá la unidad.
3. Socialización interna de la unidad.
4. Implementación de la unidad.</t>
  </si>
  <si>
    <t>25% de avance en la implementación de la unidad de análisis de datos</t>
  </si>
  <si>
    <t>∑ Tableros de control sectoriales</t>
  </si>
  <si>
    <t>1. Adquisición de licencias.
2. Definición de temáticas del 1er tablero.
3. Solicitud, consolidación y limpieza de los datos.
4. Procesamiento de los datos y montaje en la herramienta interactiva.
5. Publicación y socialización del tablero sectorial</t>
  </si>
  <si>
    <t>1 tablero de control sectorial como insumo para los informes preventivos o para los análisis sectoriales</t>
  </si>
  <si>
    <t>1.6 Implementar el 100% de una (1) estrategia transversal de investigación que incorpore el análisis de datos, en el cuatrienio.</t>
  </si>
  <si>
    <t>Establecer lineamientos, políticas y directrices en materia de gestión de la información, mediante la administración de
la infraestructura tecnológica, sistemas de información, servicios tecnológicos y la implementación de soluciones
innovadoras que permitan el gobierno digital, la interoperabilidad, la integridad, la confidencialidad y la disponibilidad de
la información.</t>
  </si>
  <si>
    <t>Hoja de Ruta de Proyectos del PETI 2024-2028</t>
  </si>
  <si>
    <t xml:space="preserve">
Financieros y humano especializado
</t>
  </si>
  <si>
    <t xml:space="preserve">Lineamientos  de Seguridad  y privacidad de la Información adoptados  </t>
  </si>
  <si>
    <t>Técnicos, financieros y humano especializado</t>
  </si>
  <si>
    <t>Estrategia de servicios digitales a los ciudadano</t>
  </si>
  <si>
    <t>(Número de Actividades Completadas" sobre el "Número Total de Actividades Programadas")×100</t>
  </si>
  <si>
    <t>Técnicos y humano especializado</t>
  </si>
  <si>
    <t xml:space="preserve">Listado de mejoras y optimizaciones priorizadas  de Infraestructura tecnológica </t>
  </si>
  <si>
    <t>("Número de Proyectos Completados" sobre el "Número Total de Proyectos Programados")×100</t>
  </si>
  <si>
    <t xml:space="preserve">(“Número de requerimientos desarrollados” sobre el “Número total de requerimientos programados)x 100.
</t>
  </si>
  <si>
    <t xml:space="preserve"> (“Número de Actividades de optimización Cumplidas” sobre el “Total de Actividades Planificadas”) x100
</t>
  </si>
  <si>
    <t>Prevenir y controlar la función pública, mediante actuaciones para vigilar hechos o conductas que vulneren los derechos de las personas, el ordenamiento jurídico o menoscaben el patrimonio público.</t>
  </si>
  <si>
    <t>∑ Número de acciones de prevención y control a la función pública a las entidades de la administración distrital realizadas</t>
  </si>
  <si>
    <t xml:space="preserve">1. Definir tema a evaluar.
2. Elaborar plan de trabajo.
3. Elaborar plan de gestión.
4. Ejecutar plan de gestión.
5. Elaborar informe.
6. Sistematizar los resultados.
7. Elaborar informe ejecutivo para el despacho, de ser necesario.
8. Notificar a las entidades vigiladas.
9. Notificar a otros entes de control, de ser necesario. 
</t>
  </si>
  <si>
    <t>Informes de acciones de prevención y control a la función pública a las entidades de la administración distrital</t>
  </si>
  <si>
    <t>Humanos, físicos, tecnológicos y financieros</t>
  </si>
  <si>
    <t>∑ Número de Seguimientos a los resultados de las acciones de prevención y control a la función pública a las entidades de la administración distrital realizados</t>
  </si>
  <si>
    <t xml:space="preserve">1. Definir cuales informes realizados requieren seguimiento.
2. Elaborar plan de trabajo
3. Realizar seguimiento a las observaciones documentadas en el informe.
4. Elaborar informe de seguimiento. 
5. Sistematizar los resultados.
6. Elaborar informe ejecutivo para el despacho, de ser necesario.
7. Notificar a las entidades vigiladas.
8. Notificar a otros entes de control, de ser necesario. </t>
  </si>
  <si>
    <t>Informes de seguimientos a los resultados de las acciones de prevención y control a la función pública a las entidades de la administración distrital</t>
  </si>
  <si>
    <t>∑ Número de Revisiones contractuales a contratos suscritos por las entidades de la administración distrital realizadas</t>
  </si>
  <si>
    <t xml:space="preserve">1. Definir los contratos a revisar.
2. Elaborar plan de trabajo.
3. Realizar revisión contractual.
4. Elaborar informe de revisión contractual.
5. Sistematizar los resultados.
6. Elaborar informe ejecutivo para el despacho, de ser necesario.
7. Notificar a las entidades vigiladas.
8. Notificar a otros entes de control, de ser necesario. </t>
  </si>
  <si>
    <t>∑ Número de Ejercicios de control  de carácter preventivo o ejecutivo sobre la gestión de las entidades del nivel central de la administración distrital realizados</t>
  </si>
  <si>
    <t xml:space="preserve">1. Definir los temas de control preventivo.
2. Realizar verificación de la situación.
3. Elaborar informe de control preventivo. 
4. Sistematizar los resultados.
5. Elaborar informe ejecutivo para el despacho, de ser necesario.
6. Notificar a las entidades vigiladas.
7. Notificar a otros entes de control, de ser necesario. </t>
  </si>
  <si>
    <t>Informes de ejercicios de control  de carácter preventivo o ejecutivo sobre la gestión de las entidades del nivel central de la administración distrital</t>
  </si>
  <si>
    <t>∑ Número de Acciones de prevención y control a la función pública transversales en temas prioritarios de ciudad realizadas</t>
  </si>
  <si>
    <t xml:space="preserve">1. Definir tema a evaluar y definir Delegadas a participar. 
2. Elaborar plan de gestión.
3. Ejecutar plan de gestión.
4. Elaborar informe.
5. Sistematizar los resultados.
6. Elaborar informe ejecutivo para el despacho, de ser necesario.
7. Notificar a las entidades vigiladas.
8. Notificar a otros entes de control, de ser necesario. 
</t>
  </si>
  <si>
    <t>Informes de acciones de prevención y control a la función pública transversales</t>
  </si>
  <si>
    <t xml:space="preserve">Número de actividades del plan de participación ciudadana realizadas en el período / Número de actividades del plan de participación ciudadana programadas en el período * 100 </t>
  </si>
  <si>
    <t xml:space="preserve">1. Mesas resolutivas sectoriales
2. Apoyos técnicos a los veedores ciudadanos
3. Eventos de capacitación y/o sensibilización en temas de control social.
4. Mesas resolutivas "EL PERSONERO TE ESCUCHA"
</t>
  </si>
  <si>
    <t>Vigilar, sensibilizar y promover el cumplimiento de los deberes y el correcto actuar de los servidores públicos en el Distrito Capital, a través de acciones para contrarrestar la omisión o extralimitación de funciones de conformidad con la normatividad vigente.</t>
  </si>
  <si>
    <t>• Identificar procesos vencidos en su etapa procesal.
• Decidir de fondo sobre los procesos.</t>
  </si>
  <si>
    <t>Decisiones de fondo: Auto de archivo, de apertura de investigación disciplinaria, de pliego de cargos, de terminación, de nulidad y de fallo</t>
  </si>
  <si>
    <t>Humanos, Físicos, Tecnológicos, financieros</t>
  </si>
  <si>
    <t xml:space="preserve">Procesos con riesgo de prescripción con decisiones de fondo / total de procesos con riesgo de prescripción </t>
  </si>
  <si>
    <t>• Identificar expedientes con riesgo de prescripción.
• Decidir de fondo sobre los procesos.</t>
  </si>
  <si>
    <t>• Conocer el asunto disciplinario.
• Impulsar la actuación disciplinaria.</t>
  </si>
  <si>
    <t>Actuaciones de impulso procesal y decisiones de fondo: Auto de archivo, de apertura de investigación disciplinaria, de pliego de cargos, de terminación, de nulidad y de fallo</t>
  </si>
  <si>
    <t>Noticias disciplinarias evaluadas / Total de noticias disciplinarias comisionadas</t>
  </si>
  <si>
    <t>• Evaluar la noticia disciplinaria una vez comisionada a la delegada y/o dirección</t>
  </si>
  <si>
    <t>Evaluaciones de noticias disciplinarias</t>
  </si>
  <si>
    <t>Número de acciones de seguimiento a las OCID realizadas</t>
  </si>
  <si>
    <t>• Definir temas de impacto.
• Realizar las acciones de seguimiento.
• Producir informe de seguimiento.</t>
  </si>
  <si>
    <t>Acciones de seguimiento</t>
  </si>
  <si>
    <t>Procesos asumidos por competencia preferente / total de procesos considerados de interés e impacto</t>
  </si>
  <si>
    <t>• Estudiar el ejercicio del poder preferente.
• Emitir auto por el cual se avoca el conocimiento por poder preferente.</t>
  </si>
  <si>
    <t>Decisión de ejercicio del poder preferente</t>
  </si>
  <si>
    <t xml:space="preserve">Número de reuniones de sensibilización desarrolladas </t>
  </si>
  <si>
    <t>• Preparar las reuniones.
• Citar a reuniones.
• Desarrollar las reuniones.</t>
  </si>
  <si>
    <t>Sensibilizaciones desarrolladas</t>
  </si>
  <si>
    <t xml:space="preserve">Número de acciones de sensibilización desarrolladas </t>
  </si>
  <si>
    <t>• Preparar los temas y logística para convocatoria y desarrollo.
• Desarrollar las jornadas.
• Emitir certificados de asistencia.</t>
  </si>
  <si>
    <t>Número de documentos de memorias construidos y publicados</t>
  </si>
  <si>
    <t>Número de reuniones teórico prácticas de orientación en materia disciplinaria efectuadas con el eje disciplinario de la Entidad</t>
  </si>
  <si>
    <t>• Preparar los temas y logística para convocatoria y desarrollo.
• Desarrollar las reuniones.</t>
  </si>
  <si>
    <t>Reuniones teórico prácticas de orientación en materia disciplinaria efectuadas</t>
  </si>
  <si>
    <t>Comunicar y divulgar información a nivel interno y externo a través de la generación de directrices y estrategias que permitan dar a conocer la gestión de la entidad a todas las partes interesadas.</t>
  </si>
  <si>
    <t>Presupuesto para contratación de proveedor de monitoreo
Talento humano
Equipos de computo, de producción audiovisual y de diseño</t>
  </si>
  <si>
    <t>Talento humano
Equipos de computo, de producción audiovisual y de diseño</t>
  </si>
  <si>
    <t>1. Elaboración del la herramienta para el sondeo
2. Divulgación y aplicación del sondeo
3. Tabulación y análisis de resultados del sondeo</t>
  </si>
  <si>
    <t>Gestionar la prestación de los servicios operativos y la administración de los bienes e infraestructura a todos los procesos de la Personería de Bogotá D.C, para el desarrollo de la misión y los objetivos institucionales.</t>
  </si>
  <si>
    <t># de servicios realizados / # de servicios solicitados</t>
  </si>
  <si>
    <t xml:space="preserve">1. Atender los servicios de mantenimiento de bienes e instalaciones en los tiempos de respuesta establecidos.
2. Atender los servicios de almacén en los tiempos de respuesta establecidos.
3. Atender los servicios de transporte de manera satisfactoria.
</t>
  </si>
  <si>
    <t>Técnicos, financieros, tecnológicos y humanos.</t>
  </si>
  <si>
    <t># de actividades del PESV realizadas / # de actividades del PESV programadas</t>
  </si>
  <si>
    <t>1. Ejecutar el cronograma de actividades del Plan Estratégico de Seguridad Vial</t>
  </si>
  <si>
    <t xml:space="preserve">Cronograma de ejecución del Plan Estratégico de Seguridad Vial </t>
  </si>
  <si>
    <t>Plan Anual de Vacantes y Plan de Previsión de Recursos Humanos formulados e implementados</t>
  </si>
  <si>
    <t>Acciones de los Sistemas de Gestión y Evaluación del Desempeño Laboral de la Personería de Bogotá, D.C., implementadas</t>
  </si>
  <si>
    <t>Plan Institucional de Capacitación formulado e implementado</t>
  </si>
  <si>
    <t>Plan Institucional de Bienestar formulado e implementado</t>
  </si>
  <si>
    <t>Plan Institucional de Incentivos formulado e implementado</t>
  </si>
  <si>
    <t>Plan de Gestión de Integridad diseñado e implementado</t>
  </si>
  <si>
    <t>Porcentaje de satisfacción de usuarios internos incrementado</t>
  </si>
  <si>
    <t>Proveer el Talento Humano requerido por los procesos institucionales mediante la gestión del ingreso, permanencia, desarrollo integral y retiro de los(as) funcionarios(as), para el cumplimiento de la misión, objetivos y funciones de la Personería de Bogotá, D.C.</t>
  </si>
  <si>
    <t>Grado de avance en la formulación y ejecución del Plan Anual de Vacantes y Plan de Previsión de Recursos Humanos</t>
  </si>
  <si>
    <t>1. Proveer los empleos vacantes de la planta de cargos de la Entidad, mediante nombramiento, encargo o comisión, de acuerdo a lo establecido en la normativa vigente.
2. Efectuar la reubicación de los funcionarios, de acuerdo a sus competencias y las necesidades de la Entidad, para facilitar el cumplimiento de los objetivos institucionales. 
3. Realizar los trámites necesarios para el retiro de los funcionarios de la planta de personal de la Personería de Bogotá D.C., de acuerdo a las diferentes causales establecidas en la normativa vigente.
4. Tramitar oportunamente las solicitudes de comisión de los (las) funcionarios(as) de carrera administrativa que aspiran a ocupar un empleo de libre nombramiento en otras entidades, o de comisión de estudio, de acuerdo con la normativa vigente.
5. Estudiar, elaborar, suscribir y comunicar/notificar actos administrativos, de competencia de la Dirección así como las respuestas a los requerimientos, de conformidad con las normas vigentes y los procedimientos establecidos, relacionados con las novedades y situaciones administrativas.</t>
  </si>
  <si>
    <t>Cumplimiento de las obligaciones legales de la Entidad y de la Dirección de Talento Humano. 
Coadyuvancia en la consecución de los objetivos institucionales, a través de la provisión óptima y oportuna del talento humano para tal fin.
Respuesta oportuna a las solicitudes de los servidores de la Entidad o requerimientos externos en la materia.</t>
  </si>
  <si>
    <t xml:space="preserve"> N° de Novedades incluidas en la Nomina oportunamente / N° de novedades radicadas en los plazos establecidos</t>
  </si>
  <si>
    <t>1. Recibir por parte de la Dirección de Talento Humano, las Resoluciones de novedades autorizadas para el mes en liquidación; y por parte de los (las) funcionarios(as) y/o entidades externas, las modificaciones o autorizaciones que afecten la liquidación de la nómina; según las fechas previstas en el cronograma de nómina.
2. Realizar oportunamente el ingreso de las diferentes novedades que pueden afectar la liquidación de la nómina mensual, en el aplicativo de nómina PERNO.
3. Dar trámite oportuno a los descuentos salariales por conceptos de embargos, que son originados por orden judicial y afectan el salario, así como de las libranzas de las diferentes Entidades Financieras, Cooperativas, Fondos, Sindicatos, Seguros y Medicina Prepagada, a petición de los (las) funcionarios(as) de la Entidad y que pueden afectar la liquidación de la nómina.
4. Liquidar la nómina del mes en el sistema de nómina PERNO, e imprimir, revisar y aprobar la pre-nómina. 
5. Elaborar los informes mensuales, RA (Relación de Autorización) del aplicativo PERNO y los archivos planos, para ser enviados a la Subdirección  de Gestión Financiera, para hacer el cargue de la nómina en el sistema de la Secretaría de Hacienda, para su respectivo pago.
6. Verificar y aprobar el pago de la nómina del mes liquidado, por medio de la firma del (la) Director(a) de Talento Humano, como ordenador(a) del gasto.
7. Elaborar el PAC bimestral  relacionado con los gastos de personal de la Personería de Bogotá, D.C. para atender las obligaciones oportunamente a los funcionarios (as) y exfuncionarios (as). Una vez al año, elaborar la proyección anual del presupuesto para la siguiente vigencia.</t>
  </si>
  <si>
    <t xml:space="preserve">Pago de la nómina de manera oportuna - fechas emitidas por Secretaria de Hacienda -  y cumpliendo las obligaciones legales de la Entidad y de la Subdirección de Gestión del Talento Humano, en materia salarial, prestacional, de aportes sociales y parafiscales y demás pagos o aportes a terceros que afecten la nómina.
</t>
  </si>
  <si>
    <t xml:space="preserve">Usuarios satisfechos con ocasión a la emisión de certificaciones laborales, bonos pensionales y autorizaciones de retiro de cesantías. </t>
  </si>
  <si>
    <t>Grado de avance en la formulación y ejecución del Plan Institucional de Capacitación</t>
  </si>
  <si>
    <t>1. Elaborar el diagnóstico de necesidades institucionales de capacitación, para fortalecer las competencias de los(as) servidores(as) de la Entidad. (10%)
2. Elaborar y divulgar el Plan Institucional de Capacitación PIC de la vigencia. (10%)
3. Implementar el Plan Institucional de Capacitación PIC de la vigencia. (70%)
4. Hacer seguimiento y evaluación al Plan Institucional de Capacitación PIC de la vigencia. (10%)</t>
  </si>
  <si>
    <t>Talento humano cualificado y competente para cumplir los objetivos estratégicos de la Entidad.
Mejoramiento continuo en el fortalecimiento de competencias de los servidores de la Entidad.
Cumplimiento de las obligaciones legales de la Entidad y de la Dirección de Talento Humano, en materia de capacitación.</t>
  </si>
  <si>
    <t>Técnicos
Humanos
Financieros</t>
  </si>
  <si>
    <t>Grado de avance en la formulación y ejecución del Plan Institucional de Bienestar</t>
  </si>
  <si>
    <t>1. Elaborar el diagnóstico de necesidades institucionales para Identificar los criterios prioritarios a tener en cuenta con el fin de mejorar la calidad de vida laboral de los servidores de la Entidad. (10%)
2. Elaborar y divulgar el Plan Institucional de Bienestar de la vigencia. (10%)
3. Implementar el Plan Institucional de Bienestar e Incentivos de la vigencia. (70%)
4. Hacer seguimiento y evaluación al Plan Institucional de Bienestar e Incentivos de la vigencia. (10%)</t>
  </si>
  <si>
    <t>Talento humano motivado y comprometido para cumplir los objetivos estratégicos de la Entidad.
Mejoramiento continuo en la calidad de vida laboral de los servidores de la Entidad.
Cumplimiento de las obligaciones legales de la Entidad y de la Dirección de Talento Humano, en materia de bienestar y felicidad en el trabajo.</t>
  </si>
  <si>
    <t>Grado de avance en la formulación y ejecución del Plan Institucional de Incentivos</t>
  </si>
  <si>
    <t xml:space="preserve">
1. Identificar los criterios para el otorgamiento de incentivos  a los servidores de la Entidad, en la vigencia . (10%)
2. Elaborar aprobar y divulgar el Plan Institucional de Incentivos de la vigencia. (10%)
3. Implementar el Plan Institucional de Incentivos de la vigencia. (70%)
4. Hacer seguimiento y evaluación al Plan Institucional de Incentivos de la vigencia. (10%)</t>
  </si>
  <si>
    <t>Talento humano motivado y comprometido para cumplir los objetivos estratégicos de la Entidad.
Mejoramiento continuo en la calidad de vida laboral de los servidores de la Entidad.
Cumplimiento de las obligaciones legales de la Entidad y de la Dirección de Talento Humano, en materia de estímulos.</t>
  </si>
  <si>
    <t>Grado de avance en la ejecución de las actividades del SG-SST</t>
  </si>
  <si>
    <t xml:space="preserve">
1. Diseñar y elaborar el Plan de Gestión del Sistema de Gestión de Seguridad y Salud en el Trabajo de la vigencia. (10%)
2. Divulgar el Plan de Gestión del Sistema de Gestión de Seguridad y Salud en el Trabajo de la vigencia. (10%)
3. Ejecutar e implementar el Plan de Gestión del Sistema de Gestión de Seguridad y Salud en el Trabajo de la vigencia. (70%)
4. Hacer seguimiento y evaluación al Plan de Gestión del Sistema de Gestión de Seguridad y Salud en el Trabajo de la vigencia (10%)</t>
  </si>
  <si>
    <t>Evaluación, control y socialización de los riesgos que puedan afectar la seguridad y salud de los servidores de la Entidad.
Mejoramiento continuo en las condiciones de seguridad y salud en el trabajo de los(as) servidores(as) públicos(as) de la Entidad.
Cumplimiento de los requisitos legales y técnicos en materia de SST
Cumplimiento de las actividades programadas en el Plan Anual de Seguridad y Salud en el trabajo</t>
  </si>
  <si>
    <t>Grado de avance en la ejecución de acciones sobre los Sistemas de Gestión y Evaluación del Desempeño Laboral de la Personería de Bogotá, D.C.</t>
  </si>
  <si>
    <t>Técnicos
Humanos
Tecnológicos</t>
  </si>
  <si>
    <t>Grado de avance en la formulación y ejecución del Plan de Gestión de Integridad</t>
  </si>
  <si>
    <t>1. Proyectar el plan de gestión de integridad con base en las propuestas aportadas por los gestores y colaboradores de la Entidad. (10%)
2. Aprobar el Plan de Gestión de Integridad de la vigencia. (10%)
3. Implementar las actividades propuestas en el  Plan de Gestión de Integridad de la vigencia. (80%)</t>
  </si>
  <si>
    <t>Talento humano íntegro y comprometido para cumplir los objetivos estratégicos de la Entidad.</t>
  </si>
  <si>
    <t>Grado de avance de implementación del micrositio de Talento Humano</t>
  </si>
  <si>
    <t>Técnicos
Humanos
Financieros
Tecnológicos</t>
  </si>
  <si>
    <t>4.4.1 Formular e implementar el 100% del Plan Anual de Vacantes y Plan de Previsión de Recursos Humanos de la vigencia.</t>
  </si>
  <si>
    <t>4.4.2 Incluir el 100% de las Novedades en la nómina oportunamente, para liquidación y pago, en cada vigencia.</t>
  </si>
  <si>
    <t>4.4.3 Incrementar al 98% la satisfacción de los usuarios internos con los servicios prestados de Certificaciones laborales, bonos pensionales y autorizaciones de retiro de cesantías, en cada vigencia.</t>
  </si>
  <si>
    <t xml:space="preserve">4.4.4 Formular e implementar el 100% del Plan Institucional de Capacitación de la vigencia.
</t>
  </si>
  <si>
    <t>4.4.5 Formular e implementar el 100% del Plan Institucional de Bienestar de la vigencia .</t>
  </si>
  <si>
    <t>4.4.6 Formular e implementar el 100% del Plan Institucional de Incentivos de la vigencia.</t>
  </si>
  <si>
    <t>4.4.7 Ejecutar el 100 % de las actividades del Sistema de Gestión de Seguridad y Salud en el Trabajo de la vigencia.</t>
  </si>
  <si>
    <t>4.4.8 Implementar el 100% de las acciones de los Sistemas de Gestión y Evaluación del Desempeño Laboral de la Entidad.</t>
  </si>
  <si>
    <t>4.4.9 Diseñar e implementar el 100 % del Plan de Gestión de Integridad de la vigencia</t>
  </si>
  <si>
    <t>4.4.10 Diseñar e implementar  el 100%  del  micrositio de Talento Humano durante el cuatrienio</t>
  </si>
  <si>
    <t>Noticias de impacto derivadas de la gestión de los procesos misionales difundidas</t>
  </si>
  <si>
    <t xml:space="preserve"> Información interna de interés para los servidores y contratistas de la Entidad, comunicada.</t>
  </si>
  <si>
    <t>Porcentaje de satisfacción de usuarios internos  alcanzado</t>
  </si>
  <si>
    <t>Informe de resultados del sondeo de percepción de satisfacción del usuario interno</t>
  </si>
  <si>
    <t>Comunicaciones masivas</t>
  </si>
  <si>
    <t>1. Comunicación radicada en la SHD.
2. Comunicaciones emitidas a diferentes entidades relacionadas por la SHD.
3. Acta de mesas de trabajo llevadas a cabo con diferentes entidades.</t>
  </si>
  <si>
    <t>1. Listado de Informes requeridos 
2. Documento en el cual se plasme la información recolectada con las entidades señaladas.
3. Comunicaciones a los proveedores identificados.</t>
  </si>
  <si>
    <t>1. Documento que contenga el listado con las áreas intervinientes en la creación de terceros.
2. Documento que contenga el listado de los aplicativos utilizados.
3. Acta de mesas de trabajo con las áreas intervinientes.</t>
  </si>
  <si>
    <t>4.5.1 Atender  el 100% de los servicios de mantenimiento, almacén y transporte, solicitados por los (as) colaboradores (as) de la Personería de Bogotá, D.C., para mantener o modernizar la infraestructura física de la entidad y aportar al fortalecimiento de las capacidades institucionales, durante el cuatrienio.</t>
  </si>
  <si>
    <t>4.6.1 Adelantar el 100% de las actividades necesarias para mejorar y/o implementar el mecanismo de creación de documentos requeridos en la generación de archivos, para pagos de nómina, proveedores, contratistas y otros.</t>
  </si>
  <si>
    <t>4.6.2 Llevar a cabo el 100% de las actividades necesarias para optimizar los recursos existentes en los aplicativos, para la generación de informes, implementando y/o mejorando el mecanismo de emisión de los mismos.</t>
  </si>
  <si>
    <t>4.6.3 Optimizar al 100% el mecanismo de creación de terceros a partir de implementar y/o mejorar la interacción entre los aplicativos utilizados y las áreas involucradas en dicha actividad.</t>
  </si>
  <si>
    <t xml:space="preserve"> 4.4 Implementar el 100% de las actividades del Plan Estratégico de Talento Humano que permitan fortalecer y/o modernizar la gestión del talento humano en la Entidad, durante el cuatrienio.</t>
  </si>
  <si>
    <t>(Cantidad de actividades implementadas y/o mejoradas ejecutadas / Cantidad de actividades programadas)*100</t>
  </si>
  <si>
    <t>(Cantidad de actividades para optimizar ejecutadas / Cantidad de actividades programadas)*100</t>
  </si>
  <si>
    <t>(Cantidad de acciones implementadas y/o mejoradas ejecutadas / Cantidad de acciones programadas)*100</t>
  </si>
  <si>
    <t>1. Acta (s)  de mesa (s) de trabajo y documentos anexos.
2. Acta de visita administrativa y anexos.</t>
  </si>
  <si>
    <t>Humanos y tecnológicos</t>
  </si>
  <si>
    <t>Humanos, financieros y tecnológicos</t>
  </si>
  <si>
    <t>Expediente contractual digital implementado y en mantenimiento /  Expediente contractual digital  implementado y en mantenimiento programado.</t>
  </si>
  <si>
    <t>4.7.2 Desarrollar el 100%  del expediente contractual digital a 2026.</t>
  </si>
  <si>
    <t xml:space="preserve">4.7.3 Implementar y mantener el 100% del expediente contractual digital en el Personería de Bogotá a 2028 </t>
  </si>
  <si>
    <t>4.8.1 Desarrollar 38 actividades de diseño, actualización o ajuste de los instrumentos archivísticos establecidos por norma, y de las herramientas de apoyo a la gestión documental durante el cuatrienio</t>
  </si>
  <si>
    <t>4.8.2 Desarrollar 86 actividades de implementación de instrumentos archivísticos establecidos por norma, y de las herramientas de apoyo a la gestión documental programadas para cada vigencia.</t>
  </si>
  <si>
    <t>Plan y/o cronogramas de diseño, actualización o ajuste de instrumentos archivísticos y herramientas de apoyo a la gestión documental.
Evidencias de aprobación y/o convalidación de instrumentos archivísticos y herramientas de apoyo a la gestión documental
Evidencias de publicación de instrumentos archivísticos y herramientas de gestión documental.</t>
  </si>
  <si>
    <t>Recurso humano
Tecnológico</t>
  </si>
  <si>
    <t>Plan y/o cronogramas de implementación de instrumentos archivísticos y de herramientas de apoyo a la gestión documental.
Evidencias de revisión a correcta aplicación de instrumentos archivísticos en dependencias, y de orientaciones y asistencia técnica a dependencias en materia de gestión documental (actas, listados, comunicaciones oficiales, transferencias documentales).</t>
  </si>
  <si>
    <t>Recurso humano
Tecnológico
Aplicativo de gestión documental</t>
  </si>
  <si>
    <t>(Número de procesos judiciales en los que se representa oportunamente, de acuerdo con los términos fijados por los despachos judiciales / Número total de procesos judiciales en los que sea vinculada o demandada la Entidad)  (x 100)</t>
  </si>
  <si>
    <t xml:space="preserve">1. Recibir las solicitudes de conciliación y demandas
2. Hacer el reparto correspondiente entre los abogados
3.Elaborar las fichas de conciliación
4. Asistir a las audiencias de conciliación
5. Intervenir en el trámite de los procesos
</t>
  </si>
  <si>
    <t>Defensa judicial idónea y oportuna.</t>
  </si>
  <si>
    <t>Humano y tecnológico.</t>
  </si>
  <si>
    <t xml:space="preserve">(Número de acciones de tutela en las que se interviene oportunamente, de acuerdo con los términos fijados por los despachos judiciales / Número total de acciones de tutela  en las que sea accionada o vinculada la Entidad) (x 100) </t>
  </si>
  <si>
    <t xml:space="preserve">1.Recibir las acciones de tutela
2.Hacer el reparto correspondiente entre los abogados
3.Revisar los informes base de respuesta, emitidos por la dependencias competentes
4.Registrar las acciones de tutela en la base de datos creada para tal fin
5.Hacer seguimiento al trámite judicial,  revisar los fallos de 1ª y 2ª instancia, registrarlos en la base de datos.
</t>
  </si>
  <si>
    <t xml:space="preserve">
Número de reportes registrados / Número de solicitudes de actualización de reportes recibidos (x100)
</t>
  </si>
  <si>
    <t xml:space="preserve">1.Recibir las solicitudes de registro de sanciones,  2.corrección y/o modificación
3.Revisar las solicitudes y documentación anexa
4.Registrar las sanciones en el sistema de antecedentes disciplinarios
5.Comunicar a la entidad que genera el reporte
</t>
  </si>
  <si>
    <t>Aplicativo de registro de sanciones y base de datos con la información actualizada de manera permanente.</t>
  </si>
  <si>
    <t>Porcentaje de actividades realizadas / porcentaje de actividades requeridas</t>
  </si>
  <si>
    <t>1.Levantamiento de información,  identificación de necesidades y proyección de requerimientos funcionales
2.Acompañamiento en fase de desarrollo y pruebas
3. Participación en etapa de producción</t>
  </si>
  <si>
    <t>Aplicativo tecnológico para el seguimiento de actuaciones judiciales, registro y reparto de acciones de tutela.</t>
  </si>
  <si>
    <t>Aplicativo de registro de sanciones disciplinarias fortalecido.</t>
  </si>
  <si>
    <t>4.9.1 Representar con oportunidad en el 100% de los procesos judiciales en los cuales la Entidad sea vinculada o demandada, durante el cuatrienio.</t>
  </si>
  <si>
    <t>4.9.2 Representar con oportunidad en el 100% de las acciones de tutela en las cuales la Entidad sea vinculada o accionada, durante el cuatrienio</t>
  </si>
  <si>
    <t>4.9.3 Registrar con oportunidad el 100% de los reportes de las sanciones disciplinarias de los servidores públicos distritales, durante el cuatrienio.</t>
  </si>
  <si>
    <t>Humanos y Tecnológicos</t>
  </si>
  <si>
    <t>Sumatoria de lineamientos  implementados</t>
  </si>
  <si>
    <t>Lineamientos en compromiso con la calidad implementados en la vigencia</t>
  </si>
  <si>
    <t>Porcentaje de actividades para la implementación del aplicativo  para seguimiento de actuaciones judiciales, registro y reparto de acciones de tutela realizadas con oportunidad.</t>
  </si>
  <si>
    <t xml:space="preserve">4.1.2 Ejecutar el 100% de los controles y requisitos de seguridad definidos por el Sistema de Gestión de Seguridad de la Información -SGSI- durante el cuatrienio.
</t>
  </si>
  <si>
    <t>(Número de controles y requisitos ejecutados/Número de controles y requisitos definidos)*100</t>
  </si>
  <si>
    <t>2.2.1 Implementar 8 lineamientos en compromiso con la calidad para satisfacer las necesidades y expectativas de los (as) usuarios(as) y partes interesadas, en el cuatrienio.</t>
  </si>
  <si>
    <t>2.2.2 Gestionar 4 acuerdos interinstitucionales y/o de cooperación para garantizar el enfoque social en el marco de un estado pluralista, para el fortalecimiento de la prestación de Servicio al Usuario, en el cuatrienio</t>
  </si>
  <si>
    <t>Acciones programadas / acciones ejecutadas *100</t>
  </si>
  <si>
    <t>- Programar acciones de prevención basadas en el Código General Disciplinario vigente
- Realizar la actividades logísticas requeridas para el desarrollo de la actividad
- Realizar la evaluación de la acción realizada</t>
  </si>
  <si>
    <t>- Material de sensibilización
- Registros de asistencia o actas de reunión
- Registros fotográficos y/o en vídeo</t>
  </si>
  <si>
    <t>- Recursos humano (Profesionales, Asistenciales)
- Infraestructura (Instalaciones, bienes, elementos e insumos de oficina)
Tecnológicos (Equipos de cómputo y comunicación, Servicio de internet, Equipos de impresión y/o digitalización )</t>
  </si>
  <si>
    <t>Adelantar la sustanciación de los procesos disciplinarios internos, emitiendo las providencias requeridas hasta el archivo, terminación o pliego de cargos, debidamente notificado.</t>
  </si>
  <si>
    <t>- Autos de decisiones proferidas.</t>
  </si>
  <si>
    <t>4.10.1 Realizar 24 actividades encaminadas a la prevención de las faltas disciplinarias que se presentan con mayor frecuencia por parte de los(as) funcionarios.</t>
  </si>
  <si>
    <t>Programa Anual de Auditorías Aprobado</t>
  </si>
  <si>
    <t>Número de jornadas de Sensibilización realizadas</t>
  </si>
  <si>
    <t>Directivos y referentes de gestión sensibilizados
Listado asistencia a la capacitación realizada</t>
  </si>
  <si>
    <t>4.11.2 Desarrollar 4 estrategias de sensibilización acerca de la cultura del control.</t>
  </si>
  <si>
    <t>4.11.3 Realizar 4 jornadas de sensibilización a Directivos y Referentes de proceso sobre la Séptima Dimensión.</t>
  </si>
  <si>
    <t>Priorizar los temas acerca de la sensibilización.
Preparar y presentar la sensibilización.
Listado de asistencia y evaluación.</t>
  </si>
  <si>
    <t>1. Actualizar la Caracterización de Usuario de la Personería de Bogotá, D. C. (cada año).
2. Actualizar los Protocolos para la Protección de Denunciantes de Actos de Corrupción 14-PC-03 (año 2).
3. Actualizar el Procedimiento Gestión de Quejas, Reclamos, Sugerencias, Denuncias y Felicitaciones 14-PT-04 (año 2).
4. Actualizar la Matriz Trasversal de Portafolio de Servicios de la Entidad (año 2).
5. Actualizar la Guía de Servicios al Usuario 14-GU-02 (año 3).</t>
  </si>
  <si>
    <t>4.5 Implementar el 100% de las acciones que contribuyan a la modernización de la infraestructura física de la Entidad, para brindar una respuesta oportuna a las solicitudes de los usuarios, a 30 de junio de 2028.</t>
  </si>
  <si>
    <t>4.1.4 Ejecutar el 100% de las actividades programadas para garantizar la exactitud, completitud y fiabilidad de los datos que facilite la toma de decisiones durante el cuatrienio.</t>
  </si>
  <si>
    <t>4.1.6 Ejecutar el 100% las actividades programadas en el Plan de Cultura y  Apropiación, para fomentar el uso y aprovechamiento de las herramientas TIC durante el cuatrienio</t>
  </si>
  <si>
    <t xml:space="preserve">
4.1.7 Ejecutar el 100% de las actividades programadas para garantizar la robustez, disponibilidad y escalabilidad de la infraestructura tecnológica durante el cuatrienio.</t>
  </si>
  <si>
    <t>Actividades programadas para garantizar la robustez, disponibilidad y escalabilidad de la infraestructura tecnológica ejecutadas</t>
  </si>
  <si>
    <t>4.5.2 Ejecutar  el 100% de las actividades del Plan Estratégico de Seguridad Vial  durante el cuatrienio.</t>
  </si>
  <si>
    <t>Acciones programadas para optimizar el mecanismo de creación de terceros Vs Acciones implementadas o mejoradas para optimizar el mecanismo de creación de terceros.</t>
  </si>
  <si>
    <t>4.7.1 Desarrollar el 100% de  un (1)  ejercicio de referenciación  para identificar buenas practicas en la implementación del expediente contractual digital en entidades publicas en el 2025</t>
  </si>
  <si>
    <t>Cantidad de actividades de diseño, actualización o ajuste de instrumentos archivísticos y herramientas de apoyo a la gestión documental desarrolladas</t>
  </si>
  <si>
    <t>Cantidad de actividades de implementación de instrumentos archivísticos y herramientas de apoyo a la gestión documental desarrolladas</t>
  </si>
  <si>
    <t>4.11.1 Ejecutar  4  programas anuales de auditorías, aprobados por el Comité Institucional de Coordinación del Sistema de Control Interno.</t>
  </si>
  <si>
    <t>Estrategia de Sensibilización acerca de la Cultura del Control realizada.</t>
  </si>
  <si>
    <t>Jornada de sensibilización a Directivos y Referentes de Procesos sobre la Séptima Dimensión del MIPG realizada.</t>
  </si>
  <si>
    <t>Humano, Financiero, Físico, Tecnológico</t>
  </si>
  <si>
    <t xml:space="preserve">("Número de actividades completadas" sobre el "Número Total de actividades programadas")×100
</t>
  </si>
  <si>
    <t>Consolidación de necesidades de mejora y aprovechamiento de datos</t>
  </si>
  <si>
    <t>Consolidación de necesidades de sistematización o desarrollo a los Sistemas de información misionales y de apoyo  de la entidad</t>
  </si>
  <si>
    <t>Fase de proyección  de la estrategia de uso y apropiación</t>
  </si>
  <si>
    <t>Estrategia de cultura y apropiación de las tecnologías de información</t>
  </si>
  <si>
    <t>1. Realizar el diagnóstico de necesidades.
2. Definir los módulos y/o mejoras a diseñar y/o implementar en el cuatrienio (Un módulo y/o mejora por año, a partir de 2025)
3. Planificar el módulo o mejora para el sistema de información.
4. Desarrollar el módulo o mejora para el sistema de información.
5. Realizar la puesta en producción del módulo o mejora.</t>
  </si>
  <si>
    <t xml:space="preserve">1. Recepcionar la solicitud bajo cualquier canal y de acuerdo con las dinámicas propias de la ciudad. 
2. Identificar y analizar el contexto según competencias. 
3. Realizar la asignación de equipo idóneo y calificado.
4. Realizar el monitoreo en terreno. 
5. Registrar la información de acuerdo con protocolos. </t>
  </si>
  <si>
    <t>1. Recepcionar la solicitud de verificación por parte de la Fuerza Pública
2. Realizar la asignación del equipo idóneo
3. Realizar la sensibilización y verificación a la Fuerza Pública
4. Registrar la información de acuerdo con protocolos</t>
  </si>
  <si>
    <t>Informes de revisiones contractuales a contratos suscritos por las entidades de la administración distrital</t>
  </si>
  <si>
    <t>Número de jornadas de capacitación y diálogo realizadas</t>
  </si>
  <si>
    <t>• Elaborar el documento de memoria.
• Gestionar la diagramación, publicación y difusión.</t>
  </si>
  <si>
    <t>Técnicos, financieros, tecnológicos y humanos</t>
  </si>
  <si>
    <t>Financieros, tecnológicos y humanos</t>
  </si>
  <si>
    <t xml:space="preserve">1. Recibir a través del correo electrónico, sistema de gestión documental de la entidad (SIRIUS) e intranet las solicitudes de emisión de certificaciones laborales, certificaciones de bonos pensionales, y autorización de retiro de cesantías  por parte de los (las) funcionarios(as) y/o exfuncionarios(as).  
2. Dar trámite a las solicitudes dentro de los términos establecidos en la ley.
3. Comunicar por los medios autorizados por los usuarios, las certificaciones  laborales, bonos pensionales o autorización de retiro de cesantías emitidas por parte de la Subdirección de Gestión del Talento Humano.                                                                    
4. Remitir enlace de encuesta de satisfacción de los servicios recibidos.
</t>
  </si>
  <si>
    <t>Matriz de registro mensual de prestación del servicio realizados de mantenimiento, almacén y transporte.</t>
  </si>
  <si>
    <t>1. Solicitar a la SHD listado de entidades que efectúan sus pagos a través de Bogdata.
2. Emitir comunicaciones a entidades que efectúan sus pagos a través de Bogdata con el fin de conocer la forma en que llevan a cabo la generación de los archivos necesarios para los pagos de nómina, proveedores, contratistas y otros.
3. Llevar a cabo  mesas de trabajo para conocer el mecanismo utilizado por diferentes entidades.</t>
  </si>
  <si>
    <t xml:space="preserve">
1. Efectuar el diagnóstico del listado de informes requeridos de manera periódica y/o esporádica.
2. Evaluar la pertinencia de utilizar los recursos tecnológicos existentes y ya desarrollados en otras entidades, a través de consulta directa a las entidades que utilizan sistemas como Bogdata y SECOP.
3. Solicitar a los proveedores de las aplicaciones existentes la viabilidad de activar y permitir el acceso a informes específicos y genéricos.</t>
  </si>
  <si>
    <t>1. Definir las áreas que intervienen en la creación de terceros.
2. Establecer los aplicativos utilizados en la creación de terceros.
3. Efectuar mesa de trabajo con las áreas que  generan la necesidad de un nuevo tercero con el fin de establecer el mecanismo óptimo para su creación. (tales como Subdirección de contratación y Gestión de Talento Humano)</t>
  </si>
  <si>
    <t>Ejercicios de referenciación de entidades públicas realizados/ Ejercicios de referenciación de entidades públicas programados</t>
  </si>
  <si>
    <t xml:space="preserve">1. Adelantar ejercicio de diagnóstico frente a las necesidades de la entidad para el desarrollo  expediente contractual digital .
2. Adelantar una visita administrativa a una entidad pública que sirva como referente del desarrollo e implementación del expediente digital contractual y buenas practicas implementadas </t>
  </si>
  <si>
    <t>Desarrollo del Expediente contractual digital adelantado/ Desarrollo del Expediente contractual digital  programado</t>
  </si>
  <si>
    <t>3. Adelantar la planificación  para la creación del expediente contractual digital que permita estimar los recursos necesarios, los tiempos de desarrollo.
4. Incluir el proceso contractual en el Plan Anual de Adquisiciones para el desarrollo del expediente contractual electrónico.
5. Adelantar el análisis para determinar el campo de acción y el alcance de manera conjunta con la Subdirección de Gestión Documental y Recursos Físicos.
6. Diseñar la herramienta tecnológica que permita la creación del expediente contractual digital.
7.  Iniciar la programación del expediente digital contractual.
8.  Desarrollar las pruebas del expediente digital contractual desde la etapa precontractual.</t>
  </si>
  <si>
    <t>3. Documentos con el análisis, documentos previos y estudio de mercado estudio técnico.
4. Solicitud de inclusión en el PAA y versión del PAA con el o los procesos contractuales incluidos.
5. Documento de análisis elaborado con el  proveedor y con participación de la Subdirección e Gestión Contractual, Subdirección de Gestión documental y Recursos Físicos y OTIC.
6. Anexo técnico con el diseño del expediente contractual digital.
7. Soportes de la programación desarrollada.
8. Soportes de las pruebas realizadas y los resultados obtenidos.</t>
  </si>
  <si>
    <t>9. Iniciar con  la producción del expediente contractual digital desde la etapa precontractual.
10.  Establecer el mantenimiento del expediente contractual digital.
11. Adelantar la documentación para la transferencia de conocimiento a todas las áreas involucradas en el proyecto.</t>
  </si>
  <si>
    <t>9.  Evidencia de la producción del expediente contractual y los módulos precontractual, contractual y postcontractual y las interacciones.
10.  Anexo frente al mantenimiento del expediente contractual digital y el soporte técnico requerido.
11. Adelantar capacitación frente al uso del expediente contractual digital en cada una de las etapas del proceso.
12. Elaborar un manual del usuario por parte del proveedor con apoyo de la Subdirección de Gestión Contractual, Subdirección de gestión documental y recursos físicos y OTIC.</t>
  </si>
  <si>
    <t>Elaborar el programa anual de auditorias 
Presentar el programa anual de auditorías al Comité Institucional de Coordinación del Sistema de Control Interno para su aprobación.
Ejecutar el programa anual de auditorías.</t>
  </si>
  <si>
    <t>Infraestructura, Humanos y Tecnológicos.</t>
  </si>
  <si>
    <t>Número de estrategias de sensibilización acerca de la cultura del control desarrolladas</t>
  </si>
  <si>
    <t>Reunión con el equipo de trabajo para establecer  la estrategia de sensibilización a desarrollarse.
Elaborar el acta de decisiones que se tomen para dicha reunión.
Llevar a cabo a la estrategia de sensibilización definida.
Al finalizar aplicar la encuesta de percepción de la estrategia.</t>
  </si>
  <si>
    <t>Estrategia realizada acerca de la cultura del control</t>
  </si>
  <si>
    <t>Responsables de Procesos
Procesos Institucionales</t>
  </si>
  <si>
    <t>Desarrollar conocimiento e innovación, mediante la gestión de la información e iniciativas, que aseguren su transferencia y transformación</t>
  </si>
  <si>
    <t>Coordinar, administrar y controlar las operaciones presupuestales, de tesorería y contables de la Personería de Bogotá, D. C., mediante la aplicación de la normatividad legal vigente, para asegurar la calidad, confiabilidad, razonabilidad y oportunidad de la información financiera y presupuestal de la Entidad.</t>
  </si>
  <si>
    <t>Gestionar la adquisición de los bienes y servicios programados en el plan anual de adquisiciones de la Entidad, con el propósito de cumplirlos objetivos establecidos en los planes, programas y proyectos institucionales de acuerdo con la normatividad vigente</t>
  </si>
  <si>
    <t>Administrar y salvaguardar la documentación de la Personería de Bogotá D.C, en todas las etapas de su ciclo de vida, mediante la aplicación de lineamientos e instrumentos archivísticos definidos por la normatividad vigente, para constituir la memoria institucional y facilitar el acceso a la información para los fines de la Entidad y los de sus usuarios</t>
  </si>
  <si>
    <t>Representar judicialmente a la Personería de Bogotá, D. C. de manera efectiva y oportuna en procura de salvaguardar sus intereses, conceptuar sobre los asuntos que sean requeridos por el (la) Personero(a) de Bogotá, el (la) Personero(a) Auxiliar, el (la) Secretario(a) General y los(as) Personeros(as) Delegados(as) con funciones de Coordinación, registrar sanciones, expedir antecedentes disciplinarios, recopilar y actualizar permanentemente la normativa, para salvaguardar la responsabilidad, los recursos de la entidad y reducir con estas acciones el riesgo de ocurrencia del daño antijurídico que pueda ser generado por el actuar de los agentes de la Entidad.</t>
  </si>
  <si>
    <t>Definir los lineamientos necesarios para satisfacer las necesidades y expectativas de los(as) usuarios(as) y partes interesadas, en el marco de las disposiciones legales vigentes, mediante los diferentes canales de atención con los que cuenta la Entidad.</t>
  </si>
  <si>
    <t>Proteger la función pública al interior de la Personería de Bogotá, D. C. de posibles conductas disciplinarias realizadas por sus servidores(as)
públicos(as) adelantando las actuaciones con observancia del debido proceso.</t>
  </si>
  <si>
    <t>Realizar seguimiento y evaluación a la gestión de los procesos y sistemas de gestión de la Personería de Bogotá D.C., a través de los roles establecidos para la Oficina de Control Interno en la normatividad vigente, con el propósito de determinar la eficacia, eficiencia y efectividad, en el cumplimiento de los objetivos institucionales y contribuir al mejoramiento continuo de los procesos de la Entidad.</t>
  </si>
  <si>
    <t>GESTIÓN JURÍDICA</t>
  </si>
  <si>
    <t>2.3.1 Realizar el 100% de las actividades contenidas en el plan de participación ciudadana, durante el cuatrienio.</t>
  </si>
  <si>
    <t>4.3.1. Difundir el 100% de las noticias de impacto derivadas de la gestión de los procesos misionales con el fin de aumentar la visibilización de la  Personería de Bogotá  en medios de comunicación, en cada vigencia.</t>
  </si>
  <si>
    <t xml:space="preserve">4.3.2 Comunicar  el 100% de la información interna de interés para los servidores y contratistas de la Entidad, durante el cuatrienio, en cada vigencia. </t>
  </si>
  <si>
    <t>4.3.3 Alcanzar el 85% de satisfacción de los usuarios internos con los servicios prestados por el proceso Comunicación Estratégica, en cada vigencia</t>
  </si>
  <si>
    <t>4.9.4 Realizar con oportunidad el 100% de las actividades requeridas para la implementación de un aplicativo tecnológico para el seguimiento de actuaciones judiciales, registro y reparto de acciones de tutela, durante el cuatrienio.</t>
  </si>
  <si>
    <t>Número de productos de comunicación interna realizados y difundidos/Número de productos de comunicación interna solicitados por las dependencias</t>
  </si>
  <si>
    <t>Redacción de noticias internas, diagramación, piezas gráficas y audiovisuales y publicación de boletín interno.</t>
  </si>
  <si>
    <t>Número de respuestas de evaluaciones de satisfacción con calificación de 4 o superior/Número de respuestas de evaluaciones de satisfacción recibidas</t>
  </si>
  <si>
    <t>Noticias realizadas y publicadas</t>
  </si>
  <si>
    <t>∑Procesos disciplinarios vencidos con decisiones de fondo</t>
  </si>
  <si>
    <t>(Procesos con impulso procesal) / (Procesos en instrucción y juzgamiento programados en el mes)</t>
  </si>
  <si>
    <t>Sensibilizaciones efectuadas</t>
  </si>
  <si>
    <t>Decisión de fondo emitida</t>
  </si>
  <si>
    <t>Decisiones emitidas/Decisiones estimadas *100</t>
  </si>
  <si>
    <t>Grado de avance del Programa  Anual de Auditoria</t>
  </si>
  <si>
    <t>Número de productos informativos de impacto
difundidos/ Número de productos informativos  de
impacto viabilizados para difusión</t>
  </si>
  <si>
    <t>1. Redacción y envío al despacho de noticias/boletines de impacto.
2. Aprobación de las noticias/boletines de impacto a difundir por parte del despacho.
3. Asignación de recursos para proveedor de monitoreo de medios.
4. Contratación de proveedor de monitoreo de medios.
5. Generación del reporte por el proveedor de monitoreo contratado.
6. Consolidación del reporte por la OAC con los datos suministrados por el proveedor de monitoreo.
7. Piezas gráficas y audiovisuales de comunicación externa.
8. Publicaciones en redes sociales.</t>
  </si>
  <si>
    <t>20 Actividades realizadas para acercar la Entidad a la comunidad</t>
  </si>
  <si>
    <t xml:space="preserve">Fase de ejecución de programas y proyectos </t>
  </si>
  <si>
    <t xml:space="preserve">Fase de evaluación, medición y mejora continua </t>
  </si>
  <si>
    <t>Fase de planificación de mejora a los servicios.</t>
  </si>
  <si>
    <t>Fase de planificación de necesidades  identificadas.</t>
  </si>
  <si>
    <t xml:space="preserve">Fase de planificacion  de los requerimientos identificados </t>
  </si>
  <si>
    <t>Fase de implementación de mejoras y optimizaciones  a la infraestructura tecnológica.</t>
  </si>
  <si>
    <t>PERSONERÍA DE
BOGOTA, D. C.</t>
  </si>
  <si>
    <t>Resoluciones, Circulares y/o memorandos que divulgan disposiciones legales y reglamentarias relacionadas con los Sistemas de Evaluación de la Gestión y el Desempeño Laboral.
Listas de asistencia de capacitaciones.
Informe de Resultados de la Evaluación de Desempeño.</t>
  </si>
  <si>
    <t>1. Realizar mesa(s) de trabajo para levantar información de necesidades y prioridades para diseñar el micrositio (10%)
2. Caracterizar el contenido que se desarrollará en el micrositio (20%)
3. Diseñar propuesta(s) (30%)
4. Realizar pruebas piloto del micrositio. (20%)
5. Implementar micrositio (20%)</t>
  </si>
  <si>
    <t>1. Divulgar las disposiciones legales y reglamentarias relacionadas con los Sistemas de Evaluación de la Gestión y el Desempeño Laboral. (35%)
2. Efectuar capacitaciones en materia de Sistemas de Evaluación de la Gestión y el Desempeño Laboral. (30%)  
3. Realizar informe anual con base en los resultados de Sistemas de Evaluación de la Gestión y el Desempeño Laboral, para establecer los planes de: Estímulos, Capacitación y Bienestar por parte de la alta dirección. (35%)</t>
  </si>
  <si>
    <t>Tabla de caracterización de contenido, necesidades y prioridades.
Plan de trabajo.
Diseño de los contenidos.
Micrositio de Talento Humano implementado.</t>
  </si>
  <si>
    <t>PABLO ANDRÉS JIMÉNEZ OCAMPO
DIRECCIÓN DE TALENTO HUMANO</t>
  </si>
  <si>
    <r>
      <t xml:space="preserve">∑ Sumatoria de actividades de </t>
    </r>
    <r>
      <rPr>
        <u/>
        <sz val="12"/>
        <rFont val="Arial"/>
        <family val="2"/>
      </rPr>
      <t>diseño, actualización o ajuste de los instrumentos archivísticos</t>
    </r>
    <r>
      <rPr>
        <sz val="12"/>
        <rFont val="Arial"/>
        <family val="2"/>
        <charset val="1"/>
      </rPr>
      <t xml:space="preserve"> establecidos por norma, y de herramientas de apoyo a la gestión documental.</t>
    </r>
  </si>
  <si>
    <r>
      <t>∑ Sumatoria de actividades de</t>
    </r>
    <r>
      <rPr>
        <u/>
        <sz val="12"/>
        <rFont val="Arial"/>
        <family val="2"/>
        <charset val="1"/>
      </rPr>
      <t xml:space="preserve"> </t>
    </r>
    <r>
      <rPr>
        <u/>
        <sz val="12"/>
        <rFont val="Arial"/>
        <family val="2"/>
      </rPr>
      <t>implementación de los instrumentos archivísticos</t>
    </r>
    <r>
      <rPr>
        <sz val="12"/>
        <rFont val="Arial"/>
        <family val="2"/>
        <charset val="1"/>
      </rPr>
      <t xml:space="preserve"> establecidos por norma, y de herramientas de apoyo a la  gestión documental.</t>
    </r>
  </si>
  <si>
    <t>Ejecutar el plan y cronogramas de diseño, actualización o ajuste de instrumentos archivísticos, y de herramientas de apoyo a la gestión documental.
Gestionar la aprobación y/o convalidación de instrumentos archivísticos y de herramientas de gestión documental que lo requieran.
Publicar instrumentos archivísticos que lo requieran</t>
  </si>
  <si>
    <t>Ejecutar el plan y cronogramas para implementar instrumentos archivísticos de ley, y herramientas de apoyo a la gestión documental.
Revisar la aplicación por las dependencias, de instrumentos archivísticos y herramientas de apoyo a la gestión documental. 
Orientación y asistencia técnica a dependencias en gestión documental.</t>
  </si>
  <si>
    <t>EDGAR ALFONSO RAMÍREZ HERNÁNDEZ
DIRECTOR DE TECNOLOGIAS DE LA INFORMACIÓN Y LAS COMUNICACIONES</t>
  </si>
  <si>
    <t>ANDREA LNARES GÓMEZ
JEFE DE OFICINA ASESORA DE COMUNICACIONES</t>
  </si>
  <si>
    <t xml:space="preserve">Porcentaje de los controles y requisitos de seguridad ejecutados, en el Plan de Seguridad y Privacidad de la Información
</t>
  </si>
  <si>
    <r>
      <t>Versión:</t>
    </r>
    <r>
      <rPr>
        <sz val="10"/>
        <rFont val="Arial"/>
        <family val="2"/>
      </rPr>
      <t xml:space="preserve"> 3</t>
    </r>
  </si>
  <si>
    <t>Inclusión de programación detallada del Plan Operativo Anual por procesos para el año 2025 en los correspondientes anexos.
Modificación de magnitudes de las metas operativas 1.1.1, 1.1.2, 1.1.3, 1.1.4, 1.1.6, 1.1.8, 2.1.1 y 4.10.2 y metas estratégicas 1.1,  2.1 y 4.10, a cargo de los procesos 05-Promoción y Defensa de Derechos y 15-Control Disciplinario Interno.
Modificación en la distribución de magnitud durante los años 2025 y 2026 en la meta 4.4.10, a cargo del proceso Gestión del Talento Humano.
Inclusión de complemento en el nombre del indicador asociado a la meta 4.1.2, a cargo del proceso Direccionamiento TIC.
Inclusión de complemento en a formula del indicador asociado a la meta 4.3.1, a cargo del proceso Comunicación Estratégica.
Lo anterior aprobado por el Comité Directivo Institucional en sesión del 00-06-2025</t>
  </si>
  <si>
    <t>1. Fortalecer la promoción de derechos, la prevención y control a la función pública con enfoque territorial, diferencial e intersectorial que contribuya al desarrollo sostenible, y la potestad disciplinaria.</t>
  </si>
  <si>
    <t>2.	 Promover la participación ciudadana y la articulación interinstitucional para garantizar el conocimiento, respeto, preservación y la protección de los derechos y el interés general.</t>
  </si>
  <si>
    <t>GESTIÓN DEL CONOCIMIENTO Y RELACIONAMIENTO INSTITUCIONAL</t>
  </si>
  <si>
    <t>* P.D. para la Misionalidad del Ministerio Público y la Función Pública y las 14 personerías delegadas adscritas que ejercen la prevención y control a la función pública</t>
  </si>
  <si>
    <t>*Personería Auxiliar
*P. D. de Instrucción Disciplinaria I 
*P. D. de Instrucción Disciplinaria II
*P. D. de Instrucción Disciplinaria III
*P. D. para Juzgamiento Disciplinario I
*P. D. para Juzgamiento Disciplinario II
*Dirección de Investigaciones Especiales y Apoyo Técnico</t>
  </si>
  <si>
    <t>*Personería Auxiliar</t>
  </si>
  <si>
    <t>*Dirección de Gestión del Conocimiento, Analítica e Innovación</t>
  </si>
  <si>
    <t>RELACIONAMIENTO CON LA CIUDADANÍA</t>
  </si>
  <si>
    <t>* P.D. para la Misionalidad del Ministerio Público y la Función Pública y las 14 personerías delegadas adscritas que ejercen la prevención y control a la función pública
* P.D. para para el Relacionamiento con el Ciudadano y Asuntos Locales  y las 30 Personerías Locales adscritas.</t>
  </si>
  <si>
    <t>*Dirección de Planeación
Aportan: Dependencias lideradas por  Responsables de procesos y operativos de todos los procesos institucionales</t>
  </si>
  <si>
    <t>*Dirección de Planeación</t>
  </si>
  <si>
    <t>Dependencia Líder: 
Dirección de Talento Humano
Dependencia Operativa:
Subdirección de Nómina y Gestión de la Información del Talento Humano</t>
  </si>
  <si>
    <t>Subdirección de Recursos Físicos</t>
  </si>
  <si>
    <t>Subdirección de Gestión Documental</t>
  </si>
  <si>
    <t xml:space="preserve">Oficina de Control Disciplinario  Interno </t>
  </si>
  <si>
    <t>* P.D. para la Misionalidad del Ministerio Público y la Función Pública y las Personerías Delegada para Asuntos Penales I, para Asuntos Penales II, Asuntos Policivos y Civiles, para la Defensa y Protección de los Derechos Humanos I, para la Defensa y Protección de los Derechos Humanos II y para la Familia y Sujetos de Especial Protección Constitucional, para la Defensa y Protección de Víctimas del Conflicto Armado Interno, para Defensa y Protección de los Derechos del Consumidor.
* P.D. para para el Relacionamiento con el Ciudadano y Asuntos Locales y la Dirección de Asuntos Jurisdiccionales.
* Grupo para el Acompañamiento en Escenarios de Posible Vulneración de Derechos (GAEPVD).</t>
  </si>
  <si>
    <t>* P.D. para Asuntos Penales I
* P.D. para Asuntos Penales II 
* P.D. para la Familia y Sujetos de Especial Protección Constitucional
* P.D. para la Defensa y Protección de los Derechos Humanos I 
* P.D. para la Defensa y Protección de los Derechos Humanos II 
* P.D. para Asuntos Policivos y Civiles
* P.D. para el sector Planeación
* P.D. para los sectores Cultura, Recreación y Deporte.</t>
  </si>
  <si>
    <t>Oficina de Control Disciplinario  Interno</t>
  </si>
  <si>
    <t>Personería Delegada para Juzgamiento Disciplinario I
Personería Delegada para Juzgamiento Disciplinario II</t>
  </si>
  <si>
    <t>*Dirección de investigaciones especiales</t>
  </si>
  <si>
    <r>
      <rPr>
        <sz val="12"/>
        <color rgb="FF7030A0"/>
        <rFont val="Calibri"/>
        <family val="2"/>
      </rPr>
      <t>∑</t>
    </r>
    <r>
      <rPr>
        <sz val="12"/>
        <color rgb="FF7030A0"/>
        <rFont val="Arial"/>
        <family val="2"/>
      </rPr>
      <t xml:space="preserve">Número de Planes anuales de Ejecución y Monitoreo (PTEP) formulados, consolidados y publicados </t>
    </r>
  </si>
  <si>
    <r>
      <t xml:space="preserve">Programa de Transparencia y Ética Pública formulado, </t>
    </r>
    <r>
      <rPr>
        <sz val="12"/>
        <color rgb="FF7030A0"/>
        <rFont val="Arial"/>
        <family val="2"/>
      </rPr>
      <t>consolidado y publicado</t>
    </r>
    <r>
      <rPr>
        <sz val="12"/>
        <rFont val="Arial"/>
        <family val="2"/>
      </rPr>
      <t xml:space="preserve"> </t>
    </r>
    <r>
      <rPr>
        <sz val="12"/>
        <color rgb="FF7030A0"/>
        <rFont val="Arial"/>
        <family val="2"/>
      </rPr>
      <t xml:space="preserve">Cuatrienalmente
Plan anual de ejecución y monitoreo formulado, consolidado y publicado
</t>
    </r>
  </si>
  <si>
    <t xml:space="preserve">1. Coordinar la formulación, consolidación y publicación del PTEP
2. Formular, consolidar y publicar el plan anual de ejecución y monitoreo
</t>
  </si>
  <si>
    <t>*Oficina de Relaciones Nacionales e Internacionales</t>
  </si>
  <si>
    <t>1. Analizar informe anual del plan de Acción del SGA de la vigencia anterior
2. Elaborar el Plan de Acción del SGA para la sostenibilidad y mejora de la vigencia actual
3. Socializar Plan de Acción del SGA aprobado por el CIGD.
4. Ejecutar el Plan de Acción para la sostenibilidad y mejora del SGA.
5. Elaborar el informe de  desempeño anual del SGA</t>
  </si>
  <si>
    <t>1. Analizar informe anual del plan de Acción del SGC de la vigencia anterior
2. Elaborar el Plan de Acción del SGC para la sostenibilidad y mejora de la vigencia actual  / actualizarlo según acuerdo distrital de reestructuración.
3. Revisión y estudio del acuerdo distrital de reestructuración de la Entidad y avance en las actividades planificadas de este cambio (Mapa de procesos, Resoluciones internas, POA, PEI, partes intereresadas, caractereiaciones)
4. Socializar Plan de Acción del SGC aprobado por el CIGD
5. Ejecutar el Plan de Acción para la sostenibilidad y mejora del SGC.
6. Generar informes de avance en la ejecución del plan.</t>
  </si>
  <si>
    <r>
      <t xml:space="preserve">Código: </t>
    </r>
    <r>
      <rPr>
        <sz val="10"/>
        <rFont val="Arial"/>
        <family val="2"/>
      </rPr>
      <t>01-PL-013</t>
    </r>
  </si>
  <si>
    <r>
      <t xml:space="preserve">Código: </t>
    </r>
    <r>
      <rPr>
        <sz val="12"/>
        <rFont val="Arial"/>
        <family val="2"/>
      </rPr>
      <t>01-FR-003</t>
    </r>
  </si>
  <si>
    <t>1.1.1. Realizar 480.333 intervenciones dentro del ejercicio del Ministerio Público para prevenir la vulneración de derechos y/o lograr el restablecimiento de los mismos, en el cuatrienio.</t>
  </si>
  <si>
    <t>1.1.2. Orientar 733.821 personas en garantía de derechos, en el cuatrienio.</t>
  </si>
  <si>
    <t>* Las 8 personerías delegadas adscritas a la P.D. para la Misionalidad del Ministerio Público y la Función Pública que ejercen la promoción y defesa de derechos y las 14 PD que ejercen prevención y control a la función pública
* P.D. para para el Relacionamiento con el Ciudadano y Asuntos Locales, y las  3 Direcciones y 30 Personerías Locales adscritas.</t>
  </si>
  <si>
    <t>1.1.3. Asistir 301.753 personas en garantía de derechos, en el cuatrienio.</t>
  </si>
  <si>
    <t>* La Personería delegada para la Defensa y Protección de los Derechos Humanos I, la P.D. para la Defensa y Protección de los Derechos Humanos II, la P.D. para la Familia y Sujetos de Especial Protección Constitucional, la P.D. para la Defensa y Protección de las Víctimas del Conflicto Armado Interno, La P.D. para la Defensa y Protección de los Derechos del Consumidor y las 14 PD que ejercen prevención y control a la función pública
* P.D. para para el Relacionamiento con el Ciudadano y Asuntos Locales, y las  3 Direcciones y 30 Personerías Locales adscritas.</t>
  </si>
  <si>
    <t>1.1.4. Atender y/o gestionar 142.870 peticiones presentadas por la comunidad en garantía de derechos, en el cuatrienio.</t>
  </si>
  <si>
    <t>* P.D. para Asuntos Penales I, P.D. para Asuntos Penales II, P.D. Asuntos Policivos y Civiles, P.D. para la Defensa y Protección de los Derechos Humanos I, P.D. para la Defensa y Protección de los Derechos Humanos II y P.D. para la Familia y Sujetos de Especial Protección Constitucional.
* P.D. para para el Relacionamiento con el Ciudadano y Asuntos Locales, y las Direcciones y Personerías Locales adscritas.</t>
  </si>
  <si>
    <t>1.1.5. Sensibilizar y/o capacitar a 427.647 personas en derechos humanos, Derecho Internacional Humanitario, Deberes de los Ciudadanos y oferta institucional, en el cuatrienio.</t>
  </si>
  <si>
    <t>* P.D. para la Misionalidad del Ministerio Público y la Función Pública y las 8 personerías delegadas adscritas que ejercen la promoción y defesa de derechos.
* P.D. para para el Relacionamiento con el Ciudadano y Asuntos Locales, y las Direcciones y Personerías Locales adscritas.
* Grupo para el Acompañamiento en Escenarios de Posible Vulneración de Derechos (GAEPVD).</t>
  </si>
  <si>
    <t>1.1.6. Realizar 681 seguimientos y/o informes a las posibles vulneraciones de los derechos de las personas en el Distrito Capital, en el cuatrienio.</t>
  </si>
  <si>
    <t>1.1.7. Monitorear 2.650  escenarios de posible vulneración de derechos en la ciudad, en el cuatrienio.</t>
  </si>
  <si>
    <t>1.1.8. Realizar 172 jornadas de Sensibilización y   Verificación de identificación,  dotación y órdenes de servicio a la Fuerza  Pública en la ciudad, en el cuatrienio.</t>
  </si>
  <si>
    <t>1.1.9. Realizar 27.600 intervenciones en los procesos policivos de primera instancia en las inspecciones de policía y alcaldías locales y corregidurías para garantizar el debido proceso y la defensa del patrimonio público, durante el cuatrienio</t>
  </si>
  <si>
    <t>Las Personerías Locales adscritas.</t>
  </si>
  <si>
    <t>1.1. Realizar 2.117.527 acciones de promoción, defensa del debido proceso y del interés público, en garantía de los derechos de las personas en el Distrito Capital, de manera oportuna y resolutiva, en el cuatrienio.</t>
  </si>
  <si>
    <t>2.1 Desarrollar 2.430 acciones de articulación interinstitucional y de acercamiento a la comunidad, con enfoque hacia la participación ciudadana y la garantía de derechos, en el cuatrienio. 
(Meta alineada con la estrategia "Tu Localidad  tiene Personero")</t>
  </si>
  <si>
    <t>2.1.1. Participar en 2.310 comités, mesas, consejos interinstitucionales y/o con comunidades vulnerables en garantía de derechos, en el cuatrienio.</t>
  </si>
  <si>
    <t>* Personería Delegada para Asuntos Penales I, P.D. para Asuntos Penales II, P.D. para la Defensa y Protección de los Derechos Humanos I, P.D. para la Defensa y Protección de los Derechos Humanos II, P.D. para la Familia y Sujetos de Especial Protección Constitucional, P.D. para la Defensa y Protección de Víctimas del Conflicto Armado Interno, P.D. para Defensa y Protección de los Derechos del Consumidor.
* Grupo para el Acompañamiento en Escenarios de Posible Vulneración de Derechos (GAEPVD).</t>
  </si>
  <si>
    <t>2.1.2. Realizar 120 actividades que permitan el acercamiento de la Entidad a la Comunidad, en el cuatrienio.</t>
  </si>
  <si>
    <t>* P.D. para el Relacionamiento con el Ciudadano y Asuntos Locales y Personerías Locales adscritas.</t>
  </si>
  <si>
    <t>3.1.2. Desarrollar 38 espacios de transferencia de conocimiento que permitan fortalecer la atención de las personas que acuden a la Personería de Bogotá, en el cuatrienio.</t>
  </si>
  <si>
    <t>* Las 8 personerías delegadas adscritas a la P.D. para la Misionalidad del Ministerio Público y la Función Pública que ejercen la promoción y defesa de derechos.</t>
  </si>
  <si>
    <t>3.1. Desarrollar 43 estrategias y espacios de transferencia orientados a preservar el conocimiento tácito y explícito en la Personería de Bogotá, D.C., para fortalecer la toma de decisiones y el mejoramiento institucional, en el cuatrienio.</t>
  </si>
  <si>
    <r>
      <t xml:space="preserve">Código: </t>
    </r>
    <r>
      <rPr>
        <sz val="12"/>
        <color theme="1"/>
        <rFont val="Arial"/>
        <family val="2"/>
      </rPr>
      <t>01-FR-003</t>
    </r>
  </si>
  <si>
    <t>120.210 Intervenciones realizadas de oficio o a petición de parte por los Agentes del Ministerio Público</t>
  </si>
  <si>
    <t>123.436 Peticiones atendidas y clasificadas como Orientación</t>
  </si>
  <si>
    <t>55.525 Peticiones atendidas y clasificadas como Asistencia</t>
  </si>
  <si>
    <t>27.719 Peticiones atendidas y/o gestionadas en garantía de derecho, diferentes a orientaciones y asistencias</t>
  </si>
  <si>
    <t>92.602 personas sensibilizadas y/o capacitadas</t>
  </si>
  <si>
    <t xml:space="preserve">162 Seguimientos y/o Informes realizados a la posible vulneración de los derechos </t>
  </si>
  <si>
    <t>550 Monitoreos realizados en escenarios de posible vulneración de Derechos</t>
  </si>
  <si>
    <t>172 Jornadas realizadas de sensibilización y verificación a la Fuerza Pública</t>
  </si>
  <si>
    <t>5.600 Intervenciones realizadas en los procesos policivos de primera instancia.</t>
  </si>
  <si>
    <t>639 espacios de participación interinstitucional y/o con comunidades vulnerables con presencia y acompañamiento de la Entidad.</t>
  </si>
  <si>
    <t>1. Elaborar material de difusión y solicitar su aprobación.
2. Revisar y aprobar el material de difusión por parte de la P.D. para la Misionalidad del Ministerio Público y la Función Pública.
3. Realizar la socialización de la oferta institucional y tema de interés bajo el mecanismo planificado dejando evidencia según lineamientos de la P.D. para la Misionalidad del Ministerio Público y la Función Pública.</t>
  </si>
  <si>
    <t>8 Espacios de mejora o transferencia de conocimiento realizados en el primer año</t>
  </si>
  <si>
    <t>4.10.3 Proferir 424 decisiones de fondo en la etapa de instrucción de los procesos disciplinarios adelantados contra funcionarios de la entidad, en cumplimiento de la normatividad legal vigente.</t>
  </si>
  <si>
    <t xml:space="preserve">Decisiones de fondo proferidas </t>
  </si>
  <si>
    <t xml:space="preserve">Control Disciplinario Interno </t>
  </si>
  <si>
    <t>Oficina de Control Disciplinario Interno
Personería Auxiliar</t>
  </si>
  <si>
    <t>4.10.2 Proferir 152 decisiones que resuelvan de fondo los procesos disciplinarios, en cumplimiento de la normatividad legal vigente.</t>
  </si>
  <si>
    <t>4.10 Desarrollar 600 actividades encaminadas a la prevención de las faltas disciplinarias mediante la ejecución oportuna de actuaciones de fondo en los procesos que se adelanten, en el cuatrienio.</t>
  </si>
  <si>
    <t>*Dirección de Tecnologías de La Información y las Comunicaciones
*Subdirección de Ingeniería de Software, Bases de Datos y Seguridad
*Subdirección de Infraestructura, Redes y Soporte</t>
  </si>
  <si>
    <t>*Dirección de Tecnologías de La Información y las Comunicaciones</t>
  </si>
  <si>
    <t>*Dirección de Tecnologías de La Información y las Comunicaciones
*Subdirección de Ingeniería de Software, Bases de Datos y Seguridad</t>
  </si>
  <si>
    <t xml:space="preserve">Porcentaje de mejoras planificadas a los servicios digitales, implementadas </t>
  </si>
  <si>
    <t>(Número de actividades de mejora ejecutadas/l Número de actividades de mejora planificadas)x100</t>
  </si>
  <si>
    <t>1.2.1 Realizar 989 acciones de prevención y control a la función pública a las entidades de la administración distrital, durante el cuatrienio.</t>
  </si>
  <si>
    <t>* P.D. para la Misionalidad del Ministerio Público y la Función Pública y las 14 personerías delegadas adscritas que ejercen la prevención y control a la función pública
* P.D. para el Relacionamiento con el Ciudadano y Asuntos Locales  y las 30 Personerías Locales adscritas.</t>
  </si>
  <si>
    <t>* P.D. para la Misionalidad del Ministerio Público y la Función Pública y las 22 personerías delegadas adscritas que ejercen la prevención y control a la función pública
* P.D. para el Relacionamiento con el Ciudadano y Asuntos Locales  y las 30 Personerías Locales adscritas.</t>
  </si>
  <si>
    <t>1.2.3 Realizar 1.171 revisiones contractuales a contratos suscritos por las entidades de la administración distrital, durante el cuatrienio.</t>
  </si>
  <si>
    <t>1.2.4 Realizar 121 ejercicios de control  de carácter preventivo o ejecutivo sobre la gestión de las entidades de la administración distrital, durante el  cuatrienio.</t>
  </si>
  <si>
    <t>1.2 Realizar 2.512 ejercicios de prevención y control a la función pública a las entidades de la administración distrital, articulados y con mayor seguimiento, durante el cuatrienio.</t>
  </si>
  <si>
    <t xml:space="preserve">* P.D. para para el Relacionamiento con el Ciudadano y Asuntos Locales
</t>
  </si>
  <si>
    <t>* P.D. para para el Relacionamiento con el Ciudadano y Asuntos Locales</t>
  </si>
  <si>
    <r>
      <t xml:space="preserve">Código: </t>
    </r>
    <r>
      <rPr>
        <sz val="12"/>
        <color rgb="FF000000"/>
        <rFont val="Arial"/>
        <family val="2"/>
        <charset val="1"/>
      </rPr>
      <t>01-FR-003</t>
    </r>
  </si>
  <si>
    <t>N° de usuarios satisfechos con las solicitudes de servicios atendidas por la Subdirección de Nomina y Gestión de la Información del Talento Humano (Certificaciones laborales, bonos pensionales y autorizaciones de retiro de cesantías. / N° de usuarios(as) que recibieron la encuesta de satisfacción servicios prestados por Subdirección de Nomina y Gestión de la Información del Talento Humano 
*100</t>
  </si>
  <si>
    <t>Dependencia Líder: 
Dirección de Talento Humano
Dependencia Operativa:
Subdirección de Administración de Talento Humano</t>
  </si>
  <si>
    <t>1.6.2 Atender el 100% de solicitudes de participación en la elaboración de informes de seguimiento de política pública distrital o de análisis sectorial de la Dirección de Gestión del Conocimiento, Analítica e Innovación, en el cuatrienio</t>
  </si>
  <si>
    <t>Acuerdos interinstitucionales y/o de cooperación, convenios, memorandos, alianzas, cartas de entendimiento, cartas de intención, etc.
 gestionados.</t>
  </si>
  <si>
    <r>
      <t xml:space="preserve">*Dirección de Gestión del Conocimiento, Analítica e Innovación
* P.D. para la Misionalidad del Ministerio Público y la Función Pública y
</t>
    </r>
    <r>
      <rPr>
        <b/>
        <sz val="10"/>
        <rFont val="Arial"/>
        <family val="2"/>
      </rPr>
      <t>Grupo para el Acompañamiento en Escenarios de Posible Vulneración de Derechos (GAEPVD)</t>
    </r>
    <r>
      <rPr>
        <sz val="10"/>
        <rFont val="Arial"/>
        <family val="2"/>
      </rPr>
      <t xml:space="preserve">
</t>
    </r>
  </si>
  <si>
    <t>Sumatoria de acuerdos interinstitucionales y/o de cooperación, convenios, memorandos, alianzas, cartas de entendimiento, cartas de intención, etc.
 gestionados.</t>
  </si>
  <si>
    <t>1. Definición del procedimiento para la suscripcion, ejecución y seguimiento de cartas y memorandos de entendimiento, cartas de intención, convenios, acuerdos, alianzas, programas,  y proyectos de cooperación o colaboración nacional e internacional.
2. Conformación equipos de trabajo en la Oficina de Relaciones Nacionales e Internacionales.
3.  Promover el acercamiento interinstitucional para la suscripción de cartas y memorandos de entendimiento, cartas de intención, convenios, acuerdos, alianzas, programas  y proyectos de cooperación o colaboración nacional e internacional.  Así como gestionar la ejecución y seguimiento de los mismos.</t>
  </si>
  <si>
    <t>Acuerdos interinstitucionales y/o de cooperación, convenios, memorandos, alianzas, cartas de entendimiento, cartas de intención, etc. gestionados en la vigencia.</t>
  </si>
  <si>
    <t>1.3.1 Descongestionar 531 procesos disciplinarios vencidos en su etapa procesal (indagación, investigación y juzgamiento), en el cuatrienio.</t>
  </si>
  <si>
    <t>1.3.4 Evaluar en oportunidad el 100% de las noticias disciplinarias comisionadas, en el cuatrienio.</t>
  </si>
  <si>
    <t>Decisiones de Fondo Proferidas</t>
  </si>
  <si>
    <t>Noticias Disciplinarias (quejas) Evaluadas</t>
  </si>
  <si>
    <t>*Personería Auxiliar
*P. D. de Instrucción Disciplinaria I 
*P. D. de Instrucción Disciplinaria II
*P. D. de Instrucción Disciplinaria III
*Dirección de Investigaciones Especiales y Apoyo Técnico</t>
  </si>
  <si>
    <t>Sistema de  reporte de sanciones disciplinarias implementado</t>
  </si>
  <si>
    <t>Personeria Auxiliar
Dirección de Investigaciones Especiales y Apoyo Técnico
Personeria Delegada de la misionalidad</t>
  </si>
  <si>
    <t>*Personería Auxiliar
*P. D. de Instrucción Disciplinaria I 
*P. D. de Instrucción Disciplinaria II
*P. D. de Instrucción Disciplinaria III
*P. D. para Juzgamiento Disciplinario I
*P. D. para Juzgamiento Disciplinario II
*Dirección de Investigaciones Especiales y Apoyo Técnico
P.D. Segunda Instancia</t>
  </si>
  <si>
    <t>1.5.1 Realizar 2 jornadas de capacitación y diálogo para fortalecer el conocimiento de los operadores disciplinarios de la Personería de Bogotá, D.C., de las OCID y de las entidades territoriales y nacionales, en el cuatrienio.</t>
  </si>
  <si>
    <t>1.5.2 Construir y publicar 1 documentos de memorias de las jornadas de capacitación y diálogo sobre los temas de derecho disciplinario, en el cuatrienio.</t>
  </si>
  <si>
    <t xml:space="preserve">Personeria Auxiliar
</t>
  </si>
  <si>
    <t>Encuentros de dialogo con las OCDI generados</t>
  </si>
  <si>
    <t>Escenarios de intercambio (congresos) realizados</t>
  </si>
  <si>
    <t xml:space="preserve">
Porcentaje de actividades para el fortalecimiento del aplicativo de registro de sanciones disciplinarias realizadas con oportunidad.
</t>
  </si>
  <si>
    <t>1.5.5 Realizar 4 escenarios (congresos) en derecho disciplinario que contribuyan al conocimiento y aplicación en la sustanciación para el cuatrienio</t>
  </si>
  <si>
    <t>1.3.6 Evaluar y dar impulso al 100% de las noticias disciplinarias (quejas) comisionadas en el cuatrienio.</t>
  </si>
  <si>
    <t>∑ Número de decisiones de fondo proferidas</t>
  </si>
  <si>
    <t>Autos con decisiones de fondo</t>
  </si>
  <si>
    <t>(∑Noticias Disciplinarias (quejas) Evaluadas/ ∑ 95% número de noticias disciplinarias radicadas)*100%</t>
  </si>
  <si>
    <t xml:space="preserve">Identificar y decidir de fondo procesos con riesgo de prescripción y vencidas en sus etapas IP e ID. </t>
  </si>
  <si>
    <t>Encuentro OCDI  Efectuado</t>
  </si>
  <si>
    <t xml:space="preserve">• Preparar las acciones
• Citar .
• Desarrollar acciones </t>
  </si>
  <si>
    <t>Congreso Realizado</t>
  </si>
  <si>
    <t>Número de congresos realizados</t>
  </si>
  <si>
    <r>
      <t xml:space="preserve">1. OBJETIVO
</t>
    </r>
    <r>
      <rPr>
        <sz val="12"/>
        <color theme="1"/>
        <rFont val="Arial"/>
        <family val="2"/>
      </rPr>
      <t xml:space="preserve">Establecer las metas del nivel táctico que conllevan al desarrollo del objetivo y meta estratégicos de manera articulada y que es necesario implementar a nivel de procesos, para responder a los compromisos definidos en el Plan  Estratégico Institucional y al cumplimiento del objetivo de cada proceso institucional.
</t>
    </r>
    <r>
      <rPr>
        <b/>
        <sz val="12"/>
        <color theme="1"/>
        <rFont val="Arial"/>
        <family val="2"/>
      </rPr>
      <t>2. ALCANCE</t>
    </r>
    <r>
      <rPr>
        <sz val="12"/>
        <color theme="1"/>
        <rFont val="Arial"/>
        <family val="2"/>
      </rPr>
      <t xml:space="preserve">
Comprende el despliegue y definición de metas del nivel táctico, indicadores de gestión, acciones operativas, responsables, recursos y la programación de la vigencia que permite que se ejecuten alineadas a  las metas estratégicas y los Objetivos Estratégicos, establecidos en el Plan Estratégico Institucional -PEI-, los requisitos de calidad de la Entidad y en el marco del modelo de operación por procesos definido en la Entidad. Aplica a todos los procesos institucionales.</t>
    </r>
    <r>
      <rPr>
        <b/>
        <sz val="12"/>
        <color theme="1"/>
        <rFont val="Arial"/>
        <family val="2"/>
      </rPr>
      <t xml:space="preserve">
3. RESPONSABLES
</t>
    </r>
    <r>
      <rPr>
        <sz val="12"/>
        <color theme="1"/>
        <rFont val="Arial"/>
        <family val="2"/>
      </rPr>
      <t xml:space="preserve">Personero(a) de Bogotá, D. C.
Comité Directivo Institucional
Responsables de Procesos institucionales
Responsabes operativos y equipos de trabajo de los procesos institucionales
</t>
    </r>
    <r>
      <rPr>
        <b/>
        <sz val="12"/>
        <color theme="1"/>
        <rFont val="Arial"/>
        <family val="2"/>
      </rPr>
      <t xml:space="preserve">4. ANEXOS
</t>
    </r>
    <r>
      <rPr>
        <sz val="12"/>
        <color theme="1"/>
        <rFont val="Arial"/>
        <family val="2"/>
      </rPr>
      <t>Hacen parte integral del Plan Operativo Anual de la vigencia la programación institucional consolidada para el periodo 2024-2028 y el detalle anualizado por procesos institucionales, los que se encuentra consignados en el formato 01-FR-003 Plan Operativo Anual, vigente y como anexos del plan.</t>
    </r>
  </si>
  <si>
    <t>1.5 Desarrollar 15 escenarios para fortalecer el conocimiento y las competencias de los operadores disciplinarios de la Personería de Bogotá, D.C. y entidades del orden territorial y nacional que interactúen con la labor misional, en el cuatrienio.</t>
  </si>
  <si>
    <t>1.5.3 Efectuar 6 reuniones teórico prácticas de orientación en materia disciplinaria con los operadores disciplinarios de la Personería de Bogotá, D.C., en el cuatrienio.</t>
  </si>
  <si>
    <t>4.9.5 Realizar con oportunidad el 5% de las actividades necesarias para el fortalecimiento del aplicativo de registro de sanciones disciplinarias, durante el cuatrienio.</t>
  </si>
  <si>
    <t>1.3.5 Identificar y decidir de fondo 5.054 procesos, priorizando aquellos que presenten riesgo de prescripción y/o vencimiento en las etapas  de instrucción (indagación previa, investigación disciplinaria) y juzgamiento en el cuatrienio.</t>
  </si>
  <si>
    <t>1.4.5 Diseñar e implementar un sistema de registro y reporte de las sanciones disciplinarias de los funcionarios en el Distrito Capital en el cuatrienio.</t>
  </si>
  <si>
    <t>GLORIA INES BOHORQUEZ TORRES
PERSONERA AUXILIAR</t>
  </si>
  <si>
    <t>EMILIO ALBERTO HERNANDEZ DIAZ
PERSONERO DELEGADO PARA EL RELACIONAMIENTO CON EL CIUDADANO Y ASUSNTOS LOCALES</t>
  </si>
  <si>
    <t>VICTPR JULIO URIBE GOMEZ
JEFE DE OFICINA ASESORA JURIDICA</t>
  </si>
  <si>
    <t>MICHAEL ANDRES RUIZ FALACH
DIRECTOR ADMINISTRATIVO Y FINANCIERO</t>
  </si>
  <si>
    <t>CARLOS GUILLERMO OSORIO FEO
PERSONERO DELEGADO PARA LA MISIONALIDAD</t>
  </si>
  <si>
    <t>JONATHAN BALLESTEROS SALAZAR
DIRECTOR DE GESTIÓN DEL CONOCIMIENTO, ANALÍTICA E INNOVACIÓN</t>
  </si>
  <si>
    <r>
      <t xml:space="preserve">Vigencia desde: 
</t>
    </r>
    <r>
      <rPr>
        <sz val="10"/>
        <rFont val="Arial"/>
        <family val="2"/>
      </rPr>
      <t>29-08-2025</t>
    </r>
  </si>
  <si>
    <t xml:space="preserve">Actualización de los objetivos estratégicos y de la calidad,  armonización de la Matriz del Plan Estratégico Institucional con el Plan Operativo Anual 2024-2028 y actualización de responsables, en cumplimiento del Acuerdo 978 de 17 de marzo de 2025. 
Actualización de la programación detallada del Plan Operativo Anual por procesos para el año 2025 en los correspondientes anexos.
Lo anterior aprobado por el Comité Directivo Institucional en sesión del 29-08-2025	</t>
  </si>
  <si>
    <t xml:space="preserve">Comité Directivo Institucional </t>
  </si>
  <si>
    <t>GESTIÓN DEL CONOCIMIENTO Y RELACIONAMIENTO INSTITUCIONAL
 PROMOCIÓN Y DEFENSA DE DERECHOS</t>
  </si>
  <si>
    <r>
      <t xml:space="preserve">* P.D. para la Misionalidad del Ministerios Público y la funcion pública
</t>
    </r>
    <r>
      <rPr>
        <b/>
        <sz val="11"/>
        <rFont val="Arial"/>
        <family val="2"/>
      </rPr>
      <t>Grupo para el Acompañamiento en Escenarios de Posible Vulneración de Derechos (GAEPVD).</t>
    </r>
  </si>
  <si>
    <t xml:space="preserve">ANA INGRID VARGAS AMAYA
DIRECTORA DE PLANEACIÓN (E)  </t>
  </si>
  <si>
    <t xml:space="preserve">SANDRA MILENA CACERES GONZALEZ
JEFE DE OFICINA DE CONTROL INTERNO (e) </t>
  </si>
  <si>
    <t xml:space="preserve">Gloria Inés Bohórquez Torres
Personera Auxiliar
Ana Ingrid Vargas Amaya
Directora de Planeación (E) </t>
  </si>
  <si>
    <t>Grado de avance en la implementación del sistema de reporte de sanciones disciplinarias</t>
  </si>
  <si>
    <t>• .Levantamiento de información,  identificación de necesidades y proyección de requerimientos funcionales
• .Acompañamiento en fase de desarrollo y pruebas
•  Participación en etapa de producción</t>
  </si>
  <si>
    <t>1.5.4 Generar  4 encuentros  de diálogo para fortalecer el conocimiento de los operadores disciplinarios de la Personería de Bogotá, D.C., de las OCID y de las demás entidades interesadas en el cuatrienio.</t>
  </si>
  <si>
    <t>Número de encuentros OCDI  Efectuados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</si>
</sst>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dd/mm/yyyy;@"/>
    <numFmt numFmtId="165" formatCode="0.0%"/>
    <numFmt numFmtId="166" formatCode="#,##0.000"/>
    <numFmt numFmtId="167" formatCode="0.000"/>
    <numFmt numFmtId="168" formatCode="0.000%"/>
    <numFmt numFmtId="169" formatCode="#,##0.0"/>
    <numFmt numFmtId="170" formatCode="#,##0.0000"/>
  </numFmts>
  <fonts count="76">
    <font>
      <sz val="10"/>
      <name val="Arial"/>
    </font>
    <font>
      <sz val="11"/>
      <color theme="1"/>
      <name val="Calibri"/>
      <family val="2"/>
      <scheme val="minor"/>
    </font>
    <font>
      <sz val="11"/>
      <color theme="1"/>
      <name val="Calibri"/>
      <family val="2"/>
      <scheme val="minor"/>
    </font>
    <font>
      <sz val="10"/>
      <name val="Arial"/>
      <family val="2"/>
    </font>
    <font>
      <sz val="10"/>
      <name val="Century Gothic"/>
      <family val="2"/>
    </font>
    <font>
      <sz val="11"/>
      <color indexed="8"/>
      <name val="Calibri"/>
      <family val="2"/>
    </font>
    <font>
      <b/>
      <sz val="12"/>
      <name val="Arial"/>
      <family val="2"/>
    </font>
    <font>
      <b/>
      <sz val="12"/>
      <color indexed="8"/>
      <name val="Arial"/>
      <family val="2"/>
    </font>
    <font>
      <b/>
      <sz val="12"/>
      <color theme="3" tint="-0.499984740745262"/>
      <name val="Arial"/>
      <family val="2"/>
    </font>
    <font>
      <b/>
      <sz val="14"/>
      <name val="Arial"/>
      <family val="2"/>
    </font>
    <font>
      <sz val="12"/>
      <name val="Century Gothic"/>
      <family val="2"/>
    </font>
    <font>
      <sz val="10"/>
      <name val="Arial"/>
      <family val="2"/>
    </font>
    <font>
      <sz val="10"/>
      <color rgb="FF000000"/>
      <name val="Arial1"/>
    </font>
    <font>
      <sz val="11"/>
      <color rgb="FF000000"/>
      <name val="Calibri"/>
      <family val="2"/>
    </font>
    <font>
      <sz val="10"/>
      <name val="Arial"/>
      <family val="2"/>
    </font>
    <font>
      <sz val="12"/>
      <name val="Arial"/>
      <family val="2"/>
    </font>
    <font>
      <sz val="18"/>
      <name val="Arial"/>
      <family val="2"/>
    </font>
    <font>
      <b/>
      <sz val="18"/>
      <name val="Arial"/>
      <family val="2"/>
    </font>
    <font>
      <sz val="11"/>
      <name val="Arial"/>
      <family val="2"/>
    </font>
    <font>
      <sz val="12"/>
      <color theme="1"/>
      <name val="Arial"/>
      <family val="2"/>
    </font>
    <font>
      <b/>
      <sz val="12"/>
      <color theme="1"/>
      <name val="Arial"/>
      <family val="2"/>
    </font>
    <font>
      <b/>
      <sz val="10"/>
      <color theme="3" tint="-0.499984740745262"/>
      <name val="Arial"/>
      <family val="2"/>
    </font>
    <font>
      <b/>
      <sz val="10"/>
      <color indexed="8"/>
      <name val="Arial"/>
      <family val="2"/>
    </font>
    <font>
      <b/>
      <sz val="22"/>
      <name val="Arial"/>
      <family val="2"/>
    </font>
    <font>
      <b/>
      <sz val="12"/>
      <color theme="0"/>
      <name val="Arial"/>
      <family val="2"/>
    </font>
    <font>
      <sz val="10"/>
      <color theme="0"/>
      <name val="Arial"/>
      <family val="2"/>
    </font>
    <font>
      <i/>
      <sz val="12"/>
      <name val="Arial"/>
      <family val="2"/>
    </font>
    <font>
      <sz val="16"/>
      <name val="Century Gothic"/>
      <family val="2"/>
    </font>
    <font>
      <b/>
      <sz val="11"/>
      <name val="Arial"/>
      <family val="2"/>
    </font>
    <font>
      <b/>
      <sz val="11"/>
      <color theme="0"/>
      <name val="Arial"/>
      <family val="2"/>
    </font>
    <font>
      <b/>
      <sz val="10"/>
      <name val="Arial"/>
      <family val="2"/>
    </font>
    <font>
      <sz val="20"/>
      <name val="Arial"/>
      <family val="2"/>
    </font>
    <font>
      <b/>
      <sz val="16"/>
      <name val="Arial"/>
      <family val="2"/>
    </font>
    <font>
      <b/>
      <sz val="28"/>
      <name val="Arial"/>
      <family val="2"/>
    </font>
    <font>
      <sz val="14"/>
      <name val="Arial"/>
      <family val="2"/>
    </font>
    <font>
      <sz val="10"/>
      <color theme="1"/>
      <name val="Arial"/>
      <family val="2"/>
    </font>
    <font>
      <b/>
      <sz val="13"/>
      <color theme="1"/>
      <name val="Arial"/>
      <family val="2"/>
    </font>
    <font>
      <b/>
      <sz val="16"/>
      <color theme="1"/>
      <name val="Arial"/>
      <family val="2"/>
    </font>
    <font>
      <b/>
      <sz val="8"/>
      <color theme="1"/>
      <name val="Arial"/>
      <family val="2"/>
    </font>
    <font>
      <b/>
      <sz val="11"/>
      <color theme="1"/>
      <name val="Arial"/>
      <family val="2"/>
    </font>
    <font>
      <b/>
      <sz val="14"/>
      <color theme="1"/>
      <name val="Arial"/>
      <family val="2"/>
    </font>
    <font>
      <b/>
      <sz val="10"/>
      <color theme="1"/>
      <name val="Arial"/>
      <family val="2"/>
    </font>
    <font>
      <sz val="16"/>
      <name val="Arial"/>
      <family val="2"/>
    </font>
    <font>
      <sz val="24"/>
      <name val="Arial"/>
      <family val="2"/>
    </font>
    <font>
      <sz val="12"/>
      <color rgb="FF000000"/>
      <name val="Arial"/>
      <family val="2"/>
    </font>
    <font>
      <b/>
      <sz val="22"/>
      <name val="Arial"/>
      <family val="2"/>
      <charset val="1"/>
    </font>
    <font>
      <b/>
      <sz val="18"/>
      <name val="Arial"/>
      <family val="2"/>
      <charset val="1"/>
    </font>
    <font>
      <b/>
      <sz val="12"/>
      <color rgb="FF000000"/>
      <name val="Arial"/>
      <family val="2"/>
      <charset val="1"/>
    </font>
    <font>
      <sz val="12"/>
      <color rgb="FF000000"/>
      <name val="Arial"/>
      <family val="2"/>
      <charset val="1"/>
    </font>
    <font>
      <sz val="10"/>
      <name val="Century Gothic"/>
      <family val="2"/>
      <charset val="1"/>
    </font>
    <font>
      <sz val="12"/>
      <name val="Century Gothic"/>
      <family val="2"/>
      <charset val="1"/>
    </font>
    <font>
      <b/>
      <sz val="12"/>
      <name val="Arial"/>
      <family val="2"/>
      <charset val="1"/>
    </font>
    <font>
      <b/>
      <sz val="10"/>
      <color rgb="FF10243E"/>
      <name val="Arial"/>
      <family val="2"/>
      <charset val="1"/>
    </font>
    <font>
      <sz val="12"/>
      <name val="Arial"/>
      <family val="2"/>
      <charset val="1"/>
    </font>
    <font>
      <sz val="14"/>
      <name val="Arial"/>
      <family val="2"/>
      <charset val="1"/>
    </font>
    <font>
      <sz val="18"/>
      <name val="Arial"/>
      <family val="2"/>
      <charset val="1"/>
    </font>
    <font>
      <b/>
      <sz val="14"/>
      <name val="Arial"/>
      <family val="2"/>
      <charset val="1"/>
    </font>
    <font>
      <b/>
      <sz val="28"/>
      <name val="Arial"/>
      <family val="2"/>
      <charset val="1"/>
    </font>
    <font>
      <b/>
      <sz val="16"/>
      <name val="Arial"/>
      <family val="2"/>
      <charset val="1"/>
    </font>
    <font>
      <sz val="20"/>
      <name val="Arial"/>
      <family val="2"/>
      <charset val="1"/>
    </font>
    <font>
      <b/>
      <sz val="12"/>
      <color rgb="FF10243E"/>
      <name val="Arial"/>
      <family val="2"/>
      <charset val="1"/>
    </font>
    <font>
      <b/>
      <sz val="12"/>
      <color rgb="FFFFFFFF"/>
      <name val="Arial"/>
      <family val="2"/>
      <charset val="1"/>
    </font>
    <font>
      <b/>
      <sz val="11"/>
      <color rgb="FFFFFFFF"/>
      <name val="Arial"/>
      <family val="2"/>
      <charset val="1"/>
    </font>
    <font>
      <b/>
      <sz val="11"/>
      <name val="Arial"/>
      <family val="2"/>
      <charset val="1"/>
    </font>
    <font>
      <b/>
      <sz val="10"/>
      <color rgb="FF000000"/>
      <name val="Arial"/>
      <family val="2"/>
      <charset val="1"/>
    </font>
    <font>
      <u/>
      <sz val="12"/>
      <name val="Arial"/>
      <family val="2"/>
      <charset val="1"/>
    </font>
    <font>
      <sz val="16"/>
      <name val="Arial"/>
      <family val="2"/>
      <charset val="1"/>
    </font>
    <font>
      <b/>
      <sz val="10"/>
      <name val="Century Gothic"/>
      <family val="2"/>
    </font>
    <font>
      <sz val="18"/>
      <color theme="1"/>
      <name val="Arial"/>
      <family val="2"/>
    </font>
    <font>
      <sz val="14"/>
      <color rgb="FFFF0000"/>
      <name val="Arial"/>
      <family val="2"/>
    </font>
    <font>
      <sz val="18"/>
      <color rgb="FFFF0000"/>
      <name val="Arial"/>
      <family val="2"/>
    </font>
    <font>
      <u/>
      <sz val="12"/>
      <name val="Arial"/>
      <family val="2"/>
    </font>
    <font>
      <sz val="14"/>
      <color rgb="FF0070C0"/>
      <name val="Arial"/>
      <family val="2"/>
    </font>
    <font>
      <sz val="10"/>
      <color rgb="FF7030A0"/>
      <name val="Century Gothic"/>
      <family val="2"/>
    </font>
    <font>
      <sz val="12"/>
      <color rgb="FF7030A0"/>
      <name val="Arial"/>
      <family val="2"/>
    </font>
    <font>
      <sz val="12"/>
      <color rgb="FF7030A0"/>
      <name val="Calibri"/>
      <family val="2"/>
    </font>
  </fonts>
  <fills count="30">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indexed="22"/>
        <bgColor indexed="31"/>
      </patternFill>
    </fill>
    <fill>
      <patternFill patternType="solid">
        <fgColor theme="3" tint="0.79998168889431442"/>
        <bgColor indexed="64"/>
      </patternFill>
    </fill>
    <fill>
      <patternFill patternType="solid">
        <fgColor theme="3" tint="0.39997558519241921"/>
        <bgColor indexed="51"/>
      </patternFill>
    </fill>
    <fill>
      <patternFill patternType="solid">
        <fgColor theme="0" tint="-0.249977111117893"/>
        <bgColor indexed="64"/>
      </patternFill>
    </fill>
    <fill>
      <patternFill patternType="solid">
        <fgColor theme="0" tint="-0.34998626667073579"/>
        <bgColor rgb="FFFBD4B4"/>
      </patternFill>
    </fill>
    <fill>
      <patternFill patternType="solid">
        <fgColor theme="0" tint="-0.34998626667073579"/>
        <bgColor indexed="64"/>
      </patternFill>
    </fill>
    <fill>
      <patternFill patternType="solid">
        <fgColor theme="0" tint="-0.34998626667073579"/>
        <bgColor indexed="58"/>
      </patternFill>
    </fill>
    <fill>
      <patternFill patternType="solid">
        <fgColor theme="0" tint="-0.14999847407452621"/>
        <bgColor indexed="64"/>
      </patternFill>
    </fill>
    <fill>
      <patternFill patternType="solid">
        <fgColor theme="0" tint="-0.34998626667073579"/>
        <bgColor indexed="51"/>
      </patternFill>
    </fill>
    <fill>
      <patternFill patternType="solid">
        <fgColor theme="3" tint="-0.249977111117893"/>
        <bgColor indexed="58"/>
      </patternFill>
    </fill>
    <fill>
      <patternFill patternType="solid">
        <fgColor theme="0" tint="-0.499984740745262"/>
        <bgColor indexed="58"/>
      </patternFill>
    </fill>
    <fill>
      <patternFill patternType="solid">
        <fgColor theme="0" tint="-0.499984740745262"/>
        <bgColor indexed="64"/>
      </patternFill>
    </fill>
    <fill>
      <patternFill patternType="solid">
        <fgColor theme="1" tint="0.34998626667073579"/>
        <bgColor indexed="64"/>
      </patternFill>
    </fill>
    <fill>
      <patternFill patternType="solid">
        <fgColor theme="1" tint="0.499984740745262"/>
        <bgColor indexed="64"/>
      </patternFill>
    </fill>
    <fill>
      <patternFill patternType="solid">
        <fgColor rgb="FFD9D9D9"/>
        <bgColor indexed="64"/>
      </patternFill>
    </fill>
    <fill>
      <patternFill patternType="solid">
        <fgColor rgb="FFFFFFFF"/>
        <bgColor rgb="FFFFFFCC"/>
      </patternFill>
    </fill>
    <fill>
      <patternFill patternType="solid">
        <fgColor rgb="FFA6A6A6"/>
        <bgColor rgb="FFBFBFBF"/>
      </patternFill>
    </fill>
    <fill>
      <patternFill patternType="solid">
        <fgColor rgb="FFBFBFBF"/>
        <bgColor rgb="FFC0C0C0"/>
      </patternFill>
    </fill>
    <fill>
      <patternFill patternType="solid">
        <fgColor rgb="FF17375E"/>
        <bgColor rgb="FF10243E"/>
      </patternFill>
    </fill>
    <fill>
      <patternFill patternType="solid">
        <fgColor rgb="FF808080"/>
        <bgColor rgb="FF7F7F7F"/>
      </patternFill>
    </fill>
    <fill>
      <patternFill patternType="solid">
        <fgColor rgb="FF558ED5"/>
        <bgColor rgb="FF808080"/>
      </patternFill>
    </fill>
    <fill>
      <patternFill patternType="solid">
        <fgColor rgb="FFC0C0C0"/>
        <bgColor rgb="FFBFBFBF"/>
      </patternFill>
    </fill>
    <fill>
      <patternFill patternType="solid">
        <fgColor rgb="FFFFFFCC"/>
        <bgColor indexed="64"/>
      </patternFill>
    </fill>
    <fill>
      <patternFill patternType="solid">
        <fgColor theme="0" tint="-0.249977111117893"/>
        <bgColor rgb="FFFBD4B4"/>
      </patternFill>
    </fill>
    <fill>
      <patternFill patternType="solid">
        <fgColor rgb="FFFFFFCC"/>
        <bgColor rgb="FFFFFFFF"/>
      </patternFill>
    </fill>
    <fill>
      <patternFill patternType="solid">
        <fgColor rgb="FFFFFF99"/>
        <bgColor indexed="64"/>
      </patternFill>
    </fill>
  </fills>
  <borders count="71">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8"/>
      </right>
      <top style="thin">
        <color indexed="8"/>
      </top>
      <bottom style="thin">
        <color indexed="8"/>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top style="medium">
        <color indexed="64"/>
      </top>
      <bottom style="thin">
        <color indexed="64"/>
      </bottom>
      <diagonal/>
    </border>
    <border>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rgb="FF000000"/>
      </left>
      <right style="thin">
        <color rgb="FF000000"/>
      </right>
      <top style="thin">
        <color rgb="FF000000"/>
      </top>
      <bottom/>
      <diagonal/>
    </border>
    <border>
      <left/>
      <right style="thin">
        <color indexed="8"/>
      </right>
      <top/>
      <bottom style="thin">
        <color indexed="8"/>
      </bottom>
      <diagonal/>
    </border>
    <border>
      <left style="medium">
        <color auto="1"/>
      </left>
      <right style="thin">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bottom style="medium">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medium">
        <color auto="1"/>
      </right>
      <top style="medium">
        <color auto="1"/>
      </top>
      <bottom style="medium">
        <color auto="1"/>
      </bottom>
      <diagonal/>
    </border>
    <border>
      <left/>
      <right style="thin">
        <color auto="1"/>
      </right>
      <top/>
      <bottom style="thin">
        <color auto="1"/>
      </bottom>
      <diagonal/>
    </border>
    <border>
      <left/>
      <right/>
      <top style="thin">
        <color auto="1"/>
      </top>
      <bottom/>
      <diagonal/>
    </border>
    <border>
      <left/>
      <right style="medium">
        <color auto="1"/>
      </right>
      <top style="thin">
        <color auto="1"/>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7">
    <xf numFmtId="0" fontId="0" fillId="0" borderId="0"/>
    <xf numFmtId="0" fontId="3" fillId="0" borderId="1"/>
    <xf numFmtId="0" fontId="5" fillId="0" borderId="1"/>
    <xf numFmtId="9" fontId="3" fillId="0" borderId="1" applyFill="0" applyBorder="0" applyAlignment="0" applyProtection="0"/>
    <xf numFmtId="0" fontId="3" fillId="0" borderId="1"/>
    <xf numFmtId="43" fontId="11" fillId="0" borderId="0" applyFont="0" applyFill="0" applyBorder="0" applyAlignment="0" applyProtection="0"/>
    <xf numFmtId="9" fontId="11" fillId="0" borderId="0" applyFont="0" applyFill="0" applyBorder="0" applyAlignment="0" applyProtection="0"/>
    <xf numFmtId="43" fontId="3" fillId="0" borderId="1" applyFont="0" applyFill="0" applyBorder="0" applyAlignment="0" applyProtection="0"/>
    <xf numFmtId="9" fontId="3" fillId="0" borderId="1" applyFont="0" applyFill="0" applyBorder="0" applyAlignment="0" applyProtection="0"/>
    <xf numFmtId="0" fontId="3" fillId="0" borderId="1"/>
    <xf numFmtId="0" fontId="3" fillId="0" borderId="1"/>
    <xf numFmtId="0" fontId="3" fillId="0" borderId="1"/>
    <xf numFmtId="0" fontId="3" fillId="0" borderId="1"/>
    <xf numFmtId="0" fontId="3" fillId="0" borderId="1"/>
    <xf numFmtId="0" fontId="3" fillId="0" borderId="1"/>
    <xf numFmtId="0" fontId="2" fillId="0" borderId="1"/>
    <xf numFmtId="9" fontId="12" fillId="0" borderId="1" applyBorder="0" applyProtection="0"/>
    <xf numFmtId="0" fontId="13" fillId="0" borderId="1" applyNumberFormat="0" applyBorder="0" applyProtection="0"/>
    <xf numFmtId="0" fontId="2" fillId="0" borderId="1"/>
    <xf numFmtId="0" fontId="2" fillId="0" borderId="1"/>
    <xf numFmtId="0" fontId="14" fillId="0" borderId="1"/>
    <xf numFmtId="0" fontId="1" fillId="0" borderId="1"/>
    <xf numFmtId="43" fontId="1" fillId="0" borderId="1" applyFont="0" applyFill="0" applyBorder="0" applyAlignment="0" applyProtection="0"/>
    <xf numFmtId="0" fontId="3" fillId="0" borderId="1"/>
    <xf numFmtId="0" fontId="3" fillId="0" borderId="1"/>
    <xf numFmtId="0" fontId="3" fillId="0" borderId="1"/>
    <xf numFmtId="43" fontId="3" fillId="0" borderId="1" applyFont="0" applyFill="0" applyBorder="0" applyAlignment="0" applyProtection="0"/>
  </cellStyleXfs>
  <cellXfs count="720">
    <xf numFmtId="0" fontId="0" fillId="0" borderId="0" xfId="0"/>
    <xf numFmtId="9" fontId="17" fillId="4" borderId="9" xfId="3" applyFont="1" applyFill="1" applyBorder="1" applyAlignment="1" applyProtection="1">
      <alignment horizontal="center" vertical="center"/>
    </xf>
    <xf numFmtId="0" fontId="3" fillId="0" borderId="1" xfId="23" applyAlignment="1">
      <alignment vertical="center"/>
    </xf>
    <xf numFmtId="0" fontId="3" fillId="0" borderId="1" xfId="23" applyAlignment="1">
      <alignment horizontal="center" vertical="center"/>
    </xf>
    <xf numFmtId="0" fontId="20" fillId="3" borderId="3" xfId="23" applyFont="1" applyFill="1" applyBorder="1" applyAlignment="1">
      <alignment horizontal="left"/>
    </xf>
    <xf numFmtId="0" fontId="20" fillId="3" borderId="20" xfId="23" applyFont="1" applyFill="1" applyBorder="1" applyAlignment="1">
      <alignment horizontal="left"/>
    </xf>
    <xf numFmtId="0" fontId="19" fillId="3" borderId="5" xfId="23" applyFont="1" applyFill="1" applyBorder="1" applyAlignment="1">
      <alignment horizontal="left"/>
    </xf>
    <xf numFmtId="0" fontId="19" fillId="3" borderId="21" xfId="23" applyFont="1" applyFill="1" applyBorder="1" applyAlignment="1">
      <alignment horizontal="center"/>
    </xf>
    <xf numFmtId="0" fontId="25" fillId="0" borderId="1" xfId="23" applyFont="1" applyAlignment="1">
      <alignment horizontal="center" vertical="center"/>
    </xf>
    <xf numFmtId="0" fontId="3" fillId="0" borderId="1" xfId="23"/>
    <xf numFmtId="0" fontId="30" fillId="0" borderId="0" xfId="0" applyFont="1"/>
    <xf numFmtId="0" fontId="3" fillId="0" borderId="0" xfId="0" applyFont="1"/>
    <xf numFmtId="0" fontId="6" fillId="7" borderId="2" xfId="23" applyFont="1" applyFill="1" applyBorder="1" applyAlignment="1">
      <alignment horizontal="left" vertical="center" wrapText="1"/>
    </xf>
    <xf numFmtId="0" fontId="16" fillId="0" borderId="0" xfId="0" applyFont="1"/>
    <xf numFmtId="0" fontId="6" fillId="7" borderId="2" xfId="23" applyFont="1" applyFill="1" applyBorder="1" applyAlignment="1">
      <alignment vertical="center" wrapText="1"/>
    </xf>
    <xf numFmtId="0" fontId="24" fillId="15" borderId="2" xfId="23" applyFont="1" applyFill="1" applyBorder="1" applyAlignment="1">
      <alignment horizontal="center" vertical="center"/>
    </xf>
    <xf numFmtId="0" fontId="6" fillId="7" borderId="2" xfId="9" applyFont="1" applyFill="1" applyBorder="1" applyAlignment="1">
      <alignment horizontal="left" vertical="center" wrapText="1"/>
    </xf>
    <xf numFmtId="0" fontId="6" fillId="7" borderId="2" xfId="9" applyFont="1" applyFill="1" applyBorder="1" applyAlignment="1">
      <alignment horizontal="left" vertical="center"/>
    </xf>
    <xf numFmtId="0" fontId="28" fillId="7" borderId="2" xfId="9" applyFont="1" applyFill="1" applyBorder="1" applyAlignment="1">
      <alignment horizontal="left" vertical="center" wrapText="1"/>
    </xf>
    <xf numFmtId="10" fontId="15" fillId="0" borderId="2" xfId="6" applyNumberFormat="1" applyFont="1" applyBorder="1" applyAlignment="1" applyProtection="1">
      <alignment horizontal="center" vertical="center" wrapText="1"/>
    </xf>
    <xf numFmtId="9" fontId="15" fillId="0" borderId="2" xfId="6" applyFont="1" applyBorder="1" applyAlignment="1" applyProtection="1">
      <alignment horizontal="center" vertical="center" wrapText="1"/>
    </xf>
    <xf numFmtId="9" fontId="16" fillId="7" borderId="3" xfId="6" applyFont="1" applyFill="1" applyBorder="1" applyAlignment="1" applyProtection="1">
      <alignment horizontal="center" vertical="center"/>
    </xf>
    <xf numFmtId="0" fontId="30" fillId="0" borderId="2" xfId="0" applyFont="1" applyBorder="1" applyAlignment="1">
      <alignment vertical="center"/>
    </xf>
    <xf numFmtId="0" fontId="0" fillId="0" borderId="36" xfId="0" applyBorder="1"/>
    <xf numFmtId="0" fontId="0" fillId="0" borderId="1" xfId="0" applyBorder="1"/>
    <xf numFmtId="0" fontId="0" fillId="0" borderId="38" xfId="0" applyBorder="1"/>
    <xf numFmtId="0" fontId="37" fillId="0" borderId="36" xfId="0" applyFont="1" applyBorder="1" applyAlignment="1">
      <alignment vertical="center"/>
    </xf>
    <xf numFmtId="0" fontId="37" fillId="0" borderId="1" xfId="0" applyFont="1" applyBorder="1" applyAlignment="1">
      <alignment vertical="center"/>
    </xf>
    <xf numFmtId="0" fontId="37" fillId="0" borderId="38" xfId="0" applyFont="1" applyBorder="1" applyAlignment="1">
      <alignment vertical="center"/>
    </xf>
    <xf numFmtId="0" fontId="38" fillId="0" borderId="36" xfId="0" applyFont="1" applyBorder="1" applyAlignment="1">
      <alignment vertical="center"/>
    </xf>
    <xf numFmtId="0" fontId="28" fillId="0" borderId="38" xfId="0" applyFont="1" applyBorder="1" applyAlignment="1">
      <alignment vertical="center" wrapText="1"/>
    </xf>
    <xf numFmtId="0" fontId="38" fillId="0" borderId="38" xfId="0" applyFont="1" applyBorder="1" applyAlignment="1">
      <alignment vertical="center"/>
    </xf>
    <xf numFmtId="0" fontId="39" fillId="0" borderId="36" xfId="0" applyFont="1" applyBorder="1"/>
    <xf numFmtId="0" fontId="15" fillId="0" borderId="2" xfId="0" applyFont="1" applyBorder="1" applyAlignment="1">
      <alignment horizontal="center" vertical="center" wrapText="1"/>
    </xf>
    <xf numFmtId="14" fontId="15" fillId="0" borderId="2" xfId="0" applyNumberFormat="1" applyFont="1" applyBorder="1" applyAlignment="1">
      <alignment horizontal="center" vertical="center" wrapText="1"/>
    </xf>
    <xf numFmtId="0" fontId="0" fillId="0" borderId="36" xfId="0" applyBorder="1" applyAlignment="1">
      <alignment horizontal="left" vertical="center"/>
    </xf>
    <xf numFmtId="0" fontId="39" fillId="0" borderId="38" xfId="0" applyFont="1" applyBorder="1" applyAlignment="1">
      <alignment vertical="center"/>
    </xf>
    <xf numFmtId="0" fontId="0" fillId="0" borderId="38" xfId="0" applyBorder="1" applyAlignment="1">
      <alignment horizontal="center"/>
    </xf>
    <xf numFmtId="0" fontId="39" fillId="0" borderId="36" xfId="0" applyFont="1" applyBorder="1" applyAlignment="1">
      <alignment vertical="center"/>
    </xf>
    <xf numFmtId="0" fontId="0" fillId="0" borderId="36" xfId="0" applyBorder="1" applyAlignment="1">
      <alignment vertical="center"/>
    </xf>
    <xf numFmtId="0" fontId="0" fillId="0" borderId="38" xfId="0" applyBorder="1" applyAlignment="1">
      <alignment vertical="center"/>
    </xf>
    <xf numFmtId="0" fontId="0" fillId="0" borderId="36" xfId="0" applyBorder="1" applyAlignment="1">
      <alignment wrapText="1"/>
    </xf>
    <xf numFmtId="0" fontId="0" fillId="0" borderId="1" xfId="0" applyBorder="1" applyAlignment="1">
      <alignment wrapText="1"/>
    </xf>
    <xf numFmtId="0" fontId="40" fillId="9" borderId="2" xfId="0" applyFont="1" applyFill="1" applyBorder="1" applyAlignment="1">
      <alignment horizontal="center" vertical="center"/>
    </xf>
    <xf numFmtId="0" fontId="19" fillId="0" borderId="2" xfId="0" applyFont="1" applyBorder="1" applyAlignment="1">
      <alignment horizontal="center" vertical="center" wrapText="1"/>
    </xf>
    <xf numFmtId="0" fontId="3" fillId="0" borderId="36" xfId="0" applyFont="1" applyBorder="1"/>
    <xf numFmtId="0" fontId="0" fillId="0" borderId="37" xfId="0" applyBorder="1"/>
    <xf numFmtId="0" fontId="0" fillId="0" borderId="29" xfId="0" applyBorder="1"/>
    <xf numFmtId="0" fontId="0" fillId="0" borderId="25" xfId="0" applyBorder="1"/>
    <xf numFmtId="0" fontId="39" fillId="0" borderId="1" xfId="0" applyFont="1" applyBorder="1"/>
    <xf numFmtId="0" fontId="39" fillId="0" borderId="1" xfId="0" applyFont="1" applyBorder="1" applyAlignment="1">
      <alignment horizontal="center"/>
    </xf>
    <xf numFmtId="0" fontId="41" fillId="0" borderId="1" xfId="0" applyFont="1" applyBorder="1"/>
    <xf numFmtId="0" fontId="39" fillId="0" borderId="1" xfId="0" applyFont="1" applyBorder="1" applyAlignment="1">
      <alignment vertical="center"/>
    </xf>
    <xf numFmtId="0" fontId="40" fillId="0" borderId="1" xfId="0" applyFont="1" applyBorder="1" applyAlignment="1">
      <alignment vertical="center"/>
    </xf>
    <xf numFmtId="0" fontId="19" fillId="0" borderId="1" xfId="0" applyFont="1" applyBorder="1" applyAlignment="1">
      <alignment horizontal="center" vertical="center" wrapText="1"/>
    </xf>
    <xf numFmtId="0" fontId="20" fillId="3" borderId="34" xfId="0" applyFont="1" applyFill="1" applyBorder="1"/>
    <xf numFmtId="0" fontId="19" fillId="3" borderId="19" xfId="0" applyFont="1" applyFill="1" applyBorder="1"/>
    <xf numFmtId="0" fontId="20" fillId="3" borderId="33" xfId="0" applyFont="1" applyFill="1" applyBorder="1" applyAlignment="1">
      <alignment horizontal="left"/>
    </xf>
    <xf numFmtId="0" fontId="20" fillId="3" borderId="20" xfId="0" applyFont="1" applyFill="1" applyBorder="1" applyAlignment="1">
      <alignment horizontal="left"/>
    </xf>
    <xf numFmtId="0" fontId="19" fillId="3" borderId="12" xfId="0" applyFont="1" applyFill="1" applyBorder="1" applyAlignment="1">
      <alignment horizontal="left"/>
    </xf>
    <xf numFmtId="0" fontId="19" fillId="3" borderId="21" xfId="0" applyFont="1" applyFill="1" applyBorder="1" applyAlignment="1">
      <alignment horizontal="center"/>
    </xf>
    <xf numFmtId="0" fontId="20" fillId="3" borderId="35" xfId="0" applyFont="1" applyFill="1" applyBorder="1"/>
    <xf numFmtId="0" fontId="19" fillId="3" borderId="23" xfId="0" applyFont="1" applyFill="1" applyBorder="1"/>
    <xf numFmtId="0" fontId="10" fillId="0" borderId="1" xfId="0" applyFont="1" applyBorder="1" applyAlignment="1">
      <alignment vertical="center"/>
    </xf>
    <xf numFmtId="0" fontId="10" fillId="0" borderId="1" xfId="0" applyFont="1" applyBorder="1" applyAlignment="1">
      <alignment horizontal="center" vertical="center"/>
    </xf>
    <xf numFmtId="0" fontId="4" fillId="0" borderId="1" xfId="0" applyFont="1" applyBorder="1" applyAlignment="1">
      <alignment vertical="center"/>
    </xf>
    <xf numFmtId="0" fontId="4" fillId="0" borderId="0" xfId="0" applyFont="1" applyAlignment="1">
      <alignment vertical="center"/>
    </xf>
    <xf numFmtId="0" fontId="32" fillId="0" borderId="2" xfId="0" applyFont="1" applyBorder="1" applyAlignment="1">
      <alignment vertical="center"/>
    </xf>
    <xf numFmtId="0" fontId="15" fillId="0" borderId="1" xfId="0" applyFont="1" applyBorder="1" applyAlignment="1">
      <alignment vertical="center"/>
    </xf>
    <xf numFmtId="0" fontId="21" fillId="0" borderId="2" xfId="1" applyFont="1" applyBorder="1" applyAlignment="1">
      <alignment horizontal="center" vertical="top" wrapText="1"/>
    </xf>
    <xf numFmtId="0" fontId="22" fillId="0" borderId="2" xfId="1" applyFont="1" applyBorder="1" applyAlignment="1">
      <alignment horizontal="center" vertical="top" wrapText="1"/>
    </xf>
    <xf numFmtId="0" fontId="21" fillId="7" borderId="2" xfId="1" applyFont="1" applyFill="1" applyBorder="1" applyAlignment="1">
      <alignment horizontal="center" vertical="top" wrapText="1"/>
    </xf>
    <xf numFmtId="0" fontId="22" fillId="7" borderId="2" xfId="1" applyFont="1" applyFill="1" applyBorder="1" applyAlignment="1">
      <alignment horizontal="center" vertical="top" wrapText="1"/>
    </xf>
    <xf numFmtId="9" fontId="15" fillId="0" borderId="2" xfId="8" applyFont="1" applyBorder="1" applyAlignment="1" applyProtection="1">
      <alignment horizontal="center" vertical="center" wrapText="1"/>
    </xf>
    <xf numFmtId="10" fontId="15" fillId="0" borderId="3" xfId="8" applyNumberFormat="1" applyFont="1" applyBorder="1" applyAlignment="1" applyProtection="1">
      <alignment horizontal="center" vertical="center" wrapText="1"/>
    </xf>
    <xf numFmtId="0" fontId="15" fillId="0" borderId="3" xfId="0" applyFont="1" applyBorder="1" applyAlignment="1">
      <alignment horizontal="center" vertical="center" wrapText="1"/>
    </xf>
    <xf numFmtId="0" fontId="18" fillId="0" borderId="6" xfId="20" applyFont="1" applyBorder="1" applyAlignment="1">
      <alignment horizontal="left" vertical="center" wrapText="1"/>
    </xf>
    <xf numFmtId="3" fontId="16" fillId="7" borderId="3" xfId="7" applyNumberFormat="1" applyFont="1" applyFill="1" applyBorder="1" applyAlignment="1" applyProtection="1">
      <alignment horizontal="center" vertical="center"/>
    </xf>
    <xf numFmtId="10" fontId="16" fillId="7" borderId="3" xfId="8" applyNumberFormat="1" applyFont="1" applyFill="1" applyBorder="1" applyAlignment="1" applyProtection="1">
      <alignment horizontal="center" vertical="center"/>
    </xf>
    <xf numFmtId="1" fontId="15" fillId="0" borderId="2" xfId="8" applyNumberFormat="1" applyFont="1" applyBorder="1" applyAlignment="1" applyProtection="1">
      <alignment horizontal="center" vertical="center" wrapText="1"/>
    </xf>
    <xf numFmtId="3" fontId="16" fillId="7" borderId="3" xfId="0" applyNumberFormat="1" applyFont="1" applyFill="1" applyBorder="1" applyAlignment="1">
      <alignment horizontal="center" vertical="center"/>
    </xf>
    <xf numFmtId="0" fontId="6" fillId="7" borderId="2" xfId="1" applyFont="1" applyFill="1" applyBorder="1" applyAlignment="1">
      <alignment vertical="center" wrapText="1"/>
    </xf>
    <xf numFmtId="9" fontId="15" fillId="0" borderId="2" xfId="8" applyFont="1" applyFill="1" applyBorder="1" applyAlignment="1" applyProtection="1">
      <alignment horizontal="center" vertical="center" wrapText="1"/>
    </xf>
    <xf numFmtId="9" fontId="16" fillId="7" borderId="3" xfId="8" applyFont="1" applyFill="1" applyBorder="1" applyAlignment="1" applyProtection="1">
      <alignment horizontal="center" vertical="center"/>
    </xf>
    <xf numFmtId="3" fontId="15" fillId="0" borderId="2" xfId="8" applyNumberFormat="1" applyFont="1" applyFill="1" applyBorder="1" applyAlignment="1" applyProtection="1">
      <alignment horizontal="center" vertical="center" wrapText="1"/>
    </xf>
    <xf numFmtId="3" fontId="15" fillId="0" borderId="2" xfId="0" applyNumberFormat="1" applyFont="1" applyBorder="1" applyAlignment="1">
      <alignment horizontal="center" vertical="center" wrapText="1"/>
    </xf>
    <xf numFmtId="9" fontId="15" fillId="0" borderId="2" xfId="6" applyFont="1" applyFill="1" applyBorder="1" applyAlignment="1" applyProtection="1">
      <alignment horizontal="center" vertical="center" wrapText="1"/>
    </xf>
    <xf numFmtId="9" fontId="17" fillId="4" borderId="47" xfId="3" applyFont="1" applyFill="1" applyBorder="1" applyAlignment="1" applyProtection="1">
      <alignment horizontal="center" vertical="center"/>
    </xf>
    <xf numFmtId="0" fontId="15" fillId="0" borderId="2" xfId="25" applyFont="1" applyBorder="1" applyAlignment="1">
      <alignment horizontal="left" vertical="center" wrapText="1"/>
    </xf>
    <xf numFmtId="3" fontId="16" fillId="7" borderId="2" xfId="7" applyNumberFormat="1" applyFont="1" applyFill="1" applyBorder="1" applyAlignment="1" applyProtection="1">
      <alignment horizontal="center" vertical="center"/>
    </xf>
    <xf numFmtId="3" fontId="16" fillId="7" borderId="2" xfId="0" applyNumberFormat="1" applyFont="1" applyFill="1" applyBorder="1" applyAlignment="1">
      <alignment horizontal="center" vertical="center"/>
    </xf>
    <xf numFmtId="9" fontId="16" fillId="7" borderId="2" xfId="8" applyFont="1" applyFill="1" applyBorder="1" applyAlignment="1" applyProtection="1">
      <alignment horizontal="center" vertical="center"/>
    </xf>
    <xf numFmtId="0" fontId="18" fillId="0" borderId="6" xfId="25" applyFont="1" applyBorder="1" applyAlignment="1">
      <alignment horizontal="left" vertical="center" wrapText="1"/>
    </xf>
    <xf numFmtId="3" fontId="16" fillId="7" borderId="3" xfId="26" applyNumberFormat="1" applyFont="1" applyFill="1" applyBorder="1" applyAlignment="1" applyProtection="1">
      <alignment horizontal="center" vertical="center"/>
    </xf>
    <xf numFmtId="1" fontId="16" fillId="7" borderId="3" xfId="26" applyNumberFormat="1" applyFont="1" applyFill="1" applyBorder="1" applyAlignment="1" applyProtection="1">
      <alignment horizontal="center" vertical="center"/>
    </xf>
    <xf numFmtId="164" fontId="6" fillId="0" borderId="2" xfId="1" applyNumberFormat="1" applyFont="1" applyBorder="1" applyAlignment="1">
      <alignment horizontal="center" vertical="center" wrapText="1"/>
    </xf>
    <xf numFmtId="167" fontId="15" fillId="0" borderId="2" xfId="8" applyNumberFormat="1" applyFont="1" applyFill="1" applyBorder="1" applyAlignment="1" applyProtection="1">
      <alignment horizontal="center" vertical="center" wrapText="1"/>
    </xf>
    <xf numFmtId="3" fontId="55" fillId="21" borderId="49" xfId="5" applyNumberFormat="1" applyFont="1" applyFill="1" applyBorder="1" applyAlignment="1" applyProtection="1">
      <alignment horizontal="center" vertical="center"/>
    </xf>
    <xf numFmtId="3" fontId="55" fillId="21" borderId="49" xfId="6" applyNumberFormat="1" applyFont="1" applyFill="1" applyBorder="1" applyAlignment="1" applyProtection="1">
      <alignment horizontal="center" vertical="center"/>
    </xf>
    <xf numFmtId="9" fontId="46" fillId="25" borderId="56" xfId="3" applyFont="1" applyFill="1" applyBorder="1" applyAlignment="1" applyProtection="1">
      <alignment horizontal="center" vertical="center"/>
    </xf>
    <xf numFmtId="9" fontId="15" fillId="0" borderId="54" xfId="6" applyFont="1" applyBorder="1" applyAlignment="1" applyProtection="1">
      <alignment horizontal="center" vertical="center" wrapText="1"/>
    </xf>
    <xf numFmtId="1" fontId="15" fillId="0" borderId="54" xfId="6" applyNumberFormat="1" applyFont="1" applyBorder="1" applyAlignment="1" applyProtection="1">
      <alignment horizontal="center" vertical="center" wrapText="1"/>
    </xf>
    <xf numFmtId="9" fontId="15" fillId="0" borderId="54" xfId="8" applyFont="1" applyBorder="1" applyAlignment="1" applyProtection="1">
      <alignment horizontal="center" vertical="center" wrapText="1"/>
    </xf>
    <xf numFmtId="9" fontId="16" fillId="7" borderId="49" xfId="8" applyFont="1" applyFill="1" applyBorder="1" applyAlignment="1" applyProtection="1">
      <alignment horizontal="center" vertical="center" wrapText="1"/>
    </xf>
    <xf numFmtId="165" fontId="16" fillId="7" borderId="49" xfId="8" applyNumberFormat="1" applyFont="1" applyFill="1" applyBorder="1" applyAlignment="1" applyProtection="1">
      <alignment horizontal="center" vertical="center" wrapText="1"/>
    </xf>
    <xf numFmtId="9" fontId="17" fillId="4" borderId="9" xfId="3" applyFont="1" applyFill="1" applyBorder="1" applyAlignment="1" applyProtection="1">
      <alignment horizontal="center" vertical="center" wrapText="1"/>
    </xf>
    <xf numFmtId="9" fontId="16" fillId="7" borderId="49" xfId="6" applyFont="1" applyFill="1" applyBorder="1" applyAlignment="1" applyProtection="1">
      <alignment horizontal="center" vertical="center" wrapText="1"/>
    </xf>
    <xf numFmtId="0" fontId="18" fillId="0" borderId="6" xfId="25" applyFont="1" applyBorder="1" applyAlignment="1">
      <alignment horizontal="left" vertical="center"/>
    </xf>
    <xf numFmtId="3" fontId="15" fillId="0" borderId="3" xfId="0" applyNumberFormat="1" applyFont="1" applyBorder="1" applyAlignment="1">
      <alignment horizontal="center" vertical="center" wrapText="1"/>
    </xf>
    <xf numFmtId="0" fontId="6" fillId="3" borderId="3" xfId="0" applyFont="1" applyFill="1" applyBorder="1" applyAlignment="1">
      <alignment horizontal="left"/>
    </xf>
    <xf numFmtId="0" fontId="6" fillId="3" borderId="20" xfId="0" applyFont="1" applyFill="1" applyBorder="1" applyAlignment="1">
      <alignment horizontal="left"/>
    </xf>
    <xf numFmtId="0" fontId="15" fillId="3" borderId="5" xfId="0" applyFont="1" applyFill="1" applyBorder="1" applyAlignment="1">
      <alignment horizontal="left"/>
    </xf>
    <xf numFmtId="0" fontId="15" fillId="3" borderId="21" xfId="0" applyFont="1" applyFill="1" applyBorder="1" applyAlignment="1">
      <alignment horizontal="center"/>
    </xf>
    <xf numFmtId="0" fontId="6" fillId="0" borderId="2" xfId="1" applyFont="1" applyBorder="1" applyAlignment="1">
      <alignment horizontal="center" vertical="center" wrapText="1"/>
    </xf>
    <xf numFmtId="0" fontId="15" fillId="0" borderId="33" xfId="0" applyFont="1" applyBorder="1" applyAlignment="1">
      <alignment horizontal="center" vertical="center" wrapText="1"/>
    </xf>
    <xf numFmtId="3" fontId="16" fillId="11" borderId="3" xfId="0" applyNumberFormat="1" applyFont="1" applyFill="1" applyBorder="1" applyAlignment="1">
      <alignment horizontal="center" vertical="center"/>
    </xf>
    <xf numFmtId="9" fontId="16" fillId="11" borderId="3" xfId="6" applyFont="1" applyFill="1" applyBorder="1" applyAlignment="1" applyProtection="1">
      <alignment horizontal="center" vertical="center"/>
    </xf>
    <xf numFmtId="0" fontId="34" fillId="0" borderId="2" xfId="0" applyFont="1" applyBorder="1" applyAlignment="1">
      <alignment horizontal="justify" vertical="center" wrapText="1"/>
    </xf>
    <xf numFmtId="166" fontId="16" fillId="0" borderId="3" xfId="5" applyNumberFormat="1" applyFont="1" applyFill="1" applyBorder="1" applyAlignment="1" applyProtection="1">
      <alignment horizontal="center" vertical="center" wrapText="1"/>
    </xf>
    <xf numFmtId="9" fontId="16" fillId="0" borderId="3" xfId="6" applyFont="1" applyFill="1" applyBorder="1" applyAlignment="1" applyProtection="1">
      <alignment horizontal="center" vertical="center" wrapText="1"/>
    </xf>
    <xf numFmtId="10" fontId="15" fillId="0" borderId="2" xfId="6" applyNumberFormat="1" applyFont="1" applyFill="1" applyBorder="1" applyAlignment="1" applyProtection="1">
      <alignment horizontal="center" vertical="center" wrapText="1"/>
    </xf>
    <xf numFmtId="3" fontId="16" fillId="0" borderId="3" xfId="5" applyNumberFormat="1" applyFont="1" applyFill="1" applyBorder="1" applyAlignment="1" applyProtection="1">
      <alignment horizontal="center" vertical="center" wrapText="1"/>
    </xf>
    <xf numFmtId="165" fontId="15" fillId="0" borderId="2" xfId="6" applyNumberFormat="1" applyFont="1" applyFill="1" applyBorder="1" applyAlignment="1" applyProtection="1">
      <alignment horizontal="center" vertical="center" wrapText="1"/>
    </xf>
    <xf numFmtId="169" fontId="16" fillId="7" borderId="3" xfId="0" applyNumberFormat="1" applyFont="1" applyFill="1" applyBorder="1" applyAlignment="1">
      <alignment horizontal="center" vertical="center"/>
    </xf>
    <xf numFmtId="165" fontId="15" fillId="0" borderId="2" xfId="8" applyNumberFormat="1" applyFont="1" applyBorder="1" applyAlignment="1" applyProtection="1">
      <alignment horizontal="center" vertical="center" wrapText="1"/>
    </xf>
    <xf numFmtId="0" fontId="15" fillId="2" borderId="2" xfId="1" applyFont="1" applyFill="1" applyBorder="1" applyAlignment="1">
      <alignment horizontal="center" vertical="center" wrapText="1"/>
    </xf>
    <xf numFmtId="9" fontId="16" fillId="7" borderId="65" xfId="8" applyFont="1" applyFill="1" applyBorder="1" applyAlignment="1" applyProtection="1">
      <alignment horizontal="center" vertical="center"/>
    </xf>
    <xf numFmtId="10" fontId="16" fillId="7" borderId="65" xfId="8" applyNumberFormat="1" applyFont="1" applyFill="1" applyBorder="1" applyAlignment="1" applyProtection="1">
      <alignment horizontal="center" vertical="center"/>
    </xf>
    <xf numFmtId="165" fontId="16" fillId="7" borderId="66" xfId="8" applyNumberFormat="1" applyFont="1" applyFill="1" applyBorder="1" applyAlignment="1" applyProtection="1">
      <alignment horizontal="center" vertical="center"/>
    </xf>
    <xf numFmtId="165" fontId="68" fillId="7" borderId="66" xfId="8" applyNumberFormat="1" applyFont="1" applyFill="1" applyBorder="1" applyAlignment="1" applyProtection="1">
      <alignment horizontal="center" vertical="center"/>
    </xf>
    <xf numFmtId="165" fontId="34" fillId="5" borderId="66" xfId="8" applyNumberFormat="1" applyFont="1" applyFill="1" applyBorder="1" applyAlignment="1" applyProtection="1">
      <alignment horizontal="center" vertical="center"/>
    </xf>
    <xf numFmtId="10" fontId="69" fillId="5" borderId="66" xfId="8" applyNumberFormat="1" applyFont="1" applyFill="1" applyBorder="1" applyAlignment="1" applyProtection="1">
      <alignment horizontal="center" vertical="center"/>
    </xf>
    <xf numFmtId="168" fontId="34" fillId="5" borderId="66" xfId="8" applyNumberFormat="1" applyFont="1" applyFill="1" applyBorder="1" applyAlignment="1" applyProtection="1">
      <alignment horizontal="center" vertical="center"/>
    </xf>
    <xf numFmtId="10" fontId="16" fillId="0" borderId="66" xfId="8" applyNumberFormat="1" applyFont="1" applyFill="1" applyBorder="1" applyAlignment="1" applyProtection="1">
      <alignment horizontal="center" vertical="center"/>
    </xf>
    <xf numFmtId="10" fontId="34" fillId="5" borderId="66" xfId="8" applyNumberFormat="1" applyFont="1" applyFill="1" applyBorder="1" applyAlignment="1" applyProtection="1">
      <alignment horizontal="center" vertical="center"/>
    </xf>
    <xf numFmtId="0" fontId="15" fillId="0" borderId="2" xfId="0" applyFont="1" applyBorder="1" applyAlignment="1">
      <alignment horizontal="left" vertical="center" wrapText="1"/>
    </xf>
    <xf numFmtId="10" fontId="15" fillId="0" borderId="2" xfId="0" applyNumberFormat="1" applyFont="1" applyBorder="1" applyAlignment="1">
      <alignment horizontal="center" vertical="center" wrapText="1"/>
    </xf>
    <xf numFmtId="0" fontId="15" fillId="0" borderId="6" xfId="25" applyFont="1" applyBorder="1" applyAlignment="1">
      <alignment horizontal="left" vertical="center" wrapText="1"/>
    </xf>
    <xf numFmtId="3" fontId="16" fillId="7" borderId="66" xfId="8" applyNumberFormat="1" applyFont="1" applyFill="1" applyBorder="1" applyAlignment="1" applyProtection="1">
      <alignment horizontal="center" vertical="center"/>
    </xf>
    <xf numFmtId="9" fontId="16" fillId="7" borderId="66" xfId="8" applyFont="1" applyFill="1" applyBorder="1" applyAlignment="1" applyProtection="1">
      <alignment horizontal="center" vertical="center"/>
    </xf>
    <xf numFmtId="165" fontId="68" fillId="5" borderId="66" xfId="8" applyNumberFormat="1" applyFont="1" applyFill="1" applyBorder="1" applyAlignment="1" applyProtection="1">
      <alignment horizontal="center" vertical="center"/>
    </xf>
    <xf numFmtId="165" fontId="70" fillId="5" borderId="66" xfId="8" applyNumberFormat="1" applyFont="1" applyFill="1" applyBorder="1" applyAlignment="1" applyProtection="1">
      <alignment horizontal="center" vertical="center"/>
    </xf>
    <xf numFmtId="165" fontId="16" fillId="5" borderId="66" xfId="8" applyNumberFormat="1" applyFont="1" applyFill="1" applyBorder="1" applyAlignment="1" applyProtection="1">
      <alignment horizontal="center" vertical="center"/>
    </xf>
    <xf numFmtId="170" fontId="16" fillId="7" borderId="66" xfId="8" applyNumberFormat="1" applyFont="1" applyFill="1" applyBorder="1" applyAlignment="1" applyProtection="1">
      <alignment horizontal="center" vertical="center"/>
    </xf>
    <xf numFmtId="0" fontId="3" fillId="0" borderId="2" xfId="0" applyFont="1" applyBorder="1" applyAlignment="1">
      <alignment horizontal="left" vertical="center" wrapText="1"/>
    </xf>
    <xf numFmtId="9" fontId="15" fillId="0" borderId="2"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3" fillId="0" borderId="46" xfId="0" applyFont="1" applyBorder="1" applyAlignment="1">
      <alignment horizontal="center" vertical="center" wrapText="1"/>
    </xf>
    <xf numFmtId="0" fontId="35"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2" borderId="2" xfId="1" applyFill="1" applyBorder="1" applyAlignment="1">
      <alignment horizontal="center" vertical="center" wrapText="1"/>
    </xf>
    <xf numFmtId="0" fontId="3" fillId="0" borderId="6" xfId="25" applyBorder="1" applyAlignment="1">
      <alignment horizontal="left" vertical="center" wrapText="1"/>
    </xf>
    <xf numFmtId="165" fontId="16" fillId="0" borderId="66" xfId="8" applyNumberFormat="1" applyFont="1" applyFill="1" applyBorder="1" applyAlignment="1" applyProtection="1">
      <alignment horizontal="center" vertical="center"/>
    </xf>
    <xf numFmtId="0" fontId="15" fillId="2" borderId="54" xfId="1" applyFont="1" applyFill="1" applyBorder="1" applyAlignment="1">
      <alignment horizontal="center" vertical="center" wrapText="1"/>
    </xf>
    <xf numFmtId="0" fontId="15" fillId="0" borderId="56" xfId="25" applyFont="1" applyBorder="1" applyAlignment="1">
      <alignment horizontal="left" vertical="center" wrapText="1"/>
    </xf>
    <xf numFmtId="9" fontId="16" fillId="5" borderId="66" xfId="8" applyFont="1" applyFill="1" applyBorder="1" applyAlignment="1" applyProtection="1">
      <alignment horizontal="center" vertical="center"/>
    </xf>
    <xf numFmtId="0" fontId="15" fillId="0" borderId="6" xfId="20" applyFont="1" applyBorder="1" applyAlignment="1">
      <alignment horizontal="left" vertical="center" wrapText="1"/>
    </xf>
    <xf numFmtId="0" fontId="44" fillId="0" borderId="2" xfId="0" applyFont="1" applyBorder="1" applyAlignment="1">
      <alignment horizontal="center" vertical="center" wrapText="1"/>
    </xf>
    <xf numFmtId="165" fontId="16" fillId="5" borderId="67" xfId="8" applyNumberFormat="1" applyFont="1" applyFill="1" applyBorder="1" applyAlignment="1" applyProtection="1">
      <alignment horizontal="center" vertical="center"/>
    </xf>
    <xf numFmtId="165" fontId="16" fillId="0" borderId="67" xfId="8" applyNumberFormat="1" applyFont="1" applyFill="1" applyBorder="1" applyAlignment="1" applyProtection="1">
      <alignment horizontal="center" vertical="center"/>
    </xf>
    <xf numFmtId="9" fontId="16" fillId="7" borderId="67" xfId="8" applyFont="1" applyFill="1" applyBorder="1" applyAlignment="1" applyProtection="1">
      <alignment horizontal="center" vertical="center"/>
    </xf>
    <xf numFmtId="9" fontId="16" fillId="5" borderId="67" xfId="8" applyFont="1" applyFill="1" applyBorder="1" applyAlignment="1" applyProtection="1">
      <alignment horizontal="center" vertical="center"/>
    </xf>
    <xf numFmtId="10" fontId="16" fillId="0" borderId="67" xfId="8" applyNumberFormat="1" applyFont="1" applyFill="1" applyBorder="1" applyAlignment="1" applyProtection="1">
      <alignment horizontal="center" vertical="center"/>
    </xf>
    <xf numFmtId="3" fontId="16" fillId="7" borderId="67" xfId="8" applyNumberFormat="1" applyFont="1" applyFill="1" applyBorder="1" applyAlignment="1" applyProtection="1">
      <alignment horizontal="center" vertical="center"/>
    </xf>
    <xf numFmtId="169" fontId="16" fillId="7" borderId="67" xfId="8" applyNumberFormat="1" applyFont="1" applyFill="1" applyBorder="1" applyAlignment="1" applyProtection="1">
      <alignment horizontal="center" vertical="center"/>
    </xf>
    <xf numFmtId="10" fontId="16" fillId="7" borderId="67" xfId="8" applyNumberFormat="1" applyFont="1" applyFill="1" applyBorder="1" applyAlignment="1" applyProtection="1">
      <alignment horizontal="center" vertical="center"/>
    </xf>
    <xf numFmtId="3" fontId="16" fillId="7" borderId="54" xfId="8" applyNumberFormat="1" applyFont="1" applyFill="1" applyBorder="1" applyAlignment="1" applyProtection="1">
      <alignment horizontal="center" vertical="center"/>
    </xf>
    <xf numFmtId="9" fontId="15" fillId="0" borderId="3" xfId="8" applyFont="1" applyFill="1" applyBorder="1" applyAlignment="1" applyProtection="1">
      <alignment horizontal="center" vertical="center" wrapText="1"/>
    </xf>
    <xf numFmtId="3" fontId="15" fillId="0" borderId="2" xfId="7" applyNumberFormat="1" applyFont="1" applyFill="1" applyBorder="1" applyAlignment="1" applyProtection="1">
      <alignment horizontal="center" vertical="center" wrapText="1"/>
    </xf>
    <xf numFmtId="3" fontId="54" fillId="0" borderId="54" xfId="0" applyNumberFormat="1" applyFont="1" applyBorder="1" applyAlignment="1">
      <alignment horizontal="center" vertical="center" wrapText="1"/>
    </xf>
    <xf numFmtId="3" fontId="53" fillId="0" borderId="49" xfId="0" applyNumberFormat="1" applyFont="1" applyBorder="1" applyAlignment="1">
      <alignment horizontal="center" vertical="center" wrapText="1"/>
    </xf>
    <xf numFmtId="0" fontId="53" fillId="0" borderId="49" xfId="0" applyFont="1" applyBorder="1" applyAlignment="1">
      <alignment horizontal="center" vertical="center" wrapText="1"/>
    </xf>
    <xf numFmtId="0" fontId="53" fillId="0" borderId="56" xfId="25" applyFont="1" applyBorder="1" applyAlignment="1">
      <alignment horizontal="center" vertical="center" wrapText="1"/>
    </xf>
    <xf numFmtId="0" fontId="53" fillId="0" borderId="56" xfId="20" applyFont="1" applyBorder="1" applyAlignment="1">
      <alignment horizontal="left" vertical="center" wrapText="1"/>
    </xf>
    <xf numFmtId="0" fontId="15" fillId="0" borderId="6" xfId="25" quotePrefix="1" applyFont="1" applyBorder="1" applyAlignment="1">
      <alignment horizontal="left" vertical="center" wrapText="1"/>
    </xf>
    <xf numFmtId="0" fontId="15" fillId="0" borderId="2" xfId="1" applyFont="1" applyBorder="1" applyAlignment="1">
      <alignment horizontal="center" vertical="center" wrapText="1"/>
    </xf>
    <xf numFmtId="0" fontId="15" fillId="0" borderId="54" xfId="0" applyFont="1" applyBorder="1" applyAlignment="1">
      <alignment horizontal="justify" vertical="center" wrapText="1"/>
    </xf>
    <xf numFmtId="9" fontId="15" fillId="0" borderId="54" xfId="0" applyNumberFormat="1" applyFont="1" applyBorder="1" applyAlignment="1">
      <alignment horizontal="center" vertical="center" wrapText="1"/>
    </xf>
    <xf numFmtId="9" fontId="15" fillId="0" borderId="49" xfId="0" applyNumberFormat="1" applyFont="1" applyBorder="1" applyAlignment="1">
      <alignment horizontal="center" vertical="center" wrapText="1"/>
    </xf>
    <xf numFmtId="0" fontId="15" fillId="0" borderId="49" xfId="0" applyFont="1" applyBorder="1" applyAlignment="1">
      <alignment horizontal="center" vertical="center" wrapText="1"/>
    </xf>
    <xf numFmtId="0" fontId="18" fillId="0" borderId="56" xfId="25" applyFont="1" applyBorder="1" applyAlignment="1">
      <alignment horizontal="left" vertical="center" wrapText="1"/>
    </xf>
    <xf numFmtId="0" fontId="15" fillId="0" borderId="64" xfId="0" applyFont="1" applyBorder="1" applyAlignment="1">
      <alignment vertical="top" wrapText="1"/>
    </xf>
    <xf numFmtId="3" fontId="15" fillId="0" borderId="54" xfId="0" applyNumberFormat="1" applyFont="1" applyBorder="1" applyAlignment="1">
      <alignment horizontal="center" vertical="center" wrapText="1"/>
    </xf>
    <xf numFmtId="0" fontId="15" fillId="0" borderId="54" xfId="0" applyFont="1" applyBorder="1" applyAlignment="1">
      <alignment horizontal="center" vertical="center" wrapText="1"/>
    </xf>
    <xf numFmtId="0" fontId="18" fillId="0" borderId="54" xfId="20" applyFont="1" applyBorder="1" applyAlignment="1">
      <alignment horizontal="left" vertical="center" wrapText="1"/>
    </xf>
    <xf numFmtId="3" fontId="16" fillId="7" borderId="54" xfId="7" applyNumberFormat="1" applyFont="1" applyFill="1" applyBorder="1" applyAlignment="1" applyProtection="1">
      <alignment horizontal="center" vertical="center"/>
    </xf>
    <xf numFmtId="3" fontId="16" fillId="7" borderId="54" xfId="0" applyNumberFormat="1" applyFont="1" applyFill="1" applyBorder="1" applyAlignment="1">
      <alignment horizontal="center" vertical="center"/>
    </xf>
    <xf numFmtId="165" fontId="34" fillId="5" borderId="54" xfId="8" applyNumberFormat="1" applyFont="1" applyFill="1" applyBorder="1" applyAlignment="1" applyProtection="1">
      <alignment horizontal="center" vertical="center"/>
    </xf>
    <xf numFmtId="10" fontId="16" fillId="0" borderId="54" xfId="8" applyNumberFormat="1" applyFont="1" applyFill="1" applyBorder="1" applyAlignment="1" applyProtection="1">
      <alignment horizontal="center" vertical="center"/>
    </xf>
    <xf numFmtId="3" fontId="16" fillId="7" borderId="67" xfId="26" applyNumberFormat="1" applyFont="1" applyFill="1" applyBorder="1" applyAlignment="1" applyProtection="1">
      <alignment horizontal="center" vertical="center"/>
    </xf>
    <xf numFmtId="3" fontId="16" fillId="7" borderId="67" xfId="7" applyNumberFormat="1" applyFont="1" applyFill="1" applyBorder="1" applyAlignment="1" applyProtection="1">
      <alignment horizontal="center" vertical="center"/>
    </xf>
    <xf numFmtId="9" fontId="16" fillId="7" borderId="54" xfId="8" applyFont="1" applyFill="1" applyBorder="1" applyAlignment="1" applyProtection="1">
      <alignment horizontal="center" vertical="center"/>
    </xf>
    <xf numFmtId="0" fontId="30" fillId="0" borderId="43" xfId="0" applyFont="1" applyBorder="1" applyAlignment="1">
      <alignment horizontal="left" vertical="center" wrapText="1"/>
    </xf>
    <xf numFmtId="9" fontId="16" fillId="7" borderId="68" xfId="8" applyFont="1" applyFill="1" applyBorder="1" applyAlignment="1" applyProtection="1">
      <alignment horizontal="center" vertical="center"/>
    </xf>
    <xf numFmtId="9" fontId="16" fillId="5" borderId="68" xfId="8" applyFont="1" applyFill="1" applyBorder="1" applyAlignment="1" applyProtection="1">
      <alignment horizontal="center" vertical="center"/>
    </xf>
    <xf numFmtId="165" fontId="16" fillId="5" borderId="68" xfId="8" applyNumberFormat="1" applyFont="1" applyFill="1" applyBorder="1" applyAlignment="1" applyProtection="1">
      <alignment horizontal="center" vertical="center"/>
    </xf>
    <xf numFmtId="10" fontId="16" fillId="0" borderId="68" xfId="8" applyNumberFormat="1" applyFont="1" applyFill="1" applyBorder="1" applyAlignment="1" applyProtection="1">
      <alignment horizontal="center" vertical="center"/>
    </xf>
    <xf numFmtId="165" fontId="16" fillId="7" borderId="68" xfId="8" applyNumberFormat="1" applyFont="1" applyFill="1" applyBorder="1" applyAlignment="1" applyProtection="1">
      <alignment horizontal="center" vertical="center"/>
    </xf>
    <xf numFmtId="10" fontId="16" fillId="5" borderId="68" xfId="8" applyNumberFormat="1" applyFont="1" applyFill="1" applyBorder="1" applyAlignment="1" applyProtection="1">
      <alignment horizontal="center" vertical="center"/>
    </xf>
    <xf numFmtId="165" fontId="68" fillId="5" borderId="68" xfId="8" applyNumberFormat="1" applyFont="1" applyFill="1" applyBorder="1" applyAlignment="1" applyProtection="1">
      <alignment horizontal="center" vertical="center"/>
    </xf>
    <xf numFmtId="165" fontId="70" fillId="5" borderId="68" xfId="8" applyNumberFormat="1" applyFont="1" applyFill="1" applyBorder="1" applyAlignment="1" applyProtection="1">
      <alignment horizontal="center" vertical="center"/>
    </xf>
    <xf numFmtId="165" fontId="16" fillId="0" borderId="68" xfId="8" applyNumberFormat="1" applyFont="1" applyFill="1" applyBorder="1" applyAlignment="1" applyProtection="1">
      <alignment horizontal="center" vertical="center"/>
    </xf>
    <xf numFmtId="10" fontId="16" fillId="7" borderId="68" xfId="8" applyNumberFormat="1" applyFont="1" applyFill="1" applyBorder="1" applyAlignment="1" applyProtection="1">
      <alignment horizontal="center" vertical="center"/>
    </xf>
    <xf numFmtId="9" fontId="34" fillId="0" borderId="2" xfId="8" applyFont="1" applyBorder="1" applyAlignment="1" applyProtection="1">
      <alignment horizontal="center" vertical="center" wrapText="1"/>
    </xf>
    <xf numFmtId="9" fontId="34" fillId="0" borderId="2" xfId="0" applyNumberFormat="1" applyFont="1" applyBorder="1" applyAlignment="1">
      <alignment horizontal="center" vertical="center" wrapText="1"/>
    </xf>
    <xf numFmtId="0" fontId="34" fillId="0" borderId="3" xfId="0" applyFont="1" applyBorder="1" applyAlignment="1">
      <alignment horizontal="center" vertical="center" wrapText="1"/>
    </xf>
    <xf numFmtId="0" fontId="34" fillId="2" borderId="2" xfId="1" applyFont="1" applyFill="1" applyBorder="1" applyAlignment="1">
      <alignment horizontal="center" vertical="center" wrapText="1"/>
    </xf>
    <xf numFmtId="165" fontId="16" fillId="5" borderId="68" xfId="8" applyNumberFormat="1" applyFont="1" applyFill="1" applyBorder="1" applyAlignment="1" applyProtection="1">
      <alignment horizontal="center" vertical="center" wrapText="1"/>
    </xf>
    <xf numFmtId="3" fontId="16" fillId="7" borderId="68" xfId="26" applyNumberFormat="1" applyFont="1" applyFill="1" applyBorder="1" applyAlignment="1" applyProtection="1">
      <alignment horizontal="center" vertical="center"/>
    </xf>
    <xf numFmtId="10" fontId="16" fillId="7" borderId="66" xfId="8" applyNumberFormat="1" applyFont="1" applyFill="1" applyBorder="1" applyAlignment="1" applyProtection="1">
      <alignment horizontal="center" vertical="center"/>
    </xf>
    <xf numFmtId="4" fontId="16" fillId="7" borderId="68" xfId="26" applyNumberFormat="1" applyFont="1" applyFill="1" applyBorder="1" applyAlignment="1" applyProtection="1">
      <alignment horizontal="center" vertical="center"/>
    </xf>
    <xf numFmtId="10" fontId="16" fillId="7" borderId="3" xfId="6" applyNumberFormat="1" applyFont="1" applyFill="1" applyBorder="1" applyAlignment="1" applyProtection="1">
      <alignment horizontal="center" vertical="center"/>
    </xf>
    <xf numFmtId="0" fontId="10" fillId="0" borderId="0" xfId="0" applyFont="1" applyAlignment="1">
      <alignment vertical="center"/>
    </xf>
    <xf numFmtId="0" fontId="10" fillId="0" borderId="0" xfId="0" applyFont="1" applyAlignment="1">
      <alignment horizontal="center" vertical="center"/>
    </xf>
    <xf numFmtId="0" fontId="67" fillId="0" borderId="0" xfId="0" applyFont="1" applyAlignment="1">
      <alignment vertical="center"/>
    </xf>
    <xf numFmtId="0" fontId="10" fillId="0" borderId="1" xfId="1" applyFont="1" applyAlignment="1">
      <alignment vertical="center"/>
    </xf>
    <xf numFmtId="0" fontId="10" fillId="0" borderId="1" xfId="1" applyFont="1" applyAlignment="1">
      <alignment horizontal="center" vertical="center"/>
    </xf>
    <xf numFmtId="0" fontId="4" fillId="0" borderId="1" xfId="1" applyFont="1" applyAlignment="1">
      <alignment horizontal="left" vertical="center"/>
    </xf>
    <xf numFmtId="168" fontId="16" fillId="7" borderId="70" xfId="8" applyNumberFormat="1" applyFont="1" applyFill="1" applyBorder="1" applyAlignment="1" applyProtection="1">
      <alignment horizontal="center" vertical="center"/>
    </xf>
    <xf numFmtId="168" fontId="16" fillId="7" borderId="70" xfId="26" applyNumberFormat="1" applyFont="1" applyFill="1" applyBorder="1" applyAlignment="1" applyProtection="1">
      <alignment horizontal="center" vertical="center"/>
    </xf>
    <xf numFmtId="0" fontId="15" fillId="0" borderId="2" xfId="0" applyFont="1" applyBorder="1" applyAlignment="1">
      <alignment horizontal="justify" vertical="center" wrapText="1"/>
    </xf>
    <xf numFmtId="0" fontId="15" fillId="0" borderId="3" xfId="0" applyFont="1" applyBorder="1" applyAlignment="1">
      <alignment horizontal="left" vertical="center" wrapText="1"/>
    </xf>
    <xf numFmtId="0" fontId="15" fillId="0" borderId="2" xfId="0" applyFont="1" applyBorder="1" applyAlignment="1">
      <alignment horizontal="left" vertical="top" wrapText="1"/>
    </xf>
    <xf numFmtId="0" fontId="3" fillId="26" borderId="54" xfId="0" applyFont="1" applyFill="1" applyBorder="1" applyAlignment="1">
      <alignment horizontal="center" vertical="center" wrapText="1"/>
    </xf>
    <xf numFmtId="0" fontId="3" fillId="26" borderId="54" xfId="25" applyFill="1" applyBorder="1" applyAlignment="1">
      <alignment horizontal="center" vertical="center" wrapText="1"/>
    </xf>
    <xf numFmtId="0" fontId="16" fillId="0" borderId="54" xfId="7" applyNumberFormat="1" applyFont="1" applyBorder="1" applyAlignment="1" applyProtection="1">
      <alignment horizontal="center" vertical="center" wrapText="1"/>
    </xf>
    <xf numFmtId="0" fontId="16" fillId="0" borderId="54" xfId="7" applyNumberFormat="1" applyFont="1" applyFill="1" applyBorder="1" applyAlignment="1" applyProtection="1">
      <alignment horizontal="center" vertical="center" wrapText="1"/>
    </xf>
    <xf numFmtId="9" fontId="16" fillId="0" borderId="54" xfId="8" applyFont="1" applyBorder="1" applyAlignment="1" applyProtection="1">
      <alignment horizontal="center" vertical="center" wrapText="1"/>
    </xf>
    <xf numFmtId="0" fontId="3" fillId="26" borderId="40" xfId="25" applyFill="1" applyBorder="1" applyAlignment="1">
      <alignment horizontal="left" vertical="center" wrapText="1"/>
    </xf>
    <xf numFmtId="0" fontId="3" fillId="26" borderId="54" xfId="25" applyFill="1" applyBorder="1" applyAlignment="1">
      <alignment horizontal="justify" vertical="center" wrapText="1"/>
    </xf>
    <xf numFmtId="0" fontId="3" fillId="26" borderId="54" xfId="25" applyFill="1" applyBorder="1" applyAlignment="1">
      <alignment horizontal="left" vertical="center" wrapText="1"/>
    </xf>
    <xf numFmtId="0" fontId="3" fillId="26" borderId="2" xfId="25" applyFill="1" applyBorder="1" applyAlignment="1">
      <alignment horizontal="left" vertical="center" wrapText="1"/>
    </xf>
    <xf numFmtId="9" fontId="34" fillId="3" borderId="68" xfId="8" applyFont="1" applyFill="1" applyBorder="1" applyAlignment="1" applyProtection="1">
      <alignment horizontal="center" vertical="center" wrapText="1"/>
    </xf>
    <xf numFmtId="9" fontId="16" fillId="0" borderId="68" xfId="8" applyFont="1" applyBorder="1" applyAlignment="1" applyProtection="1">
      <alignment horizontal="center" vertical="center" wrapText="1"/>
    </xf>
    <xf numFmtId="168" fontId="34" fillId="3" borderId="70" xfId="8" applyNumberFormat="1" applyFont="1" applyFill="1" applyBorder="1" applyAlignment="1" applyProtection="1">
      <alignment horizontal="center" vertical="center" wrapText="1"/>
    </xf>
    <xf numFmtId="168" fontId="34" fillId="0" borderId="70" xfId="8" applyNumberFormat="1" applyFont="1" applyBorder="1" applyAlignment="1" applyProtection="1">
      <alignment horizontal="center" vertical="center" wrapText="1"/>
    </xf>
    <xf numFmtId="9" fontId="34" fillId="3" borderId="70" xfId="8" applyFont="1" applyFill="1" applyBorder="1" applyAlignment="1" applyProtection="1">
      <alignment horizontal="center" vertical="center" wrapText="1"/>
    </xf>
    <xf numFmtId="9" fontId="16" fillId="0" borderId="70" xfId="8" applyFont="1" applyBorder="1" applyAlignment="1" applyProtection="1">
      <alignment horizontal="center" vertical="center" wrapText="1"/>
    </xf>
    <xf numFmtId="14" fontId="15" fillId="0" borderId="1" xfId="1" applyNumberFormat="1" applyFont="1" applyAlignment="1">
      <alignment vertical="center"/>
    </xf>
    <xf numFmtId="0" fontId="6" fillId="0" borderId="1" xfId="1" applyFont="1" applyAlignment="1">
      <alignment horizontal="center" vertical="center"/>
    </xf>
    <xf numFmtId="0" fontId="10" fillId="0" borderId="1" xfId="1" applyFont="1" applyAlignment="1">
      <alignment vertical="center" wrapText="1"/>
    </xf>
    <xf numFmtId="0" fontId="15" fillId="26" borderId="2" xfId="25" applyFont="1" applyFill="1" applyBorder="1" applyAlignment="1">
      <alignment horizontal="center" vertical="center" wrapText="1"/>
    </xf>
    <xf numFmtId="0" fontId="19" fillId="3" borderId="59" xfId="0" applyFont="1" applyFill="1" applyBorder="1" applyAlignment="1">
      <alignment horizontal="left"/>
    </xf>
    <xf numFmtId="0" fontId="19" fillId="3" borderId="52" xfId="0" applyFont="1" applyFill="1" applyBorder="1" applyAlignment="1">
      <alignment horizontal="center"/>
    </xf>
    <xf numFmtId="2" fontId="16" fillId="0" borderId="68" xfId="26" applyNumberFormat="1" applyFont="1" applyBorder="1" applyAlignment="1" applyProtection="1">
      <alignment horizontal="center" vertical="center" wrapText="1"/>
    </xf>
    <xf numFmtId="2" fontId="16" fillId="0" borderId="68" xfId="26" applyNumberFormat="1" applyFont="1" applyFill="1" applyBorder="1" applyAlignment="1" applyProtection="1">
      <alignment horizontal="center" vertical="center" wrapText="1"/>
    </xf>
    <xf numFmtId="0" fontId="15" fillId="0" borderId="1" xfId="1" applyFont="1" applyAlignment="1">
      <alignment horizontal="left" vertical="center"/>
    </xf>
    <xf numFmtId="0" fontId="16" fillId="0" borderId="68" xfId="26" applyNumberFormat="1" applyFont="1" applyBorder="1" applyAlignment="1" applyProtection="1">
      <alignment horizontal="center" vertical="center" wrapText="1"/>
    </xf>
    <xf numFmtId="0" fontId="16" fillId="0" borderId="68" xfId="26" applyNumberFormat="1" applyFont="1" applyFill="1" applyBorder="1" applyAlignment="1" applyProtection="1">
      <alignment horizontal="center" vertical="center" wrapText="1"/>
    </xf>
    <xf numFmtId="0" fontId="15" fillId="26" borderId="6" xfId="25" applyFont="1" applyFill="1" applyBorder="1" applyAlignment="1">
      <alignment horizontal="left" vertical="center" wrapText="1"/>
    </xf>
    <xf numFmtId="0" fontId="16" fillId="0" borderId="68" xfId="7" applyNumberFormat="1" applyFont="1" applyBorder="1" applyAlignment="1" applyProtection="1">
      <alignment horizontal="center" vertical="center" wrapText="1"/>
    </xf>
    <xf numFmtId="0" fontId="16" fillId="0" borderId="3" xfId="26" applyNumberFormat="1" applyFont="1" applyBorder="1" applyAlignment="1" applyProtection="1">
      <alignment horizontal="center" vertical="center" wrapText="1"/>
    </xf>
    <xf numFmtId="0" fontId="16" fillId="0" borderId="3" xfId="7" applyNumberFormat="1" applyFont="1" applyBorder="1" applyAlignment="1" applyProtection="1">
      <alignment horizontal="center" vertical="center" wrapText="1"/>
    </xf>
    <xf numFmtId="0" fontId="15" fillId="0" borderId="54" xfId="0" applyFont="1" applyBorder="1" applyAlignment="1">
      <alignment vertical="top" wrapText="1"/>
    </xf>
    <xf numFmtId="0" fontId="15" fillId="26" borderId="2" xfId="20" applyFont="1" applyFill="1" applyBorder="1" applyAlignment="1">
      <alignment horizontal="left" vertical="center" wrapText="1"/>
    </xf>
    <xf numFmtId="9" fontId="16" fillId="0" borderId="3" xfId="6" applyFont="1" applyBorder="1" applyAlignment="1" applyProtection="1">
      <alignment horizontal="center" vertical="center" wrapText="1"/>
    </xf>
    <xf numFmtId="0" fontId="10" fillId="0" borderId="0" xfId="0" applyFont="1" applyAlignment="1">
      <alignment vertical="center" wrapText="1"/>
    </xf>
    <xf numFmtId="0" fontId="10" fillId="0" borderId="0" xfId="0" applyFont="1" applyAlignment="1">
      <alignment horizontal="center" vertical="center" wrapText="1"/>
    </xf>
    <xf numFmtId="0" fontId="4" fillId="0" borderId="0" xfId="0" applyFont="1" applyAlignment="1">
      <alignment vertical="center" wrapText="1"/>
    </xf>
    <xf numFmtId="0" fontId="20" fillId="3" borderId="34" xfId="0" applyFont="1" applyFill="1" applyBorder="1" applyAlignment="1">
      <alignment wrapText="1"/>
    </xf>
    <xf numFmtId="0" fontId="19" fillId="3" borderId="19" xfId="0" applyFont="1" applyFill="1" applyBorder="1" applyAlignment="1">
      <alignment wrapText="1"/>
    </xf>
    <xf numFmtId="0" fontId="20" fillId="3" borderId="55" xfId="0" applyFont="1" applyFill="1" applyBorder="1" applyAlignment="1">
      <alignment horizontal="left" wrapText="1"/>
    </xf>
    <xf numFmtId="0" fontId="20" fillId="3" borderId="50" xfId="0" applyFont="1" applyFill="1" applyBorder="1" applyAlignment="1">
      <alignment horizontal="left" wrapText="1"/>
    </xf>
    <xf numFmtId="0" fontId="19" fillId="3" borderId="59" xfId="0" applyFont="1" applyFill="1" applyBorder="1" applyAlignment="1">
      <alignment horizontal="left" wrapText="1"/>
    </xf>
    <xf numFmtId="0" fontId="19" fillId="3" borderId="52" xfId="0" applyFont="1" applyFill="1" applyBorder="1" applyAlignment="1">
      <alignment horizontal="center" wrapText="1"/>
    </xf>
    <xf numFmtId="0" fontId="20" fillId="3" borderId="60" xfId="0" applyFont="1" applyFill="1" applyBorder="1" applyAlignment="1">
      <alignment wrapText="1"/>
    </xf>
    <xf numFmtId="0" fontId="19" fillId="3" borderId="61" xfId="0" applyFont="1" applyFill="1" applyBorder="1" applyAlignment="1">
      <alignment wrapText="1"/>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4" fillId="0" borderId="1" xfId="0" applyFont="1" applyBorder="1" applyAlignment="1">
      <alignment vertical="center" wrapText="1"/>
    </xf>
    <xf numFmtId="0" fontId="15" fillId="0" borderId="1" xfId="1" applyFont="1" applyAlignment="1">
      <alignment horizontal="left" vertical="center" wrapText="1"/>
    </xf>
    <xf numFmtId="0" fontId="32" fillId="0" borderId="54" xfId="0" applyFont="1" applyBorder="1" applyAlignment="1">
      <alignment vertical="center" wrapText="1"/>
    </xf>
    <xf numFmtId="0" fontId="15" fillId="0" borderId="1" xfId="0" applyFont="1" applyBorder="1" applyAlignment="1">
      <alignment vertical="center" wrapText="1"/>
    </xf>
    <xf numFmtId="0" fontId="21" fillId="0" borderId="54" xfId="1" applyFont="1" applyBorder="1" applyAlignment="1">
      <alignment horizontal="center" vertical="top" wrapText="1"/>
    </xf>
    <xf numFmtId="0" fontId="22" fillId="0" borderId="54" xfId="1" applyFont="1" applyBorder="1" applyAlignment="1">
      <alignment horizontal="center" vertical="top" wrapText="1"/>
    </xf>
    <xf numFmtId="0" fontId="21" fillId="7" borderId="54" xfId="1" applyFont="1" applyFill="1" applyBorder="1" applyAlignment="1">
      <alignment horizontal="center" vertical="top" wrapText="1"/>
    </xf>
    <xf numFmtId="0" fontId="22" fillId="7" borderId="54" xfId="1" applyFont="1" applyFill="1" applyBorder="1" applyAlignment="1">
      <alignment horizontal="center" vertical="top" wrapText="1"/>
    </xf>
    <xf numFmtId="9" fontId="16" fillId="0" borderId="68" xfId="8" applyFont="1" applyFill="1" applyBorder="1" applyAlignment="1" applyProtection="1">
      <alignment horizontal="center" vertical="center" wrapText="1"/>
    </xf>
    <xf numFmtId="0" fontId="10" fillId="0" borderId="1" xfId="1" applyFont="1" applyAlignment="1">
      <alignment horizontal="center" vertical="center" wrapText="1"/>
    </xf>
    <xf numFmtId="14" fontId="15" fillId="0" borderId="1" xfId="1" applyNumberFormat="1" applyFont="1" applyAlignment="1">
      <alignment vertical="center" wrapText="1"/>
    </xf>
    <xf numFmtId="0" fontId="6" fillId="0" borderId="1" xfId="1" applyFont="1" applyAlignment="1">
      <alignment horizontal="center" vertical="center" wrapText="1"/>
    </xf>
    <xf numFmtId="0" fontId="4" fillId="0" borderId="1" xfId="1" applyFont="1" applyAlignment="1">
      <alignment horizontal="left" vertical="center" wrapText="1"/>
    </xf>
    <xf numFmtId="0" fontId="50" fillId="0" borderId="0" xfId="0" applyFont="1" applyAlignment="1">
      <alignment vertical="center"/>
    </xf>
    <xf numFmtId="0" fontId="50" fillId="0" borderId="0" xfId="0" applyFont="1" applyAlignment="1">
      <alignment horizontal="center" vertical="center"/>
    </xf>
    <xf numFmtId="0" fontId="49" fillId="0" borderId="0" xfId="0" applyFont="1" applyAlignment="1">
      <alignment vertical="center"/>
    </xf>
    <xf numFmtId="0" fontId="47" fillId="19" borderId="34" xfId="0" applyFont="1" applyFill="1" applyBorder="1"/>
    <xf numFmtId="0" fontId="48" fillId="19" borderId="19" xfId="0" applyFont="1" applyFill="1" applyBorder="1"/>
    <xf numFmtId="0" fontId="47" fillId="19" borderId="55" xfId="0" applyFont="1" applyFill="1" applyBorder="1" applyAlignment="1">
      <alignment horizontal="left"/>
    </xf>
    <xf numFmtId="0" fontId="47" fillId="19" borderId="50" xfId="0" applyFont="1" applyFill="1" applyBorder="1" applyAlignment="1">
      <alignment horizontal="left"/>
    </xf>
    <xf numFmtId="0" fontId="48" fillId="19" borderId="59" xfId="0" applyFont="1" applyFill="1" applyBorder="1" applyAlignment="1">
      <alignment horizontal="left"/>
    </xf>
    <xf numFmtId="0" fontId="48" fillId="19" borderId="52" xfId="0" applyFont="1" applyFill="1" applyBorder="1" applyAlignment="1">
      <alignment horizontal="center"/>
    </xf>
    <xf numFmtId="0" fontId="47" fillId="19" borderId="60" xfId="0" applyFont="1" applyFill="1" applyBorder="1"/>
    <xf numFmtId="0" fontId="48" fillId="19" borderId="61" xfId="0" applyFont="1" applyFill="1" applyBorder="1"/>
    <xf numFmtId="0" fontId="58" fillId="0" borderId="54" xfId="0" applyFont="1" applyBorder="1" applyAlignment="1">
      <alignment vertical="center"/>
    </xf>
    <xf numFmtId="0" fontId="53" fillId="0" borderId="0" xfId="0" applyFont="1" applyAlignment="1">
      <alignment vertical="center"/>
    </xf>
    <xf numFmtId="0" fontId="52" fillId="0" borderId="54" xfId="1" applyFont="1" applyBorder="1" applyAlignment="1">
      <alignment horizontal="center" vertical="top" wrapText="1"/>
    </xf>
    <xf numFmtId="0" fontId="64" fillId="0" borderId="54" xfId="1" applyFont="1" applyBorder="1" applyAlignment="1">
      <alignment horizontal="center" vertical="top" wrapText="1"/>
    </xf>
    <xf numFmtId="0" fontId="52" fillId="21" borderId="54" xfId="1" applyFont="1" applyFill="1" applyBorder="1" applyAlignment="1">
      <alignment horizontal="center" vertical="top" wrapText="1"/>
    </xf>
    <xf numFmtId="0" fontId="64" fillId="21" borderId="54" xfId="1" applyFont="1" applyFill="1" applyBorder="1" applyAlignment="1">
      <alignment horizontal="center" vertical="top" wrapText="1"/>
    </xf>
    <xf numFmtId="169" fontId="55" fillId="21" borderId="49" xfId="0" applyNumberFormat="1" applyFont="1" applyFill="1" applyBorder="1" applyAlignment="1">
      <alignment horizontal="center" vertical="center"/>
    </xf>
    <xf numFmtId="0" fontId="50" fillId="0" borderId="1" xfId="1" applyFont="1" applyAlignment="1">
      <alignment vertical="center"/>
    </xf>
    <xf numFmtId="0" fontId="50" fillId="0" borderId="1" xfId="1" applyFont="1" applyAlignment="1">
      <alignment horizontal="center" vertical="center"/>
    </xf>
    <xf numFmtId="0" fontId="51" fillId="21" borderId="54" xfId="1" applyFont="1" applyFill="1" applyBorder="1" applyAlignment="1">
      <alignment vertical="center" wrapText="1"/>
    </xf>
    <xf numFmtId="14" fontId="53" fillId="0" borderId="1" xfId="1" applyNumberFormat="1" applyFont="1" applyAlignment="1">
      <alignment vertical="center"/>
    </xf>
    <xf numFmtId="0" fontId="51" fillId="0" borderId="1" xfId="1" applyFont="1" applyAlignment="1">
      <alignment horizontal="center" vertical="center"/>
    </xf>
    <xf numFmtId="0" fontId="50" fillId="0" borderId="1" xfId="1" applyFont="1" applyAlignment="1">
      <alignment vertical="center" wrapText="1"/>
    </xf>
    <xf numFmtId="0" fontId="16" fillId="0" borderId="67" xfId="7" applyNumberFormat="1" applyFont="1" applyBorder="1" applyAlignment="1" applyProtection="1">
      <alignment horizontal="center" vertical="center" wrapText="1"/>
    </xf>
    <xf numFmtId="9" fontId="16" fillId="0" borderId="67" xfId="8" applyFont="1" applyBorder="1" applyAlignment="1" applyProtection="1">
      <alignment horizontal="center" vertical="center" wrapText="1"/>
    </xf>
    <xf numFmtId="0" fontId="16" fillId="0" borderId="67" xfId="26" applyNumberFormat="1" applyFont="1" applyBorder="1" applyAlignment="1" applyProtection="1">
      <alignment horizontal="center" vertical="center" wrapText="1"/>
    </xf>
    <xf numFmtId="9" fontId="16" fillId="0" borderId="67" xfId="8" applyFont="1" applyFill="1" applyBorder="1" applyAlignment="1" applyProtection="1">
      <alignment horizontal="center" vertical="center" wrapText="1"/>
    </xf>
    <xf numFmtId="9" fontId="16" fillId="0" borderId="67" xfId="7" applyNumberFormat="1" applyFont="1" applyBorder="1" applyAlignment="1" applyProtection="1">
      <alignment horizontal="center" vertical="center" wrapText="1"/>
    </xf>
    <xf numFmtId="166" fontId="16" fillId="7" borderId="3" xfId="0" applyNumberFormat="1" applyFont="1" applyFill="1" applyBorder="1" applyAlignment="1">
      <alignment horizontal="center" vertical="center"/>
    </xf>
    <xf numFmtId="10" fontId="16" fillId="0" borderId="3" xfId="8" applyNumberFormat="1" applyFont="1" applyBorder="1" applyAlignment="1" applyProtection="1">
      <alignment horizontal="center" vertical="center" wrapText="1"/>
    </xf>
    <xf numFmtId="10" fontId="16" fillId="0" borderId="3" xfId="8" applyNumberFormat="1" applyFont="1" applyFill="1" applyBorder="1" applyAlignment="1" applyProtection="1">
      <alignment horizontal="center" vertical="center" wrapText="1"/>
    </xf>
    <xf numFmtId="10" fontId="16" fillId="0" borderId="68" xfId="8" applyNumberFormat="1" applyFont="1" applyBorder="1" applyAlignment="1" applyProtection="1">
      <alignment horizontal="center" vertical="center" wrapText="1"/>
    </xf>
    <xf numFmtId="10" fontId="16" fillId="0" borderId="68" xfId="8" applyNumberFormat="1" applyFont="1" applyFill="1" applyBorder="1" applyAlignment="1" applyProtection="1">
      <alignment horizontal="center" vertical="center" wrapText="1"/>
    </xf>
    <xf numFmtId="0" fontId="15" fillId="0" borderId="54" xfId="0" applyFont="1" applyBorder="1" applyAlignment="1">
      <alignment horizontal="left" vertical="center" wrapText="1"/>
    </xf>
    <xf numFmtId="0" fontId="15" fillId="0" borderId="54" xfId="25" applyFont="1" applyBorder="1" applyAlignment="1">
      <alignment horizontal="left" vertical="center" wrapText="1"/>
    </xf>
    <xf numFmtId="0" fontId="73" fillId="0" borderId="0" xfId="0" applyFont="1" applyAlignment="1">
      <alignment vertical="center"/>
    </xf>
    <xf numFmtId="0" fontId="74" fillId="2" borderId="2" xfId="1" applyFont="1" applyFill="1" applyBorder="1" applyAlignment="1">
      <alignment horizontal="center" vertical="center" wrapText="1"/>
    </xf>
    <xf numFmtId="0" fontId="74" fillId="26" borderId="2" xfId="25" applyFont="1" applyFill="1" applyBorder="1" applyAlignment="1">
      <alignment horizontal="left" vertical="center" wrapText="1"/>
    </xf>
    <xf numFmtId="0" fontId="15" fillId="0" borderId="3" xfId="0" applyFont="1" applyBorder="1" applyAlignment="1">
      <alignment vertical="top" wrapText="1"/>
    </xf>
    <xf numFmtId="9" fontId="16" fillId="0" borderId="3" xfId="6" applyFont="1" applyBorder="1" applyAlignment="1" applyProtection="1">
      <alignment horizontal="center" vertical="center" wrapText="1"/>
      <protection locked="0"/>
    </xf>
    <xf numFmtId="0" fontId="15" fillId="0" borderId="64" xfId="0" applyFont="1" applyBorder="1" applyAlignment="1">
      <alignment horizontal="left" vertical="top" wrapText="1"/>
    </xf>
    <xf numFmtId="0" fontId="15" fillId="0" borderId="69" xfId="0" applyFont="1" applyBorder="1" applyAlignment="1">
      <alignment horizontal="left" vertical="top" wrapText="1"/>
    </xf>
    <xf numFmtId="9" fontId="15" fillId="0" borderId="2" xfId="8" applyFont="1" applyBorder="1" applyAlignment="1" applyProtection="1">
      <alignment horizontal="center" vertical="center" wrapText="1"/>
      <protection locked="0"/>
    </xf>
    <xf numFmtId="0" fontId="16" fillId="0" borderId="3" xfId="7" applyNumberFormat="1" applyFont="1" applyBorder="1" applyAlignment="1" applyProtection="1">
      <alignment horizontal="center" vertical="center" wrapText="1"/>
      <protection locked="0"/>
    </xf>
    <xf numFmtId="9" fontId="16" fillId="0" borderId="68" xfId="8" applyFont="1" applyBorder="1" applyAlignment="1" applyProtection="1">
      <alignment horizontal="center" vertical="center" wrapText="1"/>
      <protection locked="0"/>
    </xf>
    <xf numFmtId="9" fontId="16" fillId="0" borderId="68" xfId="8" applyFont="1" applyFill="1" applyBorder="1" applyAlignment="1" applyProtection="1">
      <alignment horizontal="center" vertical="center" wrapText="1"/>
      <protection locked="0"/>
    </xf>
    <xf numFmtId="0" fontId="15" fillId="0" borderId="69" xfId="0" applyFont="1" applyBorder="1" applyAlignment="1">
      <alignment vertical="top" wrapText="1"/>
    </xf>
    <xf numFmtId="0" fontId="16" fillId="0" borderId="68" xfId="7" applyNumberFormat="1" applyFont="1" applyBorder="1" applyAlignment="1" applyProtection="1">
      <alignment horizontal="center" vertical="center" wrapText="1"/>
      <protection locked="0"/>
    </xf>
    <xf numFmtId="0" fontId="15" fillId="26" borderId="54" xfId="25" applyFont="1" applyFill="1" applyBorder="1" applyAlignment="1" applyProtection="1">
      <alignment horizontal="center" vertical="center" wrapText="1"/>
      <protection locked="0"/>
    </xf>
    <xf numFmtId="0" fontId="15" fillId="0" borderId="1" xfId="0" applyFont="1" applyBorder="1" applyAlignment="1">
      <alignment horizontal="center" vertical="center" wrapText="1"/>
    </xf>
    <xf numFmtId="14" fontId="15" fillId="0" borderId="1" xfId="0" applyNumberFormat="1" applyFont="1" applyBorder="1" applyAlignment="1">
      <alignment horizontal="center" vertical="center" wrapText="1"/>
    </xf>
    <xf numFmtId="0" fontId="15" fillId="0" borderId="69" xfId="0" applyFont="1" applyBorder="1" applyAlignment="1">
      <alignment horizontal="center" vertical="center" wrapText="1"/>
    </xf>
    <xf numFmtId="3" fontId="16" fillId="0" borderId="70" xfId="26" applyNumberFormat="1" applyFont="1" applyFill="1" applyBorder="1" applyAlignment="1" applyProtection="1">
      <alignment horizontal="center" vertical="center" wrapText="1"/>
    </xf>
    <xf numFmtId="0" fontId="42" fillId="0" borderId="2" xfId="0" applyFont="1" applyBorder="1" applyAlignment="1">
      <alignment horizontal="justify" vertical="center" wrapText="1"/>
    </xf>
    <xf numFmtId="165" fontId="42" fillId="0" borderId="2" xfId="6" applyNumberFormat="1" applyFont="1" applyBorder="1" applyAlignment="1" applyProtection="1">
      <alignment horizontal="center" vertical="center" wrapText="1"/>
    </xf>
    <xf numFmtId="3" fontId="42" fillId="0" borderId="2" xfId="6" applyNumberFormat="1" applyFont="1" applyBorder="1" applyAlignment="1" applyProtection="1">
      <alignment horizontal="center" vertical="center" wrapText="1"/>
    </xf>
    <xf numFmtId="3" fontId="42" fillId="0" borderId="2" xfId="0" applyNumberFormat="1" applyFont="1" applyBorder="1" applyAlignment="1">
      <alignment horizontal="center" vertical="center" wrapText="1"/>
    </xf>
    <xf numFmtId="3" fontId="42" fillId="0" borderId="3" xfId="0" applyNumberFormat="1" applyFont="1" applyBorder="1" applyAlignment="1">
      <alignment horizontal="center" vertical="center" wrapText="1"/>
    </xf>
    <xf numFmtId="0" fontId="42" fillId="0" borderId="3" xfId="0" applyFont="1" applyBorder="1" applyAlignment="1">
      <alignment horizontal="center" vertical="center" wrapText="1"/>
    </xf>
    <xf numFmtId="0" fontId="42" fillId="0" borderId="2" xfId="1" applyFont="1" applyBorder="1" applyAlignment="1">
      <alignment horizontal="center" vertical="center" wrapText="1"/>
    </xf>
    <xf numFmtId="0" fontId="42" fillId="2" borderId="2" xfId="1" applyFont="1" applyFill="1" applyBorder="1" applyAlignment="1">
      <alignment horizontal="center" vertical="center" wrapText="1"/>
    </xf>
    <xf numFmtId="10" fontId="42" fillId="0" borderId="2" xfId="6" applyNumberFormat="1" applyFont="1" applyBorder="1" applyAlignment="1" applyProtection="1">
      <alignment horizontal="center" vertical="center" wrapText="1"/>
    </xf>
    <xf numFmtId="168" fontId="42" fillId="0" borderId="2" xfId="6" applyNumberFormat="1" applyFont="1" applyBorder="1" applyAlignment="1" applyProtection="1">
      <alignment horizontal="center" vertical="center" wrapText="1"/>
    </xf>
    <xf numFmtId="3" fontId="16" fillId="0" borderId="70" xfId="5" applyNumberFormat="1" applyFont="1" applyFill="1" applyBorder="1" applyAlignment="1" applyProtection="1">
      <alignment horizontal="center" vertical="center" wrapText="1"/>
    </xf>
    <xf numFmtId="3" fontId="16" fillId="11" borderId="70" xfId="0" applyNumberFormat="1" applyFont="1" applyFill="1" applyBorder="1" applyAlignment="1">
      <alignment horizontal="center" vertical="center"/>
    </xf>
    <xf numFmtId="0" fontId="15" fillId="0" borderId="56" xfId="0" applyFont="1" applyBorder="1" applyAlignment="1">
      <alignment horizontal="justify" vertical="center" wrapText="1"/>
    </xf>
    <xf numFmtId="3" fontId="34" fillId="0" borderId="2" xfId="0" applyNumberFormat="1" applyFont="1" applyBorder="1" applyAlignment="1">
      <alignment horizontal="center" vertical="center" wrapText="1"/>
    </xf>
    <xf numFmtId="9" fontId="42" fillId="0" borderId="2" xfId="8" applyFont="1" applyBorder="1" applyAlignment="1" applyProtection="1">
      <alignment horizontal="center" vertical="center" wrapText="1"/>
    </xf>
    <xf numFmtId="1" fontId="42" fillId="0" borderId="2" xfId="8" applyNumberFormat="1" applyFont="1" applyBorder="1" applyAlignment="1" applyProtection="1">
      <alignment horizontal="center" vertical="center" wrapText="1"/>
    </xf>
    <xf numFmtId="9" fontId="42" fillId="0" borderId="2" xfId="8" applyFont="1" applyFill="1" applyBorder="1" applyAlignment="1" applyProtection="1">
      <alignment horizontal="center" vertical="center" wrapText="1"/>
    </xf>
    <xf numFmtId="9" fontId="42" fillId="0" borderId="2" xfId="0" applyNumberFormat="1" applyFont="1" applyBorder="1" applyAlignment="1">
      <alignment horizontal="center" vertical="center" wrapText="1"/>
    </xf>
    <xf numFmtId="3" fontId="42" fillId="3" borderId="2" xfId="0" applyNumberFormat="1" applyFont="1" applyFill="1" applyBorder="1" applyAlignment="1">
      <alignment horizontal="center" vertical="center" wrapText="1"/>
    </xf>
    <xf numFmtId="10" fontId="34" fillId="0" borderId="2" xfId="6" applyNumberFormat="1" applyFont="1" applyBorder="1" applyAlignment="1" applyProtection="1">
      <alignment horizontal="center" vertical="center" wrapText="1"/>
    </xf>
    <xf numFmtId="165" fontId="34" fillId="0" borderId="2" xfId="6" applyNumberFormat="1" applyFont="1" applyBorder="1" applyAlignment="1" applyProtection="1">
      <alignment horizontal="center" vertical="center" wrapText="1"/>
    </xf>
    <xf numFmtId="0" fontId="15" fillId="0" borderId="4" xfId="0" applyFont="1" applyBorder="1" applyAlignment="1">
      <alignment horizontal="left" vertical="center" wrapText="1"/>
    </xf>
    <xf numFmtId="9" fontId="15" fillId="0" borderId="69" xfId="8" applyFont="1" applyBorder="1" applyAlignment="1" applyProtection="1">
      <alignment horizontal="center" vertical="center" wrapText="1"/>
    </xf>
    <xf numFmtId="3" fontId="15" fillId="0" borderId="70" xfId="0" applyNumberFormat="1" applyFont="1" applyBorder="1" applyAlignment="1">
      <alignment horizontal="center" vertical="center" wrapText="1"/>
    </xf>
    <xf numFmtId="0" fontId="15" fillId="0" borderId="70" xfId="0" applyFont="1" applyBorder="1" applyAlignment="1">
      <alignment horizontal="center" vertical="center" wrapText="1"/>
    </xf>
    <xf numFmtId="10" fontId="15" fillId="0" borderId="69" xfId="6" applyNumberFormat="1" applyFont="1" applyBorder="1" applyAlignment="1" applyProtection="1">
      <alignment horizontal="center" vertical="center" wrapText="1"/>
    </xf>
    <xf numFmtId="0" fontId="15" fillId="0" borderId="55" xfId="0" applyFont="1" applyBorder="1" applyAlignment="1">
      <alignment horizontal="center" vertical="center" wrapText="1"/>
    </xf>
    <xf numFmtId="9" fontId="16" fillId="0" borderId="70" xfId="6" applyFont="1" applyFill="1" applyBorder="1" applyAlignment="1" applyProtection="1">
      <alignment horizontal="center" vertical="center" wrapText="1"/>
    </xf>
    <xf numFmtId="0" fontId="15" fillId="0" borderId="70" xfId="0" applyFont="1" applyBorder="1" applyAlignment="1">
      <alignment horizontal="left" vertical="center" wrapText="1"/>
    </xf>
    <xf numFmtId="0" fontId="15" fillId="0" borderId="69" xfId="25" applyFont="1" applyBorder="1" applyAlignment="1">
      <alignment horizontal="left" vertical="center" wrapText="1"/>
    </xf>
    <xf numFmtId="0" fontId="15" fillId="2" borderId="69" xfId="1" applyFont="1" applyFill="1" applyBorder="1" applyAlignment="1">
      <alignment horizontal="center" vertical="center" wrapText="1"/>
    </xf>
    <xf numFmtId="9" fontId="16" fillId="0" borderId="69" xfId="6" applyFont="1" applyBorder="1" applyAlignment="1" applyProtection="1">
      <alignment horizontal="center" vertical="center" wrapText="1"/>
    </xf>
    <xf numFmtId="9" fontId="16" fillId="7" borderId="54" xfId="6" applyFont="1" applyFill="1" applyBorder="1" applyAlignment="1" applyProtection="1">
      <alignment horizontal="center" vertical="center"/>
    </xf>
    <xf numFmtId="9" fontId="16" fillId="7" borderId="2" xfId="6" applyFont="1" applyFill="1" applyBorder="1" applyAlignment="1" applyProtection="1">
      <alignment horizontal="center" vertical="center"/>
    </xf>
    <xf numFmtId="9" fontId="16" fillId="7" borderId="67" xfId="6" applyFont="1" applyFill="1" applyBorder="1" applyAlignment="1" applyProtection="1">
      <alignment horizontal="center" vertical="center"/>
    </xf>
    <xf numFmtId="0" fontId="15" fillId="26" borderId="54" xfId="25" applyFont="1" applyFill="1" applyBorder="1" applyAlignment="1">
      <alignment horizontal="center" vertical="center" wrapText="1"/>
    </xf>
    <xf numFmtId="0" fontId="28" fillId="0" borderId="56" xfId="25" applyFont="1" applyBorder="1" applyAlignment="1">
      <alignment horizontal="left" vertical="center" wrapText="1"/>
    </xf>
    <xf numFmtId="0" fontId="6" fillId="0" borderId="2" xfId="0" applyFont="1" applyBorder="1" applyAlignment="1">
      <alignment horizontal="center" vertical="center" wrapText="1"/>
    </xf>
    <xf numFmtId="0" fontId="15" fillId="0" borderId="69" xfId="0" applyFont="1" applyBorder="1" applyAlignment="1">
      <alignment horizontal="justify" vertical="center" wrapText="1"/>
    </xf>
    <xf numFmtId="0" fontId="6" fillId="9" borderId="2" xfId="1" applyFont="1" applyFill="1" applyBorder="1" applyAlignment="1">
      <alignment horizontal="center" vertical="center" wrapText="1"/>
    </xf>
    <xf numFmtId="0" fontId="15" fillId="0" borderId="4" xfId="0" applyFont="1" applyBorder="1" applyAlignment="1">
      <alignment horizontal="left" vertical="top" wrapText="1"/>
    </xf>
    <xf numFmtId="0" fontId="15" fillId="0" borderId="5" xfId="0" applyFont="1" applyBorder="1" applyAlignment="1">
      <alignment horizontal="left" vertical="center" wrapText="1"/>
    </xf>
    <xf numFmtId="0" fontId="53" fillId="0" borderId="1" xfId="1" applyFont="1" applyAlignment="1">
      <alignment horizontal="left" vertical="center"/>
    </xf>
    <xf numFmtId="0" fontId="53" fillId="0" borderId="54" xfId="0" applyFont="1" applyBorder="1" applyAlignment="1">
      <alignment horizontal="justify" vertical="center" wrapText="1"/>
    </xf>
    <xf numFmtId="0" fontId="49" fillId="0" borderId="1" xfId="1" applyFont="1" applyAlignment="1">
      <alignment horizontal="left" vertical="center"/>
    </xf>
    <xf numFmtId="0" fontId="15" fillId="0" borderId="69" xfId="0" applyFont="1" applyBorder="1" applyAlignment="1">
      <alignment horizontal="left" vertical="center" wrapText="1"/>
    </xf>
    <xf numFmtId="0" fontId="15" fillId="26" borderId="69" xfId="25" quotePrefix="1" applyFont="1" applyFill="1" applyBorder="1" applyAlignment="1">
      <alignment horizontal="center" vertical="center" wrapText="1"/>
    </xf>
    <xf numFmtId="0" fontId="15" fillId="26" borderId="69" xfId="25" applyFont="1" applyFill="1" applyBorder="1" applyAlignment="1">
      <alignment horizontal="center" vertical="center" wrapText="1"/>
    </xf>
    <xf numFmtId="0" fontId="15" fillId="0" borderId="56" xfId="25" quotePrefix="1" applyFont="1" applyBorder="1" applyAlignment="1">
      <alignment horizontal="left" vertical="center" wrapText="1"/>
    </xf>
    <xf numFmtId="0" fontId="53" fillId="26" borderId="54" xfId="25" applyFont="1" applyFill="1" applyBorder="1" applyAlignment="1">
      <alignment horizontal="center" vertical="center" wrapText="1"/>
    </xf>
    <xf numFmtId="9" fontId="16" fillId="0" borderId="70" xfId="8" applyFont="1" applyFill="1" applyBorder="1" applyAlignment="1" applyProtection="1">
      <alignment horizontal="center" vertical="center" wrapText="1"/>
    </xf>
    <xf numFmtId="9" fontId="34" fillId="0" borderId="68" xfId="8" applyFont="1" applyBorder="1" applyAlignment="1" applyProtection="1">
      <alignment horizontal="center" vertical="center" wrapText="1"/>
    </xf>
    <xf numFmtId="0" fontId="72" fillId="2" borderId="2" xfId="1" applyFont="1" applyFill="1" applyBorder="1" applyAlignment="1">
      <alignment horizontal="center" vertical="center" wrapText="1"/>
    </xf>
    <xf numFmtId="168" fontId="34" fillId="0" borderId="70" xfId="8" applyNumberFormat="1" applyFont="1" applyFill="1" applyBorder="1" applyAlignment="1" applyProtection="1">
      <alignment horizontal="center" vertical="center" wrapText="1"/>
    </xf>
    <xf numFmtId="9" fontId="34" fillId="0" borderId="70" xfId="8" applyFont="1" applyBorder="1" applyAlignment="1" applyProtection="1">
      <alignment horizontal="center" vertical="center" wrapText="1"/>
    </xf>
    <xf numFmtId="9" fontId="34" fillId="0" borderId="70" xfId="8" applyFont="1" applyFill="1" applyBorder="1" applyAlignment="1" applyProtection="1">
      <alignment horizontal="center" vertical="center" wrapText="1"/>
    </xf>
    <xf numFmtId="0" fontId="15" fillId="26" borderId="54" xfId="0" applyFont="1" applyFill="1" applyBorder="1" applyAlignment="1">
      <alignment horizontal="left" vertical="center" wrapText="1"/>
    </xf>
    <xf numFmtId="0" fontId="19" fillId="0" borderId="2" xfId="0" applyFont="1" applyBorder="1" applyAlignment="1">
      <alignment horizontal="left" vertical="center" wrapText="1"/>
    </xf>
    <xf numFmtId="0" fontId="19" fillId="26" borderId="54" xfId="0" applyFont="1" applyFill="1" applyBorder="1" applyAlignment="1">
      <alignment horizontal="left" vertical="center" wrapText="1"/>
    </xf>
    <xf numFmtId="0" fontId="16" fillId="0" borderId="70" xfId="26" applyNumberFormat="1" applyFont="1" applyBorder="1" applyAlignment="1" applyProtection="1">
      <alignment horizontal="center" vertical="center" wrapText="1"/>
    </xf>
    <xf numFmtId="0" fontId="16" fillId="0" borderId="70" xfId="26" applyNumberFormat="1" applyFont="1" applyFill="1" applyBorder="1" applyAlignment="1" applyProtection="1">
      <alignment horizontal="center" vertical="center" wrapText="1"/>
    </xf>
    <xf numFmtId="0" fontId="20" fillId="29" borderId="69" xfId="0" applyFont="1" applyFill="1" applyBorder="1" applyAlignment="1">
      <alignment horizontal="center" vertical="center" wrapText="1"/>
    </xf>
    <xf numFmtId="0" fontId="19" fillId="0" borderId="69" xfId="0" applyFont="1" applyBorder="1" applyAlignment="1">
      <alignment horizontal="left" vertical="center" wrapText="1"/>
    </xf>
    <xf numFmtId="9" fontId="16" fillId="0" borderId="54" xfId="7" applyNumberFormat="1" applyFont="1" applyBorder="1" applyAlignment="1" applyProtection="1">
      <alignment horizontal="center" vertical="center" wrapText="1"/>
    </xf>
    <xf numFmtId="9" fontId="16" fillId="0" borderId="69" xfId="6" applyFont="1" applyFill="1" applyBorder="1" applyAlignment="1" applyProtection="1">
      <alignment horizontal="center" vertical="center" wrapText="1"/>
    </xf>
    <xf numFmtId="0" fontId="15" fillId="2" borderId="69" xfId="1" applyFont="1" applyFill="1" applyBorder="1" applyAlignment="1">
      <alignment horizontal="left" vertical="center" wrapText="1"/>
    </xf>
    <xf numFmtId="0" fontId="18" fillId="0" borderId="69" xfId="25" applyFont="1" applyBorder="1" applyAlignment="1">
      <alignment horizontal="left" vertical="center" wrapText="1"/>
    </xf>
    <xf numFmtId="0" fontId="16" fillId="0" borderId="69" xfId="26" applyNumberFormat="1" applyFont="1" applyBorder="1" applyAlignment="1" applyProtection="1">
      <alignment horizontal="center" vertical="center" wrapText="1"/>
    </xf>
    <xf numFmtId="0" fontId="16" fillId="0" borderId="69" xfId="26" applyNumberFormat="1" applyFont="1" applyFill="1" applyBorder="1" applyAlignment="1" applyProtection="1">
      <alignment horizontal="center" vertical="center" wrapText="1"/>
    </xf>
    <xf numFmtId="0" fontId="15" fillId="26" borderId="54" xfId="25" applyFont="1" applyFill="1" applyBorder="1" applyAlignment="1">
      <alignment horizontal="left" vertical="center" wrapText="1"/>
    </xf>
    <xf numFmtId="0" fontId="16" fillId="0" borderId="70" xfId="7" applyNumberFormat="1" applyFont="1" applyBorder="1" applyAlignment="1" applyProtection="1">
      <alignment horizontal="center" vertical="center" wrapText="1"/>
    </xf>
    <xf numFmtId="0" fontId="16" fillId="0" borderId="70" xfId="7" applyNumberFormat="1" applyFont="1" applyFill="1" applyBorder="1" applyAlignment="1" applyProtection="1">
      <alignment horizontal="center" vertical="center" wrapText="1"/>
    </xf>
    <xf numFmtId="0" fontId="16" fillId="3" borderId="70" xfId="7" applyNumberFormat="1" applyFont="1" applyFill="1" applyBorder="1" applyAlignment="1" applyProtection="1">
      <alignment horizontal="center" vertical="center" wrapText="1"/>
    </xf>
    <xf numFmtId="9" fontId="16" fillId="3" borderId="70" xfId="7" applyNumberFormat="1" applyFont="1" applyFill="1" applyBorder="1" applyAlignment="1" applyProtection="1">
      <alignment horizontal="center" vertical="center" wrapText="1"/>
    </xf>
    <xf numFmtId="0" fontId="15" fillId="26" borderId="69" xfId="25" applyFont="1" applyFill="1" applyBorder="1" applyAlignment="1">
      <alignment horizontal="justify" vertical="center" wrapText="1"/>
    </xf>
    <xf numFmtId="3" fontId="16" fillId="0" borderId="70" xfId="26" applyNumberFormat="1" applyFont="1" applyBorder="1" applyAlignment="1" applyProtection="1">
      <alignment horizontal="center" vertical="center" wrapText="1"/>
    </xf>
    <xf numFmtId="169" fontId="16" fillId="0" borderId="70" xfId="26" applyNumberFormat="1" applyFont="1" applyFill="1" applyBorder="1" applyAlignment="1" applyProtection="1">
      <alignment horizontal="center" vertical="center" wrapText="1"/>
    </xf>
    <xf numFmtId="0" fontId="15" fillId="26" borderId="2" xfId="25" applyFont="1" applyFill="1" applyBorder="1" applyAlignment="1">
      <alignment horizontal="left" vertical="center" wrapText="1"/>
    </xf>
    <xf numFmtId="0" fontId="16" fillId="0" borderId="67" xfId="7" applyNumberFormat="1" applyFont="1" applyFill="1" applyBorder="1" applyAlignment="1" applyProtection="1">
      <alignment horizontal="center" vertical="center" wrapText="1"/>
    </xf>
    <xf numFmtId="0" fontId="15" fillId="28" borderId="2" xfId="1" applyFont="1" applyFill="1" applyBorder="1" applyAlignment="1">
      <alignment horizontal="left" vertical="center" wrapText="1"/>
    </xf>
    <xf numFmtId="0" fontId="15" fillId="2" borderId="2" xfId="1" applyFont="1" applyFill="1" applyBorder="1" applyAlignment="1">
      <alignment horizontal="left" vertical="center" wrapText="1"/>
    </xf>
    <xf numFmtId="9" fontId="15" fillId="0" borderId="70" xfId="6" applyFont="1" applyFill="1" applyBorder="1" applyAlignment="1" applyProtection="1">
      <alignment horizontal="center" vertical="center" wrapText="1"/>
    </xf>
    <xf numFmtId="9" fontId="15" fillId="0" borderId="3" xfId="6" applyFont="1" applyFill="1" applyBorder="1" applyAlignment="1" applyProtection="1">
      <alignment horizontal="center" vertical="center" wrapText="1"/>
    </xf>
    <xf numFmtId="9" fontId="16" fillId="0" borderId="70" xfId="26" applyNumberFormat="1" applyFont="1" applyBorder="1" applyAlignment="1" applyProtection="1">
      <alignment horizontal="center" vertical="center" wrapText="1"/>
    </xf>
    <xf numFmtId="0" fontId="3" fillId="0" borderId="56" xfId="20" applyFont="1" applyBorder="1" applyAlignment="1">
      <alignment horizontal="left" vertical="center" wrapText="1"/>
    </xf>
    <xf numFmtId="0" fontId="3" fillId="0" borderId="6" xfId="20" applyFont="1" applyBorder="1" applyAlignment="1">
      <alignment horizontal="left" vertical="center" wrapText="1"/>
    </xf>
    <xf numFmtId="3" fontId="34" fillId="0" borderId="3" xfId="0" applyNumberFormat="1" applyFont="1" applyBorder="1" applyAlignment="1">
      <alignment horizontal="center" vertical="center" wrapText="1"/>
    </xf>
    <xf numFmtId="4" fontId="16" fillId="0" borderId="3" xfId="5" applyNumberFormat="1" applyFont="1" applyFill="1" applyBorder="1" applyAlignment="1" applyProtection="1">
      <alignment horizontal="center" vertical="center" wrapText="1"/>
    </xf>
    <xf numFmtId="10" fontId="15" fillId="0" borderId="69" xfId="8" applyNumberFormat="1" applyFont="1" applyBorder="1" applyAlignment="1" applyProtection="1">
      <alignment horizontal="center" vertical="center" wrapText="1"/>
    </xf>
    <xf numFmtId="165" fontId="15" fillId="0" borderId="3" xfId="6" applyNumberFormat="1" applyFont="1" applyFill="1" applyBorder="1" applyAlignment="1" applyProtection="1">
      <alignment horizontal="center" vertical="center" wrapText="1"/>
    </xf>
    <xf numFmtId="165" fontId="34" fillId="0" borderId="3" xfId="6" applyNumberFormat="1" applyFont="1" applyFill="1" applyBorder="1" applyAlignment="1" applyProtection="1">
      <alignment horizontal="center" vertical="center" wrapText="1"/>
    </xf>
    <xf numFmtId="14" fontId="15" fillId="0" borderId="69" xfId="0" applyNumberFormat="1" applyFont="1" applyBorder="1" applyAlignment="1">
      <alignment horizontal="center" vertical="center" wrapText="1"/>
    </xf>
    <xf numFmtId="3" fontId="15" fillId="0" borderId="69" xfId="0" applyNumberFormat="1" applyFont="1" applyBorder="1" applyAlignment="1">
      <alignment horizontal="center" vertical="center" wrapText="1"/>
    </xf>
    <xf numFmtId="0" fontId="3" fillId="0" borderId="56" xfId="25" applyBorder="1" applyAlignment="1">
      <alignment horizontal="left" vertical="center" wrapText="1"/>
    </xf>
    <xf numFmtId="0" fontId="30" fillId="0" borderId="6" xfId="20" applyFont="1" applyBorder="1" applyAlignment="1">
      <alignment horizontal="left" vertical="center" wrapText="1"/>
    </xf>
    <xf numFmtId="10" fontId="15" fillId="0" borderId="69" xfId="6" applyNumberFormat="1" applyFont="1" applyFill="1" applyBorder="1" applyAlignment="1" applyProtection="1">
      <alignment horizontal="center" vertical="center" wrapText="1"/>
    </xf>
    <xf numFmtId="0" fontId="15" fillId="26" borderId="69" xfId="25" applyFont="1" applyFill="1" applyBorder="1" applyAlignment="1">
      <alignment horizontal="left" vertical="center" wrapText="1"/>
    </xf>
    <xf numFmtId="0" fontId="34" fillId="0" borderId="6" xfId="25" applyFont="1" applyBorder="1" applyAlignment="1">
      <alignment horizontal="left" vertical="center" wrapText="1"/>
    </xf>
    <xf numFmtId="0" fontId="15" fillId="26" borderId="54" xfId="25" applyFont="1" applyFill="1" applyBorder="1" applyAlignment="1" applyProtection="1">
      <alignment horizontal="left" vertical="center" wrapText="1"/>
      <protection locked="0"/>
    </xf>
    <xf numFmtId="0" fontId="15" fillId="0" borderId="1" xfId="0" applyFont="1" applyBorder="1" applyAlignment="1">
      <alignment horizontal="justify" vertical="center" wrapText="1"/>
    </xf>
    <xf numFmtId="0" fontId="36" fillId="0" borderId="39" xfId="0" applyFont="1" applyBorder="1" applyAlignment="1">
      <alignment horizontal="center" vertical="center" wrapText="1"/>
    </xf>
    <xf numFmtId="0" fontId="36" fillId="0" borderId="40" xfId="0" applyFont="1" applyBorder="1" applyAlignment="1">
      <alignment horizontal="center" vertical="center"/>
    </xf>
    <xf numFmtId="0" fontId="36" fillId="0" borderId="42" xfId="0" applyFont="1" applyBorder="1" applyAlignment="1">
      <alignment horizontal="center" vertical="center"/>
    </xf>
    <xf numFmtId="0" fontId="36" fillId="0" borderId="2" xfId="0" applyFont="1" applyBorder="1" applyAlignment="1">
      <alignment horizontal="center" vertical="center"/>
    </xf>
    <xf numFmtId="0" fontId="6" fillId="0" borderId="40" xfId="0" applyFont="1" applyBorder="1" applyAlignment="1">
      <alignment horizontal="center" vertical="center" wrapText="1"/>
    </xf>
    <xf numFmtId="0" fontId="6" fillId="0" borderId="2" xfId="0" applyFont="1" applyBorder="1" applyAlignment="1">
      <alignment horizontal="center" vertical="center" wrapText="1"/>
    </xf>
    <xf numFmtId="0" fontId="30" fillId="0" borderId="40" xfId="0" applyFont="1" applyBorder="1" applyAlignment="1">
      <alignment horizontal="left" vertical="center"/>
    </xf>
    <xf numFmtId="0" fontId="30" fillId="0" borderId="41" xfId="0" applyFont="1" applyBorder="1" applyAlignment="1">
      <alignment horizontal="left" vertical="center"/>
    </xf>
    <xf numFmtId="0" fontId="30" fillId="0" borderId="2" xfId="0" applyFont="1" applyBorder="1" applyAlignment="1">
      <alignment horizontal="left" vertical="center" wrapText="1"/>
    </xf>
    <xf numFmtId="0" fontId="30" fillId="0" borderId="43" xfId="0" applyFont="1" applyBorder="1" applyAlignment="1">
      <alignment horizontal="left" vertical="center" wrapText="1"/>
    </xf>
    <xf numFmtId="0" fontId="28" fillId="18" borderId="2" xfId="0" applyFont="1" applyFill="1" applyBorder="1" applyAlignment="1">
      <alignment horizontal="center" vertical="center" wrapText="1"/>
    </xf>
    <xf numFmtId="0" fontId="15" fillId="0" borderId="2" xfId="0" applyFont="1" applyBorder="1" applyAlignment="1">
      <alignment horizontal="left" vertical="center" wrapText="1"/>
    </xf>
    <xf numFmtId="0" fontId="18" fillId="0" borderId="69" xfId="0" applyFont="1" applyBorder="1" applyAlignment="1">
      <alignment horizontal="justify" vertical="center" wrapText="1"/>
    </xf>
    <xf numFmtId="0" fontId="15" fillId="0" borderId="69" xfId="0" applyFont="1" applyBorder="1" applyAlignment="1">
      <alignment horizontal="justify" vertical="center" wrapText="1"/>
    </xf>
    <xf numFmtId="0" fontId="19" fillId="0" borderId="44" xfId="0" applyFont="1" applyBorder="1" applyAlignment="1">
      <alignment horizontal="center" vertical="center" wrapText="1"/>
    </xf>
    <xf numFmtId="0" fontId="19" fillId="0" borderId="13" xfId="0" applyFont="1" applyBorder="1" applyAlignment="1">
      <alignment horizontal="center" vertical="center"/>
    </xf>
    <xf numFmtId="0" fontId="19" fillId="0" borderId="6" xfId="0" applyFont="1" applyBorder="1" applyAlignment="1">
      <alignment horizontal="center" vertical="center"/>
    </xf>
    <xf numFmtId="0" fontId="15" fillId="0" borderId="7" xfId="0" applyFont="1" applyBorder="1" applyAlignment="1">
      <alignment horizontal="center" vertical="center" wrapText="1"/>
    </xf>
    <xf numFmtId="0" fontId="15" fillId="0" borderId="45" xfId="0" applyFont="1" applyBorder="1" applyAlignment="1">
      <alignment horizontal="center" vertical="center" wrapText="1"/>
    </xf>
    <xf numFmtId="0" fontId="35" fillId="0" borderId="36" xfId="0" applyFont="1" applyBorder="1" applyAlignment="1">
      <alignment horizontal="left" wrapText="1"/>
    </xf>
    <xf numFmtId="0" fontId="35" fillId="0" borderId="1" xfId="0" applyFont="1" applyBorder="1" applyAlignment="1">
      <alignment horizontal="left" wrapText="1"/>
    </xf>
    <xf numFmtId="0" fontId="35" fillId="0" borderId="38" xfId="0" applyFont="1" applyBorder="1" applyAlignment="1">
      <alignment horizontal="left" wrapText="1"/>
    </xf>
    <xf numFmtId="0" fontId="9" fillId="9" borderId="44" xfId="0" applyFont="1" applyFill="1" applyBorder="1" applyAlignment="1">
      <alignment horizontal="center" wrapText="1"/>
    </xf>
    <xf numFmtId="0" fontId="9" fillId="9" borderId="13" xfId="0" applyFont="1" applyFill="1" applyBorder="1" applyAlignment="1">
      <alignment horizontal="center" wrapText="1"/>
    </xf>
    <xf numFmtId="0" fontId="9" fillId="9" borderId="6" xfId="0" applyFont="1" applyFill="1" applyBorder="1" applyAlignment="1">
      <alignment horizontal="center" wrapText="1"/>
    </xf>
    <xf numFmtId="0" fontId="9" fillId="9" borderId="7" xfId="0" applyFont="1" applyFill="1" applyBorder="1" applyAlignment="1">
      <alignment horizontal="center" vertical="center"/>
    </xf>
    <xf numFmtId="0" fontId="9" fillId="9" borderId="45" xfId="0" applyFont="1" applyFill="1" applyBorder="1" applyAlignment="1">
      <alignment horizontal="center" vertical="center"/>
    </xf>
    <xf numFmtId="0" fontId="19" fillId="0" borderId="36" xfId="0" applyFont="1" applyBorder="1" applyAlignment="1">
      <alignment horizontal="center" vertical="center" wrapText="1"/>
    </xf>
    <xf numFmtId="0" fontId="19"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38" xfId="0" applyFont="1" applyBorder="1" applyAlignment="1">
      <alignment horizontal="center" vertical="center" wrapText="1"/>
    </xf>
    <xf numFmtId="0" fontId="35" fillId="0" borderId="37" xfId="0" applyFont="1" applyBorder="1" applyAlignment="1">
      <alignment horizontal="center" wrapText="1"/>
    </xf>
    <xf numFmtId="0" fontId="35" fillId="0" borderId="29" xfId="0" applyFont="1" applyBorder="1" applyAlignment="1">
      <alignment horizontal="center" wrapText="1"/>
    </xf>
    <xf numFmtId="0" fontId="35" fillId="0" borderId="25" xfId="0" applyFont="1" applyBorder="1" applyAlignment="1">
      <alignment horizontal="center" wrapText="1"/>
    </xf>
    <xf numFmtId="0" fontId="20" fillId="0" borderId="36" xfId="0" applyFont="1" applyBorder="1" applyAlignment="1">
      <alignment horizontal="justify" vertical="top" wrapText="1"/>
    </xf>
    <xf numFmtId="0" fontId="20" fillId="0" borderId="1" xfId="0" applyFont="1" applyBorder="1" applyAlignment="1">
      <alignment horizontal="justify" vertical="top"/>
    </xf>
    <xf numFmtId="0" fontId="20" fillId="0" borderId="38" xfId="0" applyFont="1" applyBorder="1" applyAlignment="1">
      <alignment horizontal="justify" vertical="top"/>
    </xf>
    <xf numFmtId="0" fontId="20" fillId="0" borderId="36" xfId="0" applyFont="1" applyBorder="1" applyAlignment="1">
      <alignment horizontal="justify" vertical="top"/>
    </xf>
    <xf numFmtId="0" fontId="9" fillId="0" borderId="36" xfId="0" applyFont="1" applyBorder="1" applyAlignment="1">
      <alignment horizontal="center" wrapText="1"/>
    </xf>
    <xf numFmtId="0" fontId="9" fillId="0" borderId="1" xfId="0" applyFont="1" applyBorder="1" applyAlignment="1">
      <alignment horizontal="center" wrapText="1"/>
    </xf>
    <xf numFmtId="0" fontId="9" fillId="0" borderId="1" xfId="0" applyFont="1" applyBorder="1" applyAlignment="1">
      <alignment horizontal="center" vertical="center"/>
    </xf>
    <xf numFmtId="0" fontId="9" fillId="0" borderId="38" xfId="0" applyFont="1" applyBorder="1" applyAlignment="1">
      <alignment horizontal="center" vertical="center"/>
    </xf>
    <xf numFmtId="0" fontId="6" fillId="3" borderId="18" xfId="0" applyFont="1" applyFill="1" applyBorder="1" applyAlignment="1">
      <alignment horizontal="left"/>
    </xf>
    <xf numFmtId="0" fontId="15" fillId="3" borderId="19" xfId="0" applyFont="1" applyFill="1" applyBorder="1" applyAlignment="1">
      <alignment horizontal="left"/>
    </xf>
    <xf numFmtId="0" fontId="6" fillId="3" borderId="22" xfId="0" applyFont="1" applyFill="1" applyBorder="1" applyAlignment="1">
      <alignment horizontal="left"/>
    </xf>
    <xf numFmtId="0" fontId="15" fillId="3" borderId="23" xfId="0" applyFont="1" applyFill="1" applyBorder="1" applyAlignment="1">
      <alignment horizontal="left"/>
    </xf>
    <xf numFmtId="164" fontId="15" fillId="3" borderId="24" xfId="0" quotePrefix="1" applyNumberFormat="1" applyFont="1" applyFill="1" applyBorder="1" applyAlignment="1">
      <alignment horizontal="left"/>
    </xf>
    <xf numFmtId="164" fontId="15" fillId="3" borderId="25" xfId="0" applyNumberFormat="1" applyFont="1" applyFill="1" applyBorder="1" applyAlignment="1">
      <alignment horizontal="left"/>
    </xf>
    <xf numFmtId="0" fontId="27" fillId="0" borderId="1" xfId="0" applyFont="1" applyBorder="1" applyAlignment="1">
      <alignment horizontal="left" vertical="center"/>
    </xf>
    <xf numFmtId="0" fontId="6" fillId="8" borderId="3"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6" fillId="8" borderId="5" xfId="0" applyFont="1" applyFill="1" applyBorder="1" applyAlignment="1">
      <alignment horizontal="center" vertical="center" wrapText="1"/>
    </xf>
    <xf numFmtId="0" fontId="23" fillId="0" borderId="26"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28"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29" xfId="0" applyFont="1" applyBorder="1" applyAlignment="1">
      <alignment horizontal="center" vertical="center" wrapText="1"/>
    </xf>
    <xf numFmtId="0" fontId="23" fillId="0" borderId="30" xfId="0" applyFont="1" applyBorder="1" applyAlignment="1">
      <alignment horizontal="center" vertical="center" wrapText="1"/>
    </xf>
    <xf numFmtId="0" fontId="6" fillId="8" borderId="2" xfId="0" applyFont="1" applyFill="1" applyBorder="1" applyAlignment="1">
      <alignment horizontal="center" vertical="center" wrapText="1"/>
    </xf>
    <xf numFmtId="0" fontId="23" fillId="0" borderId="15"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30" fillId="10" borderId="2" xfId="1" applyFont="1" applyFill="1" applyBorder="1" applyAlignment="1">
      <alignment horizontal="center" vertical="center" wrapText="1"/>
    </xf>
    <xf numFmtId="0" fontId="6" fillId="9" borderId="2" xfId="1" applyFont="1" applyFill="1" applyBorder="1" applyAlignment="1">
      <alignment horizontal="center" vertical="center" wrapText="1"/>
    </xf>
    <xf numFmtId="0" fontId="6" fillId="27" borderId="2" xfId="0" applyFont="1" applyFill="1" applyBorder="1" applyAlignment="1">
      <alignment horizontal="center" vertical="center" wrapText="1"/>
    </xf>
    <xf numFmtId="0" fontId="34" fillId="0" borderId="3" xfId="0" applyFont="1" applyBorder="1" applyAlignment="1">
      <alignment horizontal="left" vertical="top" wrapText="1"/>
    </xf>
    <xf numFmtId="0" fontId="34" fillId="0" borderId="5" xfId="0" applyFont="1" applyBorder="1" applyAlignment="1">
      <alignment horizontal="left" vertical="top" wrapText="1"/>
    </xf>
    <xf numFmtId="0" fontId="34" fillId="0" borderId="4" xfId="0" applyFont="1" applyBorder="1" applyAlignment="1">
      <alignment horizontal="left" vertical="top" wrapText="1"/>
    </xf>
    <xf numFmtId="0" fontId="15" fillId="0" borderId="3" xfId="0" applyFont="1" applyBorder="1" applyAlignment="1">
      <alignment horizontal="left" vertical="top" wrapText="1"/>
    </xf>
    <xf numFmtId="0" fontId="15" fillId="0" borderId="4" xfId="0" applyFont="1" applyBorder="1" applyAlignment="1">
      <alignment horizontal="left" vertical="top" wrapText="1"/>
    </xf>
    <xf numFmtId="0" fontId="15" fillId="0" borderId="5" xfId="0" applyFont="1" applyBorder="1" applyAlignment="1">
      <alignment horizontal="left" vertical="top" wrapText="1"/>
    </xf>
    <xf numFmtId="0" fontId="34" fillId="0" borderId="3" xfId="0" applyFont="1" applyBorder="1" applyAlignment="1">
      <alignment horizontal="justify" vertical="top" wrapText="1"/>
    </xf>
    <xf numFmtId="0" fontId="34" fillId="0" borderId="4" xfId="0" applyFont="1" applyBorder="1" applyAlignment="1">
      <alignment horizontal="justify" vertical="top" wrapText="1"/>
    </xf>
    <xf numFmtId="0" fontId="34" fillId="0" borderId="5" xfId="0" applyFont="1" applyBorder="1" applyAlignment="1">
      <alignment horizontal="justify" vertical="top" wrapText="1"/>
    </xf>
    <xf numFmtId="0" fontId="34" fillId="0" borderId="3" xfId="24" applyFont="1" applyBorder="1" applyAlignment="1">
      <alignment horizontal="left" vertical="top" wrapText="1"/>
    </xf>
    <xf numFmtId="0" fontId="34" fillId="0" borderId="4" xfId="24" applyFont="1" applyBorder="1" applyAlignment="1">
      <alignment horizontal="left" vertical="top" wrapText="1"/>
    </xf>
    <xf numFmtId="0" fontId="34" fillId="0" borderId="5" xfId="24" applyFont="1" applyBorder="1" applyAlignment="1">
      <alignment horizontal="left" vertical="top" wrapText="1"/>
    </xf>
    <xf numFmtId="0" fontId="34" fillId="3" borderId="3" xfId="0" applyFont="1" applyFill="1" applyBorder="1" applyAlignment="1">
      <alignment horizontal="left" vertical="top" wrapText="1"/>
    </xf>
    <xf numFmtId="0" fontId="34" fillId="3" borderId="5" xfId="0" applyFont="1" applyFill="1" applyBorder="1" applyAlignment="1">
      <alignment horizontal="left" vertical="top" wrapText="1"/>
    </xf>
    <xf numFmtId="0" fontId="34" fillId="0" borderId="70" xfId="0" applyFont="1" applyBorder="1" applyAlignment="1">
      <alignment horizontal="left" vertical="top" wrapText="1"/>
    </xf>
    <xf numFmtId="0" fontId="34" fillId="0" borderId="51" xfId="0" applyFont="1" applyBorder="1" applyAlignment="1">
      <alignment horizontal="left" vertical="top" wrapText="1"/>
    </xf>
    <xf numFmtId="0" fontId="34" fillId="0" borderId="69" xfId="0" applyFont="1" applyBorder="1" applyAlignment="1">
      <alignment horizontal="left" vertical="center" wrapText="1"/>
    </xf>
    <xf numFmtId="0" fontId="9" fillId="0" borderId="5" xfId="0" applyFont="1" applyBorder="1" applyAlignment="1">
      <alignment horizontal="left" vertical="center" wrapText="1"/>
    </xf>
    <xf numFmtId="0" fontId="10" fillId="0" borderId="1" xfId="1" applyFont="1" applyAlignment="1">
      <alignment horizontal="left" vertical="center"/>
    </xf>
    <xf numFmtId="0" fontId="9" fillId="12" borderId="7" xfId="1" applyFont="1" applyFill="1" applyBorder="1" applyAlignment="1">
      <alignment horizontal="right" vertical="center"/>
    </xf>
    <xf numFmtId="0" fontId="9" fillId="12" borderId="13" xfId="1" applyFont="1" applyFill="1" applyBorder="1" applyAlignment="1">
      <alignment horizontal="right" vertical="center"/>
    </xf>
    <xf numFmtId="0" fontId="9" fillId="0" borderId="2" xfId="0" applyFont="1" applyBorder="1" applyAlignment="1">
      <alignment horizontal="left" vertical="top" wrapText="1"/>
    </xf>
    <xf numFmtId="0" fontId="9" fillId="0" borderId="69" xfId="0" applyFont="1" applyBorder="1" applyAlignment="1">
      <alignment horizontal="left" vertical="top" wrapText="1"/>
    </xf>
    <xf numFmtId="0" fontId="34" fillId="0" borderId="2" xfId="0" applyFont="1" applyBorder="1" applyAlignment="1">
      <alignment horizontal="left" vertical="top" wrapText="1"/>
    </xf>
    <xf numFmtId="0" fontId="42" fillId="0" borderId="7" xfId="0" applyFont="1" applyBorder="1" applyAlignment="1">
      <alignment horizontal="justify" vertical="center" wrapText="1"/>
    </xf>
    <xf numFmtId="0" fontId="42" fillId="0" borderId="6" xfId="0" applyFont="1" applyBorder="1" applyAlignment="1">
      <alignment horizontal="justify" vertical="center"/>
    </xf>
    <xf numFmtId="0" fontId="33" fillId="0" borderId="31" xfId="0" applyFont="1" applyBorder="1" applyAlignment="1">
      <alignment horizontal="center" vertical="center" wrapText="1"/>
    </xf>
    <xf numFmtId="0" fontId="33" fillId="0" borderId="27" xfId="0" applyFont="1" applyBorder="1" applyAlignment="1">
      <alignment horizontal="center" vertical="center"/>
    </xf>
    <xf numFmtId="0" fontId="33" fillId="0" borderId="32" xfId="0" applyFont="1" applyBorder="1" applyAlignment="1">
      <alignment horizontal="center" vertical="center"/>
    </xf>
    <xf numFmtId="0" fontId="33" fillId="0" borderId="36" xfId="0" applyFont="1" applyBorder="1" applyAlignment="1">
      <alignment horizontal="center" vertical="center"/>
    </xf>
    <xf numFmtId="0" fontId="33" fillId="0" borderId="1" xfId="0" applyFont="1" applyBorder="1" applyAlignment="1">
      <alignment horizontal="center" vertical="center"/>
    </xf>
    <xf numFmtId="0" fontId="33" fillId="0" borderId="38" xfId="0" applyFont="1" applyBorder="1" applyAlignment="1">
      <alignment horizontal="center" vertical="center"/>
    </xf>
    <xf numFmtId="0" fontId="33" fillId="0" borderId="37" xfId="0" applyFont="1" applyBorder="1" applyAlignment="1">
      <alignment horizontal="center" vertical="center"/>
    </xf>
    <xf numFmtId="0" fontId="33" fillId="0" borderId="29" xfId="0" applyFont="1" applyBorder="1" applyAlignment="1">
      <alignment horizontal="center" vertical="center"/>
    </xf>
    <xf numFmtId="0" fontId="33" fillId="0" borderId="25" xfId="0" applyFont="1" applyBorder="1" applyAlignment="1">
      <alignment horizontal="center" vertical="center"/>
    </xf>
    <xf numFmtId="164" fontId="19" fillId="3" borderId="24" xfId="0" quotePrefix="1" applyNumberFormat="1" applyFont="1" applyFill="1" applyBorder="1" applyAlignment="1">
      <alignment horizontal="left"/>
    </xf>
    <xf numFmtId="164" fontId="19" fillId="3" borderId="25" xfId="0" applyNumberFormat="1" applyFont="1" applyFill="1" applyBorder="1" applyAlignment="1">
      <alignment horizontal="left"/>
    </xf>
    <xf numFmtId="0" fontId="15" fillId="0" borderId="14" xfId="1" applyFont="1" applyBorder="1" applyAlignment="1">
      <alignment horizontal="left" vertical="center"/>
    </xf>
    <xf numFmtId="0" fontId="15" fillId="0" borderId="1" xfId="1" applyFont="1" applyAlignment="1">
      <alignment horizontal="left" vertical="center"/>
    </xf>
    <xf numFmtId="0" fontId="15" fillId="0" borderId="8" xfId="1" applyFont="1" applyBorder="1" applyAlignment="1">
      <alignment horizontal="left" vertical="center"/>
    </xf>
    <xf numFmtId="0" fontId="31" fillId="0" borderId="2" xfId="0" applyFont="1" applyBorder="1" applyAlignment="1">
      <alignment horizontal="left" vertical="center"/>
    </xf>
    <xf numFmtId="0" fontId="31" fillId="0" borderId="7" xfId="0" applyFont="1" applyBorder="1" applyAlignment="1">
      <alignment horizontal="left" vertical="center"/>
    </xf>
    <xf numFmtId="0" fontId="31" fillId="0" borderId="6" xfId="0" applyFont="1" applyBorder="1" applyAlignment="1">
      <alignment horizontal="left" vertical="center"/>
    </xf>
    <xf numFmtId="0" fontId="6" fillId="10" borderId="7" xfId="1" applyFont="1" applyFill="1" applyBorder="1" applyAlignment="1">
      <alignment horizontal="center" vertical="center" wrapText="1"/>
    </xf>
    <xf numFmtId="0" fontId="6" fillId="10" borderId="13" xfId="1" applyFont="1" applyFill="1" applyBorder="1" applyAlignment="1">
      <alignment horizontal="center" vertical="center" wrapText="1"/>
    </xf>
    <xf numFmtId="0" fontId="6" fillId="10" borderId="6" xfId="1" applyFont="1" applyFill="1" applyBorder="1" applyAlignment="1">
      <alignment horizontal="center" vertical="center" wrapText="1"/>
    </xf>
    <xf numFmtId="0" fontId="7" fillId="7" borderId="2" xfId="1" applyFont="1" applyFill="1" applyBorder="1" applyAlignment="1">
      <alignment horizontal="center" vertical="center" wrapText="1"/>
    </xf>
    <xf numFmtId="0" fontId="7" fillId="9" borderId="2" xfId="1" applyFont="1" applyFill="1" applyBorder="1" applyAlignment="1">
      <alignment horizontal="center" vertical="center" wrapText="1"/>
    </xf>
    <xf numFmtId="0" fontId="8" fillId="10" borderId="2" xfId="1" applyFont="1" applyFill="1" applyBorder="1" applyAlignment="1">
      <alignment horizontal="center" vertical="center" wrapText="1"/>
    </xf>
    <xf numFmtId="0" fontId="24" fillId="13" borderId="7" xfId="1" applyFont="1" applyFill="1" applyBorder="1" applyAlignment="1">
      <alignment horizontal="center" vertical="center" wrapText="1"/>
    </xf>
    <xf numFmtId="0" fontId="24" fillId="13" borderId="13" xfId="1" applyFont="1" applyFill="1" applyBorder="1" applyAlignment="1">
      <alignment horizontal="center" vertical="center" wrapText="1"/>
    </xf>
    <xf numFmtId="0" fontId="24" fillId="13" borderId="6" xfId="1" applyFont="1" applyFill="1" applyBorder="1" applyAlignment="1">
      <alignment horizontal="center" vertical="center" wrapText="1"/>
    </xf>
    <xf numFmtId="0" fontId="6" fillId="14" borderId="7" xfId="1" applyFont="1" applyFill="1" applyBorder="1" applyAlignment="1">
      <alignment horizontal="center" vertical="center" wrapText="1"/>
    </xf>
    <xf numFmtId="0" fontId="6" fillId="14" borderId="13" xfId="1" applyFont="1" applyFill="1" applyBorder="1" applyAlignment="1">
      <alignment horizontal="center" vertical="center" wrapText="1"/>
    </xf>
    <xf numFmtId="0" fontId="6" fillId="14" borderId="6" xfId="1" applyFont="1" applyFill="1" applyBorder="1" applyAlignment="1">
      <alignment horizontal="center" vertical="center" wrapText="1"/>
    </xf>
    <xf numFmtId="0" fontId="28" fillId="14" borderId="3" xfId="1" applyFont="1" applyFill="1" applyBorder="1" applyAlignment="1">
      <alignment horizontal="center" vertical="center" wrapText="1"/>
    </xf>
    <xf numFmtId="0" fontId="28" fillId="14" borderId="4" xfId="1" applyFont="1" applyFill="1" applyBorder="1" applyAlignment="1">
      <alignment horizontal="center" vertical="center" wrapText="1"/>
    </xf>
    <xf numFmtId="0" fontId="28" fillId="14" borderId="5" xfId="1" applyFont="1" applyFill="1" applyBorder="1" applyAlignment="1">
      <alignment horizontal="center" vertical="center" wrapText="1"/>
    </xf>
    <xf numFmtId="0" fontId="29" fillId="13" borderId="3" xfId="1" applyFont="1" applyFill="1" applyBorder="1" applyAlignment="1">
      <alignment horizontal="center" vertical="center" wrapText="1"/>
    </xf>
    <xf numFmtId="0" fontId="29" fillId="13" borderId="4" xfId="1" applyFont="1" applyFill="1" applyBorder="1" applyAlignment="1">
      <alignment horizontal="center" vertical="center" wrapText="1"/>
    </xf>
    <xf numFmtId="0" fontId="29" fillId="13" borderId="5" xfId="1" applyFont="1" applyFill="1" applyBorder="1" applyAlignment="1">
      <alignment horizontal="center" vertical="center" wrapText="1"/>
    </xf>
    <xf numFmtId="0" fontId="28" fillId="10" borderId="3" xfId="1" applyFont="1" applyFill="1" applyBorder="1" applyAlignment="1">
      <alignment horizontal="center" vertical="center" wrapText="1"/>
    </xf>
    <xf numFmtId="0" fontId="28" fillId="10" borderId="4" xfId="1" applyFont="1" applyFill="1" applyBorder="1" applyAlignment="1">
      <alignment horizontal="center" vertical="center" wrapText="1"/>
    </xf>
    <xf numFmtId="0" fontId="28" fillId="10" borderId="5" xfId="1" applyFont="1" applyFill="1" applyBorder="1" applyAlignment="1">
      <alignment horizontal="center" vertical="center" wrapText="1"/>
    </xf>
    <xf numFmtId="0" fontId="7" fillId="0" borderId="2" xfId="1" applyFont="1" applyBorder="1" applyAlignment="1">
      <alignment horizontal="center" vertical="center" wrapText="1"/>
    </xf>
    <xf numFmtId="0" fontId="9" fillId="6" borderId="8" xfId="1" applyFont="1" applyFill="1" applyBorder="1" applyAlignment="1">
      <alignment horizontal="right" vertical="center"/>
    </xf>
    <xf numFmtId="0" fontId="9" fillId="6" borderId="1" xfId="1" applyFont="1" applyFill="1" applyAlignment="1">
      <alignment horizontal="right" vertical="center"/>
    </xf>
    <xf numFmtId="0" fontId="4" fillId="0" borderId="1" xfId="1" applyFont="1" applyAlignment="1">
      <alignment horizontal="left" vertical="center"/>
    </xf>
    <xf numFmtId="0" fontId="6" fillId="7" borderId="2" xfId="1" applyFont="1" applyFill="1" applyBorder="1" applyAlignment="1">
      <alignment horizontal="center" vertical="center" wrapText="1"/>
    </xf>
    <xf numFmtId="0" fontId="15" fillId="0" borderId="22" xfId="1" applyFont="1" applyBorder="1" applyAlignment="1">
      <alignment horizontal="left" vertical="center" wrapText="1"/>
    </xf>
    <xf numFmtId="0" fontId="15" fillId="0" borderId="35" xfId="1" applyFont="1" applyBorder="1" applyAlignment="1">
      <alignment horizontal="left" vertical="center" wrapText="1"/>
    </xf>
    <xf numFmtId="0" fontId="15" fillId="0" borderId="33" xfId="1" applyFont="1" applyBorder="1" applyAlignment="1">
      <alignment horizontal="left" vertical="center" wrapText="1"/>
    </xf>
    <xf numFmtId="0" fontId="15" fillId="0" borderId="10" xfId="1" applyFont="1" applyBorder="1" applyAlignment="1">
      <alignment horizontal="left" vertical="center" wrapText="1"/>
    </xf>
    <xf numFmtId="0" fontId="15" fillId="0" borderId="11" xfId="1" applyFont="1" applyBorder="1" applyAlignment="1">
      <alignment horizontal="left" vertical="center" wrapText="1"/>
    </xf>
    <xf numFmtId="0" fontId="15" fillId="0" borderId="12" xfId="1" applyFont="1" applyBorder="1" applyAlignment="1">
      <alignment horizontal="left" vertical="center" wrapText="1"/>
    </xf>
    <xf numFmtId="0" fontId="6" fillId="0" borderId="1" xfId="1" applyFont="1" applyAlignment="1">
      <alignment horizontal="left" vertical="center"/>
    </xf>
    <xf numFmtId="0" fontId="4" fillId="0" borderId="1" xfId="1" applyFont="1" applyAlignment="1">
      <alignment vertical="center"/>
    </xf>
    <xf numFmtId="0" fontId="9" fillId="12" borderId="6" xfId="1" applyFont="1" applyFill="1" applyBorder="1" applyAlignment="1">
      <alignment horizontal="right" vertical="center"/>
    </xf>
    <xf numFmtId="0" fontId="42" fillId="0" borderId="7" xfId="0" applyFont="1" applyBorder="1" applyAlignment="1">
      <alignment horizontal="justify" vertical="center"/>
    </xf>
    <xf numFmtId="0" fontId="31" fillId="0" borderId="2" xfId="0" applyFont="1" applyBorder="1" applyAlignment="1">
      <alignment horizontal="left" vertical="center" wrapText="1"/>
    </xf>
    <xf numFmtId="0" fontId="43" fillId="0" borderId="7" xfId="0" applyFont="1" applyBorder="1" applyAlignment="1">
      <alignment horizontal="left" vertical="center"/>
    </xf>
    <xf numFmtId="0" fontId="43" fillId="0" borderId="6" xfId="0" applyFont="1" applyBorder="1" applyAlignment="1">
      <alignment horizontal="left" vertical="center"/>
    </xf>
    <xf numFmtId="0" fontId="15" fillId="0" borderId="3" xfId="0" applyFont="1" applyBorder="1" applyAlignment="1">
      <alignment horizontal="left" vertical="center" wrapText="1"/>
    </xf>
    <xf numFmtId="0" fontId="15" fillId="0" borderId="5" xfId="0" applyFont="1" applyBorder="1" applyAlignment="1">
      <alignment horizontal="left" vertical="center" wrapText="1"/>
    </xf>
    <xf numFmtId="0" fontId="15" fillId="0" borderId="7" xfId="0" applyFont="1" applyBorder="1" applyAlignment="1">
      <alignment horizontal="justify" vertical="center" wrapText="1"/>
    </xf>
    <xf numFmtId="0" fontId="15" fillId="0" borderId="6" xfId="0" applyFont="1" applyBorder="1" applyAlignment="1">
      <alignment horizontal="justify" vertical="center"/>
    </xf>
    <xf numFmtId="0" fontId="34" fillId="0" borderId="2" xfId="0" applyFont="1" applyBorder="1" applyAlignment="1">
      <alignment horizontal="left" vertic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15" fillId="0" borderId="7" xfId="0" applyFont="1" applyBorder="1" applyAlignment="1">
      <alignment horizontal="justify" vertical="center"/>
    </xf>
    <xf numFmtId="0" fontId="42" fillId="0" borderId="3" xfId="0" applyFont="1" applyBorder="1" applyAlignment="1">
      <alignment horizontal="left" vertical="top" wrapText="1"/>
    </xf>
    <xf numFmtId="0" fontId="42" fillId="0" borderId="4" xfId="0" applyFont="1" applyBorder="1" applyAlignment="1">
      <alignment horizontal="left" vertical="top" wrapText="1"/>
    </xf>
    <xf numFmtId="0" fontId="42" fillId="0" borderId="5" xfId="0" applyFont="1" applyBorder="1" applyAlignment="1">
      <alignment horizontal="left" vertical="top" wrapText="1"/>
    </xf>
    <xf numFmtId="0" fontId="34" fillId="0" borderId="7" xfId="0" applyFont="1" applyBorder="1" applyAlignment="1">
      <alignment horizontal="justify" vertical="center"/>
    </xf>
    <xf numFmtId="0" fontId="34" fillId="0" borderId="6" xfId="0" applyFont="1" applyBorder="1" applyAlignment="1">
      <alignment horizontal="justify" vertical="center"/>
    </xf>
    <xf numFmtId="0" fontId="42" fillId="0" borderId="2" xfId="0" applyFont="1" applyBorder="1" applyAlignment="1">
      <alignment horizontal="left" vertical="center" wrapText="1"/>
    </xf>
    <xf numFmtId="0" fontId="42" fillId="0" borderId="7" xfId="0" applyFont="1" applyBorder="1" applyAlignment="1">
      <alignment horizontal="left" vertical="center"/>
    </xf>
    <xf numFmtId="0" fontId="42" fillId="0" borderId="6" xfId="0" applyFont="1" applyBorder="1" applyAlignment="1">
      <alignment horizontal="left" vertical="center"/>
    </xf>
    <xf numFmtId="0" fontId="34" fillId="0" borderId="7" xfId="0" applyFont="1" applyBorder="1" applyAlignment="1">
      <alignment horizontal="left" vertical="center"/>
    </xf>
    <xf numFmtId="0" fontId="34" fillId="0" borderId="6" xfId="0" applyFont="1" applyBorder="1" applyAlignment="1">
      <alignment horizontal="left" vertical="center"/>
    </xf>
    <xf numFmtId="0" fontId="15" fillId="0" borderId="70" xfId="0" applyFont="1" applyBorder="1" applyAlignment="1">
      <alignment horizontal="left" vertical="top" wrapText="1"/>
    </xf>
    <xf numFmtId="0" fontId="15" fillId="0" borderId="51" xfId="0" applyFont="1" applyBorder="1" applyAlignment="1">
      <alignment horizontal="left" vertical="top" wrapText="1"/>
    </xf>
    <xf numFmtId="0" fontId="9" fillId="12" borderId="11" xfId="1" applyFont="1" applyFill="1" applyBorder="1" applyAlignment="1">
      <alignment horizontal="right" vertical="center"/>
    </xf>
    <xf numFmtId="0" fontId="9" fillId="12" borderId="12" xfId="1" applyFont="1" applyFill="1" applyBorder="1" applyAlignment="1">
      <alignment horizontal="right" vertical="center"/>
    </xf>
    <xf numFmtId="0" fontId="15" fillId="0" borderId="69" xfId="0" applyFont="1" applyBorder="1" applyAlignment="1">
      <alignment horizontal="center" vertical="top" wrapText="1"/>
    </xf>
    <xf numFmtId="0" fontId="15" fillId="0" borderId="70" xfId="0" applyFont="1" applyBorder="1" applyAlignment="1">
      <alignment horizontal="center" vertical="top" wrapText="1"/>
    </xf>
    <xf numFmtId="0" fontId="15" fillId="0" borderId="51" xfId="0" applyFont="1" applyBorder="1" applyAlignment="1">
      <alignment horizontal="center" vertical="top" wrapText="1"/>
    </xf>
    <xf numFmtId="0" fontId="15" fillId="0" borderId="63" xfId="1" applyFont="1" applyBorder="1" applyAlignment="1">
      <alignment horizontal="left" vertical="center" wrapText="1"/>
    </xf>
    <xf numFmtId="0" fontId="15" fillId="0" borderId="64" xfId="1" applyFont="1" applyBorder="1" applyAlignment="1">
      <alignment horizontal="left" vertical="center" wrapText="1"/>
    </xf>
    <xf numFmtId="0" fontId="15" fillId="0" borderId="59" xfId="1" applyFont="1" applyBorder="1" applyAlignment="1">
      <alignment horizontal="left" vertical="center" wrapText="1"/>
    </xf>
    <xf numFmtId="0" fontId="53" fillId="0" borderId="54" xfId="1" applyFont="1" applyBorder="1" applyAlignment="1">
      <alignment horizontal="left" vertical="center" wrapText="1"/>
    </xf>
    <xf numFmtId="0" fontId="47" fillId="20" borderId="54" xfId="1" applyFont="1" applyFill="1" applyBorder="1" applyAlignment="1">
      <alignment horizontal="center" vertical="center" wrapText="1"/>
    </xf>
    <xf numFmtId="0" fontId="45" fillId="0" borderId="48" xfId="0" applyFont="1" applyBorder="1" applyAlignment="1">
      <alignment horizontal="center" vertical="center" wrapText="1"/>
    </xf>
    <xf numFmtId="0" fontId="51" fillId="20" borderId="54" xfId="0" applyFont="1" applyFill="1" applyBorder="1" applyAlignment="1">
      <alignment horizontal="center" vertical="center" wrapText="1"/>
    </xf>
    <xf numFmtId="0" fontId="47" fillId="0" borderId="54" xfId="1" applyFont="1" applyBorder="1" applyAlignment="1">
      <alignment horizontal="center" vertical="center" wrapText="1"/>
    </xf>
    <xf numFmtId="0" fontId="63" fillId="20" borderId="54" xfId="1" applyFont="1" applyFill="1" applyBorder="1" applyAlignment="1">
      <alignment horizontal="center" vertical="center" wrapText="1"/>
    </xf>
    <xf numFmtId="0" fontId="57" fillId="0" borderId="58" xfId="0" applyFont="1" applyBorder="1" applyAlignment="1">
      <alignment horizontal="center" vertical="center" wrapText="1"/>
    </xf>
    <xf numFmtId="164" fontId="48" fillId="19" borderId="53" xfId="0" applyNumberFormat="1" applyFont="1" applyFill="1" applyBorder="1" applyAlignment="1">
      <alignment horizontal="left"/>
    </xf>
    <xf numFmtId="0" fontId="53" fillId="0" borderId="1" xfId="1" applyFont="1" applyAlignment="1">
      <alignment horizontal="left" vertical="center"/>
    </xf>
    <xf numFmtId="0" fontId="66" fillId="0" borderId="54" xfId="0" applyFont="1" applyBorder="1" applyAlignment="1">
      <alignment horizontal="left" vertical="center" wrapText="1"/>
    </xf>
    <xf numFmtId="0" fontId="53" fillId="0" borderId="54" xfId="0" applyFont="1" applyBorder="1" applyAlignment="1">
      <alignment horizontal="justify" vertical="center" wrapText="1"/>
    </xf>
    <xf numFmtId="0" fontId="59" fillId="0" borderId="54" xfId="0" applyFont="1" applyBorder="1" applyAlignment="1">
      <alignment horizontal="left" vertical="center"/>
    </xf>
    <xf numFmtId="0" fontId="62" fillId="22" borderId="54" xfId="1" applyFont="1" applyFill="1" applyBorder="1" applyAlignment="1">
      <alignment horizontal="center" vertical="center" wrapText="1"/>
    </xf>
    <xf numFmtId="0" fontId="63" fillId="23" borderId="54" xfId="1" applyFont="1" applyFill="1" applyBorder="1" applyAlignment="1">
      <alignment horizontal="center" vertical="center" wrapText="1"/>
    </xf>
    <xf numFmtId="0" fontId="47" fillId="21" borderId="54" xfId="1" applyFont="1" applyFill="1" applyBorder="1" applyAlignment="1">
      <alignment horizontal="center" vertical="center" wrapText="1"/>
    </xf>
    <xf numFmtId="0" fontId="60" fillId="20" borderId="54" xfId="1" applyFont="1" applyFill="1" applyBorder="1" applyAlignment="1">
      <alignment horizontal="center" vertical="center" wrapText="1"/>
    </xf>
    <xf numFmtId="0" fontId="61" fillId="22" borderId="54" xfId="1" applyFont="1" applyFill="1" applyBorder="1" applyAlignment="1">
      <alignment horizontal="center" vertical="center" wrapText="1"/>
    </xf>
    <xf numFmtId="0" fontId="51" fillId="23" borderId="54" xfId="1" applyFont="1" applyFill="1" applyBorder="1" applyAlignment="1">
      <alignment horizontal="center" vertical="center" wrapText="1"/>
    </xf>
    <xf numFmtId="0" fontId="51" fillId="20" borderId="54" xfId="1" applyFont="1" applyFill="1" applyBorder="1" applyAlignment="1">
      <alignment horizontal="center" vertical="center" wrapText="1"/>
    </xf>
    <xf numFmtId="0" fontId="56" fillId="24" borderId="8" xfId="1" applyFont="1" applyFill="1" applyBorder="1" applyAlignment="1">
      <alignment horizontal="right" vertical="center"/>
    </xf>
    <xf numFmtId="0" fontId="49" fillId="0" borderId="1" xfId="1" applyFont="1" applyAlignment="1">
      <alignment vertical="center"/>
    </xf>
    <xf numFmtId="0" fontId="51" fillId="21" borderId="54" xfId="1" applyFont="1" applyFill="1" applyBorder="1" applyAlignment="1">
      <alignment horizontal="center" vertical="center" wrapText="1"/>
    </xf>
    <xf numFmtId="0" fontId="56" fillId="20" borderId="54" xfId="1" applyFont="1" applyFill="1" applyBorder="1" applyAlignment="1">
      <alignment horizontal="right" vertical="center"/>
    </xf>
    <xf numFmtId="0" fontId="50" fillId="0" borderId="1" xfId="1" applyFont="1" applyAlignment="1">
      <alignment horizontal="left" vertical="center"/>
    </xf>
    <xf numFmtId="0" fontId="49" fillId="0" borderId="1" xfId="1" applyFont="1" applyAlignment="1">
      <alignment horizontal="left" vertical="center"/>
    </xf>
    <xf numFmtId="0" fontId="53" fillId="0" borderId="49" xfId="0" applyFont="1" applyBorder="1" applyAlignment="1">
      <alignment horizontal="left" vertical="top" wrapText="1"/>
    </xf>
    <xf numFmtId="0" fontId="53" fillId="0" borderId="51" xfId="0" applyFont="1" applyBorder="1" applyAlignment="1">
      <alignment horizontal="left" vertical="top" wrapText="1"/>
    </xf>
    <xf numFmtId="0" fontId="6" fillId="8" borderId="54" xfId="0" applyFont="1" applyFill="1" applyBorder="1" applyAlignment="1">
      <alignment horizontal="center" vertical="center" wrapText="1"/>
    </xf>
    <xf numFmtId="0" fontId="34" fillId="0" borderId="57" xfId="0" applyFont="1" applyBorder="1" applyAlignment="1">
      <alignment horizontal="justify" vertical="center" wrapText="1"/>
    </xf>
    <xf numFmtId="0" fontId="34" fillId="0" borderId="56" xfId="0" applyFont="1" applyBorder="1" applyAlignment="1">
      <alignment horizontal="justify" vertical="center" wrapText="1"/>
    </xf>
    <xf numFmtId="0" fontId="33" fillId="0" borderId="27" xfId="0" applyFont="1" applyBorder="1" applyAlignment="1">
      <alignment horizontal="center" vertical="center" wrapText="1"/>
    </xf>
    <xf numFmtId="0" fontId="33" fillId="0" borderId="32" xfId="0" applyFont="1" applyBorder="1" applyAlignment="1">
      <alignment horizontal="center" vertical="center" wrapText="1"/>
    </xf>
    <xf numFmtId="0" fontId="33" fillId="0" borderId="36"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38" xfId="0" applyFont="1" applyBorder="1" applyAlignment="1">
      <alignment horizontal="center" vertical="center" wrapText="1"/>
    </xf>
    <xf numFmtId="0" fontId="33" fillId="0" borderId="37" xfId="0" applyFont="1" applyBorder="1" applyAlignment="1">
      <alignment horizontal="center" vertical="center" wrapText="1"/>
    </xf>
    <xf numFmtId="0" fontId="33" fillId="0" borderId="29" xfId="0" applyFont="1" applyBorder="1" applyAlignment="1">
      <alignment horizontal="center" vertical="center" wrapText="1"/>
    </xf>
    <xf numFmtId="0" fontId="33" fillId="0" borderId="25" xfId="0" applyFont="1" applyBorder="1" applyAlignment="1">
      <alignment horizontal="center" vertical="center" wrapText="1"/>
    </xf>
    <xf numFmtId="164" fontId="19" fillId="3" borderId="24" xfId="0" quotePrefix="1" applyNumberFormat="1" applyFont="1" applyFill="1" applyBorder="1" applyAlignment="1">
      <alignment horizontal="left" wrapText="1"/>
    </xf>
    <xf numFmtId="164" fontId="19" fillId="3" borderId="25" xfId="0" applyNumberFormat="1" applyFont="1" applyFill="1" applyBorder="1" applyAlignment="1">
      <alignment horizontal="left" wrapText="1"/>
    </xf>
    <xf numFmtId="0" fontId="15" fillId="0" borderId="14" xfId="1" applyFont="1" applyBorder="1" applyAlignment="1">
      <alignment horizontal="left" vertical="center" wrapText="1"/>
    </xf>
    <xf numFmtId="0" fontId="15" fillId="0" borderId="1" xfId="1" applyFont="1" applyAlignment="1">
      <alignment horizontal="left" vertical="center" wrapText="1"/>
    </xf>
    <xf numFmtId="0" fontId="15" fillId="0" borderId="8" xfId="1" applyFont="1" applyBorder="1" applyAlignment="1">
      <alignment horizontal="left" vertical="center" wrapText="1"/>
    </xf>
    <xf numFmtId="0" fontId="31" fillId="0" borderId="54" xfId="0" applyFont="1" applyBorder="1" applyAlignment="1">
      <alignment horizontal="left" vertical="center" wrapText="1"/>
    </xf>
    <xf numFmtId="0" fontId="31" fillId="0" borderId="57" xfId="0" applyFont="1" applyBorder="1" applyAlignment="1" applyProtection="1">
      <alignment horizontal="left" vertical="center" wrapText="1"/>
      <protection locked="0"/>
    </xf>
    <xf numFmtId="0" fontId="31" fillId="0" borderId="56" xfId="0" applyFont="1" applyBorder="1" applyAlignment="1" applyProtection="1">
      <alignment horizontal="left" vertical="center" wrapText="1"/>
      <protection locked="0"/>
    </xf>
    <xf numFmtId="0" fontId="6" fillId="10" borderId="57" xfId="1" applyFont="1" applyFill="1" applyBorder="1" applyAlignment="1">
      <alignment horizontal="center" vertical="center" wrapText="1"/>
    </xf>
    <xf numFmtId="0" fontId="6" fillId="10" borderId="62" xfId="1" applyFont="1" applyFill="1" applyBorder="1" applyAlignment="1">
      <alignment horizontal="center" vertical="center" wrapText="1"/>
    </xf>
    <xf numFmtId="0" fontId="6" fillId="10" borderId="56" xfId="1" applyFont="1" applyFill="1" applyBorder="1" applyAlignment="1">
      <alignment horizontal="center" vertical="center" wrapText="1"/>
    </xf>
    <xf numFmtId="0" fontId="7" fillId="7" borderId="54" xfId="1" applyFont="1" applyFill="1" applyBorder="1" applyAlignment="1">
      <alignment horizontal="center" vertical="center" wrapText="1"/>
    </xf>
    <xf numFmtId="0" fontId="7" fillId="9" borderId="54" xfId="1" applyFont="1" applyFill="1" applyBorder="1" applyAlignment="1">
      <alignment horizontal="center" vertical="center" wrapText="1"/>
    </xf>
    <xf numFmtId="0" fontId="8" fillId="10" borderId="54" xfId="1" applyFont="1" applyFill="1" applyBorder="1" applyAlignment="1">
      <alignment horizontal="center" vertical="center" wrapText="1"/>
    </xf>
    <xf numFmtId="0" fontId="24" fillId="13" borderId="57" xfId="1" applyFont="1" applyFill="1" applyBorder="1" applyAlignment="1">
      <alignment horizontal="center" vertical="center" wrapText="1"/>
    </xf>
    <xf numFmtId="0" fontId="24" fillId="13" borderId="62" xfId="1" applyFont="1" applyFill="1" applyBorder="1" applyAlignment="1">
      <alignment horizontal="center" vertical="center" wrapText="1"/>
    </xf>
    <xf numFmtId="0" fontId="24" fillId="13" borderId="56" xfId="1" applyFont="1" applyFill="1" applyBorder="1" applyAlignment="1">
      <alignment horizontal="center" vertical="center" wrapText="1"/>
    </xf>
    <xf numFmtId="0" fontId="6" fillId="14" borderId="57" xfId="1" applyFont="1" applyFill="1" applyBorder="1" applyAlignment="1">
      <alignment horizontal="center" vertical="center" wrapText="1"/>
    </xf>
    <xf numFmtId="0" fontId="6" fillId="14" borderId="62" xfId="1" applyFont="1" applyFill="1" applyBorder="1" applyAlignment="1">
      <alignment horizontal="center" vertical="center" wrapText="1"/>
    </xf>
    <xf numFmtId="0" fontId="6" fillId="14" borderId="56" xfId="1" applyFont="1" applyFill="1" applyBorder="1" applyAlignment="1">
      <alignment horizontal="center" vertical="center" wrapText="1"/>
    </xf>
    <xf numFmtId="0" fontId="28" fillId="14" borderId="49" xfId="1" applyFont="1" applyFill="1" applyBorder="1" applyAlignment="1">
      <alignment horizontal="center" vertical="center" wrapText="1"/>
    </xf>
    <xf numFmtId="0" fontId="28" fillId="14" borderId="51" xfId="1" applyFont="1" applyFill="1" applyBorder="1" applyAlignment="1">
      <alignment horizontal="center" vertical="center" wrapText="1"/>
    </xf>
    <xf numFmtId="0" fontId="29" fillId="13" borderId="49" xfId="1" applyFont="1" applyFill="1" applyBorder="1" applyAlignment="1">
      <alignment horizontal="center" vertical="center" wrapText="1"/>
    </xf>
    <xf numFmtId="0" fontId="29" fillId="13" borderId="51" xfId="1" applyFont="1" applyFill="1" applyBorder="1" applyAlignment="1">
      <alignment horizontal="center" vertical="center" wrapText="1"/>
    </xf>
    <xf numFmtId="0" fontId="28" fillId="10" borderId="49" xfId="1" applyFont="1" applyFill="1" applyBorder="1" applyAlignment="1">
      <alignment horizontal="center" vertical="center" wrapText="1"/>
    </xf>
    <xf numFmtId="0" fontId="28" fillId="10" borderId="51" xfId="1" applyFont="1" applyFill="1" applyBorder="1" applyAlignment="1">
      <alignment horizontal="center" vertical="center" wrapText="1"/>
    </xf>
    <xf numFmtId="0" fontId="7" fillId="0" borderId="54" xfId="1" applyFont="1" applyBorder="1" applyAlignment="1">
      <alignment horizontal="center" vertical="center" wrapText="1"/>
    </xf>
    <xf numFmtId="0" fontId="9" fillId="6" borderId="8" xfId="1" applyFont="1" applyFill="1" applyBorder="1" applyAlignment="1">
      <alignment horizontal="right" vertical="center" wrapText="1"/>
    </xf>
    <xf numFmtId="0" fontId="9" fillId="6" borderId="1" xfId="1" applyFont="1" applyFill="1" applyAlignment="1">
      <alignment horizontal="right" vertical="center" wrapText="1"/>
    </xf>
    <xf numFmtId="0" fontId="4" fillId="0" borderId="1" xfId="1" applyFont="1" applyAlignment="1">
      <alignment horizontal="left" vertical="center" wrapText="1"/>
    </xf>
    <xf numFmtId="0" fontId="15" fillId="0" borderId="22" xfId="1" applyFont="1" applyBorder="1" applyAlignment="1" applyProtection="1">
      <alignment horizontal="left" vertical="center" wrapText="1"/>
      <protection locked="0"/>
    </xf>
    <xf numFmtId="0" fontId="15" fillId="0" borderId="35" xfId="1" applyFont="1" applyBorder="1" applyAlignment="1" applyProtection="1">
      <alignment horizontal="left" vertical="center" wrapText="1"/>
      <protection locked="0"/>
    </xf>
    <xf numFmtId="0" fontId="15" fillId="0" borderId="33" xfId="1" applyFont="1" applyBorder="1" applyAlignment="1" applyProtection="1">
      <alignment horizontal="left" vertical="center" wrapText="1"/>
      <protection locked="0"/>
    </xf>
    <xf numFmtId="0" fontId="15" fillId="0" borderId="63" xfId="1" applyFont="1" applyBorder="1" applyAlignment="1" applyProtection="1">
      <alignment horizontal="left" vertical="center" wrapText="1"/>
      <protection locked="0"/>
    </xf>
    <xf numFmtId="0" fontId="15" fillId="0" borderId="64" xfId="1" applyFont="1" applyBorder="1" applyAlignment="1" applyProtection="1">
      <alignment horizontal="left" vertical="center" wrapText="1"/>
      <protection locked="0"/>
    </xf>
    <xf numFmtId="0" fontId="15" fillId="0" borderId="59" xfId="1" applyFont="1" applyBorder="1" applyAlignment="1" applyProtection="1">
      <alignment horizontal="left" vertical="center" wrapText="1"/>
      <protection locked="0"/>
    </xf>
    <xf numFmtId="0" fontId="6" fillId="0" borderId="1" xfId="1" applyFont="1" applyAlignment="1">
      <alignment horizontal="left" vertical="center" wrapText="1"/>
    </xf>
    <xf numFmtId="0" fontId="10" fillId="0" borderId="1" xfId="1" applyFont="1" applyAlignment="1">
      <alignment horizontal="left" vertical="center" wrapText="1"/>
    </xf>
    <xf numFmtId="0" fontId="4" fillId="0" borderId="1" xfId="1" applyFont="1" applyAlignment="1">
      <alignment vertical="center" wrapText="1"/>
    </xf>
    <xf numFmtId="0" fontId="9" fillId="12" borderId="57" xfId="1" applyFont="1" applyFill="1" applyBorder="1" applyAlignment="1">
      <alignment horizontal="right" vertical="center" wrapText="1"/>
    </xf>
    <xf numFmtId="0" fontId="9" fillId="12" borderId="62" xfId="1" applyFont="1" applyFill="1" applyBorder="1" applyAlignment="1">
      <alignment horizontal="right" vertical="center" wrapText="1"/>
    </xf>
    <xf numFmtId="0" fontId="9" fillId="12" borderId="56" xfId="1" applyFont="1" applyFill="1" applyBorder="1" applyAlignment="1">
      <alignment horizontal="right" vertical="center" wrapText="1"/>
    </xf>
    <xf numFmtId="0" fontId="15" fillId="0" borderId="65" xfId="0" applyFont="1" applyBorder="1" applyAlignment="1">
      <alignment horizontal="left" vertical="top" wrapText="1"/>
    </xf>
    <xf numFmtId="0" fontId="15" fillId="0" borderId="69" xfId="0" applyFont="1" applyBorder="1" applyAlignment="1">
      <alignment horizontal="left" vertical="center" wrapText="1"/>
    </xf>
    <xf numFmtId="0" fontId="7" fillId="11" borderId="2" xfId="1" applyFont="1" applyFill="1" applyBorder="1" applyAlignment="1">
      <alignment horizontal="center" vertical="center" wrapText="1"/>
    </xf>
    <xf numFmtId="0" fontId="26" fillId="0" borderId="2" xfId="23" applyFont="1" applyBorder="1" applyAlignment="1">
      <alignment horizontal="justify" vertical="center" wrapText="1"/>
    </xf>
    <xf numFmtId="0" fontId="15" fillId="0" borderId="2" xfId="23" applyFont="1" applyBorder="1" applyAlignment="1">
      <alignment horizontal="justify" vertical="center" wrapText="1"/>
    </xf>
    <xf numFmtId="0" fontId="24" fillId="17" borderId="2" xfId="23" applyFont="1" applyFill="1" applyBorder="1" applyAlignment="1">
      <alignment horizontal="center" vertical="center"/>
    </xf>
    <xf numFmtId="0" fontId="32" fillId="0" borderId="15" xfId="0" applyFont="1" applyBorder="1" applyAlignment="1">
      <alignment horizontal="center" vertical="center" wrapText="1"/>
    </xf>
    <xf numFmtId="0" fontId="32" fillId="0" borderId="16" xfId="0" applyFont="1" applyBorder="1" applyAlignment="1">
      <alignment horizontal="center" vertical="center" wrapText="1"/>
    </xf>
    <xf numFmtId="0" fontId="32" fillId="0" borderId="17" xfId="0" applyFont="1" applyBorder="1" applyAlignment="1">
      <alignment horizontal="center" vertical="center" wrapText="1"/>
    </xf>
    <xf numFmtId="0" fontId="9" fillId="0" borderId="26" xfId="23" applyFont="1" applyBorder="1" applyAlignment="1">
      <alignment horizontal="center" vertical="center"/>
    </xf>
    <xf numFmtId="0" fontId="9" fillId="0" borderId="27" xfId="23" applyFont="1" applyBorder="1" applyAlignment="1">
      <alignment horizontal="center" vertical="center"/>
    </xf>
    <xf numFmtId="0" fontId="9" fillId="0" borderId="8" xfId="23" applyFont="1" applyBorder="1" applyAlignment="1">
      <alignment horizontal="center" vertical="center"/>
    </xf>
    <xf numFmtId="0" fontId="9" fillId="0" borderId="1" xfId="23" applyFont="1" applyAlignment="1">
      <alignment horizontal="center" vertical="center"/>
    </xf>
    <xf numFmtId="0" fontId="9" fillId="0" borderId="24" xfId="23" applyFont="1" applyBorder="1" applyAlignment="1">
      <alignment horizontal="center" vertical="center"/>
    </xf>
    <xf numFmtId="0" fontId="9" fillId="0" borderId="29" xfId="23" applyFont="1" applyBorder="1" applyAlignment="1">
      <alignment horizontal="center" vertical="center"/>
    </xf>
    <xf numFmtId="0" fontId="20" fillId="3" borderId="18" xfId="23" applyFont="1" applyFill="1" applyBorder="1" applyAlignment="1">
      <alignment horizontal="left"/>
    </xf>
    <xf numFmtId="0" fontId="19" fillId="3" borderId="19" xfId="23" applyFont="1" applyFill="1" applyBorder="1" applyAlignment="1">
      <alignment horizontal="left"/>
    </xf>
    <xf numFmtId="0" fontId="20" fillId="3" borderId="22" xfId="23" applyFont="1" applyFill="1" applyBorder="1" applyAlignment="1">
      <alignment horizontal="left"/>
    </xf>
    <xf numFmtId="0" fontId="19" fillId="3" borderId="23" xfId="23" applyFont="1" applyFill="1" applyBorder="1" applyAlignment="1">
      <alignment horizontal="left"/>
    </xf>
    <xf numFmtId="164" fontId="19" fillId="3" borderId="24" xfId="23" quotePrefix="1" applyNumberFormat="1" applyFont="1" applyFill="1" applyBorder="1" applyAlignment="1">
      <alignment horizontal="left"/>
    </xf>
    <xf numFmtId="164" fontId="19" fillId="3" borderId="25" xfId="23" applyNumberFormat="1" applyFont="1" applyFill="1" applyBorder="1" applyAlignment="1">
      <alignment horizontal="left"/>
    </xf>
    <xf numFmtId="0" fontId="24" fillId="16" borderId="2" xfId="23" applyFont="1" applyFill="1" applyBorder="1" applyAlignment="1">
      <alignment horizontal="center" vertical="center"/>
    </xf>
    <xf numFmtId="0" fontId="24" fillId="15" borderId="2" xfId="23" applyFont="1" applyFill="1" applyBorder="1" applyAlignment="1">
      <alignment horizontal="center" vertical="center"/>
    </xf>
    <xf numFmtId="0" fontId="3" fillId="0" borderId="1" xfId="23" applyAlignment="1">
      <alignment horizontal="center" vertical="center"/>
    </xf>
    <xf numFmtId="0" fontId="42" fillId="0" borderId="2" xfId="0" applyFont="1" applyFill="1" applyBorder="1" applyAlignment="1">
      <alignment horizontal="justify" vertical="center" wrapText="1"/>
    </xf>
  </cellXfs>
  <cellStyles count="27">
    <cellStyle name="Excel_BuiltIn_Percent" xfId="16" xr:uid="{00000000-0005-0000-0000-000000000000}"/>
    <cellStyle name="Millares" xfId="5" builtinId="3"/>
    <cellStyle name="Millares 11" xfId="26" xr:uid="{00000000-0005-0000-0000-000002000000}"/>
    <cellStyle name="Millares 2" xfId="7" xr:uid="{00000000-0005-0000-0000-000003000000}"/>
    <cellStyle name="Millares 3" xfId="22" xr:uid="{00000000-0005-0000-0000-000004000000}"/>
    <cellStyle name="Normal" xfId="0" builtinId="0"/>
    <cellStyle name="Normal 10" xfId="9" xr:uid="{00000000-0005-0000-0000-000006000000}"/>
    <cellStyle name="Normal 11" xfId="15" xr:uid="{00000000-0005-0000-0000-000007000000}"/>
    <cellStyle name="Normal 12" xfId="20" xr:uid="{00000000-0005-0000-0000-000008000000}"/>
    <cellStyle name="Normal 12 2" xfId="25" xr:uid="{00000000-0005-0000-0000-000009000000}"/>
    <cellStyle name="Normal 13" xfId="21" xr:uid="{00000000-0005-0000-0000-00000A000000}"/>
    <cellStyle name="Normal 14" xfId="24" xr:uid="{00000000-0005-0000-0000-00000B000000}"/>
    <cellStyle name="Normal 2" xfId="2" xr:uid="{00000000-0005-0000-0000-00000C000000}"/>
    <cellStyle name="Normal 2 2" xfId="17" xr:uid="{00000000-0005-0000-0000-00000D000000}"/>
    <cellStyle name="Normal 2 3" xfId="23" xr:uid="{00000000-0005-0000-0000-00000E000000}"/>
    <cellStyle name="Normal 3" xfId="1" xr:uid="{00000000-0005-0000-0000-00000F000000}"/>
    <cellStyle name="Normal 3 2" xfId="18" xr:uid="{00000000-0005-0000-0000-000010000000}"/>
    <cellStyle name="Normal 4" xfId="4" xr:uid="{00000000-0005-0000-0000-000011000000}"/>
    <cellStyle name="Normal 4 2" xfId="19" xr:uid="{00000000-0005-0000-0000-000012000000}"/>
    <cellStyle name="Normal 5" xfId="10" xr:uid="{00000000-0005-0000-0000-000013000000}"/>
    <cellStyle name="Normal 6" xfId="11" xr:uid="{00000000-0005-0000-0000-000014000000}"/>
    <cellStyle name="Normal 7" xfId="12" xr:uid="{00000000-0005-0000-0000-000015000000}"/>
    <cellStyle name="Normal 8" xfId="13" xr:uid="{00000000-0005-0000-0000-000016000000}"/>
    <cellStyle name="Normal 9" xfId="14" xr:uid="{00000000-0005-0000-0000-000017000000}"/>
    <cellStyle name="Porcentaje" xfId="6" builtinId="5"/>
    <cellStyle name="Porcentaje 2" xfId="3" xr:uid="{00000000-0005-0000-0000-000019000000}"/>
    <cellStyle name="Porcentaje 3" xfId="8" xr:uid="{00000000-0005-0000-0000-00001A000000}"/>
  </cellStyles>
  <dxfs count="70">
    <dxf>
      <font>
        <color auto="1"/>
      </font>
      <fill>
        <patternFill>
          <bgColor rgb="FFFF0000"/>
        </patternFill>
      </fill>
    </dxf>
    <dxf>
      <fill>
        <patternFill>
          <bgColor rgb="FFFFFF00"/>
        </patternFill>
      </fill>
    </dxf>
    <dxf>
      <fill>
        <patternFill>
          <bgColor rgb="FF00B050"/>
        </patternFill>
      </fill>
    </dxf>
    <dxf>
      <fill>
        <patternFill>
          <bgColor rgb="FF00B0F0"/>
        </patternFill>
      </fill>
    </dxf>
    <dxf>
      <font>
        <color auto="1"/>
      </font>
      <fill>
        <patternFill>
          <bgColor rgb="FFFF0000"/>
        </patternFill>
      </fill>
    </dxf>
    <dxf>
      <fill>
        <patternFill>
          <bgColor rgb="FFFFFF00"/>
        </patternFill>
      </fill>
    </dxf>
    <dxf>
      <fill>
        <patternFill>
          <bgColor rgb="FF00B050"/>
        </patternFill>
      </fill>
    </dxf>
    <dxf>
      <fill>
        <patternFill>
          <bgColor rgb="FF00B0F0"/>
        </patternFill>
      </fill>
    </dxf>
    <dxf>
      <font>
        <color auto="1"/>
      </font>
      <fill>
        <patternFill>
          <bgColor rgb="FFFF0000"/>
        </patternFill>
      </fill>
    </dxf>
    <dxf>
      <fill>
        <patternFill>
          <bgColor rgb="FFFFFF00"/>
        </patternFill>
      </fill>
    </dxf>
    <dxf>
      <fill>
        <patternFill>
          <bgColor rgb="FF00B050"/>
        </patternFill>
      </fill>
    </dxf>
    <dxf>
      <fill>
        <patternFill>
          <bgColor rgb="FF00B0F0"/>
        </patternFill>
      </fill>
    </dxf>
    <dxf>
      <font>
        <color auto="1"/>
      </font>
      <fill>
        <patternFill>
          <bgColor rgb="FFFF0000"/>
        </patternFill>
      </fill>
    </dxf>
    <dxf>
      <fill>
        <patternFill>
          <bgColor rgb="FFFFFF00"/>
        </patternFill>
      </fill>
    </dxf>
    <dxf>
      <fill>
        <patternFill>
          <bgColor rgb="FF00B050"/>
        </patternFill>
      </fill>
    </dxf>
    <dxf>
      <fill>
        <patternFill>
          <bgColor rgb="FF00B0F0"/>
        </patternFill>
      </fill>
    </dxf>
    <dxf>
      <font>
        <color auto="1"/>
      </font>
      <fill>
        <patternFill>
          <bgColor rgb="FFFF0000"/>
        </patternFill>
      </fill>
    </dxf>
    <dxf>
      <fill>
        <patternFill>
          <bgColor rgb="FFFFFF00"/>
        </patternFill>
      </fill>
    </dxf>
    <dxf>
      <fill>
        <patternFill>
          <bgColor rgb="FF00B050"/>
        </patternFill>
      </fill>
    </dxf>
    <dxf>
      <fill>
        <patternFill>
          <bgColor rgb="FF00B0F0"/>
        </patternFill>
      </fill>
    </dxf>
    <dxf>
      <font>
        <color auto="1"/>
      </font>
      <fill>
        <patternFill>
          <bgColor rgb="FFFF0000"/>
        </patternFill>
      </fill>
    </dxf>
    <dxf>
      <fill>
        <patternFill>
          <bgColor rgb="FFFFFF00"/>
        </patternFill>
      </fill>
    </dxf>
    <dxf>
      <fill>
        <patternFill>
          <bgColor rgb="FF00B050"/>
        </patternFill>
      </fill>
    </dxf>
    <dxf>
      <fill>
        <patternFill>
          <bgColor rgb="FF00B0F0"/>
        </patternFill>
      </fill>
    </dxf>
    <dxf>
      <font>
        <color auto="1"/>
      </font>
      <fill>
        <patternFill>
          <bgColor rgb="FFFF0000"/>
        </patternFill>
      </fill>
    </dxf>
    <dxf>
      <fill>
        <patternFill>
          <bgColor rgb="FFFFFF00"/>
        </patternFill>
      </fill>
    </dxf>
    <dxf>
      <fill>
        <patternFill>
          <bgColor rgb="FF00B050"/>
        </patternFill>
      </fill>
    </dxf>
    <dxf>
      <fill>
        <patternFill>
          <bgColor rgb="FF00B0F0"/>
        </patternFill>
      </fill>
    </dxf>
    <dxf>
      <font>
        <color auto="1"/>
      </font>
      <fill>
        <patternFill>
          <bgColor rgb="FFFF0000"/>
        </patternFill>
      </fill>
    </dxf>
    <dxf>
      <fill>
        <patternFill>
          <bgColor rgb="FFFFFF00"/>
        </patternFill>
      </fill>
    </dxf>
    <dxf>
      <fill>
        <patternFill>
          <bgColor rgb="FF00B050"/>
        </patternFill>
      </fill>
    </dxf>
    <dxf>
      <fill>
        <patternFill>
          <bgColor rgb="FF00B0F0"/>
        </patternFill>
      </fill>
    </dxf>
    <dxf>
      <font>
        <color auto="1"/>
      </font>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FF00"/>
        </patternFill>
      </fill>
    </dxf>
    <dxf>
      <fill>
        <patternFill>
          <bgColor rgb="FF00B050"/>
        </patternFill>
      </fill>
    </dxf>
    <dxf>
      <font>
        <color auto="1"/>
      </font>
      <fill>
        <patternFill>
          <bgColor rgb="FFFF0000"/>
        </patternFill>
      </fill>
    </dxf>
    <dxf>
      <fill>
        <patternFill>
          <bgColor rgb="FF00B0F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FF00"/>
        </patternFill>
      </fill>
    </dxf>
    <dxf>
      <fill>
        <patternFill>
          <bgColor rgb="FF00B050"/>
        </patternFill>
      </fill>
    </dxf>
    <dxf>
      <font>
        <color auto="1"/>
      </font>
      <fill>
        <patternFill>
          <bgColor rgb="FFFF0000"/>
        </patternFill>
      </fill>
    </dxf>
    <dxf>
      <fill>
        <patternFill>
          <bgColor rgb="FF00B0F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FF00"/>
        </patternFill>
      </fill>
    </dxf>
    <dxf>
      <fill>
        <patternFill>
          <bgColor rgb="FF00B050"/>
        </patternFill>
      </fill>
    </dxf>
    <dxf>
      <font>
        <color auto="1"/>
      </font>
      <fill>
        <patternFill>
          <bgColor rgb="FFFF0000"/>
        </patternFill>
      </fill>
    </dxf>
    <dxf>
      <fill>
        <patternFill>
          <bgColor rgb="FF00B0F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ill>
        <patternFill>
          <bgColor rgb="FF00B0F0"/>
        </patternFill>
      </fill>
    </dxf>
  </dxfs>
  <tableStyles count="0" defaultTableStyle="TableStyleMedium9" defaultPivotStyle="PivotStyleMedium4"/>
  <colors>
    <mruColors>
      <color rgb="FFFFCC99"/>
      <color rgb="FFFFFF99"/>
      <color rgb="FF00FF00"/>
      <color rgb="FFFFFFCC"/>
      <color rgb="FFF67B00"/>
      <color rgb="FFED720D"/>
      <color rgb="FFE67300"/>
      <color rgb="FFFF7D00"/>
      <color rgb="FFFA7D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9</xdr:row>
      <xdr:rowOff>0</xdr:rowOff>
    </xdr:from>
    <xdr:to>
      <xdr:col>10</xdr:col>
      <xdr:colOff>0</xdr:colOff>
      <xdr:row>100</xdr:row>
      <xdr:rowOff>0</xdr:rowOff>
    </xdr:to>
    <xdr:sp macro="" textlink="">
      <xdr:nvSpPr>
        <xdr:cNvPr id="2" name="AutoShape 23">
          <a:extLst>
            <a:ext uri="{FF2B5EF4-FFF2-40B4-BE49-F238E27FC236}">
              <a16:creationId xmlns:a16="http://schemas.microsoft.com/office/drawing/2014/main" id="{43624B26-D309-43E8-AB6C-716DE5315BE6}"/>
            </a:ext>
          </a:extLst>
        </xdr:cNvPr>
        <xdr:cNvSpPr>
          <a:spLocks noChangeArrowheads="1"/>
        </xdr:cNvSpPr>
      </xdr:nvSpPr>
      <xdr:spPr bwMode="auto">
        <a:xfrm>
          <a:off x="285750" y="2466975"/>
          <a:ext cx="28498800" cy="104775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11</xdr:row>
      <xdr:rowOff>0</xdr:rowOff>
    </xdr:from>
    <xdr:to>
      <xdr:col>14</xdr:col>
      <xdr:colOff>0</xdr:colOff>
      <xdr:row>17</xdr:row>
      <xdr:rowOff>0</xdr:rowOff>
    </xdr:to>
    <xdr:sp macro="" textlink="">
      <xdr:nvSpPr>
        <xdr:cNvPr id="2" name="AutoShape 23">
          <a:extLst>
            <a:ext uri="{FF2B5EF4-FFF2-40B4-BE49-F238E27FC236}">
              <a16:creationId xmlns:a16="http://schemas.microsoft.com/office/drawing/2014/main" id="{B577EFC8-25EE-4EB7-9EBF-092F1B7511F8}"/>
            </a:ext>
          </a:extLst>
        </xdr:cNvPr>
        <xdr:cNvSpPr>
          <a:spLocks noChangeArrowheads="1"/>
        </xdr:cNvSpPr>
      </xdr:nvSpPr>
      <xdr:spPr bwMode="auto">
        <a:xfrm>
          <a:off x="297180" y="3954780"/>
          <a:ext cx="33025080" cy="1582674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11</xdr:row>
      <xdr:rowOff>0</xdr:rowOff>
    </xdr:from>
    <xdr:to>
      <xdr:col>14</xdr:col>
      <xdr:colOff>0</xdr:colOff>
      <xdr:row>18</xdr:row>
      <xdr:rowOff>0</xdr:rowOff>
    </xdr:to>
    <xdr:sp macro="" textlink="">
      <xdr:nvSpPr>
        <xdr:cNvPr id="2" name="AutoShape 23">
          <a:extLst>
            <a:ext uri="{FF2B5EF4-FFF2-40B4-BE49-F238E27FC236}">
              <a16:creationId xmlns:a16="http://schemas.microsoft.com/office/drawing/2014/main" id="{E63115BD-3C22-49D0-B48C-4FB3775FC7D8}"/>
            </a:ext>
          </a:extLst>
        </xdr:cNvPr>
        <xdr:cNvSpPr>
          <a:spLocks noChangeArrowheads="1"/>
        </xdr:cNvSpPr>
      </xdr:nvSpPr>
      <xdr:spPr bwMode="auto">
        <a:xfrm>
          <a:off x="297180" y="3954780"/>
          <a:ext cx="36621720" cy="1203198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11</xdr:row>
      <xdr:rowOff>0</xdr:rowOff>
    </xdr:from>
    <xdr:to>
      <xdr:col>14</xdr:col>
      <xdr:colOff>0</xdr:colOff>
      <xdr:row>18</xdr:row>
      <xdr:rowOff>0</xdr:rowOff>
    </xdr:to>
    <xdr:sp macro="" textlink="">
      <xdr:nvSpPr>
        <xdr:cNvPr id="2" name="AutoShape 23">
          <a:extLst>
            <a:ext uri="{FF2B5EF4-FFF2-40B4-BE49-F238E27FC236}">
              <a16:creationId xmlns:a16="http://schemas.microsoft.com/office/drawing/2014/main" id="{0507F7F9-D005-42EC-A75A-A395D0D36B51}"/>
            </a:ext>
          </a:extLst>
        </xdr:cNvPr>
        <xdr:cNvSpPr>
          <a:spLocks noChangeArrowheads="1"/>
        </xdr:cNvSpPr>
      </xdr:nvSpPr>
      <xdr:spPr bwMode="auto">
        <a:xfrm>
          <a:off x="297180" y="3954780"/>
          <a:ext cx="33025080" cy="1857756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9</xdr:row>
      <xdr:rowOff>0</xdr:rowOff>
    </xdr:from>
    <xdr:to>
      <xdr:col>9</xdr:col>
      <xdr:colOff>1650960</xdr:colOff>
      <xdr:row>17</xdr:row>
      <xdr:rowOff>0</xdr:rowOff>
    </xdr:to>
    <xdr:sp macro="" textlink="">
      <xdr:nvSpPr>
        <xdr:cNvPr id="2" name="AutoShape 23">
          <a:extLst>
            <a:ext uri="{FF2B5EF4-FFF2-40B4-BE49-F238E27FC236}">
              <a16:creationId xmlns:a16="http://schemas.microsoft.com/office/drawing/2014/main" id="{6B9EDCE7-0F34-4D19-9B28-ABDCF63F9AB0}"/>
            </a:ext>
          </a:extLst>
        </xdr:cNvPr>
        <xdr:cNvSpPr/>
      </xdr:nvSpPr>
      <xdr:spPr>
        <a:xfrm>
          <a:off x="297180" y="1798320"/>
          <a:ext cx="16372800" cy="13858380"/>
        </a:xfrm>
        <a:solidFill>
          <a:srgbClr val="FFFFFF"/>
        </a:solidFill>
        <a:ln w="9525">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1</xdr:col>
      <xdr:colOff>0</xdr:colOff>
      <xdr:row>11</xdr:row>
      <xdr:rowOff>0</xdr:rowOff>
    </xdr:from>
    <xdr:to>
      <xdr:col>13</xdr:col>
      <xdr:colOff>3524040</xdr:colOff>
      <xdr:row>17</xdr:row>
      <xdr:rowOff>0</xdr:rowOff>
    </xdr:to>
    <xdr:sp macro="" textlink="">
      <xdr:nvSpPr>
        <xdr:cNvPr id="3" name="AutoShape 23">
          <a:extLst>
            <a:ext uri="{FF2B5EF4-FFF2-40B4-BE49-F238E27FC236}">
              <a16:creationId xmlns:a16="http://schemas.microsoft.com/office/drawing/2014/main" id="{71AC8F15-0193-46C4-A818-8A50B4B1194A}"/>
            </a:ext>
          </a:extLst>
        </xdr:cNvPr>
        <xdr:cNvSpPr/>
      </xdr:nvSpPr>
      <xdr:spPr>
        <a:xfrm>
          <a:off x="297180" y="3954780"/>
          <a:ext cx="35032740" cy="11610540"/>
        </a:xfrm>
        <a:solidFill>
          <a:srgbClr val="FFFFFF"/>
        </a:solidFill>
        <a:ln w="9525">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11</xdr:row>
      <xdr:rowOff>0</xdr:rowOff>
    </xdr:from>
    <xdr:to>
      <xdr:col>14</xdr:col>
      <xdr:colOff>0</xdr:colOff>
      <xdr:row>18</xdr:row>
      <xdr:rowOff>0</xdr:rowOff>
    </xdr:to>
    <xdr:sp macro="" textlink="">
      <xdr:nvSpPr>
        <xdr:cNvPr id="2" name="AutoShape 23">
          <a:extLst>
            <a:ext uri="{FF2B5EF4-FFF2-40B4-BE49-F238E27FC236}">
              <a16:creationId xmlns:a16="http://schemas.microsoft.com/office/drawing/2014/main" id="{E9181088-9206-4C5B-9B5D-8D41C5DFF1CF}"/>
            </a:ext>
          </a:extLst>
        </xdr:cNvPr>
        <xdr:cNvSpPr>
          <a:spLocks noChangeArrowheads="1"/>
        </xdr:cNvSpPr>
      </xdr:nvSpPr>
      <xdr:spPr bwMode="auto">
        <a:xfrm>
          <a:off x="297180" y="3619500"/>
          <a:ext cx="33025080" cy="1876806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11</xdr:row>
      <xdr:rowOff>0</xdr:rowOff>
    </xdr:from>
    <xdr:to>
      <xdr:col>14</xdr:col>
      <xdr:colOff>0</xdr:colOff>
      <xdr:row>16</xdr:row>
      <xdr:rowOff>0</xdr:rowOff>
    </xdr:to>
    <xdr:sp macro="" textlink="">
      <xdr:nvSpPr>
        <xdr:cNvPr id="2" name="AutoShape 23">
          <a:extLst>
            <a:ext uri="{FF2B5EF4-FFF2-40B4-BE49-F238E27FC236}">
              <a16:creationId xmlns:a16="http://schemas.microsoft.com/office/drawing/2014/main" id="{7F309F47-1868-42DA-9A88-525BB9EF6DAE}"/>
            </a:ext>
          </a:extLst>
        </xdr:cNvPr>
        <xdr:cNvSpPr>
          <a:spLocks noChangeArrowheads="1"/>
        </xdr:cNvSpPr>
      </xdr:nvSpPr>
      <xdr:spPr bwMode="auto">
        <a:xfrm>
          <a:off x="297180" y="3954780"/>
          <a:ext cx="33604200" cy="648462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11</xdr:row>
      <xdr:rowOff>0</xdr:rowOff>
    </xdr:from>
    <xdr:to>
      <xdr:col>14</xdr:col>
      <xdr:colOff>0</xdr:colOff>
      <xdr:row>17</xdr:row>
      <xdr:rowOff>0</xdr:rowOff>
    </xdr:to>
    <xdr:sp macro="" textlink="">
      <xdr:nvSpPr>
        <xdr:cNvPr id="2" name="AutoShape 23">
          <a:extLst>
            <a:ext uri="{FF2B5EF4-FFF2-40B4-BE49-F238E27FC236}">
              <a16:creationId xmlns:a16="http://schemas.microsoft.com/office/drawing/2014/main" id="{60AE400F-9BE2-4625-9E3E-7DF92A084CEE}"/>
            </a:ext>
          </a:extLst>
        </xdr:cNvPr>
        <xdr:cNvSpPr>
          <a:spLocks noChangeArrowheads="1"/>
        </xdr:cNvSpPr>
      </xdr:nvSpPr>
      <xdr:spPr bwMode="auto">
        <a:xfrm>
          <a:off x="297180" y="3954780"/>
          <a:ext cx="34236660" cy="1016508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11</xdr:row>
      <xdr:rowOff>0</xdr:rowOff>
    </xdr:from>
    <xdr:to>
      <xdr:col>14</xdr:col>
      <xdr:colOff>0</xdr:colOff>
      <xdr:row>18</xdr:row>
      <xdr:rowOff>0</xdr:rowOff>
    </xdr:to>
    <xdr:sp macro="" textlink="">
      <xdr:nvSpPr>
        <xdr:cNvPr id="2" name="AutoShape 23">
          <a:extLst>
            <a:ext uri="{FF2B5EF4-FFF2-40B4-BE49-F238E27FC236}">
              <a16:creationId xmlns:a16="http://schemas.microsoft.com/office/drawing/2014/main" id="{6F11B963-AE59-40A7-A6E5-25E28DF648E1}"/>
            </a:ext>
          </a:extLst>
        </xdr:cNvPr>
        <xdr:cNvSpPr>
          <a:spLocks noChangeArrowheads="1"/>
        </xdr:cNvSpPr>
      </xdr:nvSpPr>
      <xdr:spPr bwMode="auto">
        <a:xfrm>
          <a:off x="297180" y="3619500"/>
          <a:ext cx="33025080" cy="1030986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11</xdr:row>
      <xdr:rowOff>0</xdr:rowOff>
    </xdr:from>
    <xdr:to>
      <xdr:col>14</xdr:col>
      <xdr:colOff>0</xdr:colOff>
      <xdr:row>18</xdr:row>
      <xdr:rowOff>0</xdr:rowOff>
    </xdr:to>
    <xdr:sp macro="" textlink="">
      <xdr:nvSpPr>
        <xdr:cNvPr id="2" name="AutoShape 23">
          <a:extLst>
            <a:ext uri="{FF2B5EF4-FFF2-40B4-BE49-F238E27FC236}">
              <a16:creationId xmlns:a16="http://schemas.microsoft.com/office/drawing/2014/main" id="{03765219-6CF5-4D10-A613-43B06C97E68F}"/>
            </a:ext>
          </a:extLst>
        </xdr:cNvPr>
        <xdr:cNvSpPr>
          <a:spLocks noChangeArrowheads="1"/>
        </xdr:cNvSpPr>
      </xdr:nvSpPr>
      <xdr:spPr bwMode="auto">
        <a:xfrm>
          <a:off x="297180" y="3954780"/>
          <a:ext cx="35250120" cy="1181862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11</xdr:row>
      <xdr:rowOff>0</xdr:rowOff>
    </xdr:from>
    <xdr:to>
      <xdr:col>14</xdr:col>
      <xdr:colOff>0</xdr:colOff>
      <xdr:row>22</xdr:row>
      <xdr:rowOff>0</xdr:rowOff>
    </xdr:to>
    <xdr:sp macro="" textlink="">
      <xdr:nvSpPr>
        <xdr:cNvPr id="2" name="AutoShape 23">
          <a:extLst>
            <a:ext uri="{FF2B5EF4-FFF2-40B4-BE49-F238E27FC236}">
              <a16:creationId xmlns:a16="http://schemas.microsoft.com/office/drawing/2014/main" id="{6BEFBF86-E112-469D-824E-3FC878C06F47}"/>
            </a:ext>
          </a:extLst>
        </xdr:cNvPr>
        <xdr:cNvSpPr>
          <a:spLocks noChangeArrowheads="1"/>
        </xdr:cNvSpPr>
      </xdr:nvSpPr>
      <xdr:spPr bwMode="auto">
        <a:xfrm>
          <a:off x="297180" y="3619500"/>
          <a:ext cx="33207960" cy="1894332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11</xdr:row>
      <xdr:rowOff>0</xdr:rowOff>
    </xdr:from>
    <xdr:to>
      <xdr:col>14</xdr:col>
      <xdr:colOff>0</xdr:colOff>
      <xdr:row>23</xdr:row>
      <xdr:rowOff>0</xdr:rowOff>
    </xdr:to>
    <xdr:sp macro="" textlink="">
      <xdr:nvSpPr>
        <xdr:cNvPr id="2" name="AutoShape 23">
          <a:extLst>
            <a:ext uri="{FF2B5EF4-FFF2-40B4-BE49-F238E27FC236}">
              <a16:creationId xmlns:a16="http://schemas.microsoft.com/office/drawing/2014/main" id="{13D6A651-28C2-49E1-B3EF-258FB3117DB7}"/>
            </a:ext>
          </a:extLst>
        </xdr:cNvPr>
        <xdr:cNvSpPr>
          <a:spLocks noChangeArrowheads="1"/>
        </xdr:cNvSpPr>
      </xdr:nvSpPr>
      <xdr:spPr bwMode="auto">
        <a:xfrm>
          <a:off x="297180" y="3954780"/>
          <a:ext cx="31912560" cy="1334262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11</xdr:row>
      <xdr:rowOff>0</xdr:rowOff>
    </xdr:from>
    <xdr:to>
      <xdr:col>14</xdr:col>
      <xdr:colOff>0</xdr:colOff>
      <xdr:row>18</xdr:row>
      <xdr:rowOff>0</xdr:rowOff>
    </xdr:to>
    <xdr:sp macro="" textlink="">
      <xdr:nvSpPr>
        <xdr:cNvPr id="3" name="AutoShape 23">
          <a:extLst>
            <a:ext uri="{FF2B5EF4-FFF2-40B4-BE49-F238E27FC236}">
              <a16:creationId xmlns:a16="http://schemas.microsoft.com/office/drawing/2014/main" id="{99546D36-3E85-4930-A10E-7B063306EF50}"/>
            </a:ext>
          </a:extLst>
        </xdr:cNvPr>
        <xdr:cNvSpPr>
          <a:spLocks noChangeArrowheads="1"/>
        </xdr:cNvSpPr>
      </xdr:nvSpPr>
      <xdr:spPr bwMode="auto">
        <a:xfrm>
          <a:off x="297180" y="3954780"/>
          <a:ext cx="33002220" cy="1232916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11</xdr:row>
      <xdr:rowOff>0</xdr:rowOff>
    </xdr:from>
    <xdr:to>
      <xdr:col>14</xdr:col>
      <xdr:colOff>0</xdr:colOff>
      <xdr:row>26</xdr:row>
      <xdr:rowOff>0</xdr:rowOff>
    </xdr:to>
    <xdr:sp macro="" textlink="">
      <xdr:nvSpPr>
        <xdr:cNvPr id="2" name="AutoShape 23">
          <a:extLst>
            <a:ext uri="{FF2B5EF4-FFF2-40B4-BE49-F238E27FC236}">
              <a16:creationId xmlns:a16="http://schemas.microsoft.com/office/drawing/2014/main" id="{376C5C69-1355-45C7-801A-D2D83D303018}"/>
            </a:ext>
          </a:extLst>
        </xdr:cNvPr>
        <xdr:cNvSpPr>
          <a:spLocks noChangeArrowheads="1"/>
        </xdr:cNvSpPr>
      </xdr:nvSpPr>
      <xdr:spPr bwMode="auto">
        <a:xfrm>
          <a:off x="285750" y="1419225"/>
          <a:ext cx="16659225" cy="104775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11</xdr:row>
      <xdr:rowOff>0</xdr:rowOff>
    </xdr:from>
    <xdr:to>
      <xdr:col>14</xdr:col>
      <xdr:colOff>0</xdr:colOff>
      <xdr:row>21</xdr:row>
      <xdr:rowOff>0</xdr:rowOff>
    </xdr:to>
    <xdr:sp macro="" textlink="">
      <xdr:nvSpPr>
        <xdr:cNvPr id="2" name="AutoShape 23">
          <a:extLst>
            <a:ext uri="{FF2B5EF4-FFF2-40B4-BE49-F238E27FC236}">
              <a16:creationId xmlns:a16="http://schemas.microsoft.com/office/drawing/2014/main" id="{E33EF83F-CF23-4555-849B-53ACA200B506}"/>
            </a:ext>
          </a:extLst>
        </xdr:cNvPr>
        <xdr:cNvSpPr>
          <a:spLocks noChangeArrowheads="1"/>
        </xdr:cNvSpPr>
      </xdr:nvSpPr>
      <xdr:spPr bwMode="auto">
        <a:xfrm>
          <a:off x="297180" y="3954780"/>
          <a:ext cx="37208460" cy="2639568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9</xdr:row>
      <xdr:rowOff>0</xdr:rowOff>
    </xdr:from>
    <xdr:to>
      <xdr:col>10</xdr:col>
      <xdr:colOff>0</xdr:colOff>
      <xdr:row>29</xdr:row>
      <xdr:rowOff>0</xdr:rowOff>
    </xdr:to>
    <xdr:sp macro="" textlink="">
      <xdr:nvSpPr>
        <xdr:cNvPr id="2" name="AutoShape 23">
          <a:extLst>
            <a:ext uri="{FF2B5EF4-FFF2-40B4-BE49-F238E27FC236}">
              <a16:creationId xmlns:a16="http://schemas.microsoft.com/office/drawing/2014/main" id="{8CA7EE0B-6669-4AA6-9200-7AF18A80EE9D}"/>
            </a:ext>
          </a:extLst>
        </xdr:cNvPr>
        <xdr:cNvSpPr>
          <a:spLocks noChangeArrowheads="1"/>
        </xdr:cNvSpPr>
      </xdr:nvSpPr>
      <xdr:spPr bwMode="auto">
        <a:xfrm>
          <a:off x="297180" y="1798320"/>
          <a:ext cx="19651980" cy="2023872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11</xdr:row>
      <xdr:rowOff>0</xdr:rowOff>
    </xdr:from>
    <xdr:to>
      <xdr:col>14</xdr:col>
      <xdr:colOff>0</xdr:colOff>
      <xdr:row>29</xdr:row>
      <xdr:rowOff>0</xdr:rowOff>
    </xdr:to>
    <xdr:sp macro="" textlink="">
      <xdr:nvSpPr>
        <xdr:cNvPr id="3" name="AutoShape 23">
          <a:extLst>
            <a:ext uri="{FF2B5EF4-FFF2-40B4-BE49-F238E27FC236}">
              <a16:creationId xmlns:a16="http://schemas.microsoft.com/office/drawing/2014/main" id="{A9323610-BBC8-49F2-B54F-77DB0E9B311C}"/>
            </a:ext>
          </a:extLst>
        </xdr:cNvPr>
        <xdr:cNvSpPr>
          <a:spLocks noChangeArrowheads="1"/>
        </xdr:cNvSpPr>
      </xdr:nvSpPr>
      <xdr:spPr bwMode="auto">
        <a:xfrm>
          <a:off x="297180" y="3802380"/>
          <a:ext cx="28437840" cy="2010156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11</xdr:row>
      <xdr:rowOff>0</xdr:rowOff>
    </xdr:from>
    <xdr:to>
      <xdr:col>14</xdr:col>
      <xdr:colOff>0</xdr:colOff>
      <xdr:row>25</xdr:row>
      <xdr:rowOff>0</xdr:rowOff>
    </xdr:to>
    <xdr:sp macro="" textlink="">
      <xdr:nvSpPr>
        <xdr:cNvPr id="2" name="AutoShape 23">
          <a:extLst>
            <a:ext uri="{FF2B5EF4-FFF2-40B4-BE49-F238E27FC236}">
              <a16:creationId xmlns:a16="http://schemas.microsoft.com/office/drawing/2014/main" id="{234B06E0-0BB8-4C7A-9B4D-BB3108B20425}"/>
            </a:ext>
          </a:extLst>
        </xdr:cNvPr>
        <xdr:cNvSpPr>
          <a:spLocks noChangeArrowheads="1"/>
        </xdr:cNvSpPr>
      </xdr:nvSpPr>
      <xdr:spPr bwMode="auto">
        <a:xfrm>
          <a:off x="297180" y="3619500"/>
          <a:ext cx="34587180" cy="27035760"/>
        </a:xfrm>
        <a:custGeom>
          <a:avLst/>
          <a:gdLst/>
          <a:ahLst/>
          <a:cxnLst/>
          <a:rect l="0" t="0" r="0" b="0"/>
          <a:pathLst/>
        </a:custGeom>
        <a:solidFill>
          <a:srgbClr val="FFFFFF"/>
        </a:solid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8.4.36\Planeacion\Users\omorales\Downloads\Users\njarias\Documents\COMITE%20DIRECTIVO\POA_DISCIPLINARIOS_2014(1)%20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28.4.36\Planeacion\Users\omorales\Downloads\Users\DANIEL\Desktop\CESAR\temporal\2.%20documentos%201%20(FORMATO%20PO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DireccionPlaneacionOMR\0-PlaneacionEstrategica_2024-2028\PEI-POA_finales07-06-2024\02-Gesti&#243;n%20del%20Conocimiento%20e%20Innovaci&#243;n-REV_C\PlanOperativoAnual-DGCI_Ajustad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DireccionPlaneacionOMR\1-POA\POA2025\Modificaciones\Procesos\Potestad%20Disciplinaria\01-FR-03%20PlanOperativoAnual-V6%20potestad%20disciplinari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DireccionPlaneacionOMR\0-PlaneacionEstrategica_2024-2028\PEI-POA_finales07-06-2024\10-Gesti&#243;n%20Financiera_-REV_C\01-FR-03_Plan_Operativo_Anual-V6_REV%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OA "/>
      <sheetName val="Hoja2"/>
    </sheetNames>
    <sheetDataSet>
      <sheetData sheetId="0">
        <row r="3">
          <cell r="B3" t="str">
            <v>1.1. Efectuar seguimiento y control efectivo a los requerimientos ciudadanos para que conduzcan a la materialización de los derechos.</v>
          </cell>
        </row>
        <row r="4">
          <cell r="B4" t="str">
            <v>1.2. Fortalecer el esquema de gestión de Requerimientos Ciudadanos con criterio de Personería 24 horas.</v>
          </cell>
        </row>
        <row r="5">
          <cell r="B5" t="str">
            <v>1.3. Radar: Leer la ciudad, las necesidades de los ciudadanos, el estado de respeto a los derechos humanos, a través de los requerimientos ciudadanos.</v>
          </cell>
        </row>
        <row r="6">
          <cell r="B6" t="str">
            <v>2.1. Generar mecanismos de priorización temática, para ejecución ágil y efectiva, y divulgación oportuna de los resultados de la revisión a la Gestión Pública.</v>
          </cell>
        </row>
        <row r="7">
          <cell r="B7" t="str">
            <v>2.2. Establecer impacto.</v>
          </cell>
        </row>
        <row r="8">
          <cell r="B8" t="str">
            <v>3.1. Consolidar el ejercicio de la acción disciplinaria, bajo criterios de celeridad, oportunidad, responsabilidad, calidad y efectividad.</v>
          </cell>
        </row>
        <row r="9">
          <cell r="B9" t="str">
            <v>4.1. Fortalecer e innovar el sistema de comunicación interna y externa.</v>
          </cell>
        </row>
        <row r="10">
          <cell r="B10" t="str">
            <v>5.1. Crear y consolidar los mecanismos de concientización en el cumplimiento de deberes, reducción de  vulnerabilidad y gestión del riesgo para prevenir la violación de derechos.</v>
          </cell>
        </row>
        <row r="11">
          <cell r="B11" t="str">
            <v>5.2. Gestionar oportunamente la materialización, visibilización y sanción, frente a la vulneración de derechos.</v>
          </cell>
        </row>
        <row r="12">
          <cell r="B12" t="str">
            <v>6.1. Actualizar los recursos físicos, tecnológicos y organizacionales en función del óptimo logro de los objetivos del PEI</v>
          </cell>
        </row>
        <row r="13">
          <cell r="B13" t="str">
            <v>6.2. Contribuir al cumplimiento de los objetivos estratégicos de la Entidad, a través del desarrollo y cualificación de los servidores públicos, el fortalecimiento de sus competencias y vocación de servicio y la aplicación de estímulos.</v>
          </cell>
        </row>
        <row r="14">
          <cell r="B14" t="str">
            <v>6.3. Consolidar el SIG y asegurar que se oriente a la excelencia de los servicios y a la satisfacción de la ciudadanía.</v>
          </cell>
        </row>
        <row r="15">
          <cell r="B15" t="str">
            <v>6.4. Fortalecer la protección jurídica de la Entidad para que se gestione de manera responsable y oportuna.</v>
          </cell>
        </row>
        <row r="16">
          <cell r="B16" t="str">
            <v>6.5. Promover criterios de unificación y de coordinación de la gestión estratégica intra e interinstitucional.</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A"/>
      <sheetName val="Hoja1"/>
    </sheetNames>
    <sheetDataSet>
      <sheetData sheetId="0"/>
      <sheetData sheetId="1">
        <row r="3">
          <cell r="A3" t="str">
            <v>1. Prestar asistencia efectiva a los ciudadanos.</v>
          </cell>
          <cell r="B3" t="str">
            <v>1.1. Efectuar seguimiento y control efectivo a los requerimientos ciudadanos para que conduzcan a la materialización de los derechos.</v>
          </cell>
        </row>
        <row r="4">
          <cell r="A4" t="str">
            <v>2. Alertar oportunamente sobre riesgos y hechos que se consideren irregulares en la gestión pública Distrital, para que se salvaguarden el interés público y los derechos ciudadanos.</v>
          </cell>
          <cell r="B4" t="str">
            <v>1.2.  Fortalecer el esquema de gestión de los Requerimientos Ciudadanos en función de la materialización de los derechos con criterio de expansión de cobertura.</v>
          </cell>
        </row>
        <row r="5">
          <cell r="A5" t="str">
            <v>3. Investigar y juzgar oportuna y consistentemente las conductas de los servidores públicos distritales.</v>
          </cell>
          <cell r="B5" t="str">
            <v>1.3. Radar: Leer la ciudad, las necesidades de los ciudadanos, el estado de respeto a los derechos humanos, a través de los requerimientos ciudadanos.</v>
          </cell>
        </row>
        <row r="6">
          <cell r="A6" t="str">
            <v>4. Visibilizar la gestión para preservar la legitimidad institucional.</v>
          </cell>
          <cell r="B6" t="str">
            <v>2.1. Generar mecanismos de priorización temática, para ejecución ágil y efectiva, y divulgación oportuna de los resultados de la revisión a la Gestión Pública.</v>
          </cell>
        </row>
        <row r="7">
          <cell r="A7" t="str">
            <v>5. Gestionar la apropiación y cumplimiento de deberes de todos, como garantía de realización de los Derechos.</v>
          </cell>
          <cell r="B7" t="str">
            <v>2.2. Establecer impacto.</v>
          </cell>
        </row>
        <row r="8">
          <cell r="A8" t="str">
            <v>6. Modernizar y fortalecer la institución para mejorar el servicio al ciudadano.</v>
          </cell>
          <cell r="B8" t="str">
            <v>3.1. Consolidar el ejercicio de la acción disciplinaria, bajo criterios de celeridad, oportunidad, responsabilidad, calidad y efectividad.</v>
          </cell>
        </row>
        <row r="9">
          <cell r="B9" t="str">
            <v>4.1. Fortalecer e innovar el sistema de comunicación interna y externa.</v>
          </cell>
        </row>
        <row r="10">
          <cell r="B10" t="str">
            <v>5.1. Crear y consolidar los mecanismos de concientización en el cumplimiento de deberes, reducción de  vulnerabilidad y gestión del riesgo para prevenir la violación de derechos.</v>
          </cell>
        </row>
        <row r="11">
          <cell r="B11" t="str">
            <v>5.2. Gestionar oportunamente la materialización, visibilización y/o sanción, frente a la vulneración de derechos.</v>
          </cell>
        </row>
        <row r="12">
          <cell r="B12" t="str">
            <v>6.1. Actualizar los recursos físicos, tecnológicos y organizacionales en función del óptimo logro de los objetivos del PEI</v>
          </cell>
        </row>
        <row r="13">
          <cell r="B13" t="str">
            <v>6.2. Contribuir al cumplimiento de los objetivos estratégicos de la Entidad, a través del desarrollo y cualificación de los servidores públicos, el fortalecimiento de sus competencias y vocación de servicio y la aplicación de estímulos.</v>
          </cell>
        </row>
        <row r="14">
          <cell r="B14" t="str">
            <v>6.3. Consolidar el SIG y asegurar que se oriente a la excelencia de los servicios y a la satisfacción de la ciudadanía.</v>
          </cell>
        </row>
        <row r="15">
          <cell r="B15" t="str">
            <v>6.4. Fortalecer la protección jurídica de la Entidad para que se gestione de manera responsable y oportuna.</v>
          </cell>
        </row>
        <row r="16">
          <cell r="B16" t="str">
            <v>6.5. Promover criterios de unificación y de coordinación de la gestión estratégica intra e interinstitucional.</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A Anualizado (Pág 1 de 3)"/>
      <sheetName val="POA Proceso (Pág 2 de 3)"/>
      <sheetName val="Instrucciones Dil (Pág 3 de 3)"/>
      <sheetName val="LISTAS"/>
    </sheetNames>
    <sheetDataSet>
      <sheetData sheetId="0">
        <row r="15">
          <cell r="C15" t="str">
            <v>3.1. Desarrollar el 100% de las estrategias y espacios de transferencia orientados a preservar el conocimiento tácito y explícito en la Personería de Bogotá, D.C., para fortalecer la toma de decisiones y el mejoramiento institucional, en el cuatrienio</v>
          </cell>
        </row>
      </sheetData>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A Anualizado (Pág 1 de 3)"/>
      <sheetName val="POA Proceso (Pág 2 de 3)"/>
      <sheetName val="Instrucciones Dil (Pág 3 de 3)"/>
      <sheetName val="LISTAS"/>
    </sheetNames>
    <sheetDataSet>
      <sheetData sheetId="0">
        <row r="17">
          <cell r="J17" t="str">
            <v>*Personería Auxiliar
*P. D. de Instrucción Disciplinaria I 
*P. D. de Instrucción Disciplinaria II
*P. D. de Instrucción Disciplinaria III
*P. D. para Juzgamiento Disciplinario I
*P. D. para Juzgamiento Disciplinario II
*Dirección de Investigaciones Especiales y Apoyo Técnico</v>
          </cell>
        </row>
        <row r="18">
          <cell r="J18" t="str">
            <v>*Personería Auxiliar
*P. D. de Instrucción Disciplinaria I 
*P. D. de Instrucción Disciplinaria II
*P. D. de Instrucción Disciplinaria III
*P. D. para Juzgamiento Disciplinario I
*P. D. para Juzgamiento Disciplinario II
*Dirección de Investigaciones Especiales y Apoyo Técnico</v>
          </cell>
        </row>
        <row r="27">
          <cell r="J27" t="str">
            <v>*Personería Auxiliar</v>
          </cell>
        </row>
        <row r="28">
          <cell r="J28" t="str">
            <v>Personería Delegada para Juzgamiento Disciplinario I
Personería Delegada para Juzgamiento Disciplinario II</v>
          </cell>
        </row>
      </sheetData>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A Anualizado (Pág 1 de 3)"/>
      <sheetName val="POA Proceso (Pág 2 de 3)"/>
      <sheetName val="Instrucciones Dil (Pág 3 de 3)"/>
      <sheetName val="LISTAS"/>
    </sheetNames>
    <sheetDataSet>
      <sheetData sheetId="0">
        <row r="13">
          <cell r="H13" t="str">
            <v xml:space="preserve">Actividades programadas para mejorar o implementar Vs Actividades adelantadas </v>
          </cell>
        </row>
        <row r="14">
          <cell r="H14" t="str">
            <v>Actividades programadas para optimizar los recursos Vs Actividades llevadas a cabo.</v>
          </cell>
        </row>
        <row r="15">
          <cell r="H15" t="str">
            <v>Acciones programadas para optimizar el mecanismo de creación de terceros Vs Acciones implementadas o mejoradas para optimizar el mecanismo de creacion de terceros.</v>
          </cell>
        </row>
      </sheetData>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E21"/>
  <sheetViews>
    <sheetView topLeftCell="B1" workbookViewId="0">
      <selection activeCell="C10" sqref="C10"/>
    </sheetView>
  </sheetViews>
  <sheetFormatPr baseColWidth="10" defaultRowHeight="13.2"/>
  <cols>
    <col min="1" max="1" width="11.5546875" hidden="1" customWidth="1"/>
    <col min="2" max="2" width="2.88671875" customWidth="1"/>
    <col min="3" max="3" width="114" customWidth="1"/>
  </cols>
  <sheetData>
    <row r="4" spans="3:5">
      <c r="C4" s="10" t="s">
        <v>76</v>
      </c>
      <c r="E4" s="11" t="s">
        <v>57</v>
      </c>
    </row>
    <row r="5" spans="3:5" ht="22.8">
      <c r="C5" s="13" t="s">
        <v>94</v>
      </c>
      <c r="E5" s="13" t="s">
        <v>94</v>
      </c>
    </row>
    <row r="6" spans="3:5" ht="22.8">
      <c r="C6" s="13" t="s">
        <v>77</v>
      </c>
      <c r="E6" s="13">
        <v>2024</v>
      </c>
    </row>
    <row r="7" spans="3:5" ht="22.8">
      <c r="C7" s="13" t="s">
        <v>594</v>
      </c>
      <c r="E7" s="13">
        <v>2025</v>
      </c>
    </row>
    <row r="8" spans="3:5" ht="22.8">
      <c r="C8" s="13" t="s">
        <v>78</v>
      </c>
      <c r="E8" s="13">
        <v>2026</v>
      </c>
    </row>
    <row r="9" spans="3:5" ht="22.8">
      <c r="C9" s="13" t="s">
        <v>83</v>
      </c>
      <c r="E9" s="13">
        <v>2027</v>
      </c>
    </row>
    <row r="10" spans="3:5" ht="22.8">
      <c r="C10" s="13" t="s">
        <v>599</v>
      </c>
      <c r="E10" s="13">
        <v>2028</v>
      </c>
    </row>
    <row r="11" spans="3:5" ht="22.8">
      <c r="C11" s="13" t="s">
        <v>84</v>
      </c>
    </row>
    <row r="12" spans="3:5" ht="22.8">
      <c r="C12" s="13" t="s">
        <v>85</v>
      </c>
    </row>
    <row r="13" spans="3:5" ht="22.8">
      <c r="C13" s="13" t="s">
        <v>86</v>
      </c>
    </row>
    <row r="14" spans="3:5" ht="22.8">
      <c r="C14" s="13" t="s">
        <v>87</v>
      </c>
    </row>
    <row r="15" spans="3:5" ht="22.8">
      <c r="C15" s="13" t="s">
        <v>88</v>
      </c>
    </row>
    <row r="16" spans="3:5" ht="22.8">
      <c r="C16" s="13" t="s">
        <v>89</v>
      </c>
    </row>
    <row r="17" spans="3:3" ht="22.8">
      <c r="C17" s="13" t="s">
        <v>90</v>
      </c>
    </row>
    <row r="18" spans="3:3" ht="22.8">
      <c r="C18" s="13" t="s">
        <v>91</v>
      </c>
    </row>
    <row r="19" spans="3:3" ht="22.8">
      <c r="C19" s="13" t="s">
        <v>297</v>
      </c>
    </row>
    <row r="20" spans="3:3" ht="22.8">
      <c r="C20" s="13" t="s">
        <v>92</v>
      </c>
    </row>
    <row r="21" spans="3:3" ht="22.8">
      <c r="C21" s="13" t="s">
        <v>93</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B1:BG36"/>
  <sheetViews>
    <sheetView showGridLines="0" topLeftCell="D1" zoomScale="50" zoomScaleNormal="50" workbookViewId="0">
      <selection activeCell="O19" sqref="O19"/>
    </sheetView>
  </sheetViews>
  <sheetFormatPr baseColWidth="10" defaultColWidth="17.33203125" defaultRowHeight="15"/>
  <cols>
    <col min="1" max="1" width="4.33203125" style="66" customWidth="1"/>
    <col min="2" max="2" width="50.44140625" style="212" customWidth="1"/>
    <col min="3" max="3" width="40.6640625" style="212" customWidth="1"/>
    <col min="4" max="4" width="49.6640625" style="212" customWidth="1"/>
    <col min="5" max="6" width="27.5546875" style="212" customWidth="1"/>
    <col min="7" max="8" width="29.33203125" style="213" customWidth="1"/>
    <col min="9" max="9" width="38.33203125" style="212" customWidth="1"/>
    <col min="10" max="10" width="43" style="212" customWidth="1"/>
    <col min="11" max="11" width="70.33203125" style="212" customWidth="1"/>
    <col min="12" max="12" width="48.44140625" style="212" customWidth="1"/>
    <col min="13" max="13" width="42.5546875" style="212" customWidth="1"/>
    <col min="14" max="14" width="50" style="212" customWidth="1"/>
    <col min="15" max="46" width="15.88671875" style="66" customWidth="1"/>
    <col min="47" max="47" width="24.5546875" style="66" customWidth="1"/>
    <col min="48" max="48" width="22.88671875" style="66" customWidth="1"/>
    <col min="49" max="49" width="19.33203125" style="66" customWidth="1"/>
    <col min="50" max="50" width="18.44140625" style="66" customWidth="1"/>
    <col min="51" max="51" width="19.44140625" style="66" customWidth="1"/>
    <col min="52" max="52" width="23.33203125" style="66" customWidth="1"/>
    <col min="53" max="54" width="25.109375" style="66" customWidth="1"/>
    <col min="55" max="55" width="26.6640625" style="66" customWidth="1"/>
    <col min="56" max="56" width="26.33203125" style="66" customWidth="1"/>
    <col min="57" max="57" width="26.5546875" style="66" customWidth="1"/>
    <col min="58" max="58" width="26.33203125" style="66" customWidth="1"/>
    <col min="59" max="59" width="27.33203125" style="66" customWidth="1"/>
    <col min="60" max="16384" width="17.33203125" style="66"/>
  </cols>
  <sheetData>
    <row r="1" spans="2:59" ht="15" customHeight="1" thickBot="1"/>
    <row r="2" spans="2:59" ht="16.5" customHeight="1">
      <c r="B2" s="498" t="s">
        <v>125</v>
      </c>
      <c r="C2" s="530" t="s">
        <v>111</v>
      </c>
      <c r="D2" s="531"/>
      <c r="E2" s="531"/>
      <c r="F2" s="531"/>
      <c r="G2" s="531"/>
      <c r="H2" s="531"/>
      <c r="I2" s="531"/>
      <c r="J2" s="531"/>
      <c r="K2" s="531"/>
      <c r="L2" s="531"/>
      <c r="M2" s="531"/>
      <c r="N2" s="531"/>
      <c r="O2" s="531"/>
      <c r="P2" s="531"/>
      <c r="Q2" s="531"/>
      <c r="R2" s="531"/>
      <c r="S2" s="531"/>
      <c r="T2" s="531"/>
      <c r="U2" s="531"/>
      <c r="V2" s="531"/>
      <c r="W2" s="531"/>
      <c r="X2" s="531"/>
      <c r="Y2" s="531"/>
      <c r="Z2" s="531"/>
      <c r="AA2" s="531"/>
      <c r="AB2" s="531"/>
      <c r="AC2" s="531"/>
      <c r="AD2" s="531"/>
      <c r="AE2" s="531"/>
      <c r="AF2" s="531"/>
      <c r="AG2" s="531"/>
      <c r="AH2" s="531"/>
      <c r="AI2" s="531"/>
      <c r="AJ2" s="531"/>
      <c r="AK2" s="531"/>
      <c r="AL2" s="531"/>
      <c r="AM2" s="531"/>
      <c r="AN2" s="531"/>
      <c r="AO2" s="531"/>
      <c r="AP2" s="531"/>
      <c r="AQ2" s="531"/>
      <c r="AR2" s="531"/>
      <c r="AS2" s="531"/>
      <c r="AT2" s="531"/>
      <c r="AU2" s="531"/>
      <c r="AV2" s="531"/>
      <c r="AW2" s="531"/>
      <c r="AX2" s="531"/>
      <c r="AY2" s="531"/>
      <c r="AZ2" s="531"/>
      <c r="BA2" s="531"/>
      <c r="BB2" s="531"/>
      <c r="BC2" s="531"/>
      <c r="BD2" s="531"/>
      <c r="BE2" s="532"/>
      <c r="BF2" s="55" t="s">
        <v>643</v>
      </c>
      <c r="BG2" s="56"/>
    </row>
    <row r="3" spans="2:59" ht="16.5" customHeight="1">
      <c r="B3" s="499"/>
      <c r="C3" s="533"/>
      <c r="D3" s="534"/>
      <c r="E3" s="534"/>
      <c r="F3" s="534"/>
      <c r="G3" s="534"/>
      <c r="H3" s="534"/>
      <c r="I3" s="534"/>
      <c r="J3" s="534"/>
      <c r="K3" s="534"/>
      <c r="L3" s="534"/>
      <c r="M3" s="534"/>
      <c r="N3" s="534"/>
      <c r="O3" s="534"/>
      <c r="P3" s="534"/>
      <c r="Q3" s="534"/>
      <c r="R3" s="534"/>
      <c r="S3" s="534"/>
      <c r="T3" s="534"/>
      <c r="U3" s="534"/>
      <c r="V3" s="534"/>
      <c r="W3" s="534"/>
      <c r="X3" s="534"/>
      <c r="Y3" s="534"/>
      <c r="Z3" s="534"/>
      <c r="AA3" s="534"/>
      <c r="AB3" s="534"/>
      <c r="AC3" s="534"/>
      <c r="AD3" s="534"/>
      <c r="AE3" s="534"/>
      <c r="AF3" s="534"/>
      <c r="AG3" s="534"/>
      <c r="AH3" s="534"/>
      <c r="AI3" s="534"/>
      <c r="AJ3" s="534"/>
      <c r="AK3" s="534"/>
      <c r="AL3" s="534"/>
      <c r="AM3" s="534"/>
      <c r="AN3" s="534"/>
      <c r="AO3" s="534"/>
      <c r="AP3" s="534"/>
      <c r="AQ3" s="534"/>
      <c r="AR3" s="534"/>
      <c r="AS3" s="534"/>
      <c r="AT3" s="534"/>
      <c r="AU3" s="534"/>
      <c r="AV3" s="534"/>
      <c r="AW3" s="534"/>
      <c r="AX3" s="534"/>
      <c r="AY3" s="534"/>
      <c r="AZ3" s="534"/>
      <c r="BA3" s="534"/>
      <c r="BB3" s="534"/>
      <c r="BC3" s="534"/>
      <c r="BD3" s="534"/>
      <c r="BE3" s="535"/>
      <c r="BF3" s="57" t="s">
        <v>25</v>
      </c>
      <c r="BG3" s="58" t="s">
        <v>26</v>
      </c>
    </row>
    <row r="4" spans="2:59" ht="16.5" customHeight="1">
      <c r="B4" s="499"/>
      <c r="C4" s="533"/>
      <c r="D4" s="534"/>
      <c r="E4" s="534"/>
      <c r="F4" s="534"/>
      <c r="G4" s="534"/>
      <c r="H4" s="534"/>
      <c r="I4" s="534"/>
      <c r="J4" s="534"/>
      <c r="K4" s="534"/>
      <c r="L4" s="534"/>
      <c r="M4" s="534"/>
      <c r="N4" s="534"/>
      <c r="O4" s="534"/>
      <c r="P4" s="534"/>
      <c r="Q4" s="534"/>
      <c r="R4" s="534"/>
      <c r="S4" s="534"/>
      <c r="T4" s="534"/>
      <c r="U4" s="534"/>
      <c r="V4" s="534"/>
      <c r="W4" s="534"/>
      <c r="X4" s="534"/>
      <c r="Y4" s="534"/>
      <c r="Z4" s="534"/>
      <c r="AA4" s="534"/>
      <c r="AB4" s="534"/>
      <c r="AC4" s="534"/>
      <c r="AD4" s="534"/>
      <c r="AE4" s="534"/>
      <c r="AF4" s="534"/>
      <c r="AG4" s="534"/>
      <c r="AH4" s="534"/>
      <c r="AI4" s="534"/>
      <c r="AJ4" s="534"/>
      <c r="AK4" s="534"/>
      <c r="AL4" s="534"/>
      <c r="AM4" s="534"/>
      <c r="AN4" s="534"/>
      <c r="AO4" s="534"/>
      <c r="AP4" s="534"/>
      <c r="AQ4" s="534"/>
      <c r="AR4" s="534"/>
      <c r="AS4" s="534"/>
      <c r="AT4" s="534"/>
      <c r="AU4" s="534"/>
      <c r="AV4" s="534"/>
      <c r="AW4" s="534"/>
      <c r="AX4" s="534"/>
      <c r="AY4" s="534"/>
      <c r="AZ4" s="534"/>
      <c r="BA4" s="534"/>
      <c r="BB4" s="534"/>
      <c r="BC4" s="534"/>
      <c r="BD4" s="534"/>
      <c r="BE4" s="535"/>
      <c r="BF4" s="59">
        <v>6</v>
      </c>
      <c r="BG4" s="60" t="s">
        <v>34</v>
      </c>
    </row>
    <row r="5" spans="2:59" ht="16.5" customHeight="1">
      <c r="B5" s="499"/>
      <c r="C5" s="533"/>
      <c r="D5" s="534"/>
      <c r="E5" s="534"/>
      <c r="F5" s="534"/>
      <c r="G5" s="534"/>
      <c r="H5" s="534"/>
      <c r="I5" s="534"/>
      <c r="J5" s="534"/>
      <c r="K5" s="534"/>
      <c r="L5" s="534"/>
      <c r="M5" s="534"/>
      <c r="N5" s="534"/>
      <c r="O5" s="534"/>
      <c r="P5" s="534"/>
      <c r="Q5" s="534"/>
      <c r="R5" s="534"/>
      <c r="S5" s="534"/>
      <c r="T5" s="534"/>
      <c r="U5" s="534"/>
      <c r="V5" s="534"/>
      <c r="W5" s="534"/>
      <c r="X5" s="534"/>
      <c r="Y5" s="534"/>
      <c r="Z5" s="534"/>
      <c r="AA5" s="534"/>
      <c r="AB5" s="534"/>
      <c r="AC5" s="534"/>
      <c r="AD5" s="534"/>
      <c r="AE5" s="534"/>
      <c r="AF5" s="534"/>
      <c r="AG5" s="534"/>
      <c r="AH5" s="534"/>
      <c r="AI5" s="534"/>
      <c r="AJ5" s="534"/>
      <c r="AK5" s="534"/>
      <c r="AL5" s="534"/>
      <c r="AM5" s="534"/>
      <c r="AN5" s="534"/>
      <c r="AO5" s="534"/>
      <c r="AP5" s="534"/>
      <c r="AQ5" s="534"/>
      <c r="AR5" s="534"/>
      <c r="AS5" s="534"/>
      <c r="AT5" s="534"/>
      <c r="AU5" s="534"/>
      <c r="AV5" s="534"/>
      <c r="AW5" s="534"/>
      <c r="AX5" s="534"/>
      <c r="AY5" s="534"/>
      <c r="AZ5" s="534"/>
      <c r="BA5" s="534"/>
      <c r="BB5" s="534"/>
      <c r="BC5" s="534"/>
      <c r="BD5" s="534"/>
      <c r="BE5" s="535"/>
      <c r="BF5" s="61" t="s">
        <v>27</v>
      </c>
      <c r="BG5" s="62"/>
    </row>
    <row r="6" spans="2:59" ht="16.5" customHeight="1" thickBot="1">
      <c r="B6" s="500"/>
      <c r="C6" s="536"/>
      <c r="D6" s="537"/>
      <c r="E6" s="537"/>
      <c r="F6" s="537"/>
      <c r="G6" s="537"/>
      <c r="H6" s="537"/>
      <c r="I6" s="537"/>
      <c r="J6" s="537"/>
      <c r="K6" s="537"/>
      <c r="L6" s="537"/>
      <c r="M6" s="537"/>
      <c r="N6" s="537"/>
      <c r="O6" s="537"/>
      <c r="P6" s="537"/>
      <c r="Q6" s="537"/>
      <c r="R6" s="537"/>
      <c r="S6" s="537"/>
      <c r="T6" s="537"/>
      <c r="U6" s="537"/>
      <c r="V6" s="537"/>
      <c r="W6" s="537"/>
      <c r="X6" s="537"/>
      <c r="Y6" s="537"/>
      <c r="Z6" s="537"/>
      <c r="AA6" s="537"/>
      <c r="AB6" s="537"/>
      <c r="AC6" s="537"/>
      <c r="AD6" s="537"/>
      <c r="AE6" s="537"/>
      <c r="AF6" s="537"/>
      <c r="AG6" s="537"/>
      <c r="AH6" s="537"/>
      <c r="AI6" s="537"/>
      <c r="AJ6" s="537"/>
      <c r="AK6" s="537"/>
      <c r="AL6" s="537"/>
      <c r="AM6" s="537"/>
      <c r="AN6" s="537"/>
      <c r="AO6" s="537"/>
      <c r="AP6" s="537"/>
      <c r="AQ6" s="537"/>
      <c r="AR6" s="537"/>
      <c r="AS6" s="537"/>
      <c r="AT6" s="537"/>
      <c r="AU6" s="537"/>
      <c r="AV6" s="537"/>
      <c r="AW6" s="537"/>
      <c r="AX6" s="537"/>
      <c r="AY6" s="537"/>
      <c r="AZ6" s="537"/>
      <c r="BA6" s="537"/>
      <c r="BB6" s="537"/>
      <c r="BC6" s="537"/>
      <c r="BD6" s="537"/>
      <c r="BE6" s="538"/>
      <c r="BF6" s="539">
        <v>45428</v>
      </c>
      <c r="BG6" s="540"/>
    </row>
    <row r="7" spans="2:59" ht="19.5" customHeight="1">
      <c r="B7" s="63"/>
      <c r="C7" s="63"/>
      <c r="D7" s="63"/>
      <c r="E7" s="63"/>
      <c r="F7" s="63"/>
      <c r="G7" s="64"/>
      <c r="H7" s="64"/>
      <c r="I7" s="63"/>
      <c r="J7" s="63"/>
      <c r="K7" s="63"/>
      <c r="L7" s="63"/>
      <c r="M7" s="63"/>
      <c r="N7" s="63"/>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541"/>
      <c r="AW7" s="542"/>
      <c r="AX7" s="542"/>
      <c r="AY7" s="542"/>
      <c r="AZ7" s="543"/>
      <c r="BA7" s="246"/>
      <c r="BB7" s="246"/>
      <c r="BC7" s="246"/>
      <c r="BD7" s="65"/>
      <c r="BE7" s="65"/>
    </row>
    <row r="8" spans="2:59" ht="28.5" customHeight="1">
      <c r="B8" s="67" t="s">
        <v>44</v>
      </c>
      <c r="C8" s="600" t="s">
        <v>85</v>
      </c>
      <c r="D8" s="600"/>
      <c r="E8" s="68"/>
      <c r="F8" s="68"/>
      <c r="G8" s="68"/>
      <c r="H8" s="68"/>
      <c r="I8" s="68"/>
      <c r="J8" s="68"/>
      <c r="K8" s="68"/>
      <c r="L8" s="68"/>
      <c r="M8" s="68"/>
      <c r="N8" s="68"/>
      <c r="AV8" s="246"/>
      <c r="AW8" s="246"/>
      <c r="AX8" s="246"/>
      <c r="AY8" s="246"/>
      <c r="AZ8" s="246"/>
      <c r="BA8" s="246"/>
      <c r="BB8" s="246"/>
      <c r="BC8" s="246"/>
    </row>
    <row r="9" spans="2:59" ht="124.5" customHeight="1">
      <c r="B9" s="67" t="s">
        <v>31</v>
      </c>
      <c r="C9" s="582" t="s">
        <v>333</v>
      </c>
      <c r="D9" s="529"/>
      <c r="E9" s="68"/>
      <c r="F9" s="68"/>
      <c r="G9" s="68"/>
      <c r="H9" s="68"/>
      <c r="I9" s="68"/>
      <c r="J9" s="68"/>
      <c r="K9" s="68"/>
      <c r="L9" s="68"/>
      <c r="M9" s="68"/>
      <c r="N9" s="68"/>
      <c r="AV9" s="246"/>
      <c r="AW9" s="246"/>
      <c r="AX9" s="246"/>
      <c r="AY9" s="246"/>
      <c r="AZ9" s="246"/>
      <c r="BA9" s="246"/>
      <c r="BB9" s="246"/>
      <c r="BC9" s="246"/>
    </row>
    <row r="10" spans="2:59" ht="30" customHeight="1">
      <c r="B10" s="67" t="s">
        <v>96</v>
      </c>
      <c r="C10" s="601">
        <v>2025</v>
      </c>
      <c r="D10" s="602"/>
      <c r="E10" s="68"/>
      <c r="F10" s="68"/>
      <c r="G10" s="68"/>
      <c r="H10" s="68"/>
      <c r="I10" s="68"/>
      <c r="J10" s="68"/>
      <c r="K10" s="68"/>
      <c r="L10" s="68"/>
      <c r="M10" s="68"/>
      <c r="N10" s="68"/>
      <c r="AV10" s="246"/>
      <c r="AW10" s="246"/>
      <c r="AX10" s="246"/>
      <c r="AY10" s="246"/>
      <c r="AZ10" s="246"/>
      <c r="BA10" s="246"/>
      <c r="BB10" s="246"/>
      <c r="BC10" s="246"/>
    </row>
    <row r="11" spans="2:59" ht="14.25" customHeight="1">
      <c r="B11" s="63"/>
      <c r="C11" s="63"/>
      <c r="D11" s="63"/>
      <c r="E11" s="63"/>
      <c r="F11" s="63"/>
      <c r="G11" s="64"/>
      <c r="H11" s="64"/>
      <c r="I11" s="63"/>
      <c r="J11" s="63"/>
      <c r="K11" s="63"/>
      <c r="L11" s="63"/>
      <c r="M11" s="63"/>
      <c r="N11" s="63"/>
      <c r="AV11" s="246"/>
      <c r="AW11" s="246"/>
      <c r="AX11" s="246"/>
      <c r="AY11" s="246"/>
      <c r="AZ11" s="246"/>
      <c r="BA11" s="246"/>
      <c r="BB11" s="246"/>
      <c r="BC11" s="246"/>
    </row>
    <row r="12" spans="2:59" ht="33" customHeight="1">
      <c r="B12" s="497" t="s">
        <v>0</v>
      </c>
      <c r="C12" s="497" t="s">
        <v>51</v>
      </c>
      <c r="D12" s="497" t="s">
        <v>131</v>
      </c>
      <c r="E12" s="497" t="s">
        <v>59</v>
      </c>
      <c r="F12" s="497" t="s">
        <v>130</v>
      </c>
      <c r="G12" s="497" t="s">
        <v>56</v>
      </c>
      <c r="H12" s="497" t="s">
        <v>22</v>
      </c>
      <c r="I12" s="497" t="s">
        <v>58</v>
      </c>
      <c r="J12" s="497" t="s">
        <v>38</v>
      </c>
      <c r="K12" s="497" t="s">
        <v>33</v>
      </c>
      <c r="L12" s="497" t="s">
        <v>17</v>
      </c>
      <c r="M12" s="497" t="s">
        <v>39</v>
      </c>
      <c r="N12" s="497" t="s">
        <v>41</v>
      </c>
      <c r="O12" s="551" t="s">
        <v>105</v>
      </c>
      <c r="P12" s="551"/>
      <c r="Q12" s="551"/>
      <c r="R12" s="551"/>
      <c r="S12" s="551"/>
      <c r="T12" s="551"/>
      <c r="U12" s="551"/>
      <c r="V12" s="551"/>
      <c r="W12" s="551"/>
      <c r="X12" s="551"/>
      <c r="Y12" s="551"/>
      <c r="Z12" s="551"/>
      <c r="AA12" s="551"/>
      <c r="AB12" s="551"/>
      <c r="AC12" s="551"/>
      <c r="AD12" s="551"/>
      <c r="AE12" s="551"/>
      <c r="AF12" s="551"/>
      <c r="AG12" s="551"/>
      <c r="AH12" s="551"/>
      <c r="AI12" s="551"/>
      <c r="AJ12" s="551"/>
      <c r="AK12" s="551"/>
      <c r="AL12" s="551"/>
      <c r="AM12" s="551"/>
      <c r="AN12" s="551"/>
      <c r="AO12" s="551"/>
      <c r="AP12" s="551"/>
      <c r="AQ12" s="551"/>
      <c r="AR12" s="551"/>
      <c r="AS12" s="551"/>
      <c r="AT12" s="551"/>
      <c r="AU12" s="552" t="s">
        <v>60</v>
      </c>
      <c r="AV12" s="553" t="s">
        <v>126</v>
      </c>
      <c r="AW12" s="554"/>
      <c r="AX12" s="554"/>
      <c r="AY12" s="555"/>
      <c r="AZ12" s="556" t="s">
        <v>123</v>
      </c>
      <c r="BA12" s="557"/>
      <c r="BB12" s="557"/>
      <c r="BC12" s="558"/>
      <c r="BD12" s="547" t="s">
        <v>124</v>
      </c>
      <c r="BE12" s="548"/>
      <c r="BF12" s="548"/>
      <c r="BG12" s="549"/>
    </row>
    <row r="13" spans="2:59" ht="21.75" customHeight="1">
      <c r="B13" s="497"/>
      <c r="C13" s="497"/>
      <c r="D13" s="497"/>
      <c r="E13" s="497"/>
      <c r="F13" s="497"/>
      <c r="G13" s="497"/>
      <c r="H13" s="497"/>
      <c r="I13" s="497"/>
      <c r="J13" s="497"/>
      <c r="K13" s="497"/>
      <c r="L13" s="497"/>
      <c r="M13" s="497"/>
      <c r="N13" s="497"/>
      <c r="O13" s="550" t="s">
        <v>18</v>
      </c>
      <c r="P13" s="550"/>
      <c r="Q13" s="550"/>
      <c r="R13" s="550"/>
      <c r="S13" s="550"/>
      <c r="T13" s="550"/>
      <c r="U13" s="550"/>
      <c r="V13" s="550"/>
      <c r="W13" s="550" t="s">
        <v>19</v>
      </c>
      <c r="X13" s="550"/>
      <c r="Y13" s="550"/>
      <c r="Z13" s="550"/>
      <c r="AA13" s="550"/>
      <c r="AB13" s="550"/>
      <c r="AC13" s="550"/>
      <c r="AD13" s="550"/>
      <c r="AE13" s="550" t="s">
        <v>20</v>
      </c>
      <c r="AF13" s="550"/>
      <c r="AG13" s="550"/>
      <c r="AH13" s="550"/>
      <c r="AI13" s="550"/>
      <c r="AJ13" s="550"/>
      <c r="AK13" s="550"/>
      <c r="AL13" s="550"/>
      <c r="AM13" s="550" t="s">
        <v>21</v>
      </c>
      <c r="AN13" s="550"/>
      <c r="AO13" s="550"/>
      <c r="AP13" s="550"/>
      <c r="AQ13" s="550"/>
      <c r="AR13" s="550"/>
      <c r="AS13" s="550"/>
      <c r="AT13" s="550"/>
      <c r="AU13" s="552"/>
      <c r="AV13" s="562" t="s">
        <v>112</v>
      </c>
      <c r="AW13" s="562" t="s">
        <v>19</v>
      </c>
      <c r="AX13" s="562" t="s">
        <v>113</v>
      </c>
      <c r="AY13" s="562" t="s">
        <v>114</v>
      </c>
      <c r="AZ13" s="559" t="s">
        <v>112</v>
      </c>
      <c r="BA13" s="559" t="s">
        <v>115</v>
      </c>
      <c r="BB13" s="559" t="s">
        <v>116</v>
      </c>
      <c r="BC13" s="559" t="s">
        <v>117</v>
      </c>
      <c r="BD13" s="565" t="s">
        <v>18</v>
      </c>
      <c r="BE13" s="565" t="s">
        <v>19</v>
      </c>
      <c r="BF13" s="565" t="s">
        <v>20</v>
      </c>
      <c r="BG13" s="565" t="s">
        <v>21</v>
      </c>
    </row>
    <row r="14" spans="2:59" ht="21.75" customHeight="1">
      <c r="B14" s="497"/>
      <c r="C14" s="497"/>
      <c r="D14" s="497"/>
      <c r="E14" s="497"/>
      <c r="F14" s="497"/>
      <c r="G14" s="497"/>
      <c r="H14" s="497"/>
      <c r="I14" s="497"/>
      <c r="J14" s="497"/>
      <c r="K14" s="497"/>
      <c r="L14" s="497"/>
      <c r="M14" s="497"/>
      <c r="N14" s="497"/>
      <c r="O14" s="568" t="s">
        <v>2</v>
      </c>
      <c r="P14" s="568"/>
      <c r="Q14" s="568" t="s">
        <v>3</v>
      </c>
      <c r="R14" s="568"/>
      <c r="S14" s="568" t="s">
        <v>4</v>
      </c>
      <c r="T14" s="568"/>
      <c r="U14" s="551" t="s">
        <v>5</v>
      </c>
      <c r="V14" s="551"/>
      <c r="W14" s="568" t="s">
        <v>24</v>
      </c>
      <c r="X14" s="568"/>
      <c r="Y14" s="568" t="s">
        <v>6</v>
      </c>
      <c r="Z14" s="568"/>
      <c r="AA14" s="568" t="s">
        <v>7</v>
      </c>
      <c r="AB14" s="568"/>
      <c r="AC14" s="551" t="s">
        <v>5</v>
      </c>
      <c r="AD14" s="551"/>
      <c r="AE14" s="568" t="s">
        <v>8</v>
      </c>
      <c r="AF14" s="568"/>
      <c r="AG14" s="568" t="s">
        <v>9</v>
      </c>
      <c r="AH14" s="568"/>
      <c r="AI14" s="568" t="s">
        <v>10</v>
      </c>
      <c r="AJ14" s="568"/>
      <c r="AK14" s="551" t="s">
        <v>5</v>
      </c>
      <c r="AL14" s="551"/>
      <c r="AM14" s="568" t="s">
        <v>11</v>
      </c>
      <c r="AN14" s="568"/>
      <c r="AO14" s="568" t="s">
        <v>12</v>
      </c>
      <c r="AP14" s="568"/>
      <c r="AQ14" s="568" t="s">
        <v>13</v>
      </c>
      <c r="AR14" s="568"/>
      <c r="AS14" s="551" t="s">
        <v>5</v>
      </c>
      <c r="AT14" s="551"/>
      <c r="AU14" s="552"/>
      <c r="AV14" s="563"/>
      <c r="AW14" s="563"/>
      <c r="AX14" s="563"/>
      <c r="AY14" s="563"/>
      <c r="AZ14" s="560"/>
      <c r="BA14" s="560"/>
      <c r="BB14" s="560"/>
      <c r="BC14" s="560"/>
      <c r="BD14" s="566"/>
      <c r="BE14" s="566"/>
      <c r="BF14" s="566"/>
      <c r="BG14" s="566"/>
    </row>
    <row r="15" spans="2:59" ht="21.75" customHeight="1">
      <c r="B15" s="497"/>
      <c r="C15" s="497"/>
      <c r="D15" s="497"/>
      <c r="E15" s="497"/>
      <c r="F15" s="497"/>
      <c r="G15" s="497"/>
      <c r="H15" s="497"/>
      <c r="I15" s="497"/>
      <c r="J15" s="497"/>
      <c r="K15" s="497"/>
      <c r="L15" s="497"/>
      <c r="M15" s="497"/>
      <c r="N15" s="497"/>
      <c r="O15" s="69" t="s">
        <v>14</v>
      </c>
      <c r="P15" s="70" t="s">
        <v>15</v>
      </c>
      <c r="Q15" s="69" t="s">
        <v>14</v>
      </c>
      <c r="R15" s="70" t="s">
        <v>15</v>
      </c>
      <c r="S15" s="69" t="s">
        <v>14</v>
      </c>
      <c r="T15" s="70" t="s">
        <v>15</v>
      </c>
      <c r="U15" s="71" t="s">
        <v>14</v>
      </c>
      <c r="V15" s="72" t="s">
        <v>15</v>
      </c>
      <c r="W15" s="69" t="s">
        <v>14</v>
      </c>
      <c r="X15" s="70" t="s">
        <v>15</v>
      </c>
      <c r="Y15" s="69" t="s">
        <v>14</v>
      </c>
      <c r="Z15" s="70" t="s">
        <v>15</v>
      </c>
      <c r="AA15" s="69" t="s">
        <v>14</v>
      </c>
      <c r="AB15" s="70" t="s">
        <v>15</v>
      </c>
      <c r="AC15" s="71" t="s">
        <v>14</v>
      </c>
      <c r="AD15" s="72" t="s">
        <v>15</v>
      </c>
      <c r="AE15" s="69" t="s">
        <v>14</v>
      </c>
      <c r="AF15" s="70" t="s">
        <v>15</v>
      </c>
      <c r="AG15" s="69" t="s">
        <v>14</v>
      </c>
      <c r="AH15" s="70" t="s">
        <v>15</v>
      </c>
      <c r="AI15" s="69" t="s">
        <v>14</v>
      </c>
      <c r="AJ15" s="70" t="s">
        <v>15</v>
      </c>
      <c r="AK15" s="71" t="s">
        <v>14</v>
      </c>
      <c r="AL15" s="72" t="s">
        <v>15</v>
      </c>
      <c r="AM15" s="69" t="s">
        <v>14</v>
      </c>
      <c r="AN15" s="70" t="s">
        <v>15</v>
      </c>
      <c r="AO15" s="69" t="s">
        <v>14</v>
      </c>
      <c r="AP15" s="70" t="s">
        <v>15</v>
      </c>
      <c r="AQ15" s="69" t="s">
        <v>14</v>
      </c>
      <c r="AR15" s="70" t="s">
        <v>15</v>
      </c>
      <c r="AS15" s="71" t="s">
        <v>14</v>
      </c>
      <c r="AT15" s="72" t="s">
        <v>15</v>
      </c>
      <c r="AU15" s="552"/>
      <c r="AV15" s="564"/>
      <c r="AW15" s="564"/>
      <c r="AX15" s="564"/>
      <c r="AY15" s="564"/>
      <c r="AZ15" s="561"/>
      <c r="BA15" s="561"/>
      <c r="BB15" s="561"/>
      <c r="BC15" s="561"/>
      <c r="BD15" s="567"/>
      <c r="BE15" s="567"/>
      <c r="BF15" s="567"/>
      <c r="BG15" s="567"/>
    </row>
    <row r="16" spans="2:59" ht="161.25" customHeight="1">
      <c r="B16" s="504" t="str">
        <f>+'Anexo 1. 01-FR-003 POA INSTIT.'!B13</f>
        <v>1. Fortalecer la promoción de derechos, la prevención y control a la función pública con enfoque territorial, diferencial e intersectorial que contribuya al desarrollo sostenible, y la potestad disciplinaria.</v>
      </c>
      <c r="C16" s="504" t="str">
        <f>+'Anexo 1. 01-FR-003 POA INSTIT.'!C22</f>
        <v>1.2 Realizar 2.512 ejercicios de prevención y control a la función pública a las entidades de la administración distrital, articulados y con mayor seguimiento, durante el cuatrienio.</v>
      </c>
      <c r="D16" s="336" t="str">
        <f>+'Anexo 1. 01-FR-003 POA INSTIT.'!D22</f>
        <v>1.2.1 Realizar 989 acciones de prevención y control a la función pública a las entidades de la administración distrital, durante el cuatrienio.</v>
      </c>
      <c r="E16" s="350">
        <f>+'Anexo 1. 01-FR-003 POA INSTIT.'!E22</f>
        <v>0.2</v>
      </c>
      <c r="F16" s="351">
        <f>+'Anexo 1. 01-FR-003 POA INSTIT.'!F22</f>
        <v>989</v>
      </c>
      <c r="G16" s="339">
        <f>+'Anexo 1. 01-FR-003 POA INSTIT.'!L22</f>
        <v>230</v>
      </c>
      <c r="H16" s="108">
        <f>+'Anexo 1. 01-FR-003 POA INSTIT.'!G22</f>
        <v>1509</v>
      </c>
      <c r="I16" s="75" t="str">
        <f>+'Anexo 1. 01-FR-003 POA INSTIT.'!H22</f>
        <v>Acciones de prevención y control a la función pública a las entidades de la administración distrital, realizadas</v>
      </c>
      <c r="J16" s="157" t="s">
        <v>334</v>
      </c>
      <c r="K16" s="405" t="s">
        <v>335</v>
      </c>
      <c r="L16" s="137" t="s">
        <v>336</v>
      </c>
      <c r="M16" s="137" t="s">
        <v>337</v>
      </c>
      <c r="N16" s="92" t="str">
        <f>+'Anexo 1. 01-FR-003 POA INSTIT.'!J22</f>
        <v>* P.D. para la Misionalidad del Ministerio Público y la Función Pública y las 14 personerías delegadas adscritas que ejercen la prevención y control a la función pública
* P.D. para el Relacionamiento con el Ciudadano y Asuntos Locales  y las 30 Personerías Locales adscritas.</v>
      </c>
      <c r="O16" s="306">
        <v>0</v>
      </c>
      <c r="P16" s="306"/>
      <c r="Q16" s="306">
        <f>3+0</f>
        <v>3</v>
      </c>
      <c r="R16" s="306"/>
      <c r="S16" s="306">
        <f>9+20</f>
        <v>29</v>
      </c>
      <c r="T16" s="306"/>
      <c r="U16" s="190">
        <f>O16+Q16+S16</f>
        <v>32</v>
      </c>
      <c r="V16" s="190">
        <f>P16+R16+T16</f>
        <v>0</v>
      </c>
      <c r="W16" s="406">
        <f>8+0</f>
        <v>8</v>
      </c>
      <c r="X16" s="406"/>
      <c r="Y16" s="406">
        <f>0+20</f>
        <v>20</v>
      </c>
      <c r="Z16" s="406"/>
      <c r="AA16" s="406">
        <f>17+20</f>
        <v>37</v>
      </c>
      <c r="AB16" s="406"/>
      <c r="AC16" s="190">
        <f>W16+Y16+AA16</f>
        <v>65</v>
      </c>
      <c r="AD16" s="190">
        <f>X16+Z16+AB16</f>
        <v>0</v>
      </c>
      <c r="AE16" s="406">
        <f>7+0</f>
        <v>7</v>
      </c>
      <c r="AF16" s="406"/>
      <c r="AG16" s="406">
        <f>13+0</f>
        <v>13</v>
      </c>
      <c r="AH16" s="406"/>
      <c r="AI16" s="407">
        <f>15+30</f>
        <v>45</v>
      </c>
      <c r="AJ16" s="407"/>
      <c r="AK16" s="190">
        <f>AE16+AG16+AI16</f>
        <v>65</v>
      </c>
      <c r="AL16" s="190">
        <f>AF16+AH16+AJ16</f>
        <v>0</v>
      </c>
      <c r="AM16" s="406">
        <f>5+30</f>
        <v>35</v>
      </c>
      <c r="AN16" s="406"/>
      <c r="AO16" s="406">
        <f>12+20</f>
        <v>32</v>
      </c>
      <c r="AP16" s="406"/>
      <c r="AQ16" s="406">
        <v>1</v>
      </c>
      <c r="AR16" s="406"/>
      <c r="AS16" s="190">
        <f>AM16+AO16+AQ16</f>
        <v>68</v>
      </c>
      <c r="AT16" s="190">
        <f>AN16+AP16+AR16</f>
        <v>0</v>
      </c>
      <c r="AU16" s="80">
        <f>U16+AC16+AK16+AS16</f>
        <v>230</v>
      </c>
      <c r="AV16" s="163">
        <f>+V16</f>
        <v>0</v>
      </c>
      <c r="AW16" s="163">
        <f>+V16+AD16</f>
        <v>0</v>
      </c>
      <c r="AX16" s="163">
        <f>+V16+AD16+AL16</f>
        <v>0</v>
      </c>
      <c r="AY16" s="163">
        <f>+V16+AD16+AL16+AT16</f>
        <v>0</v>
      </c>
      <c r="AZ16" s="158">
        <f t="shared" ref="AZ16:BC21" si="0">IF(AND(AV16&gt;0,$AU16&gt;0),AV16/$AU16,0)</f>
        <v>0</v>
      </c>
      <c r="BA16" s="158">
        <f t="shared" si="0"/>
        <v>0</v>
      </c>
      <c r="BB16" s="158">
        <f t="shared" si="0"/>
        <v>0</v>
      </c>
      <c r="BC16" s="158">
        <f t="shared" si="0"/>
        <v>0</v>
      </c>
      <c r="BD16" s="159">
        <f>(IF(AND(AV16&gt;0,$F16&gt;0),AV16/$F16,0))</f>
        <v>0</v>
      </c>
      <c r="BE16" s="159">
        <f t="shared" ref="BE16:BG20" si="1">(IF(AND(AW16&gt;0,$F16&gt;0),AW16/$F16,0))</f>
        <v>0</v>
      </c>
      <c r="BF16" s="159">
        <f t="shared" si="1"/>
        <v>0</v>
      </c>
      <c r="BG16" s="159">
        <f t="shared" si="1"/>
        <v>0</v>
      </c>
    </row>
    <row r="17" spans="2:59" ht="191.25" customHeight="1">
      <c r="B17" s="506"/>
      <c r="C17" s="506"/>
      <c r="D17" s="336" t="str">
        <f>+'Anexo 1. 01-FR-003 POA INSTIT.'!D23</f>
        <v>1.2.2 Realizar 218 seguimientos a los resultados de las acciones de prevención y control a la función pública a las entidades de la administración distrital, durante el cuatrienio.</v>
      </c>
      <c r="E17" s="350">
        <f>+'Anexo 1. 01-FR-003 POA INSTIT.'!E23</f>
        <v>0.2</v>
      </c>
      <c r="F17" s="351">
        <f>+'Anexo 1. 01-FR-003 POA INSTIT.'!F23</f>
        <v>218</v>
      </c>
      <c r="G17" s="339">
        <f>+'Anexo 1. 01-FR-003 POA INSTIT.'!L23</f>
        <v>53</v>
      </c>
      <c r="H17" s="108">
        <f>+'Anexo 1. 01-FR-003 POA INSTIT.'!G23</f>
        <v>137</v>
      </c>
      <c r="I17" s="75" t="str">
        <f>+'Anexo 1. 01-FR-003 POA INSTIT.'!H23</f>
        <v>Seguimientos a los resultados de las acciones de prevención y control a la función pública a las entidades de la administración distrital, realizados</v>
      </c>
      <c r="J17" s="157" t="s">
        <v>338</v>
      </c>
      <c r="K17" s="405" t="s">
        <v>339</v>
      </c>
      <c r="L17" s="137" t="s">
        <v>340</v>
      </c>
      <c r="M17" s="137" t="s">
        <v>337</v>
      </c>
      <c r="N17" s="92" t="str">
        <f>+'Anexo 1. 01-FR-003 POA INSTIT.'!J23</f>
        <v>* P.D. para la Misionalidad del Ministerio Público y la Función Pública y las 14 personerías delegadas adscritas que ejercen la prevención y control a la función pública</v>
      </c>
      <c r="O17" s="306">
        <v>0</v>
      </c>
      <c r="P17" s="306"/>
      <c r="Q17" s="306">
        <v>1</v>
      </c>
      <c r="R17" s="306"/>
      <c r="S17" s="306">
        <v>8</v>
      </c>
      <c r="T17" s="306"/>
      <c r="U17" s="190">
        <f t="shared" ref="U17:V20" si="2">O17+Q17+S17</f>
        <v>9</v>
      </c>
      <c r="V17" s="190">
        <f t="shared" si="2"/>
        <v>0</v>
      </c>
      <c r="W17" s="406">
        <v>3</v>
      </c>
      <c r="X17" s="406"/>
      <c r="Y17" s="406">
        <v>0</v>
      </c>
      <c r="Z17" s="406"/>
      <c r="AA17" s="406">
        <v>6</v>
      </c>
      <c r="AB17" s="406"/>
      <c r="AC17" s="190">
        <f t="shared" ref="AC17:AD20" si="3">W17+Y17+AA17</f>
        <v>9</v>
      </c>
      <c r="AD17" s="190">
        <f t="shared" si="3"/>
        <v>0</v>
      </c>
      <c r="AE17" s="406">
        <v>7</v>
      </c>
      <c r="AF17" s="406"/>
      <c r="AG17" s="406">
        <v>3</v>
      </c>
      <c r="AH17" s="406"/>
      <c r="AI17" s="407">
        <v>9</v>
      </c>
      <c r="AJ17" s="407"/>
      <c r="AK17" s="190">
        <f t="shared" ref="AK17:AL20" si="4">AE17+AG17+AI17</f>
        <v>19</v>
      </c>
      <c r="AL17" s="190">
        <f t="shared" si="4"/>
        <v>0</v>
      </c>
      <c r="AM17" s="406">
        <v>6</v>
      </c>
      <c r="AN17" s="406"/>
      <c r="AO17" s="406">
        <v>9</v>
      </c>
      <c r="AP17" s="406"/>
      <c r="AQ17" s="406">
        <v>1</v>
      </c>
      <c r="AR17" s="406"/>
      <c r="AS17" s="190">
        <f t="shared" ref="AS17:AT20" si="5">AM17+AO17+AQ17</f>
        <v>16</v>
      </c>
      <c r="AT17" s="190">
        <f t="shared" si="5"/>
        <v>0</v>
      </c>
      <c r="AU17" s="80">
        <f>U17+AC17+AK17+AS17</f>
        <v>53</v>
      </c>
      <c r="AV17" s="163">
        <f>+V17</f>
        <v>0</v>
      </c>
      <c r="AW17" s="163">
        <f>+V17+AD17</f>
        <v>0</v>
      </c>
      <c r="AX17" s="163">
        <f>+V17+AD17+AL17</f>
        <v>0</v>
      </c>
      <c r="AY17" s="163">
        <f>+V17+AD17+AL17+AT17</f>
        <v>0</v>
      </c>
      <c r="AZ17" s="158">
        <f t="shared" si="0"/>
        <v>0</v>
      </c>
      <c r="BA17" s="158">
        <f t="shared" si="0"/>
        <v>0</v>
      </c>
      <c r="BB17" s="158">
        <f t="shared" si="0"/>
        <v>0</v>
      </c>
      <c r="BC17" s="158">
        <f t="shared" si="0"/>
        <v>0</v>
      </c>
      <c r="BD17" s="159">
        <f>(IF(AND(AV17&gt;0,$F17&gt;0),AV17/$F17,0))</f>
        <v>0</v>
      </c>
      <c r="BE17" s="159">
        <f t="shared" si="1"/>
        <v>0</v>
      </c>
      <c r="BF17" s="159">
        <f t="shared" si="1"/>
        <v>0</v>
      </c>
      <c r="BG17" s="159">
        <f t="shared" si="1"/>
        <v>0</v>
      </c>
    </row>
    <row r="18" spans="2:59" ht="168.75" customHeight="1">
      <c r="B18" s="506"/>
      <c r="C18" s="506"/>
      <c r="D18" s="336" t="str">
        <f>+'Anexo 1. 01-FR-003 POA INSTIT.'!D24</f>
        <v>1.2.3 Realizar 1.171 revisiones contractuales a contratos suscritos por las entidades de la administración distrital, durante el cuatrienio.</v>
      </c>
      <c r="E18" s="350">
        <f>+'Anexo 1. 01-FR-003 POA INSTIT.'!E24</f>
        <v>0.2</v>
      </c>
      <c r="F18" s="351">
        <f>+'Anexo 1. 01-FR-003 POA INSTIT.'!F24</f>
        <v>1171</v>
      </c>
      <c r="G18" s="339">
        <f>+'Anexo 1. 01-FR-003 POA INSTIT.'!L24</f>
        <v>260</v>
      </c>
      <c r="H18" s="108">
        <f>+'Anexo 1. 01-FR-003 POA INSTIT.'!G24</f>
        <v>2400</v>
      </c>
      <c r="I18" s="75" t="str">
        <f>+'Anexo 1. 01-FR-003 POA INSTIT.'!H24</f>
        <v>Revisiones contractuales a contratos suscritos por las entidades de la administración distrital, realizadas</v>
      </c>
      <c r="J18" s="157" t="s">
        <v>341</v>
      </c>
      <c r="K18" s="405" t="s">
        <v>342</v>
      </c>
      <c r="L18" s="137" t="s">
        <v>521</v>
      </c>
      <c r="M18" s="137" t="s">
        <v>337</v>
      </c>
      <c r="N18" s="92" t="str">
        <f>+'Anexo 1. 01-FR-003 POA INSTIT.'!J24</f>
        <v>* P.D. para la Misionalidad del Ministerio Público y la Función Pública y las 14 personerías delegadas adscritas que ejercen la prevención y control a la función pública
* P.D. para el Relacionamiento con el Ciudadano y Asuntos Locales  y las 30 Personerías Locales adscritas.</v>
      </c>
      <c r="O18" s="306">
        <v>0</v>
      </c>
      <c r="P18" s="306"/>
      <c r="Q18" s="306">
        <f>1+20</f>
        <v>21</v>
      </c>
      <c r="R18" s="306"/>
      <c r="S18" s="306">
        <f>0+20</f>
        <v>20</v>
      </c>
      <c r="T18" s="306"/>
      <c r="U18" s="190">
        <f t="shared" si="2"/>
        <v>41</v>
      </c>
      <c r="V18" s="190">
        <f t="shared" si="2"/>
        <v>0</v>
      </c>
      <c r="W18" s="406">
        <f>3+20</f>
        <v>23</v>
      </c>
      <c r="X18" s="406"/>
      <c r="Y18" s="406">
        <f>1+20</f>
        <v>21</v>
      </c>
      <c r="Z18" s="406"/>
      <c r="AA18" s="406">
        <f>2+20</f>
        <v>22</v>
      </c>
      <c r="AB18" s="406"/>
      <c r="AC18" s="190">
        <f t="shared" si="3"/>
        <v>66</v>
      </c>
      <c r="AD18" s="190">
        <f t="shared" si="3"/>
        <v>0</v>
      </c>
      <c r="AE18" s="406">
        <f>1+20</f>
        <v>21</v>
      </c>
      <c r="AF18" s="406"/>
      <c r="AG18" s="406">
        <f>3+30</f>
        <v>33</v>
      </c>
      <c r="AH18" s="406"/>
      <c r="AI18" s="407">
        <f>1+30</f>
        <v>31</v>
      </c>
      <c r="AJ18" s="407"/>
      <c r="AK18" s="190">
        <f t="shared" si="4"/>
        <v>85</v>
      </c>
      <c r="AL18" s="190">
        <f t="shared" si="4"/>
        <v>0</v>
      </c>
      <c r="AM18" s="406">
        <f>2+30</f>
        <v>32</v>
      </c>
      <c r="AN18" s="406"/>
      <c r="AO18" s="406">
        <f>1+30</f>
        <v>31</v>
      </c>
      <c r="AP18" s="406"/>
      <c r="AQ18" s="406">
        <f>5+0</f>
        <v>5</v>
      </c>
      <c r="AR18" s="406"/>
      <c r="AS18" s="190">
        <f t="shared" si="5"/>
        <v>68</v>
      </c>
      <c r="AT18" s="190">
        <f t="shared" si="5"/>
        <v>0</v>
      </c>
      <c r="AU18" s="80">
        <f>U18+AC18+AK18+AS18</f>
        <v>260</v>
      </c>
      <c r="AV18" s="163">
        <f>+V18</f>
        <v>0</v>
      </c>
      <c r="AW18" s="163">
        <f>+V18+AD18</f>
        <v>0</v>
      </c>
      <c r="AX18" s="163">
        <f>+V18+AD18+AL18</f>
        <v>0</v>
      </c>
      <c r="AY18" s="163">
        <f>+V18+AD18+AL18+AT18</f>
        <v>0</v>
      </c>
      <c r="AZ18" s="158">
        <f t="shared" si="0"/>
        <v>0</v>
      </c>
      <c r="BA18" s="158">
        <f t="shared" si="0"/>
        <v>0</v>
      </c>
      <c r="BB18" s="158">
        <f t="shared" si="0"/>
        <v>0</v>
      </c>
      <c r="BC18" s="158">
        <f t="shared" si="0"/>
        <v>0</v>
      </c>
      <c r="BD18" s="159">
        <f>(IF(AND(AV18&gt;0,$F18&gt;0),AV18/$F18,0))</f>
        <v>0</v>
      </c>
      <c r="BE18" s="159">
        <f t="shared" si="1"/>
        <v>0</v>
      </c>
      <c r="BF18" s="159">
        <f t="shared" si="1"/>
        <v>0</v>
      </c>
      <c r="BG18" s="159">
        <f t="shared" si="1"/>
        <v>0</v>
      </c>
    </row>
    <row r="19" spans="2:59" ht="164.25" customHeight="1">
      <c r="B19" s="506"/>
      <c r="C19" s="506"/>
      <c r="D19" s="336" t="str">
        <f>+'Anexo 1. 01-FR-003 POA INSTIT.'!D25</f>
        <v>1.2.4 Realizar 121 ejercicios de control  de carácter preventivo o ejecutivo sobre la gestión de las entidades de la administración distrital, durante el  cuatrienio.</v>
      </c>
      <c r="E19" s="350">
        <f>+'Anexo 1. 01-FR-003 POA INSTIT.'!E25</f>
        <v>0.2</v>
      </c>
      <c r="F19" s="351">
        <f>+'Anexo 1. 01-FR-003 POA INSTIT.'!F25</f>
        <v>121</v>
      </c>
      <c r="G19" s="354">
        <f>+'Anexo 1. 01-FR-003 POA INSTIT.'!L25</f>
        <v>31</v>
      </c>
      <c r="H19" s="108">
        <f>+'Anexo 1. 01-FR-003 POA INSTIT.'!G25</f>
        <v>30</v>
      </c>
      <c r="I19" s="75" t="str">
        <f>+'Anexo 1. 01-FR-003 POA INSTIT.'!H25</f>
        <v>Ejercicios de control  de carácter preventivo o ejecutivo sobre la gestión de las entidades de la administración distrital, realizados</v>
      </c>
      <c r="J19" s="157" t="s">
        <v>343</v>
      </c>
      <c r="K19" s="405" t="s">
        <v>344</v>
      </c>
      <c r="L19" s="137" t="s">
        <v>345</v>
      </c>
      <c r="M19" s="137" t="s">
        <v>337</v>
      </c>
      <c r="N19" s="92" t="str">
        <f>+'Anexo 1. 01-FR-003 POA INSTIT.'!J25</f>
        <v>* P.D. para la Misionalidad del Ministerio Público y la Función Pública y las 14 personerías delegadas adscritas que ejercen la prevención y control a la función pública</v>
      </c>
      <c r="O19" s="306">
        <v>0</v>
      </c>
      <c r="P19" s="306"/>
      <c r="Q19" s="306">
        <v>1</v>
      </c>
      <c r="R19" s="306"/>
      <c r="S19" s="306">
        <v>1</v>
      </c>
      <c r="T19" s="306"/>
      <c r="U19" s="190">
        <f t="shared" si="2"/>
        <v>2</v>
      </c>
      <c r="V19" s="190">
        <f t="shared" si="2"/>
        <v>0</v>
      </c>
      <c r="W19" s="406">
        <v>5</v>
      </c>
      <c r="X19" s="406"/>
      <c r="Y19" s="406">
        <v>1</v>
      </c>
      <c r="Z19" s="406"/>
      <c r="AA19" s="406">
        <v>5</v>
      </c>
      <c r="AB19" s="406"/>
      <c r="AC19" s="190">
        <f t="shared" si="3"/>
        <v>11</v>
      </c>
      <c r="AD19" s="190">
        <f t="shared" si="3"/>
        <v>0</v>
      </c>
      <c r="AE19" s="406">
        <v>3</v>
      </c>
      <c r="AF19" s="406"/>
      <c r="AG19" s="406">
        <v>2</v>
      </c>
      <c r="AH19" s="406"/>
      <c r="AI19" s="407">
        <v>4</v>
      </c>
      <c r="AJ19" s="407"/>
      <c r="AK19" s="190">
        <f t="shared" si="4"/>
        <v>9</v>
      </c>
      <c r="AL19" s="190">
        <f t="shared" si="4"/>
        <v>0</v>
      </c>
      <c r="AM19" s="406">
        <v>2</v>
      </c>
      <c r="AN19" s="406"/>
      <c r="AO19" s="406">
        <v>4</v>
      </c>
      <c r="AP19" s="406"/>
      <c r="AQ19" s="406">
        <v>3</v>
      </c>
      <c r="AR19" s="406"/>
      <c r="AS19" s="190">
        <f t="shared" si="5"/>
        <v>9</v>
      </c>
      <c r="AT19" s="190">
        <f t="shared" si="5"/>
        <v>0</v>
      </c>
      <c r="AU19" s="80">
        <f>U19+AC19+AK19+AS19</f>
        <v>31</v>
      </c>
      <c r="AV19" s="163">
        <f>+V19</f>
        <v>0</v>
      </c>
      <c r="AW19" s="163">
        <f>+V19+AD19</f>
        <v>0</v>
      </c>
      <c r="AX19" s="163">
        <f>+V19+AD19+AL19</f>
        <v>0</v>
      </c>
      <c r="AY19" s="163">
        <f>+V19+AD19+AL19+AT19</f>
        <v>0</v>
      </c>
      <c r="AZ19" s="158">
        <f t="shared" si="0"/>
        <v>0</v>
      </c>
      <c r="BA19" s="158">
        <f t="shared" si="0"/>
        <v>0</v>
      </c>
      <c r="BB19" s="158">
        <f t="shared" si="0"/>
        <v>0</v>
      </c>
      <c r="BC19" s="158">
        <f t="shared" si="0"/>
        <v>0</v>
      </c>
      <c r="BD19" s="159">
        <f>(IF(AND(AV19&gt;0,$F19&gt;0),AV19/$F19,0))</f>
        <v>0</v>
      </c>
      <c r="BE19" s="159">
        <f t="shared" si="1"/>
        <v>0</v>
      </c>
      <c r="BF19" s="159">
        <f t="shared" si="1"/>
        <v>0</v>
      </c>
      <c r="BG19" s="159">
        <f t="shared" si="1"/>
        <v>0</v>
      </c>
    </row>
    <row r="20" spans="2:59" ht="239.25" customHeight="1">
      <c r="B20" s="505"/>
      <c r="C20" s="505"/>
      <c r="D20" s="336" t="str">
        <f>+'Anexo 1. 01-FR-003 POA INSTIT.'!D26</f>
        <v>1.2.5 Realizar 13 acciones de prevención y control a la función pública transversales en temas prioritarios de ciudad, durante el cuatrienio.</v>
      </c>
      <c r="E20" s="350">
        <f>+'Anexo 1. 01-FR-003 POA INSTIT.'!E26</f>
        <v>0.2</v>
      </c>
      <c r="F20" s="351">
        <f>+'Anexo 1. 01-FR-003 POA INSTIT.'!F26</f>
        <v>13</v>
      </c>
      <c r="G20" s="354">
        <f>+'Anexo 1. 01-FR-003 POA INSTIT.'!L26</f>
        <v>1</v>
      </c>
      <c r="H20" s="108">
        <f>+'Anexo 1. 01-FR-003 POA INSTIT.'!G26</f>
        <v>3</v>
      </c>
      <c r="I20" s="75" t="str">
        <f>+'Anexo 1. 01-FR-003 POA INSTIT.'!H26</f>
        <v>Acciones de prevención y control a la función pública transversales en temas prioritarios de ciudad, realizadas</v>
      </c>
      <c r="J20" s="157" t="s">
        <v>346</v>
      </c>
      <c r="K20" s="405" t="s">
        <v>347</v>
      </c>
      <c r="L20" s="137" t="s">
        <v>348</v>
      </c>
      <c r="M20" s="137" t="s">
        <v>337</v>
      </c>
      <c r="N20" s="92" t="str">
        <f>+'Anexo 1. 01-FR-003 POA INSTIT.'!J26</f>
        <v>* P.D. para la Misionalidad del Ministerio Público y la Función Pública y las 22 personerías delegadas adscritas que ejercen la prevención y control a la función pública
* P.D. para el Relacionamiento con el Ciudadano y Asuntos Locales  y las 30 Personerías Locales adscritas.</v>
      </c>
      <c r="O20" s="306">
        <v>0</v>
      </c>
      <c r="P20" s="306"/>
      <c r="Q20" s="306">
        <v>0</v>
      </c>
      <c r="R20" s="306"/>
      <c r="S20" s="306">
        <v>0</v>
      </c>
      <c r="T20" s="306"/>
      <c r="U20" s="190">
        <f t="shared" si="2"/>
        <v>0</v>
      </c>
      <c r="V20" s="190">
        <f t="shared" si="2"/>
        <v>0</v>
      </c>
      <c r="W20" s="406">
        <v>0</v>
      </c>
      <c r="X20" s="406"/>
      <c r="Y20" s="406">
        <v>0</v>
      </c>
      <c r="Z20" s="406"/>
      <c r="AA20" s="406">
        <v>0</v>
      </c>
      <c r="AB20" s="406"/>
      <c r="AC20" s="190">
        <f t="shared" si="3"/>
        <v>0</v>
      </c>
      <c r="AD20" s="190">
        <f t="shared" si="3"/>
        <v>0</v>
      </c>
      <c r="AE20" s="408">
        <v>0</v>
      </c>
      <c r="AF20" s="408"/>
      <c r="AG20" s="408">
        <v>0</v>
      </c>
      <c r="AH20" s="408"/>
      <c r="AI20" s="408">
        <v>0</v>
      </c>
      <c r="AJ20" s="408"/>
      <c r="AK20" s="190">
        <f t="shared" si="4"/>
        <v>0</v>
      </c>
      <c r="AL20" s="190">
        <f t="shared" si="4"/>
        <v>0</v>
      </c>
      <c r="AM20" s="408">
        <v>0</v>
      </c>
      <c r="AN20" s="408"/>
      <c r="AO20" s="408">
        <v>1</v>
      </c>
      <c r="AP20" s="408"/>
      <c r="AQ20" s="408">
        <v>0</v>
      </c>
      <c r="AR20" s="408"/>
      <c r="AS20" s="190">
        <f t="shared" si="5"/>
        <v>1</v>
      </c>
      <c r="AT20" s="190">
        <f t="shared" si="5"/>
        <v>0</v>
      </c>
      <c r="AU20" s="80">
        <f>U20+AC20+AK20+AS20</f>
        <v>1</v>
      </c>
      <c r="AV20" s="163">
        <f>+V20</f>
        <v>0</v>
      </c>
      <c r="AW20" s="163">
        <f>+V20+AD20</f>
        <v>0</v>
      </c>
      <c r="AX20" s="163">
        <f>+V20+AD20+AL20</f>
        <v>0</v>
      </c>
      <c r="AY20" s="163">
        <f>+V20+AD20+AL20+AT20</f>
        <v>0</v>
      </c>
      <c r="AZ20" s="158">
        <f t="shared" si="0"/>
        <v>0</v>
      </c>
      <c r="BA20" s="158">
        <f t="shared" si="0"/>
        <v>0</v>
      </c>
      <c r="BB20" s="158">
        <f t="shared" si="0"/>
        <v>0</v>
      </c>
      <c r="BC20" s="158">
        <f t="shared" si="0"/>
        <v>0</v>
      </c>
      <c r="BD20" s="159">
        <f>(IF(AND(AV20&gt;0,$F20&gt;0),AV20/$F20,0))</f>
        <v>0</v>
      </c>
      <c r="BE20" s="159">
        <f t="shared" si="1"/>
        <v>0</v>
      </c>
      <c r="BF20" s="159">
        <f t="shared" si="1"/>
        <v>0</v>
      </c>
      <c r="BG20" s="159">
        <f t="shared" si="1"/>
        <v>0</v>
      </c>
    </row>
    <row r="21" spans="2:59" ht="236.25" customHeight="1">
      <c r="B21" s="222" t="str">
        <f>+'Anexo 1. 01-FR-003 POA INSTIT.'!B45</f>
        <v>2.	 Promover la participación ciudadana y la articulación interinstitucional para garantizar el conocimiento, respeto, preservación y la protección de los derechos y el interés general.</v>
      </c>
      <c r="C21" s="222" t="str">
        <f>+'Anexo 1. 01-FR-003 POA INSTIT.'!C49</f>
        <v>2.3 Implementar el 100% de las actividades del plan de participación ciudadana que fortalezca los mecanismos de participación y relacionamiento con la ciudadanía, durante el cuatrienio.</v>
      </c>
      <c r="D21" s="336" t="str">
        <f>+'Anexo 1. 01-FR-003 POA INSTIT.'!D49</f>
        <v>2.3.1 Realizar el 100% de las actividades contenidas en el plan de participación ciudadana, durante el cuatrienio.</v>
      </c>
      <c r="E21" s="352">
        <f>+'Anexo 1. 01-FR-003 POA INSTIT.'!E49</f>
        <v>1</v>
      </c>
      <c r="F21" s="352">
        <f>+'Anexo 1. 01-FR-003 POA INSTIT.'!F49</f>
        <v>1</v>
      </c>
      <c r="G21" s="353">
        <v>1</v>
      </c>
      <c r="H21" s="108" t="str">
        <f>+'Anexo 1. 01-FR-003 POA INSTIT.'!G49</f>
        <v>S.I.</v>
      </c>
      <c r="I21" s="75" t="str">
        <f>+'Anexo 1. 01-FR-003 POA INSTIT.'!H49</f>
        <v>Actividades contenidas en el plan de Participación Ciudadana realizadas</v>
      </c>
      <c r="J21" s="157" t="s">
        <v>349</v>
      </c>
      <c r="K21" s="405" t="s">
        <v>350</v>
      </c>
      <c r="L21" s="88" t="s">
        <v>350</v>
      </c>
      <c r="M21" s="137" t="s">
        <v>337</v>
      </c>
      <c r="N21" s="92" t="str">
        <f>+'Anexo 1. 01-FR-003 POA INSTIT.'!J49</f>
        <v>* P.D. para la Misionalidad del Ministerio Público y la Función Pública y las 14 personerías delegadas adscritas que ejercen la prevención y control a la función pública
* P.D. para para el Relacionamiento con el Ciudadano y Asuntos Locales  y las 30 Personerías Locales adscritas.</v>
      </c>
      <c r="O21" s="307">
        <v>0</v>
      </c>
      <c r="P21" s="307"/>
      <c r="Q21" s="307">
        <v>0</v>
      </c>
      <c r="R21" s="307"/>
      <c r="S21" s="307">
        <v>1</v>
      </c>
      <c r="T21" s="307"/>
      <c r="U21" s="160">
        <f>IFERROR((AVERAGE(S21)),0)</f>
        <v>1</v>
      </c>
      <c r="V21" s="160">
        <f>IFERROR((AVERAGE(P21,R21,T21)),0)</f>
        <v>0</v>
      </c>
      <c r="W21" s="237">
        <v>0</v>
      </c>
      <c r="X21" s="237"/>
      <c r="Y21" s="237">
        <v>0</v>
      </c>
      <c r="Z21" s="237"/>
      <c r="AA21" s="237">
        <v>1</v>
      </c>
      <c r="AB21" s="237"/>
      <c r="AC21" s="160">
        <f>IFERROR((AVERAGE(AA21)),0)</f>
        <v>1</v>
      </c>
      <c r="AD21" s="160">
        <f>IFERROR((AVERAGE(X21,Z21,AB21)),0)</f>
        <v>0</v>
      </c>
      <c r="AE21" s="409">
        <v>0</v>
      </c>
      <c r="AF21" s="408"/>
      <c r="AG21" s="409">
        <v>0</v>
      </c>
      <c r="AH21" s="408"/>
      <c r="AI21" s="409">
        <v>1</v>
      </c>
      <c r="AJ21" s="408"/>
      <c r="AK21" s="160">
        <f>IFERROR((AVERAGE(AI21)),0)</f>
        <v>1</v>
      </c>
      <c r="AL21" s="160">
        <f>IFERROR((AVERAGE(AF21,AH21,AJ21)),0)</f>
        <v>0</v>
      </c>
      <c r="AM21" s="409">
        <v>0</v>
      </c>
      <c r="AN21" s="408"/>
      <c r="AO21" s="409">
        <v>0</v>
      </c>
      <c r="AP21" s="408"/>
      <c r="AQ21" s="409">
        <v>1</v>
      </c>
      <c r="AR21" s="408"/>
      <c r="AS21" s="160">
        <f>IFERROR((AVERAGE(AQ21)),0)</f>
        <v>1</v>
      </c>
      <c r="AT21" s="160">
        <f>IFERROR((AVERAGE(AN21,AP21,AR21)),0)</f>
        <v>0</v>
      </c>
      <c r="AU21" s="83">
        <f>IFERROR((AVERAGE(S21,AA21,AI21,AQ21)),0)</f>
        <v>1</v>
      </c>
      <c r="AV21" s="160">
        <f>IFERROR((AVERAGE(P21,R21,T21)),0)</f>
        <v>0</v>
      </c>
      <c r="AW21" s="160">
        <f>IFERROR((AVERAGE(P21,R21,T21,X21,Z21,AB21)),0)</f>
        <v>0</v>
      </c>
      <c r="AX21" s="160">
        <f>IFERROR((AVERAGE(AF21,AH21,AJ21)),0)</f>
        <v>0</v>
      </c>
      <c r="AY21" s="160">
        <f>IFERROR((AVERAGE(AF21,AH21,AJ21,AN21,AP21,AR21)),0)</f>
        <v>0</v>
      </c>
      <c r="AZ21" s="161">
        <f>IF(AND(AV21&gt;0,$AU21&gt;0),AV21/$AU21,0)</f>
        <v>0</v>
      </c>
      <c r="BA21" s="161">
        <f t="shared" si="0"/>
        <v>0</v>
      </c>
      <c r="BB21" s="161">
        <f>IF(AND(AX21&gt;0,$AU21&gt;0),AX21/$AU21,0)</f>
        <v>0</v>
      </c>
      <c r="BC21" s="161">
        <f t="shared" si="0"/>
        <v>0</v>
      </c>
      <c r="BD21" s="162">
        <f>(((IF(AND(AV21&gt;0,$F21&gt;0),AV21/$F21,0)))/4)</f>
        <v>0</v>
      </c>
      <c r="BE21" s="162">
        <f>(((IF(AND(AW21&gt;0,$F21&gt;0),AW21/$F21,0)))/4)</f>
        <v>0</v>
      </c>
      <c r="BF21" s="162">
        <f>(((IF(AND(AX21&gt;0,$F21&gt;0),AX21/$F21,0)))/4)</f>
        <v>0</v>
      </c>
      <c r="BG21" s="162">
        <f>(((IF(AND(AY21&gt;0,$F21&gt;0),AY21/$F21,0)))/4)</f>
        <v>0</v>
      </c>
    </row>
    <row r="22" spans="2:59" ht="22.8">
      <c r="B22" s="523"/>
      <c r="C22" s="524"/>
      <c r="D22" s="524"/>
      <c r="E22" s="524"/>
      <c r="F22" s="524"/>
      <c r="G22" s="524"/>
      <c r="H22" s="524"/>
      <c r="I22" s="524"/>
      <c r="J22" s="524"/>
      <c r="K22" s="524"/>
      <c r="L22" s="524"/>
      <c r="M22" s="524"/>
      <c r="N22" s="524"/>
      <c r="O22" s="524"/>
      <c r="P22" s="524"/>
      <c r="Q22" s="524"/>
      <c r="R22" s="524"/>
      <c r="S22" s="524"/>
      <c r="T22" s="524"/>
      <c r="U22" s="524"/>
      <c r="V22" s="524"/>
      <c r="W22" s="524"/>
      <c r="X22" s="524"/>
      <c r="Y22" s="524"/>
      <c r="Z22" s="524"/>
      <c r="AA22" s="524"/>
      <c r="AB22" s="524"/>
      <c r="AC22" s="524"/>
      <c r="AD22" s="524"/>
      <c r="AE22" s="524"/>
      <c r="AF22" s="524"/>
      <c r="AG22" s="524"/>
      <c r="AH22" s="524"/>
      <c r="AI22" s="524"/>
      <c r="AJ22" s="524"/>
      <c r="AK22" s="524"/>
      <c r="AL22" s="524"/>
      <c r="AM22" s="524"/>
      <c r="AN22" s="524"/>
      <c r="AO22" s="524"/>
      <c r="AP22" s="524"/>
      <c r="AQ22" s="524"/>
      <c r="AR22" s="524"/>
      <c r="AS22" s="524"/>
      <c r="AT22" s="524"/>
      <c r="AU22" s="524"/>
      <c r="AV22" s="581"/>
      <c r="AW22" s="569" t="s">
        <v>16</v>
      </c>
      <c r="AX22" s="570"/>
      <c r="AY22" s="570"/>
      <c r="AZ22" s="1">
        <f t="shared" ref="AZ22:BG22" si="6">AVERAGE(AZ16:AZ21)</f>
        <v>0</v>
      </c>
      <c r="BA22" s="1">
        <f t="shared" si="6"/>
        <v>0</v>
      </c>
      <c r="BB22" s="1">
        <f t="shared" si="6"/>
        <v>0</v>
      </c>
      <c r="BC22" s="1">
        <f t="shared" si="6"/>
        <v>0</v>
      </c>
      <c r="BD22" s="1">
        <f t="shared" si="6"/>
        <v>0</v>
      </c>
      <c r="BE22" s="1">
        <f t="shared" si="6"/>
        <v>0</v>
      </c>
      <c r="BF22" s="1">
        <f t="shared" si="6"/>
        <v>0</v>
      </c>
      <c r="BG22" s="1">
        <f t="shared" si="6"/>
        <v>0</v>
      </c>
    </row>
    <row r="23" spans="2:59">
      <c r="B23" s="215"/>
      <c r="C23" s="215"/>
      <c r="D23" s="215"/>
      <c r="E23" s="215"/>
      <c r="F23" s="215"/>
      <c r="G23" s="216"/>
      <c r="H23" s="216"/>
      <c r="I23" s="215"/>
      <c r="J23" s="215"/>
      <c r="K23" s="215"/>
      <c r="L23" s="215"/>
      <c r="M23" s="215"/>
      <c r="N23" s="215"/>
    </row>
    <row r="24" spans="2:59">
      <c r="B24" s="215"/>
      <c r="C24" s="215"/>
      <c r="D24" s="580"/>
      <c r="E24" s="580"/>
      <c r="F24" s="580"/>
      <c r="G24" s="580"/>
      <c r="H24" s="580"/>
      <c r="I24" s="580"/>
      <c r="J24" s="580"/>
      <c r="K24" s="580"/>
      <c r="L24" s="580"/>
      <c r="M24" s="580"/>
      <c r="N24" s="580"/>
    </row>
    <row r="25" spans="2:59" ht="30" customHeight="1">
      <c r="B25" s="81" t="s">
        <v>23</v>
      </c>
      <c r="C25" s="95">
        <v>45450</v>
      </c>
      <c r="D25" s="238"/>
      <c r="E25" s="572" t="s">
        <v>50</v>
      </c>
      <c r="F25" s="573" t="s">
        <v>718</v>
      </c>
      <c r="G25" s="574"/>
      <c r="H25" s="574"/>
      <c r="I25" s="574"/>
      <c r="J25" s="575"/>
      <c r="K25" s="239"/>
      <c r="L25" s="542"/>
      <c r="M25" s="542"/>
      <c r="N25" s="579"/>
    </row>
    <row r="26" spans="2:59" ht="21" customHeight="1">
      <c r="B26" s="215"/>
      <c r="C26" s="215"/>
      <c r="D26" s="239"/>
      <c r="E26" s="572"/>
      <c r="F26" s="576"/>
      <c r="G26" s="577"/>
      <c r="H26" s="577"/>
      <c r="I26" s="577"/>
      <c r="J26" s="578"/>
      <c r="K26" s="215"/>
      <c r="L26" s="215"/>
      <c r="M26" s="215"/>
      <c r="N26" s="215"/>
    </row>
    <row r="27" spans="2:59" ht="31.5" customHeight="1">
      <c r="B27" s="81" t="s">
        <v>49</v>
      </c>
      <c r="C27" s="95">
        <v>45679</v>
      </c>
      <c r="D27" s="215"/>
      <c r="E27" s="215"/>
      <c r="F27" s="215"/>
      <c r="K27" s="215"/>
      <c r="L27" s="215"/>
      <c r="M27" s="215"/>
      <c r="N27" s="215"/>
    </row>
    <row r="28" spans="2:59">
      <c r="B28" s="215"/>
      <c r="C28" s="215"/>
      <c r="D28" s="215"/>
      <c r="E28" s="215"/>
      <c r="F28" s="215"/>
      <c r="K28" s="215"/>
      <c r="L28" s="215"/>
      <c r="M28" s="215"/>
      <c r="N28" s="215"/>
    </row>
    <row r="29" spans="2:59" ht="31.5" customHeight="1">
      <c r="B29" s="81" t="s">
        <v>49</v>
      </c>
      <c r="C29" s="95">
        <v>45898</v>
      </c>
      <c r="D29" s="215"/>
      <c r="E29" s="215"/>
      <c r="F29" s="215"/>
      <c r="K29" s="215"/>
      <c r="L29" s="215"/>
      <c r="M29" s="215"/>
      <c r="N29" s="215"/>
    </row>
    <row r="30" spans="2:59">
      <c r="B30" s="215"/>
      <c r="C30" s="215"/>
      <c r="D30" s="215"/>
      <c r="E30" s="215"/>
      <c r="F30" s="215"/>
      <c r="K30" s="215"/>
      <c r="L30" s="215"/>
      <c r="M30" s="215"/>
      <c r="N30" s="215"/>
    </row>
    <row r="31" spans="2:59">
      <c r="B31" s="215"/>
      <c r="C31" s="215"/>
      <c r="D31" s="215"/>
      <c r="E31" s="215"/>
      <c r="F31" s="215"/>
      <c r="K31" s="215"/>
      <c r="L31" s="215"/>
      <c r="M31" s="215"/>
      <c r="N31" s="215"/>
    </row>
    <row r="32" spans="2:59" ht="15" customHeight="1">
      <c r="B32" s="215"/>
      <c r="C32" s="215"/>
      <c r="D32" s="215"/>
      <c r="E32" s="215"/>
      <c r="F32" s="215"/>
      <c r="G32" s="216"/>
      <c r="H32" s="216"/>
      <c r="I32" s="571"/>
      <c r="J32" s="571"/>
      <c r="K32" s="571"/>
      <c r="L32" s="571"/>
      <c r="M32" s="217"/>
      <c r="N32" s="217"/>
    </row>
    <row r="33" spans="2:14" ht="15" customHeight="1">
      <c r="B33" s="522" t="s">
        <v>144</v>
      </c>
      <c r="C33" s="522"/>
      <c r="D33" s="522"/>
      <c r="E33" s="522"/>
      <c r="F33" s="522"/>
      <c r="G33" s="216"/>
      <c r="H33" s="216"/>
      <c r="I33" s="215"/>
      <c r="J33" s="215"/>
      <c r="K33" s="240"/>
      <c r="L33" s="215"/>
      <c r="M33" s="215"/>
      <c r="N33" s="215"/>
    </row>
    <row r="34" spans="2:14" ht="15" customHeight="1">
      <c r="B34" s="215"/>
      <c r="C34" s="215"/>
      <c r="D34" s="215"/>
      <c r="E34" s="215"/>
      <c r="F34" s="215"/>
      <c r="G34" s="216"/>
      <c r="H34" s="216"/>
      <c r="I34" s="571"/>
      <c r="J34" s="571"/>
      <c r="K34" s="571"/>
      <c r="L34" s="571"/>
      <c r="M34" s="217"/>
      <c r="N34" s="217"/>
    </row>
    <row r="35" spans="2:14" ht="15" customHeight="1">
      <c r="B35" s="215"/>
      <c r="C35" s="215"/>
      <c r="D35" s="215"/>
      <c r="E35" s="215"/>
      <c r="F35" s="215"/>
      <c r="G35" s="216"/>
      <c r="H35" s="216"/>
      <c r="I35" s="215"/>
      <c r="J35" s="215"/>
      <c r="K35" s="240"/>
      <c r="L35" s="215"/>
      <c r="M35" s="215"/>
      <c r="N35" s="215"/>
    </row>
    <row r="36" spans="2:14" ht="15" customHeight="1">
      <c r="B36" s="215"/>
      <c r="C36" s="215"/>
      <c r="D36" s="215"/>
      <c r="E36" s="215"/>
      <c r="F36" s="215"/>
      <c r="G36" s="216"/>
      <c r="H36" s="216"/>
      <c r="I36" s="571"/>
      <c r="J36" s="571"/>
      <c r="K36" s="571"/>
      <c r="L36" s="571"/>
      <c r="M36" s="217"/>
      <c r="N36" s="217"/>
    </row>
  </sheetData>
  <sheetProtection algorithmName="SHA-512" hashValue="nbbvXmNWY5nprBKELhjNsV6b3u1QJQXlf1rHp6hAk0U7dAlb1Pjpcke4yQeieSNYjuAEGyr9siQzTMg5La0aiA==" saltValue="eAH6oxKZuVC7rCdpW9zBxQ==" spinCount="100000" sheet="1" objects="1" scenarios="1"/>
  <mergeCells count="69">
    <mergeCell ref="B33:F33"/>
    <mergeCell ref="I34:L34"/>
    <mergeCell ref="I36:L36"/>
    <mergeCell ref="AW22:AY22"/>
    <mergeCell ref="D24:N24"/>
    <mergeCell ref="E25:E26"/>
    <mergeCell ref="F25:J26"/>
    <mergeCell ref="L25:N25"/>
    <mergeCell ref="I32:L32"/>
    <mergeCell ref="B22:AV22"/>
    <mergeCell ref="AK14:AL14"/>
    <mergeCell ref="AM14:AN14"/>
    <mergeCell ref="M12:M15"/>
    <mergeCell ref="N12:N15"/>
    <mergeCell ref="G12:G15"/>
    <mergeCell ref="H12:H15"/>
    <mergeCell ref="I12:I15"/>
    <mergeCell ref="B16:B20"/>
    <mergeCell ref="C16:C20"/>
    <mergeCell ref="AC14:AD14"/>
    <mergeCell ref="AE14:AF14"/>
    <mergeCell ref="AG14:AH14"/>
    <mergeCell ref="J12:J15"/>
    <mergeCell ref="K12:K15"/>
    <mergeCell ref="L12:L15"/>
    <mergeCell ref="F12:F15"/>
    <mergeCell ref="BD13:BD15"/>
    <mergeCell ref="BE13:BE15"/>
    <mergeCell ref="BF13:BF15"/>
    <mergeCell ref="BG13:BG15"/>
    <mergeCell ref="O14:P14"/>
    <mergeCell ref="Q14:R14"/>
    <mergeCell ref="S14:T14"/>
    <mergeCell ref="U14:V14"/>
    <mergeCell ref="W14:X14"/>
    <mergeCell ref="Y14:Z14"/>
    <mergeCell ref="BC13:BC15"/>
    <mergeCell ref="AA14:AB14"/>
    <mergeCell ref="AO14:AP14"/>
    <mergeCell ref="AQ14:AR14"/>
    <mergeCell ref="AS14:AT14"/>
    <mergeCell ref="AI14:AJ14"/>
    <mergeCell ref="BD12:BG12"/>
    <mergeCell ref="O13:V13"/>
    <mergeCell ref="W13:AD13"/>
    <mergeCell ref="AE13:AL13"/>
    <mergeCell ref="AM13:AT13"/>
    <mergeCell ref="AV13:AV15"/>
    <mergeCell ref="AW13:AW15"/>
    <mergeCell ref="AX13:AX15"/>
    <mergeCell ref="AY13:AY15"/>
    <mergeCell ref="AZ13:AZ15"/>
    <mergeCell ref="O12:AT12"/>
    <mergeCell ref="AU12:AU15"/>
    <mergeCell ref="AV12:AY12"/>
    <mergeCell ref="AZ12:BC12"/>
    <mergeCell ref="BA13:BA15"/>
    <mergeCell ref="BB13:BB15"/>
    <mergeCell ref="C10:D10"/>
    <mergeCell ref="B12:B15"/>
    <mergeCell ref="C12:C15"/>
    <mergeCell ref="D12:D15"/>
    <mergeCell ref="E12:E15"/>
    <mergeCell ref="C9:D9"/>
    <mergeCell ref="B2:B6"/>
    <mergeCell ref="C2:BE6"/>
    <mergeCell ref="BF6:BG6"/>
    <mergeCell ref="AV7:AZ7"/>
    <mergeCell ref="C8:D8"/>
  </mergeCells>
  <conditionalFormatting sqref="AZ16:BC21">
    <cfRule type="cellIs" dxfId="45" priority="1" operator="greaterThan">
      <formula>1</formula>
    </cfRule>
    <cfRule type="cellIs" dxfId="44" priority="2" operator="between">
      <formula>0.950000000000001</formula>
      <formula>1</formula>
    </cfRule>
    <cfRule type="cellIs" dxfId="43" priority="3" operator="between">
      <formula>0.75</formula>
      <formula>0.95</formula>
    </cfRule>
    <cfRule type="cellIs" dxfId="42" priority="4" operator="lessThan">
      <formula>0.75</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A00-000000000000}">
          <x14:formula1>
            <xm:f>'Listas-N'!$E$6:$E$10</xm:f>
          </x14:formula1>
          <xm:sqref>C10:D10</xm:sqref>
        </x14:dataValidation>
        <x14:dataValidation type="list" allowBlank="1" showInputMessage="1" showErrorMessage="1" xr:uid="{00000000-0002-0000-0A00-000001000000}">
          <x14:formula1>
            <xm:f>'Listas-N'!$C$6:$C$21</xm:f>
          </x14:formula1>
          <xm:sqref>C8:D9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B1:BG47"/>
  <sheetViews>
    <sheetView showGridLines="0" zoomScale="55" zoomScaleNormal="55" workbookViewId="0">
      <selection activeCell="F31" sqref="F31"/>
    </sheetView>
  </sheetViews>
  <sheetFormatPr baseColWidth="10" defaultColWidth="17.33203125" defaultRowHeight="15"/>
  <cols>
    <col min="1" max="1" width="4.33203125" style="66" customWidth="1"/>
    <col min="2" max="2" width="55.6640625" style="212" customWidth="1"/>
    <col min="3" max="3" width="44.44140625" style="212" customWidth="1"/>
    <col min="4" max="4" width="51" style="212" customWidth="1"/>
    <col min="5" max="5" width="30.109375" style="212" customWidth="1"/>
    <col min="6" max="6" width="21.33203125" style="212" customWidth="1"/>
    <col min="7" max="8" width="21.33203125" style="213" customWidth="1"/>
    <col min="9" max="9" width="28.6640625" style="212" customWidth="1"/>
    <col min="10" max="10" width="35.6640625" style="212" customWidth="1"/>
    <col min="11" max="11" width="41.33203125" style="212" customWidth="1"/>
    <col min="12" max="13" width="35.6640625" style="212" customWidth="1"/>
    <col min="14" max="14" width="49.6640625" style="212" customWidth="1"/>
    <col min="15" max="46" width="15.88671875" style="66" customWidth="1"/>
    <col min="47" max="47" width="24.5546875" style="66" customWidth="1"/>
    <col min="48" max="48" width="22.88671875" style="66" customWidth="1"/>
    <col min="49" max="49" width="19.33203125" style="66" customWidth="1"/>
    <col min="50" max="50" width="18.44140625" style="66" customWidth="1"/>
    <col min="51" max="51" width="19.44140625" style="66" customWidth="1"/>
    <col min="52" max="52" width="23.33203125" style="66" customWidth="1"/>
    <col min="53" max="54" width="25.109375" style="66" customWidth="1"/>
    <col min="55" max="55" width="26.6640625" style="66" customWidth="1"/>
    <col min="56" max="56" width="26.33203125" style="66" customWidth="1"/>
    <col min="57" max="57" width="26.5546875" style="66" customWidth="1"/>
    <col min="58" max="58" width="26.33203125" style="66" customWidth="1"/>
    <col min="59" max="59" width="27.33203125" style="66" customWidth="1"/>
    <col min="60" max="16384" width="17.33203125" style="66"/>
  </cols>
  <sheetData>
    <row r="1" spans="2:59" ht="15" customHeight="1" thickBot="1"/>
    <row r="2" spans="2:59" ht="16.5" customHeight="1">
      <c r="B2" s="498" t="s">
        <v>577</v>
      </c>
      <c r="C2" s="530" t="s">
        <v>111</v>
      </c>
      <c r="D2" s="531"/>
      <c r="E2" s="531"/>
      <c r="F2" s="531"/>
      <c r="G2" s="531"/>
      <c r="H2" s="531"/>
      <c r="I2" s="531"/>
      <c r="J2" s="531"/>
      <c r="K2" s="531"/>
      <c r="L2" s="531"/>
      <c r="M2" s="531"/>
      <c r="N2" s="531"/>
      <c r="O2" s="531"/>
      <c r="P2" s="531"/>
      <c r="Q2" s="531"/>
      <c r="R2" s="531"/>
      <c r="S2" s="531"/>
      <c r="T2" s="531"/>
      <c r="U2" s="531"/>
      <c r="V2" s="531"/>
      <c r="W2" s="531"/>
      <c r="X2" s="531"/>
      <c r="Y2" s="531"/>
      <c r="Z2" s="531"/>
      <c r="AA2" s="531"/>
      <c r="AB2" s="531"/>
      <c r="AC2" s="531"/>
      <c r="AD2" s="531"/>
      <c r="AE2" s="531"/>
      <c r="AF2" s="531"/>
      <c r="AG2" s="531"/>
      <c r="AH2" s="531"/>
      <c r="AI2" s="531"/>
      <c r="AJ2" s="531"/>
      <c r="AK2" s="531"/>
      <c r="AL2" s="531"/>
      <c r="AM2" s="531"/>
      <c r="AN2" s="531"/>
      <c r="AO2" s="531"/>
      <c r="AP2" s="531"/>
      <c r="AQ2" s="531"/>
      <c r="AR2" s="531"/>
      <c r="AS2" s="531"/>
      <c r="AT2" s="531"/>
      <c r="AU2" s="531"/>
      <c r="AV2" s="531"/>
      <c r="AW2" s="531"/>
      <c r="AX2" s="531"/>
      <c r="AY2" s="531"/>
      <c r="AZ2" s="531"/>
      <c r="BA2" s="531"/>
      <c r="BB2" s="531"/>
      <c r="BC2" s="531"/>
      <c r="BD2" s="531"/>
      <c r="BE2" s="532"/>
      <c r="BF2" s="55" t="s">
        <v>643</v>
      </c>
      <c r="BG2" s="56"/>
    </row>
    <row r="3" spans="2:59" ht="16.5" customHeight="1">
      <c r="B3" s="499"/>
      <c r="C3" s="533"/>
      <c r="D3" s="534"/>
      <c r="E3" s="534"/>
      <c r="F3" s="534"/>
      <c r="G3" s="534"/>
      <c r="H3" s="534"/>
      <c r="I3" s="534"/>
      <c r="J3" s="534"/>
      <c r="K3" s="534"/>
      <c r="L3" s="534"/>
      <c r="M3" s="534"/>
      <c r="N3" s="534"/>
      <c r="O3" s="534"/>
      <c r="P3" s="534"/>
      <c r="Q3" s="534"/>
      <c r="R3" s="534"/>
      <c r="S3" s="534"/>
      <c r="T3" s="534"/>
      <c r="U3" s="534"/>
      <c r="V3" s="534"/>
      <c r="W3" s="534"/>
      <c r="X3" s="534"/>
      <c r="Y3" s="534"/>
      <c r="Z3" s="534"/>
      <c r="AA3" s="534"/>
      <c r="AB3" s="534"/>
      <c r="AC3" s="534"/>
      <c r="AD3" s="534"/>
      <c r="AE3" s="534"/>
      <c r="AF3" s="534"/>
      <c r="AG3" s="534"/>
      <c r="AH3" s="534"/>
      <c r="AI3" s="534"/>
      <c r="AJ3" s="534"/>
      <c r="AK3" s="534"/>
      <c r="AL3" s="534"/>
      <c r="AM3" s="534"/>
      <c r="AN3" s="534"/>
      <c r="AO3" s="534"/>
      <c r="AP3" s="534"/>
      <c r="AQ3" s="534"/>
      <c r="AR3" s="534"/>
      <c r="AS3" s="534"/>
      <c r="AT3" s="534"/>
      <c r="AU3" s="534"/>
      <c r="AV3" s="534"/>
      <c r="AW3" s="534"/>
      <c r="AX3" s="534"/>
      <c r="AY3" s="534"/>
      <c r="AZ3" s="534"/>
      <c r="BA3" s="534"/>
      <c r="BB3" s="534"/>
      <c r="BC3" s="534"/>
      <c r="BD3" s="534"/>
      <c r="BE3" s="535"/>
      <c r="BF3" s="57" t="s">
        <v>25</v>
      </c>
      <c r="BG3" s="58" t="s">
        <v>26</v>
      </c>
    </row>
    <row r="4" spans="2:59" ht="16.5" customHeight="1">
      <c r="B4" s="499"/>
      <c r="C4" s="533"/>
      <c r="D4" s="534"/>
      <c r="E4" s="534"/>
      <c r="F4" s="534"/>
      <c r="G4" s="534"/>
      <c r="H4" s="534"/>
      <c r="I4" s="534"/>
      <c r="J4" s="534"/>
      <c r="K4" s="534"/>
      <c r="L4" s="534"/>
      <c r="M4" s="534"/>
      <c r="N4" s="534"/>
      <c r="O4" s="534"/>
      <c r="P4" s="534"/>
      <c r="Q4" s="534"/>
      <c r="R4" s="534"/>
      <c r="S4" s="534"/>
      <c r="T4" s="534"/>
      <c r="U4" s="534"/>
      <c r="V4" s="534"/>
      <c r="W4" s="534"/>
      <c r="X4" s="534"/>
      <c r="Y4" s="534"/>
      <c r="Z4" s="534"/>
      <c r="AA4" s="534"/>
      <c r="AB4" s="534"/>
      <c r="AC4" s="534"/>
      <c r="AD4" s="534"/>
      <c r="AE4" s="534"/>
      <c r="AF4" s="534"/>
      <c r="AG4" s="534"/>
      <c r="AH4" s="534"/>
      <c r="AI4" s="534"/>
      <c r="AJ4" s="534"/>
      <c r="AK4" s="534"/>
      <c r="AL4" s="534"/>
      <c r="AM4" s="534"/>
      <c r="AN4" s="534"/>
      <c r="AO4" s="534"/>
      <c r="AP4" s="534"/>
      <c r="AQ4" s="534"/>
      <c r="AR4" s="534"/>
      <c r="AS4" s="534"/>
      <c r="AT4" s="534"/>
      <c r="AU4" s="534"/>
      <c r="AV4" s="534"/>
      <c r="AW4" s="534"/>
      <c r="AX4" s="534"/>
      <c r="AY4" s="534"/>
      <c r="AZ4" s="534"/>
      <c r="BA4" s="534"/>
      <c r="BB4" s="534"/>
      <c r="BC4" s="534"/>
      <c r="BD4" s="534"/>
      <c r="BE4" s="535"/>
      <c r="BF4" s="59">
        <v>6</v>
      </c>
      <c r="BG4" s="60" t="s">
        <v>34</v>
      </c>
    </row>
    <row r="5" spans="2:59" ht="16.5" customHeight="1">
      <c r="B5" s="499"/>
      <c r="C5" s="533"/>
      <c r="D5" s="534"/>
      <c r="E5" s="534"/>
      <c r="F5" s="534"/>
      <c r="G5" s="534"/>
      <c r="H5" s="534"/>
      <c r="I5" s="534"/>
      <c r="J5" s="534"/>
      <c r="K5" s="534"/>
      <c r="L5" s="534"/>
      <c r="M5" s="534"/>
      <c r="N5" s="534"/>
      <c r="O5" s="534"/>
      <c r="P5" s="534"/>
      <c r="Q5" s="534"/>
      <c r="R5" s="534"/>
      <c r="S5" s="534"/>
      <c r="T5" s="534"/>
      <c r="U5" s="534"/>
      <c r="V5" s="534"/>
      <c r="W5" s="534"/>
      <c r="X5" s="534"/>
      <c r="Y5" s="534"/>
      <c r="Z5" s="534"/>
      <c r="AA5" s="534"/>
      <c r="AB5" s="534"/>
      <c r="AC5" s="534"/>
      <c r="AD5" s="534"/>
      <c r="AE5" s="534"/>
      <c r="AF5" s="534"/>
      <c r="AG5" s="534"/>
      <c r="AH5" s="534"/>
      <c r="AI5" s="534"/>
      <c r="AJ5" s="534"/>
      <c r="AK5" s="534"/>
      <c r="AL5" s="534"/>
      <c r="AM5" s="534"/>
      <c r="AN5" s="534"/>
      <c r="AO5" s="534"/>
      <c r="AP5" s="534"/>
      <c r="AQ5" s="534"/>
      <c r="AR5" s="534"/>
      <c r="AS5" s="534"/>
      <c r="AT5" s="534"/>
      <c r="AU5" s="534"/>
      <c r="AV5" s="534"/>
      <c r="AW5" s="534"/>
      <c r="AX5" s="534"/>
      <c r="AY5" s="534"/>
      <c r="AZ5" s="534"/>
      <c r="BA5" s="534"/>
      <c r="BB5" s="534"/>
      <c r="BC5" s="534"/>
      <c r="BD5" s="534"/>
      <c r="BE5" s="535"/>
      <c r="BF5" s="61" t="s">
        <v>27</v>
      </c>
      <c r="BG5" s="62"/>
    </row>
    <row r="6" spans="2:59" ht="16.5" customHeight="1" thickBot="1">
      <c r="B6" s="500"/>
      <c r="C6" s="536"/>
      <c r="D6" s="537"/>
      <c r="E6" s="537"/>
      <c r="F6" s="537"/>
      <c r="G6" s="537"/>
      <c r="H6" s="537"/>
      <c r="I6" s="537"/>
      <c r="J6" s="537"/>
      <c r="K6" s="537"/>
      <c r="L6" s="537"/>
      <c r="M6" s="537"/>
      <c r="N6" s="537"/>
      <c r="O6" s="537"/>
      <c r="P6" s="537"/>
      <c r="Q6" s="537"/>
      <c r="R6" s="537"/>
      <c r="S6" s="537"/>
      <c r="T6" s="537"/>
      <c r="U6" s="537"/>
      <c r="V6" s="537"/>
      <c r="W6" s="537"/>
      <c r="X6" s="537"/>
      <c r="Y6" s="537"/>
      <c r="Z6" s="537"/>
      <c r="AA6" s="537"/>
      <c r="AB6" s="537"/>
      <c r="AC6" s="537"/>
      <c r="AD6" s="537"/>
      <c r="AE6" s="537"/>
      <c r="AF6" s="537"/>
      <c r="AG6" s="537"/>
      <c r="AH6" s="537"/>
      <c r="AI6" s="537"/>
      <c r="AJ6" s="537"/>
      <c r="AK6" s="537"/>
      <c r="AL6" s="537"/>
      <c r="AM6" s="537"/>
      <c r="AN6" s="537"/>
      <c r="AO6" s="537"/>
      <c r="AP6" s="537"/>
      <c r="AQ6" s="537"/>
      <c r="AR6" s="537"/>
      <c r="AS6" s="537"/>
      <c r="AT6" s="537"/>
      <c r="AU6" s="537"/>
      <c r="AV6" s="537"/>
      <c r="AW6" s="537"/>
      <c r="AX6" s="537"/>
      <c r="AY6" s="537"/>
      <c r="AZ6" s="537"/>
      <c r="BA6" s="537"/>
      <c r="BB6" s="537"/>
      <c r="BC6" s="537"/>
      <c r="BD6" s="537"/>
      <c r="BE6" s="538"/>
      <c r="BF6" s="539">
        <v>45428</v>
      </c>
      <c r="BG6" s="540"/>
    </row>
    <row r="7" spans="2:59" ht="19.5" customHeight="1">
      <c r="B7" s="63"/>
      <c r="C7" s="63"/>
      <c r="D7" s="63"/>
      <c r="E7" s="63"/>
      <c r="F7" s="63"/>
      <c r="G7" s="64"/>
      <c r="H7" s="64"/>
      <c r="I7" s="63"/>
      <c r="J7" s="63"/>
      <c r="K7" s="63"/>
      <c r="L7" s="63"/>
      <c r="M7" s="63"/>
      <c r="N7" s="63"/>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541"/>
      <c r="AW7" s="542"/>
      <c r="AX7" s="542"/>
      <c r="AY7" s="542"/>
      <c r="AZ7" s="543"/>
      <c r="BA7" s="246"/>
      <c r="BB7" s="246"/>
      <c r="BC7" s="246"/>
      <c r="BD7" s="65"/>
      <c r="BE7" s="65"/>
    </row>
    <row r="8" spans="2:59" ht="28.5" customHeight="1">
      <c r="B8" s="67" t="s">
        <v>44</v>
      </c>
      <c r="C8" s="590" t="s">
        <v>86</v>
      </c>
      <c r="D8" s="590"/>
      <c r="E8" s="68"/>
      <c r="F8" s="68"/>
      <c r="G8" s="68"/>
      <c r="H8" s="68"/>
      <c r="I8" s="68"/>
      <c r="J8" s="68"/>
      <c r="K8" s="68"/>
      <c r="L8" s="68"/>
      <c r="M8" s="68"/>
      <c r="N8" s="68"/>
      <c r="AV8" s="246"/>
      <c r="AW8" s="246"/>
      <c r="AX8" s="246"/>
      <c r="AY8" s="246"/>
      <c r="AZ8" s="246"/>
      <c r="BA8" s="246"/>
      <c r="BB8" s="246"/>
      <c r="BC8" s="246"/>
    </row>
    <row r="9" spans="2:59" ht="112.5" customHeight="1">
      <c r="B9" s="67" t="s">
        <v>31</v>
      </c>
      <c r="C9" s="598" t="s">
        <v>351</v>
      </c>
      <c r="D9" s="599"/>
      <c r="E9" s="68"/>
      <c r="F9" s="68"/>
      <c r="G9" s="68"/>
      <c r="H9" s="68"/>
      <c r="I9" s="68"/>
      <c r="J9" s="68"/>
      <c r="K9" s="68"/>
      <c r="L9" s="68"/>
      <c r="M9" s="68"/>
      <c r="N9" s="68"/>
      <c r="AV9" s="246"/>
      <c r="AW9" s="246"/>
      <c r="AX9" s="246"/>
      <c r="AY9" s="246"/>
      <c r="AZ9" s="246"/>
      <c r="BA9" s="246"/>
      <c r="BB9" s="246"/>
      <c r="BC9" s="246"/>
    </row>
    <row r="10" spans="2:59" ht="30" customHeight="1">
      <c r="B10" s="67" t="s">
        <v>96</v>
      </c>
      <c r="C10" s="603">
        <v>2025</v>
      </c>
      <c r="D10" s="604"/>
      <c r="E10" s="68"/>
      <c r="F10" s="68"/>
      <c r="G10" s="68"/>
      <c r="H10" s="68"/>
      <c r="I10" s="68"/>
      <c r="J10" s="68"/>
      <c r="K10" s="68"/>
      <c r="L10" s="68"/>
      <c r="M10" s="68"/>
      <c r="N10" s="68"/>
      <c r="AV10" s="246"/>
      <c r="AW10" s="246"/>
      <c r="AX10" s="246"/>
      <c r="AY10" s="246"/>
      <c r="AZ10" s="246"/>
      <c r="BA10" s="246"/>
      <c r="BB10" s="246"/>
      <c r="BC10" s="246"/>
    </row>
    <row r="11" spans="2:59" ht="14.25" customHeight="1">
      <c r="B11" s="63"/>
      <c r="C11" s="63"/>
      <c r="D11" s="63"/>
      <c r="E11" s="63"/>
      <c r="F11" s="63"/>
      <c r="G11" s="64"/>
      <c r="H11" s="64"/>
      <c r="I11" s="63"/>
      <c r="J11" s="63"/>
      <c r="K11" s="63"/>
      <c r="L11" s="63"/>
      <c r="M11" s="63"/>
      <c r="N11" s="63"/>
      <c r="AV11" s="246"/>
      <c r="AW11" s="246"/>
      <c r="AX11" s="246"/>
      <c r="AY11" s="246"/>
      <c r="AZ11" s="246"/>
      <c r="BA11" s="246"/>
      <c r="BB11" s="246"/>
      <c r="BC11" s="246"/>
    </row>
    <row r="12" spans="2:59" ht="33" customHeight="1">
      <c r="B12" s="497" t="s">
        <v>0</v>
      </c>
      <c r="C12" s="497" t="s">
        <v>51</v>
      </c>
      <c r="D12" s="497" t="s">
        <v>131</v>
      </c>
      <c r="E12" s="497" t="s">
        <v>59</v>
      </c>
      <c r="F12" s="497" t="s">
        <v>130</v>
      </c>
      <c r="G12" s="497" t="s">
        <v>56</v>
      </c>
      <c r="H12" s="497" t="s">
        <v>22</v>
      </c>
      <c r="I12" s="497" t="s">
        <v>58</v>
      </c>
      <c r="J12" s="497" t="s">
        <v>38</v>
      </c>
      <c r="K12" s="497" t="s">
        <v>33</v>
      </c>
      <c r="L12" s="497" t="s">
        <v>17</v>
      </c>
      <c r="M12" s="497" t="s">
        <v>39</v>
      </c>
      <c r="N12" s="497" t="s">
        <v>41</v>
      </c>
      <c r="O12" s="551" t="s">
        <v>105</v>
      </c>
      <c r="P12" s="551"/>
      <c r="Q12" s="551"/>
      <c r="R12" s="551"/>
      <c r="S12" s="551"/>
      <c r="T12" s="551"/>
      <c r="U12" s="551"/>
      <c r="V12" s="551"/>
      <c r="W12" s="551"/>
      <c r="X12" s="551"/>
      <c r="Y12" s="551"/>
      <c r="Z12" s="551"/>
      <c r="AA12" s="551"/>
      <c r="AB12" s="551"/>
      <c r="AC12" s="551"/>
      <c r="AD12" s="551"/>
      <c r="AE12" s="551"/>
      <c r="AF12" s="551"/>
      <c r="AG12" s="551"/>
      <c r="AH12" s="551"/>
      <c r="AI12" s="551"/>
      <c r="AJ12" s="551"/>
      <c r="AK12" s="551"/>
      <c r="AL12" s="551"/>
      <c r="AM12" s="551"/>
      <c r="AN12" s="551"/>
      <c r="AO12" s="551"/>
      <c r="AP12" s="551"/>
      <c r="AQ12" s="551"/>
      <c r="AR12" s="551"/>
      <c r="AS12" s="551"/>
      <c r="AT12" s="551"/>
      <c r="AU12" s="552" t="s">
        <v>60</v>
      </c>
      <c r="AV12" s="553" t="s">
        <v>126</v>
      </c>
      <c r="AW12" s="554"/>
      <c r="AX12" s="554"/>
      <c r="AY12" s="555"/>
      <c r="AZ12" s="556" t="s">
        <v>123</v>
      </c>
      <c r="BA12" s="557"/>
      <c r="BB12" s="557"/>
      <c r="BC12" s="558"/>
      <c r="BD12" s="547" t="s">
        <v>124</v>
      </c>
      <c r="BE12" s="548"/>
      <c r="BF12" s="548"/>
      <c r="BG12" s="549"/>
    </row>
    <row r="13" spans="2:59" ht="21.75" customHeight="1">
      <c r="B13" s="497"/>
      <c r="C13" s="497"/>
      <c r="D13" s="497"/>
      <c r="E13" s="497"/>
      <c r="F13" s="497"/>
      <c r="G13" s="497"/>
      <c r="H13" s="497"/>
      <c r="I13" s="497"/>
      <c r="J13" s="497"/>
      <c r="K13" s="497"/>
      <c r="L13" s="497"/>
      <c r="M13" s="497"/>
      <c r="N13" s="497"/>
      <c r="O13" s="550" t="s">
        <v>18</v>
      </c>
      <c r="P13" s="550"/>
      <c r="Q13" s="550"/>
      <c r="R13" s="550"/>
      <c r="S13" s="550"/>
      <c r="T13" s="550"/>
      <c r="U13" s="550"/>
      <c r="V13" s="550"/>
      <c r="W13" s="550" t="s">
        <v>19</v>
      </c>
      <c r="X13" s="550"/>
      <c r="Y13" s="550"/>
      <c r="Z13" s="550"/>
      <c r="AA13" s="550"/>
      <c r="AB13" s="550"/>
      <c r="AC13" s="550"/>
      <c r="AD13" s="550"/>
      <c r="AE13" s="550" t="s">
        <v>20</v>
      </c>
      <c r="AF13" s="550"/>
      <c r="AG13" s="550"/>
      <c r="AH13" s="550"/>
      <c r="AI13" s="550"/>
      <c r="AJ13" s="550"/>
      <c r="AK13" s="550"/>
      <c r="AL13" s="550"/>
      <c r="AM13" s="550" t="s">
        <v>21</v>
      </c>
      <c r="AN13" s="550"/>
      <c r="AO13" s="550"/>
      <c r="AP13" s="550"/>
      <c r="AQ13" s="550"/>
      <c r="AR13" s="550"/>
      <c r="AS13" s="550"/>
      <c r="AT13" s="550"/>
      <c r="AU13" s="552"/>
      <c r="AV13" s="562" t="s">
        <v>112</v>
      </c>
      <c r="AW13" s="562" t="s">
        <v>19</v>
      </c>
      <c r="AX13" s="562" t="s">
        <v>113</v>
      </c>
      <c r="AY13" s="562" t="s">
        <v>114</v>
      </c>
      <c r="AZ13" s="559" t="s">
        <v>112</v>
      </c>
      <c r="BA13" s="559" t="s">
        <v>115</v>
      </c>
      <c r="BB13" s="559" t="s">
        <v>116</v>
      </c>
      <c r="BC13" s="559" t="s">
        <v>117</v>
      </c>
      <c r="BD13" s="565" t="s">
        <v>18</v>
      </c>
      <c r="BE13" s="565" t="s">
        <v>19</v>
      </c>
      <c r="BF13" s="565" t="s">
        <v>20</v>
      </c>
      <c r="BG13" s="565" t="s">
        <v>21</v>
      </c>
    </row>
    <row r="14" spans="2:59" ht="21.75" customHeight="1">
      <c r="B14" s="497"/>
      <c r="C14" s="497"/>
      <c r="D14" s="497"/>
      <c r="E14" s="497"/>
      <c r="F14" s="497"/>
      <c r="G14" s="497"/>
      <c r="H14" s="497"/>
      <c r="I14" s="497"/>
      <c r="J14" s="497"/>
      <c r="K14" s="497"/>
      <c r="L14" s="497"/>
      <c r="M14" s="497"/>
      <c r="N14" s="497"/>
      <c r="O14" s="568" t="s">
        <v>2</v>
      </c>
      <c r="P14" s="568"/>
      <c r="Q14" s="568" t="s">
        <v>3</v>
      </c>
      <c r="R14" s="568"/>
      <c r="S14" s="568" t="s">
        <v>4</v>
      </c>
      <c r="T14" s="568"/>
      <c r="U14" s="551" t="s">
        <v>5</v>
      </c>
      <c r="V14" s="551"/>
      <c r="W14" s="568" t="s">
        <v>24</v>
      </c>
      <c r="X14" s="568"/>
      <c r="Y14" s="568" t="s">
        <v>6</v>
      </c>
      <c r="Z14" s="568"/>
      <c r="AA14" s="568" t="s">
        <v>7</v>
      </c>
      <c r="AB14" s="568"/>
      <c r="AC14" s="551" t="s">
        <v>5</v>
      </c>
      <c r="AD14" s="551"/>
      <c r="AE14" s="568" t="s">
        <v>8</v>
      </c>
      <c r="AF14" s="568"/>
      <c r="AG14" s="568" t="s">
        <v>9</v>
      </c>
      <c r="AH14" s="568"/>
      <c r="AI14" s="568" t="s">
        <v>10</v>
      </c>
      <c r="AJ14" s="568"/>
      <c r="AK14" s="551" t="s">
        <v>5</v>
      </c>
      <c r="AL14" s="551"/>
      <c r="AM14" s="568" t="s">
        <v>11</v>
      </c>
      <c r="AN14" s="568"/>
      <c r="AO14" s="568" t="s">
        <v>12</v>
      </c>
      <c r="AP14" s="568"/>
      <c r="AQ14" s="568" t="s">
        <v>13</v>
      </c>
      <c r="AR14" s="568"/>
      <c r="AS14" s="551" t="s">
        <v>5</v>
      </c>
      <c r="AT14" s="551"/>
      <c r="AU14" s="552"/>
      <c r="AV14" s="563"/>
      <c r="AW14" s="563"/>
      <c r="AX14" s="563"/>
      <c r="AY14" s="563"/>
      <c r="AZ14" s="560"/>
      <c r="BA14" s="560"/>
      <c r="BB14" s="560"/>
      <c r="BC14" s="560"/>
      <c r="BD14" s="566"/>
      <c r="BE14" s="566"/>
      <c r="BF14" s="566"/>
      <c r="BG14" s="566"/>
    </row>
    <row r="15" spans="2:59" ht="21.75" customHeight="1">
      <c r="B15" s="497"/>
      <c r="C15" s="497"/>
      <c r="D15" s="497"/>
      <c r="E15" s="497"/>
      <c r="F15" s="497"/>
      <c r="G15" s="497"/>
      <c r="H15" s="497"/>
      <c r="I15" s="497"/>
      <c r="J15" s="497"/>
      <c r="K15" s="497"/>
      <c r="L15" s="497"/>
      <c r="M15" s="497"/>
      <c r="N15" s="497"/>
      <c r="O15" s="69" t="s">
        <v>14</v>
      </c>
      <c r="P15" s="70" t="s">
        <v>15</v>
      </c>
      <c r="Q15" s="69" t="s">
        <v>14</v>
      </c>
      <c r="R15" s="70" t="s">
        <v>15</v>
      </c>
      <c r="S15" s="69" t="s">
        <v>14</v>
      </c>
      <c r="T15" s="70" t="s">
        <v>15</v>
      </c>
      <c r="U15" s="71" t="s">
        <v>14</v>
      </c>
      <c r="V15" s="72" t="s">
        <v>15</v>
      </c>
      <c r="W15" s="69" t="s">
        <v>14</v>
      </c>
      <c r="X15" s="70" t="s">
        <v>15</v>
      </c>
      <c r="Y15" s="69" t="s">
        <v>14</v>
      </c>
      <c r="Z15" s="70" t="s">
        <v>15</v>
      </c>
      <c r="AA15" s="69" t="s">
        <v>14</v>
      </c>
      <c r="AB15" s="70" t="s">
        <v>15</v>
      </c>
      <c r="AC15" s="71" t="s">
        <v>14</v>
      </c>
      <c r="AD15" s="72" t="s">
        <v>15</v>
      </c>
      <c r="AE15" s="69" t="s">
        <v>14</v>
      </c>
      <c r="AF15" s="70" t="s">
        <v>15</v>
      </c>
      <c r="AG15" s="69" t="s">
        <v>14</v>
      </c>
      <c r="AH15" s="70" t="s">
        <v>15</v>
      </c>
      <c r="AI15" s="69" t="s">
        <v>14</v>
      </c>
      <c r="AJ15" s="70" t="s">
        <v>15</v>
      </c>
      <c r="AK15" s="71" t="s">
        <v>14</v>
      </c>
      <c r="AL15" s="72" t="s">
        <v>15</v>
      </c>
      <c r="AM15" s="69" t="s">
        <v>14</v>
      </c>
      <c r="AN15" s="70" t="s">
        <v>15</v>
      </c>
      <c r="AO15" s="69" t="s">
        <v>14</v>
      </c>
      <c r="AP15" s="70" t="s">
        <v>15</v>
      </c>
      <c r="AQ15" s="69" t="s">
        <v>14</v>
      </c>
      <c r="AR15" s="70" t="s">
        <v>15</v>
      </c>
      <c r="AS15" s="71" t="s">
        <v>14</v>
      </c>
      <c r="AT15" s="72" t="s">
        <v>15</v>
      </c>
      <c r="AU15" s="552"/>
      <c r="AV15" s="564"/>
      <c r="AW15" s="564"/>
      <c r="AX15" s="564"/>
      <c r="AY15" s="564"/>
      <c r="AZ15" s="561"/>
      <c r="BA15" s="561"/>
      <c r="BB15" s="561"/>
      <c r="BC15" s="561"/>
      <c r="BD15" s="567"/>
      <c r="BE15" s="567"/>
      <c r="BF15" s="567"/>
      <c r="BG15" s="567"/>
    </row>
    <row r="16" spans="2:59" ht="123" customHeight="1">
      <c r="B16" s="605" t="str">
        <f>+'Anexo 1. 01-FR-003 POA INSTIT.'!B13</f>
        <v>1. Fortalecer la promoción de derechos, la prevención y control a la función pública con enfoque territorial, diferencial e intersectorial que contribuya al desarrollo sostenible, y la potestad disciplinaria.</v>
      </c>
      <c r="C16" s="605" t="str">
        <f>+'Anexo 1. 01-FR-003 POA INSTIT.'!C27</f>
        <v>1.3 Diseñar e implementar el 100% de la estrategia para impulsar el 100% de los procesos disciplinarios en cumplimiento de la Constitución, la ley, la doctrina, la jurisprudencia y los estándares internacionales sobre derechos humanos vigentes, en el cuatrienio.</v>
      </c>
      <c r="D16" s="135" t="str">
        <f>+'Anexo 1. 01-FR-003 POA INSTIT.'!D27</f>
        <v>1.3.1 Descongestionar 531 procesos disciplinarios vencidos en su etapa procesal (indagación, investigación y juzgamiento), en el cuatrienio.</v>
      </c>
      <c r="E16" s="73">
        <f>+'Anexo 1. 01-FR-003 POA INSTIT.'!E27</f>
        <v>0.05</v>
      </c>
      <c r="F16" s="84">
        <f>+'Anexo 1. 01-FR-003 POA INSTIT.'!F27</f>
        <v>531</v>
      </c>
      <c r="G16" s="168">
        <f>+'Anexo 1. 01-FR-003 POA INSTIT.'!L27</f>
        <v>99</v>
      </c>
      <c r="H16" s="85">
        <f>+'Anexo 1. 01-FR-003 POA INSTIT.'!G27</f>
        <v>714</v>
      </c>
      <c r="I16" s="221" t="str">
        <f>+'Anexo 1. 01-FR-003 POA INSTIT.'!H27</f>
        <v>Procesos disciplinarios descongestionados</v>
      </c>
      <c r="J16" s="33" t="s">
        <v>562</v>
      </c>
      <c r="K16" s="392" t="s">
        <v>352</v>
      </c>
      <c r="L16" s="393" t="s">
        <v>353</v>
      </c>
      <c r="M16" s="88" t="s">
        <v>354</v>
      </c>
      <c r="N16" s="88" t="str">
        <f>+'Anexo 1. 01-FR-003 POA INSTIT.'!J27</f>
        <v>*Personería Auxiliar
*P. D. de Instrucción Disciplinaria I 
*P. D. de Instrucción Disciplinaria II
*P. D. de Instrucción Disciplinaria III
*P. D. para Juzgamiento Disciplinario I
*P. D. para Juzgamiento Disciplinario II
*Dirección de Investigaciones Especiales y Apoyo Técnico</v>
      </c>
      <c r="O16" s="225">
        <v>33</v>
      </c>
      <c r="P16" s="225"/>
      <c r="Q16" s="225">
        <v>33</v>
      </c>
      <c r="R16" s="225"/>
      <c r="S16" s="225">
        <v>33</v>
      </c>
      <c r="T16" s="225"/>
      <c r="U16" s="185">
        <f>O16+Q16+S16</f>
        <v>99</v>
      </c>
      <c r="V16" s="185">
        <f>P16+R16+T16</f>
        <v>0</v>
      </c>
      <c r="W16" s="225">
        <v>0</v>
      </c>
      <c r="X16" s="225"/>
      <c r="Y16" s="225">
        <v>0</v>
      </c>
      <c r="Z16" s="225"/>
      <c r="AA16" s="225">
        <v>0</v>
      </c>
      <c r="AB16" s="225"/>
      <c r="AC16" s="185">
        <f>W16+Y16+AA16</f>
        <v>0</v>
      </c>
      <c r="AD16" s="185">
        <f>X16+Z16+AB16</f>
        <v>0</v>
      </c>
      <c r="AE16" s="225">
        <v>0</v>
      </c>
      <c r="AF16" s="225"/>
      <c r="AG16" s="225">
        <v>0</v>
      </c>
      <c r="AH16" s="225"/>
      <c r="AI16" s="225">
        <v>0</v>
      </c>
      <c r="AJ16" s="225"/>
      <c r="AK16" s="185">
        <f>AE16+AG16+AI16</f>
        <v>0</v>
      </c>
      <c r="AL16" s="185">
        <f>AF16+AH16+AJ16</f>
        <v>0</v>
      </c>
      <c r="AM16" s="225">
        <v>0</v>
      </c>
      <c r="AN16" s="225"/>
      <c r="AO16" s="225">
        <v>0</v>
      </c>
      <c r="AP16" s="225"/>
      <c r="AQ16" s="225">
        <v>0</v>
      </c>
      <c r="AR16" s="225"/>
      <c r="AS16" s="89">
        <f>AM16+AO16+AQ16</f>
        <v>0</v>
      </c>
      <c r="AT16" s="89">
        <f>AN16+AP16+AR16</f>
        <v>0</v>
      </c>
      <c r="AU16" s="90">
        <f>U16+AC16+AK16+AS16</f>
        <v>99</v>
      </c>
      <c r="AV16" s="163">
        <f>+V16</f>
        <v>0</v>
      </c>
      <c r="AW16" s="163">
        <f>+V16+AD16</f>
        <v>0</v>
      </c>
      <c r="AX16" s="163">
        <f>+V16+AD16+AL16</f>
        <v>0</v>
      </c>
      <c r="AY16" s="163">
        <f>+V16+AD16+AL16+AT16</f>
        <v>0</v>
      </c>
      <c r="AZ16" s="158">
        <f>IF(AND(AV16&gt;0,$AU16&gt;0),AV16/$AU16,0)</f>
        <v>0</v>
      </c>
      <c r="BA16" s="158">
        <f>IF(AND(AW16&gt;0,$AU16&gt;0),AW16/$AU16,0)</f>
        <v>0</v>
      </c>
      <c r="BB16" s="158">
        <f>IF(AND(AX16&gt;0,$AU16&gt;0),AX16/$AU16,0)</f>
        <v>0</v>
      </c>
      <c r="BC16" s="158">
        <f>IF(AND(AY16&gt;0,$AU16&gt;0),AY16/$AU16,0)</f>
        <v>0</v>
      </c>
      <c r="BD16" s="159">
        <f>(IF(AND(AV16&gt;0,$F16&gt;0),AV16/$F16,0))</f>
        <v>0</v>
      </c>
      <c r="BE16" s="159">
        <f>(IF(AND(AW16&gt;0,$F16&gt;0),AW16/$F16,0))</f>
        <v>0</v>
      </c>
      <c r="BF16" s="159">
        <f>(IF(AND(AX16&gt;0,$F16&gt;0),AX16/$F16,0))</f>
        <v>0</v>
      </c>
      <c r="BG16" s="159">
        <f>(IF(AND(AY16&gt;0,$F16&gt;0),AY16/$F16,0))</f>
        <v>0</v>
      </c>
    </row>
    <row r="17" spans="2:59" ht="136.5" customHeight="1">
      <c r="B17" s="508"/>
      <c r="C17" s="508"/>
      <c r="D17" s="135" t="str">
        <f>+'Anexo 1. 01-FR-003 POA INSTIT.'!D28</f>
        <v>1.3.2 Resolver de fondo el 100% de los  procesos que se encuentran en riesgo de prescripción, en el cuatrienio.</v>
      </c>
      <c r="E17" s="73">
        <f>+'Anexo 1. 01-FR-003 POA INSTIT.'!E28</f>
        <v>2.5000000000000001E-2</v>
      </c>
      <c r="F17" s="86">
        <f>+'Anexo 1. 01-FR-003 POA INSTIT.'!F28</f>
        <v>1</v>
      </c>
      <c r="G17" s="86">
        <f>+'Anexo 1. 01-FR-003 POA INSTIT.'!L28</f>
        <v>1</v>
      </c>
      <c r="H17" s="85">
        <f>+'Anexo 1. 01-FR-003 POA INSTIT.'!G28</f>
        <v>1</v>
      </c>
      <c r="I17" s="221" t="str">
        <f>+'Anexo 1. 01-FR-003 POA INSTIT.'!H28</f>
        <v>Procesos con riesgo de prescripción resueltos de fondo</v>
      </c>
      <c r="J17" s="44" t="s">
        <v>355</v>
      </c>
      <c r="K17" s="392" t="s">
        <v>356</v>
      </c>
      <c r="L17" s="393" t="s">
        <v>353</v>
      </c>
      <c r="M17" s="88" t="s">
        <v>354</v>
      </c>
      <c r="N17" s="88" t="str">
        <f>+'Anexo 1. 01-FR-003 POA INSTIT.'!J28</f>
        <v>*Personería Auxiliar
*P. D. de Instrucción Disciplinaria I 
*P. D. de Instrucción Disciplinaria II
*P. D. de Instrucción Disciplinaria III
*P. D. para Juzgamiento Disciplinario I
*P. D. para Juzgamiento Disciplinario II
*Dirección de Investigaciones Especiales y Apoyo Técnico</v>
      </c>
      <c r="O17" s="227">
        <v>1</v>
      </c>
      <c r="P17" s="227"/>
      <c r="Q17" s="227">
        <v>1</v>
      </c>
      <c r="R17" s="227"/>
      <c r="S17" s="227">
        <v>1</v>
      </c>
      <c r="T17" s="227"/>
      <c r="U17" s="191">
        <f t="shared" ref="U17:V19" si="0">IFERROR((AVERAGE(O17,Q17,S17)),0)</f>
        <v>1</v>
      </c>
      <c r="V17" s="191">
        <f t="shared" si="0"/>
        <v>0</v>
      </c>
      <c r="W17" s="227">
        <v>0</v>
      </c>
      <c r="X17" s="227"/>
      <c r="Y17" s="227">
        <v>0</v>
      </c>
      <c r="Z17" s="227"/>
      <c r="AA17" s="227">
        <v>0</v>
      </c>
      <c r="AB17" s="227"/>
      <c r="AC17" s="191">
        <f t="shared" ref="AC17:AD19" si="1">IFERROR((AVERAGE(W17,Y17,AA17)),0)</f>
        <v>0</v>
      </c>
      <c r="AD17" s="191">
        <f t="shared" si="1"/>
        <v>0</v>
      </c>
      <c r="AE17" s="227">
        <v>0</v>
      </c>
      <c r="AF17" s="227"/>
      <c r="AG17" s="227">
        <v>0</v>
      </c>
      <c r="AH17" s="227"/>
      <c r="AI17" s="227">
        <v>0</v>
      </c>
      <c r="AJ17" s="226"/>
      <c r="AK17" s="191">
        <f t="shared" ref="AK17:AL19" si="2">IFERROR((AVERAGE(AE17,AG17,AI17)),0)</f>
        <v>0</v>
      </c>
      <c r="AL17" s="191">
        <f t="shared" si="2"/>
        <v>0</v>
      </c>
      <c r="AM17" s="227">
        <v>0</v>
      </c>
      <c r="AN17" s="227"/>
      <c r="AO17" s="227">
        <v>0</v>
      </c>
      <c r="AP17" s="227"/>
      <c r="AQ17" s="227">
        <v>0</v>
      </c>
      <c r="AR17" s="225"/>
      <c r="AS17" s="91">
        <f t="shared" ref="AS17:AT19" si="3">IFERROR((AVERAGE(AM17,AO17,AQ17)),0)</f>
        <v>0</v>
      </c>
      <c r="AT17" s="91">
        <f t="shared" si="3"/>
        <v>0</v>
      </c>
      <c r="AU17" s="91">
        <f>IFERROR((AVERAGE(O17,Q17,S17,W17,Y17,AA17,AE17,AG17,AI17,AM17,AO17,AQ17)),0)</f>
        <v>0.25</v>
      </c>
      <c r="AV17" s="160">
        <f>IFERROR((AVERAGE(P17,R17,T17)),0)</f>
        <v>0</v>
      </c>
      <c r="AW17" s="160">
        <f>IFERROR((AVERAGE(P17,R17,T17,X17,Z17,AB17)),0)</f>
        <v>0</v>
      </c>
      <c r="AX17" s="160">
        <f>IFERROR((AVERAGE(AF17,AH17,AJ17)),0)</f>
        <v>0</v>
      </c>
      <c r="AY17" s="160">
        <f>IFERROR((AVERAGE(AF17,AH17,AJ17,AN17,AP17,AR17)),0)</f>
        <v>0</v>
      </c>
      <c r="AZ17" s="161">
        <f t="shared" ref="AZ17:AZ24" si="4">IF(AND(AV17&gt;0,$AU17&gt;0),AV17/$AU17,0)</f>
        <v>0</v>
      </c>
      <c r="BA17" s="161">
        <f t="shared" ref="BA17:BC19" si="5">IF(AND(AW17&gt;0,$AU17&gt;0),AW17/$AU17,0)</f>
        <v>0</v>
      </c>
      <c r="BB17" s="161">
        <f>IF(AND(AX17&gt;0,$AU17&gt;0),AX17/$AU17,0)</f>
        <v>0</v>
      </c>
      <c r="BC17" s="161">
        <f t="shared" si="5"/>
        <v>0</v>
      </c>
      <c r="BD17" s="162">
        <f>(((IF(AND(AV17&gt;0,$F17&gt;0),AV17/$F17,0)))/4)</f>
        <v>0</v>
      </c>
      <c r="BE17" s="162">
        <f t="shared" ref="BE17:BG19" si="6">(((IF(AND(AW17&gt;0,$F17&gt;0),AW17/$F17,0)))/4)</f>
        <v>0</v>
      </c>
      <c r="BF17" s="162">
        <f>(((IF(AND(AX17&gt;0,$F17&gt;0),AX17/$F17,0)))/4)</f>
        <v>0</v>
      </c>
      <c r="BG17" s="162">
        <f t="shared" si="6"/>
        <v>0</v>
      </c>
    </row>
    <row r="18" spans="2:59" ht="126" customHeight="1">
      <c r="B18" s="508"/>
      <c r="C18" s="508"/>
      <c r="D18" s="135" t="str">
        <f>+'Anexo 1. 01-FR-003 POA INSTIT.'!D29</f>
        <v>1.3.3 Impulsar el 100% de los asuntos disciplinarios dentro del término establecido en la ley para el ejercicio de la acción disciplinaria, en el cuatrienio.</v>
      </c>
      <c r="E18" s="73">
        <f>+'Anexo 1. 01-FR-003 POA INSTIT.'!E29</f>
        <v>0.05</v>
      </c>
      <c r="F18" s="86">
        <f>+'Anexo 1. 01-FR-003 POA INSTIT.'!F29</f>
        <v>1</v>
      </c>
      <c r="G18" s="86">
        <f>+'Anexo 1. 01-FR-003 POA INSTIT.'!L29</f>
        <v>1</v>
      </c>
      <c r="H18" s="85" t="str">
        <f>+'Anexo 1. 01-FR-003 POA INSTIT.'!G29</f>
        <v>S.I.</v>
      </c>
      <c r="I18" s="221" t="str">
        <f>+'Anexo 1. 01-FR-003 POA INSTIT.'!H29</f>
        <v>Asuntos disciplinarios impulsados dentro del término establecido en la ley para el ejercicio de la acción disciplinaria.</v>
      </c>
      <c r="J18" s="44" t="s">
        <v>563</v>
      </c>
      <c r="K18" s="392" t="s">
        <v>357</v>
      </c>
      <c r="L18" s="393" t="s">
        <v>358</v>
      </c>
      <c r="M18" s="88" t="s">
        <v>354</v>
      </c>
      <c r="N18" s="88" t="str">
        <f>+'Anexo 1. 01-FR-003 POA INSTIT.'!J29</f>
        <v>*Personería Auxiliar
*P. D. de Instrucción Disciplinaria I 
*P. D. de Instrucción Disciplinaria II
*P. D. de Instrucción Disciplinaria III
*P. D. para Juzgamiento Disciplinario I
*P. D. para Juzgamiento Disciplinario II
*Dirección de Investigaciones Especiales y Apoyo Técnico</v>
      </c>
      <c r="O18" s="227">
        <v>1</v>
      </c>
      <c r="P18" s="227"/>
      <c r="Q18" s="227">
        <v>1</v>
      </c>
      <c r="R18" s="227"/>
      <c r="S18" s="227">
        <v>1</v>
      </c>
      <c r="T18" s="227"/>
      <c r="U18" s="191">
        <f t="shared" si="0"/>
        <v>1</v>
      </c>
      <c r="V18" s="191">
        <f t="shared" si="0"/>
        <v>0</v>
      </c>
      <c r="W18" s="227">
        <v>0</v>
      </c>
      <c r="X18" s="227"/>
      <c r="Y18" s="227">
        <v>0</v>
      </c>
      <c r="Z18" s="227"/>
      <c r="AA18" s="227">
        <v>0</v>
      </c>
      <c r="AB18" s="227"/>
      <c r="AC18" s="191">
        <f t="shared" si="1"/>
        <v>0</v>
      </c>
      <c r="AD18" s="191">
        <f t="shared" si="1"/>
        <v>0</v>
      </c>
      <c r="AE18" s="227">
        <v>0</v>
      </c>
      <c r="AF18" s="227"/>
      <c r="AG18" s="227">
        <v>0</v>
      </c>
      <c r="AH18" s="227"/>
      <c r="AI18" s="227">
        <v>0</v>
      </c>
      <c r="AJ18" s="226"/>
      <c r="AK18" s="191">
        <f t="shared" si="2"/>
        <v>0</v>
      </c>
      <c r="AL18" s="191">
        <f t="shared" si="2"/>
        <v>0</v>
      </c>
      <c r="AM18" s="227">
        <v>0</v>
      </c>
      <c r="AN18" s="227"/>
      <c r="AO18" s="227">
        <v>0</v>
      </c>
      <c r="AP18" s="227"/>
      <c r="AQ18" s="227">
        <v>0</v>
      </c>
      <c r="AR18" s="225"/>
      <c r="AS18" s="91">
        <f t="shared" si="3"/>
        <v>0</v>
      </c>
      <c r="AT18" s="91">
        <f t="shared" si="3"/>
        <v>0</v>
      </c>
      <c r="AU18" s="91">
        <f>IFERROR((AVERAGE(O18,Q18,S18,W18,Y18,AA18,AE18,AG18,AI18,AM18,AO18,AQ18)),0)</f>
        <v>0.25</v>
      </c>
      <c r="AV18" s="160">
        <f>IFERROR((AVERAGE(P18,R18,T18)),0)</f>
        <v>0</v>
      </c>
      <c r="AW18" s="160">
        <f>IFERROR((AVERAGE(P18,R18,T18,X18,Z18,AB18)),0)</f>
        <v>0</v>
      </c>
      <c r="AX18" s="160">
        <f>IFERROR((AVERAGE(AF18,AH18,AJ18)),0)</f>
        <v>0</v>
      </c>
      <c r="AY18" s="160">
        <f>IFERROR((AVERAGE(AF18,AH18,AJ18,AN18,AP18,AR18)),0)</f>
        <v>0</v>
      </c>
      <c r="AZ18" s="161">
        <f t="shared" si="4"/>
        <v>0</v>
      </c>
      <c r="BA18" s="161">
        <f t="shared" si="5"/>
        <v>0</v>
      </c>
      <c r="BB18" s="161">
        <f>IF(AND(AX18&gt;0,$AU18&gt;0),AX18/$AU18,0)</f>
        <v>0</v>
      </c>
      <c r="BC18" s="161">
        <f t="shared" si="5"/>
        <v>0</v>
      </c>
      <c r="BD18" s="162">
        <f>(((IF(AND(AV18&gt;0,$F18&gt;0),AV18/$F18,0)))/4)</f>
        <v>0</v>
      </c>
      <c r="BE18" s="162">
        <f t="shared" si="6"/>
        <v>0</v>
      </c>
      <c r="BF18" s="162">
        <f>(((IF(AND(AX18&gt;0,$F18&gt;0),AX18/$F18,0)))/4)</f>
        <v>0</v>
      </c>
      <c r="BG18" s="162">
        <f t="shared" si="6"/>
        <v>0</v>
      </c>
    </row>
    <row r="19" spans="2:59" ht="127.5" customHeight="1">
      <c r="B19" s="508"/>
      <c r="C19" s="508"/>
      <c r="D19" s="135" t="str">
        <f>+'Anexo 1. 01-FR-003 POA INSTIT.'!D30</f>
        <v>1.3.4 Evaluar en oportunidad el 100% de las noticias disciplinarias comisionadas, en el cuatrienio.</v>
      </c>
      <c r="E19" s="73">
        <f>+'Anexo 1. 01-FR-003 POA INSTIT.'!E30</f>
        <v>2.5000000000000001E-2</v>
      </c>
      <c r="F19" s="86">
        <f>+'Anexo 1. 01-FR-003 POA INSTIT.'!F30</f>
        <v>1</v>
      </c>
      <c r="G19" s="86">
        <f>+'Anexo 1. 01-FR-003 POA INSTIT.'!L30</f>
        <v>1</v>
      </c>
      <c r="H19" s="85" t="str">
        <f>+'Anexo 1. 01-FR-003 POA INSTIT.'!G30</f>
        <v>S.I.</v>
      </c>
      <c r="I19" s="221" t="str">
        <f>+'Anexo 1. 01-FR-003 POA INSTIT.'!H30</f>
        <v>Noticias disciplinarias comisionadas evaluadas</v>
      </c>
      <c r="J19" s="44" t="s">
        <v>359</v>
      </c>
      <c r="K19" s="394" t="s">
        <v>360</v>
      </c>
      <c r="L19" s="393" t="s">
        <v>361</v>
      </c>
      <c r="M19" s="88" t="s">
        <v>354</v>
      </c>
      <c r="N19" s="88" t="str">
        <f>+'Anexo 1. 01-FR-003 POA INSTIT.'!J30</f>
        <v>*Personería Auxiliar
*P. D. de Instrucción Disciplinaria I 
*P. D. de Instrucción Disciplinaria II
*P. D. de Instrucción Disciplinaria III
*P. D. para Juzgamiento Disciplinario I
*P. D. para Juzgamiento Disciplinario II
*Dirección de Investigaciones Especiales y Apoyo Técnico</v>
      </c>
      <c r="O19" s="227">
        <v>1</v>
      </c>
      <c r="P19" s="227"/>
      <c r="Q19" s="227">
        <v>1</v>
      </c>
      <c r="R19" s="227"/>
      <c r="S19" s="227">
        <v>1</v>
      </c>
      <c r="T19" s="227"/>
      <c r="U19" s="191">
        <f t="shared" si="0"/>
        <v>1</v>
      </c>
      <c r="V19" s="191">
        <f t="shared" si="0"/>
        <v>0</v>
      </c>
      <c r="W19" s="227">
        <v>0</v>
      </c>
      <c r="X19" s="227"/>
      <c r="Y19" s="227">
        <v>0</v>
      </c>
      <c r="Z19" s="227"/>
      <c r="AA19" s="227">
        <v>0</v>
      </c>
      <c r="AB19" s="227"/>
      <c r="AC19" s="191">
        <f t="shared" si="1"/>
        <v>0</v>
      </c>
      <c r="AD19" s="191">
        <f t="shared" si="1"/>
        <v>0</v>
      </c>
      <c r="AE19" s="227">
        <v>0</v>
      </c>
      <c r="AF19" s="227"/>
      <c r="AG19" s="227">
        <v>0</v>
      </c>
      <c r="AH19" s="227"/>
      <c r="AI19" s="227">
        <v>0</v>
      </c>
      <c r="AJ19" s="226"/>
      <c r="AK19" s="191">
        <f t="shared" si="2"/>
        <v>0</v>
      </c>
      <c r="AL19" s="191">
        <f t="shared" si="2"/>
        <v>0</v>
      </c>
      <c r="AM19" s="227">
        <v>0</v>
      </c>
      <c r="AN19" s="227"/>
      <c r="AO19" s="227">
        <v>0</v>
      </c>
      <c r="AP19" s="227"/>
      <c r="AQ19" s="227">
        <v>0</v>
      </c>
      <c r="AR19" s="225"/>
      <c r="AS19" s="91">
        <f t="shared" si="3"/>
        <v>0</v>
      </c>
      <c r="AT19" s="91">
        <f t="shared" si="3"/>
        <v>0</v>
      </c>
      <c r="AU19" s="91">
        <f>IFERROR((AVERAGE(O19,Q19,S19,W19,Y19,AA19,AE19,AG19,AI19,AM19,AO19,AQ19)),0)</f>
        <v>0.25</v>
      </c>
      <c r="AV19" s="160">
        <f>IFERROR((AVERAGE(P19,R19,T19)),0)</f>
        <v>0</v>
      </c>
      <c r="AW19" s="160">
        <f>IFERROR((AVERAGE(P19,R19,T19,X19,Z19,AB19)),0)</f>
        <v>0</v>
      </c>
      <c r="AX19" s="165">
        <f>IFERROR((AVERAGE(AF19,AH19,AJ19)),0)</f>
        <v>0</v>
      </c>
      <c r="AY19" s="165">
        <f>(IFERROR((AVERAGE(AF19,AH19,AJ19,AN19,AP19,AR19)),0))</f>
        <v>0</v>
      </c>
      <c r="AZ19" s="161">
        <f t="shared" si="4"/>
        <v>0</v>
      </c>
      <c r="BA19" s="161">
        <f t="shared" si="5"/>
        <v>0</v>
      </c>
      <c r="BB19" s="158">
        <f>(IF(AND(AX19&gt;0,$AU19&gt;0),AX19/$AU19,0))</f>
        <v>0</v>
      </c>
      <c r="BC19" s="158">
        <f>(IF(AND(AY19&gt;0,$AU19&gt;0),AY19/$AU19,0))</f>
        <v>0</v>
      </c>
      <c r="BD19" s="162">
        <f>(((IF(AND(AV19&gt;0,$F19&gt;0),AV19/$F19,0)))/4)</f>
        <v>0</v>
      </c>
      <c r="BE19" s="162">
        <f t="shared" si="6"/>
        <v>0</v>
      </c>
      <c r="BF19" s="162">
        <f>(((IF(AND(AX19&gt;0,$F19&gt;0),AX19/$F19,0)))/4)</f>
        <v>0</v>
      </c>
      <c r="BG19" s="162">
        <f t="shared" si="6"/>
        <v>0</v>
      </c>
    </row>
    <row r="20" spans="2:59" ht="127.5" customHeight="1">
      <c r="B20" s="508"/>
      <c r="C20" s="508"/>
      <c r="D20" s="135" t="str">
        <f>+'Anexo 1. 01-FR-003 POA INSTIT.'!D31</f>
        <v>1.3.5 Identificar y decidir de fondo 5.054 procesos, priorizando aquellos que presenten riesgo de prescripción y/o vencimiento en las etapas  de instrucción (indagación previa, investigación disciplinaria) y juzgamiento en el cuatrienio.</v>
      </c>
      <c r="E20" s="73">
        <f>+'Anexo 1. 01-FR-003 POA INSTIT.'!E31</f>
        <v>0.65</v>
      </c>
      <c r="F20" s="84">
        <f>+'Anexo 1. 01-FR-003 POA INSTIT.'!F31</f>
        <v>5054</v>
      </c>
      <c r="G20" s="84">
        <f>+'Anexo 1. 01-FR-003 POA INSTIT.'!L31</f>
        <v>1324</v>
      </c>
      <c r="H20" s="85">
        <f>+'Anexo 1. 01-FR-003 POA INSTIT.'!G31</f>
        <v>1553</v>
      </c>
      <c r="I20" s="221" t="str">
        <f>+'Anexo 1. 01-FR-003 POA INSTIT.'!H31</f>
        <v>Decisiones de Fondo Proferidas</v>
      </c>
      <c r="J20" s="366" t="s">
        <v>700</v>
      </c>
      <c r="K20" s="394" t="s">
        <v>703</v>
      </c>
      <c r="L20" s="154" t="s">
        <v>701</v>
      </c>
      <c r="M20" s="365" t="s">
        <v>354</v>
      </c>
      <c r="N20" s="180" t="str">
        <f>+'[4]POA Anualizado (Pág 1 de 3)'!J17</f>
        <v>*Personería Auxiliar
*P. D. de Instrucción Disciplinaria I 
*P. D. de Instrucción Disciplinaria II
*P. D. de Instrucción Disciplinaria III
*P. D. para Juzgamiento Disciplinario I
*P. D. para Juzgamiento Disciplinario II
*Dirección de Investigaciones Especiales y Apoyo Técnico</v>
      </c>
      <c r="O20" s="395">
        <v>0</v>
      </c>
      <c r="P20" s="395">
        <v>0</v>
      </c>
      <c r="Q20" s="395">
        <v>0</v>
      </c>
      <c r="R20" s="395">
        <v>0</v>
      </c>
      <c r="S20" s="395">
        <v>0</v>
      </c>
      <c r="T20" s="395">
        <v>0</v>
      </c>
      <c r="U20" s="185">
        <f>O20+Q20+S20</f>
        <v>0</v>
      </c>
      <c r="V20" s="185">
        <f>P20+R20+T20</f>
        <v>0</v>
      </c>
      <c r="W20" s="395">
        <v>105</v>
      </c>
      <c r="X20" s="395"/>
      <c r="Y20" s="395">
        <v>110</v>
      </c>
      <c r="Z20" s="395"/>
      <c r="AA20" s="395">
        <v>139</v>
      </c>
      <c r="AB20" s="395"/>
      <c r="AC20" s="185">
        <f>W20+Y20+AA20</f>
        <v>354</v>
      </c>
      <c r="AD20" s="185">
        <f>X20+Z20+AB20</f>
        <v>0</v>
      </c>
      <c r="AE20" s="395">
        <v>165</v>
      </c>
      <c r="AF20" s="395"/>
      <c r="AG20" s="395">
        <v>179</v>
      </c>
      <c r="AH20" s="395"/>
      <c r="AI20" s="396">
        <v>179</v>
      </c>
      <c r="AJ20" s="396"/>
      <c r="AK20" s="185">
        <f>AE20+AG20+AI20</f>
        <v>523</v>
      </c>
      <c r="AL20" s="185">
        <f>AF20+AH20+AJ20</f>
        <v>0</v>
      </c>
      <c r="AM20" s="395">
        <v>179</v>
      </c>
      <c r="AN20" s="395"/>
      <c r="AO20" s="395">
        <v>156</v>
      </c>
      <c r="AP20" s="395"/>
      <c r="AQ20" s="395">
        <v>112</v>
      </c>
      <c r="AR20" s="395"/>
      <c r="AS20" s="185">
        <f>AM20+AO20+AQ20</f>
        <v>447</v>
      </c>
      <c r="AT20" s="185">
        <f>AN20+AP20+AR20</f>
        <v>0</v>
      </c>
      <c r="AU20" s="90">
        <f t="shared" ref="AU20:AU29" si="7">U20+AC20+AK20+AS20</f>
        <v>1324</v>
      </c>
      <c r="AV20" s="163">
        <f>+V20</f>
        <v>0</v>
      </c>
      <c r="AW20" s="163">
        <f>+V20+AD20</f>
        <v>0</v>
      </c>
      <c r="AX20" s="163">
        <f>+V20+AD20+AL20</f>
        <v>0</v>
      </c>
      <c r="AY20" s="163">
        <f>+V20+AD20+AL20+AT20</f>
        <v>0</v>
      </c>
      <c r="AZ20" s="161">
        <f t="shared" ref="AZ20:AZ21" si="8">IF(AND(AV20&gt;0,$AU20&gt;0),AV20/$AU20,0)</f>
        <v>0</v>
      </c>
      <c r="BA20" s="161">
        <f t="shared" ref="BA20:BA21" si="9">IF(AND(AW20&gt;0,$AU20&gt;0),AW20/$AU20,0)</f>
        <v>0</v>
      </c>
      <c r="BB20" s="161">
        <f t="shared" ref="BB20:BB21" si="10">IF(AND(AX20&gt;0,$AU20&gt;0),AX20/$AU20,0)</f>
        <v>0</v>
      </c>
      <c r="BC20" s="161">
        <f t="shared" ref="BC20:BC21" si="11">IF(AND(AY20&gt;0,$AU20&gt;0),AY20/$AU20,0)</f>
        <v>0</v>
      </c>
      <c r="BD20" s="159">
        <f>(IF(AND(AV20&gt;0,$F20&gt;0),AV20/$F20,0))</f>
        <v>0</v>
      </c>
      <c r="BE20" s="159">
        <f>(IF(AND(AW20&gt;0,$F20&gt;0),AW20/$F20,0))</f>
        <v>0</v>
      </c>
      <c r="BF20" s="159">
        <f>(IF(AND(AX20&gt;0,$F20&gt;0),AX20/$F20,0))</f>
        <v>0</v>
      </c>
      <c r="BG20" s="159">
        <f>(IF(AND(AY20&gt;0,$F20&gt;0),AY20/$F20,0))</f>
        <v>0</v>
      </c>
    </row>
    <row r="21" spans="2:59" ht="127.5" customHeight="1">
      <c r="B21" s="508"/>
      <c r="C21" s="606"/>
      <c r="D21" s="135" t="str">
        <f>+'Anexo 1. 01-FR-003 POA INSTIT.'!D32</f>
        <v>1.3.6 Evaluar y dar impulso al 100% de las noticias disciplinarias (quejas) comisionadas en el cuatrienio.</v>
      </c>
      <c r="E21" s="73">
        <f>+'Anexo 1. 01-FR-003 POA INSTIT.'!E32</f>
        <v>0.2</v>
      </c>
      <c r="F21" s="86">
        <f>+'Anexo 1. 01-FR-003 POA INSTIT.'!F32</f>
        <v>1</v>
      </c>
      <c r="G21" s="86">
        <f>+'Anexo 1. 01-FR-003 POA INSTIT.'!L32</f>
        <v>1</v>
      </c>
      <c r="H21" s="85">
        <f>+'Anexo 1. 01-FR-003 POA INSTIT.'!G32</f>
        <v>0.9</v>
      </c>
      <c r="I21" s="221" t="str">
        <f>+'Anexo 1. 01-FR-003 POA INSTIT.'!H32</f>
        <v>Noticias Disciplinarias (quejas) Evaluadas</v>
      </c>
      <c r="J21" s="397" t="s">
        <v>702</v>
      </c>
      <c r="K21" s="394" t="s">
        <v>360</v>
      </c>
      <c r="L21" s="398" t="s">
        <v>361</v>
      </c>
      <c r="M21" s="365" t="s">
        <v>354</v>
      </c>
      <c r="N21" s="180" t="str">
        <f>+'[4]POA Anualizado (Pág 1 de 3)'!J18</f>
        <v>*Personería Auxiliar
*P. D. de Instrucción Disciplinaria I 
*P. D. de Instrucción Disciplinaria II
*P. D. de Instrucción Disciplinaria III
*P. D. para Juzgamiento Disciplinario I
*P. D. para Juzgamiento Disciplinario II
*Dirección de Investigaciones Especiales y Apoyo Técnico</v>
      </c>
      <c r="O21" s="237">
        <v>0</v>
      </c>
      <c r="P21" s="237">
        <v>0</v>
      </c>
      <c r="Q21" s="237">
        <v>0</v>
      </c>
      <c r="R21" s="237">
        <v>0</v>
      </c>
      <c r="S21" s="237">
        <v>0</v>
      </c>
      <c r="T21" s="237">
        <v>0</v>
      </c>
      <c r="U21" s="191">
        <f t="shared" ref="U21" si="12">IFERROR((AVERAGE(O21,Q21,S21)),0)</f>
        <v>0</v>
      </c>
      <c r="V21" s="191">
        <f t="shared" ref="V21" si="13">IFERROR((AVERAGE(P21,R21,T21)),0)</f>
        <v>0</v>
      </c>
      <c r="W21" s="237">
        <v>1</v>
      </c>
      <c r="X21" s="395"/>
      <c r="Y21" s="237">
        <v>1</v>
      </c>
      <c r="Z21" s="395"/>
      <c r="AA21" s="237">
        <v>1</v>
      </c>
      <c r="AB21" s="395"/>
      <c r="AC21" s="191">
        <f t="shared" ref="AC21" si="14">IFERROR((AVERAGE(W21,Y21,AA21)),0)</f>
        <v>1</v>
      </c>
      <c r="AD21" s="191">
        <f t="shared" ref="AD21" si="15">IFERROR((AVERAGE(X21,Z21,AB21)),0)</f>
        <v>0</v>
      </c>
      <c r="AE21" s="237">
        <v>1</v>
      </c>
      <c r="AF21" s="395"/>
      <c r="AG21" s="237">
        <v>1</v>
      </c>
      <c r="AH21" s="395"/>
      <c r="AI21" s="237">
        <v>1</v>
      </c>
      <c r="AJ21" s="396"/>
      <c r="AK21" s="191">
        <f t="shared" ref="AK21" si="16">IFERROR((AVERAGE(AE21,AG21,AI21)),0)</f>
        <v>1</v>
      </c>
      <c r="AL21" s="191">
        <f t="shared" ref="AL21" si="17">IFERROR((AVERAGE(AF21,AH21,AJ21)),0)</f>
        <v>0</v>
      </c>
      <c r="AM21" s="237">
        <v>1</v>
      </c>
      <c r="AN21" s="395"/>
      <c r="AO21" s="237">
        <v>1</v>
      </c>
      <c r="AP21" s="395"/>
      <c r="AQ21" s="237">
        <v>1</v>
      </c>
      <c r="AR21" s="395"/>
      <c r="AS21" s="191">
        <f t="shared" ref="AS21" si="18">IFERROR((AVERAGE(AM21,AO21,AQ21)),0)</f>
        <v>1</v>
      </c>
      <c r="AT21" s="191">
        <f t="shared" ref="AT21" si="19">IFERROR((AVERAGE(AN21,AP21,AR21)),0)</f>
        <v>0</v>
      </c>
      <c r="AU21" s="91">
        <f>IFERROR((AVERAGE(W21,Y21,AA21,AE21,AG21,AI21,AM21,AO21,AQ21)),0)</f>
        <v>1</v>
      </c>
      <c r="AV21" s="165">
        <f>IFERROR((AVERAGE(P21,R21,T21)),0)</f>
        <v>0</v>
      </c>
      <c r="AW21" s="165">
        <f>IFERROR((AVERAGE(X21,Z21,AB21)),0)</f>
        <v>0</v>
      </c>
      <c r="AX21" s="165">
        <f>IFERROR((AVERAGE(X21,Z21,AB21,AF21,AH21,AJ21)),0)</f>
        <v>0</v>
      </c>
      <c r="AY21" s="165">
        <f>(IFERROR((AVERAGE(AF21,AH21,AJ21,AN21,AP21,AR21)),0))</f>
        <v>0</v>
      </c>
      <c r="AZ21" s="161">
        <f t="shared" si="8"/>
        <v>0</v>
      </c>
      <c r="BA21" s="161">
        <f t="shared" si="9"/>
        <v>0</v>
      </c>
      <c r="BB21" s="161">
        <f t="shared" si="10"/>
        <v>0</v>
      </c>
      <c r="BC21" s="161">
        <f t="shared" si="11"/>
        <v>0</v>
      </c>
      <c r="BD21" s="162">
        <f>(((IF(AND(AV21&gt;0,$F21&gt;0),AV21/$F21,0)))/4)</f>
        <v>0</v>
      </c>
      <c r="BE21" s="162">
        <f t="shared" ref="BE21" si="20">(((IF(AND(AW21&gt;0,$F21&gt;0),AW21/$F21,0)))/4)</f>
        <v>0</v>
      </c>
      <c r="BF21" s="162">
        <f>(((IF(AND(AX21&gt;0,$F21&gt;0),AX21/$F21,0)))/4)</f>
        <v>0</v>
      </c>
      <c r="BG21" s="162">
        <f t="shared" ref="BG21" si="21">(((IF(AND(AY21&gt;0,$F21&gt;0),AY21/$F21,0)))/4)</f>
        <v>0</v>
      </c>
    </row>
    <row r="22" spans="2:59" ht="138.6" customHeight="1">
      <c r="B22" s="508"/>
      <c r="C22" s="605" t="str">
        <f>+'Anexo 1. 01-FR-003 POA INSTIT.'!C33</f>
        <v>1.4 Diseñar e implementar el 100% de la estrategia de articulación y comunicación con los otros ejes misionales de la Entidad y las OCID de la Administración Distrital, en el cuatrienio.</v>
      </c>
      <c r="D22" s="377" t="str">
        <f>+'Anexo 1. 01-FR-003 POA INSTIT.'!D33</f>
        <v>1.4.1 Realizar 208 acciones de seguimiento a las Oficinas de Control Interno Disciplinario del Distrito para la evaluación y verificación de cumplimiento de sus obligaciones y la identificación de hechos constitutivos de faltas relevantes en temas de interés e impacto, en el cuatrienio.</v>
      </c>
      <c r="E22" s="73">
        <f>+'Anexo 1. 01-FR-003 POA INSTIT.'!E33</f>
        <v>0.4</v>
      </c>
      <c r="F22" s="84">
        <f>+'Anexo 1. 01-FR-003 POA INSTIT.'!F33</f>
        <v>208</v>
      </c>
      <c r="G22" s="84">
        <f>+'Anexo 1. 01-FR-003 POA INSTIT.'!L33</f>
        <v>52</v>
      </c>
      <c r="H22" s="85">
        <f>+'Anexo 1. 01-FR-003 POA INSTIT.'!G33</f>
        <v>204</v>
      </c>
      <c r="I22" s="221" t="str">
        <f>+'Anexo 1. 01-FR-003 POA INSTIT.'!H33</f>
        <v>Acciones de seguimiento a las OCID realizadas</v>
      </c>
      <c r="J22" s="125" t="s">
        <v>362</v>
      </c>
      <c r="K22" s="392" t="s">
        <v>363</v>
      </c>
      <c r="L22" s="135" t="s">
        <v>364</v>
      </c>
      <c r="M22" s="88" t="s">
        <v>354</v>
      </c>
      <c r="N22" s="88" t="str">
        <f>+'Anexo 1. 01-FR-003 POA INSTIT.'!J33</f>
        <v>*Personería Auxiliar
*P. D. de Instrucción Disciplinaria I 
*P. D. de Instrucción Disciplinaria II
*P. D. de Instrucción Disciplinaria III
*P. D. para Juzgamiento Disciplinario I
*P. D. para Juzgamiento Disciplinario II
*Dirección de Investigaciones Especiales y Apoyo Técnico</v>
      </c>
      <c r="O22" s="225">
        <v>0</v>
      </c>
      <c r="P22" s="225"/>
      <c r="Q22" s="225">
        <v>4</v>
      </c>
      <c r="R22" s="225"/>
      <c r="S22" s="225">
        <v>5</v>
      </c>
      <c r="T22" s="225"/>
      <c r="U22" s="185">
        <f>O22+Q22+S22</f>
        <v>9</v>
      </c>
      <c r="V22" s="185">
        <f>P22+R22+T22</f>
        <v>0</v>
      </c>
      <c r="W22" s="225">
        <v>5</v>
      </c>
      <c r="X22" s="225"/>
      <c r="Y22" s="225">
        <v>5</v>
      </c>
      <c r="Z22" s="225"/>
      <c r="AA22" s="225">
        <v>5</v>
      </c>
      <c r="AB22" s="225"/>
      <c r="AC22" s="185">
        <f>W22+Y22+AA22</f>
        <v>15</v>
      </c>
      <c r="AD22" s="185">
        <f>X22+Z22+AB22</f>
        <v>0</v>
      </c>
      <c r="AE22" s="225">
        <v>5</v>
      </c>
      <c r="AF22" s="225"/>
      <c r="AG22" s="225">
        <v>5</v>
      </c>
      <c r="AH22" s="225"/>
      <c r="AI22" s="226">
        <v>5</v>
      </c>
      <c r="AJ22" s="226"/>
      <c r="AK22" s="185">
        <f t="shared" ref="AK22:AL31" si="22">AE22+AG22+AI22</f>
        <v>15</v>
      </c>
      <c r="AL22" s="185">
        <f t="shared" si="22"/>
        <v>0</v>
      </c>
      <c r="AM22" s="225">
        <v>5</v>
      </c>
      <c r="AN22" s="225"/>
      <c r="AO22" s="225">
        <v>4</v>
      </c>
      <c r="AP22" s="225"/>
      <c r="AQ22" s="225">
        <v>4</v>
      </c>
      <c r="AR22" s="225"/>
      <c r="AS22" s="89">
        <f t="shared" ref="AS22:AT31" si="23">AM22+AO22+AQ22</f>
        <v>13</v>
      </c>
      <c r="AT22" s="89">
        <f t="shared" si="23"/>
        <v>0</v>
      </c>
      <c r="AU22" s="90">
        <f t="shared" si="7"/>
        <v>52</v>
      </c>
      <c r="AV22" s="163">
        <f>+V22</f>
        <v>0</v>
      </c>
      <c r="AW22" s="163">
        <f>+V22+AD22</f>
        <v>0</v>
      </c>
      <c r="AX22" s="163">
        <f>+V22+AD22+AL22</f>
        <v>0</v>
      </c>
      <c r="AY22" s="163">
        <f>+V22+AD22+AL22+AT22</f>
        <v>0</v>
      </c>
      <c r="AZ22" s="158">
        <f t="shared" si="4"/>
        <v>0</v>
      </c>
      <c r="BA22" s="158">
        <f t="shared" ref="BA22:BC24" si="24">IF(AND(AW22&gt;0,$AU22&gt;0),AW22/$AU22,0)</f>
        <v>0</v>
      </c>
      <c r="BB22" s="158">
        <f t="shared" si="24"/>
        <v>0</v>
      </c>
      <c r="BC22" s="158">
        <f t="shared" si="24"/>
        <v>0</v>
      </c>
      <c r="BD22" s="159">
        <f>(IF(AND(AV22&gt;0,$F22&gt;0),AV22/$F22,0))</f>
        <v>0</v>
      </c>
      <c r="BE22" s="159">
        <f>(IF(AND(AW22&gt;0,$F22&gt;0),AW22/$F22,0))</f>
        <v>0</v>
      </c>
      <c r="BF22" s="159">
        <f>(IF(AND(AX22&gt;0,$F22&gt;0),AX22/$F22,0))</f>
        <v>0</v>
      </c>
      <c r="BG22" s="159">
        <f>(IF(AND(AY22&gt;0,$F22&gt;0),AY22/$F22,0))</f>
        <v>0</v>
      </c>
    </row>
    <row r="23" spans="2:59" ht="112.5" customHeight="1">
      <c r="B23" s="508"/>
      <c r="C23" s="508"/>
      <c r="D23" s="135" t="str">
        <f>+'Anexo 1. 01-FR-003 POA INSTIT.'!D34</f>
        <v>1.4.2  Asumir por competencia preferente el 100% de los procesos cuyos temas sean considerados de interés e impacto para el Distrito Capital ya sea de oficio o a petición de parte, en el cuatrienio.</v>
      </c>
      <c r="E23" s="73">
        <f>+'Anexo 1. 01-FR-003 POA INSTIT.'!E34</f>
        <v>0.2</v>
      </c>
      <c r="F23" s="86">
        <f>+'Anexo 1. 01-FR-003 POA INSTIT.'!F34</f>
        <v>1</v>
      </c>
      <c r="G23" s="86">
        <f>+'Anexo 1. 01-FR-003 POA INSTIT.'!L34</f>
        <v>1</v>
      </c>
      <c r="H23" s="85">
        <f>+'Anexo 1. 01-FR-003 POA INSTIT.'!G34</f>
        <v>1</v>
      </c>
      <c r="I23" s="221" t="str">
        <f>+'Anexo 1. 01-FR-003 POA INSTIT.'!H34</f>
        <v>Procesos de interés e impacto asumidos por competencia preferente</v>
      </c>
      <c r="J23" s="33" t="s">
        <v>365</v>
      </c>
      <c r="K23" s="392" t="s">
        <v>366</v>
      </c>
      <c r="L23" s="135" t="s">
        <v>367</v>
      </c>
      <c r="M23" s="88" t="s">
        <v>354</v>
      </c>
      <c r="N23" s="88" t="str">
        <f>+'Anexo 1. 01-FR-003 POA INSTIT.'!J34</f>
        <v>*Personería Auxiliar
*P. D. de Instrucción Disciplinaria I 
*P. D. de Instrucción Disciplinaria II
*P. D. de Instrucción Disciplinaria III
*P. D. para Juzgamiento Disciplinario I
*P. D. para Juzgamiento Disciplinario II
*Dirección de Investigaciones Especiales y Apoyo Técnico
P.D. Segunda Instancia</v>
      </c>
      <c r="O23" s="227">
        <v>1</v>
      </c>
      <c r="P23" s="227"/>
      <c r="Q23" s="227">
        <v>1</v>
      </c>
      <c r="R23" s="227"/>
      <c r="S23" s="227">
        <v>1</v>
      </c>
      <c r="T23" s="227"/>
      <c r="U23" s="191">
        <f>IFERROR((AVERAGE(O23,Q23,S23)),0)</f>
        <v>1</v>
      </c>
      <c r="V23" s="191">
        <f>IFERROR((AVERAGE(P23,R23,T23)),0)</f>
        <v>0</v>
      </c>
      <c r="W23" s="227">
        <v>1</v>
      </c>
      <c r="X23" s="227"/>
      <c r="Y23" s="227">
        <v>1</v>
      </c>
      <c r="Z23" s="227"/>
      <c r="AA23" s="227">
        <v>1</v>
      </c>
      <c r="AB23" s="227"/>
      <c r="AC23" s="191">
        <f>IFERROR((AVERAGE(W23,Y23,AA23)),0)</f>
        <v>1</v>
      </c>
      <c r="AD23" s="191">
        <f>IFERROR((AVERAGE(X23,Z23,AB23)),0)</f>
        <v>0</v>
      </c>
      <c r="AE23" s="399">
        <v>1</v>
      </c>
      <c r="AF23" s="225"/>
      <c r="AG23" s="399">
        <v>1</v>
      </c>
      <c r="AH23" s="225"/>
      <c r="AI23" s="399">
        <v>1</v>
      </c>
      <c r="AJ23" s="226"/>
      <c r="AK23" s="191">
        <f>IFERROR((AVERAGE(AE23,AG23,AI23)),0)</f>
        <v>1</v>
      </c>
      <c r="AL23" s="191">
        <f>IFERROR((AVERAGE(AF23,AH23,AJ23)),0)</f>
        <v>0</v>
      </c>
      <c r="AM23" s="399">
        <v>1</v>
      </c>
      <c r="AN23" s="225"/>
      <c r="AO23" s="399">
        <v>1</v>
      </c>
      <c r="AP23" s="225"/>
      <c r="AQ23" s="399">
        <v>1</v>
      </c>
      <c r="AR23" s="225"/>
      <c r="AS23" s="91">
        <f>IFERROR((AVERAGE(AM23,AO23,AQ23)),0)</f>
        <v>1</v>
      </c>
      <c r="AT23" s="91">
        <f>IFERROR((AVERAGE(AN23,AP23,AR23)),0)</f>
        <v>0</v>
      </c>
      <c r="AU23" s="91">
        <f>IFERROR((AVERAGE(O23,Q23,S23,W23,Y23,AA23,AE23,AG23,AI23,AM23,AO23,AQ23)),0)</f>
        <v>1</v>
      </c>
      <c r="AV23" s="160">
        <f>IFERROR((AVERAGE(P23,R23,T23)),0)</f>
        <v>0</v>
      </c>
      <c r="AW23" s="160">
        <f>IFERROR((AVERAGE(P23,R23,T23,X23,Z23,AB23)),0)</f>
        <v>0</v>
      </c>
      <c r="AX23" s="160">
        <f>IFERROR((AVERAGE(AF23,AH23,AJ23)),0)</f>
        <v>0</v>
      </c>
      <c r="AY23" s="160">
        <f>IFERROR((AVERAGE(AF23,AH23,AJ23,AN23,AP23,AR23)),0)</f>
        <v>0</v>
      </c>
      <c r="AZ23" s="161">
        <f t="shared" si="4"/>
        <v>0</v>
      </c>
      <c r="BA23" s="161">
        <f t="shared" si="24"/>
        <v>0</v>
      </c>
      <c r="BB23" s="161">
        <f t="shared" si="24"/>
        <v>0</v>
      </c>
      <c r="BC23" s="161">
        <f t="shared" si="24"/>
        <v>0</v>
      </c>
      <c r="BD23" s="162">
        <f>(((IF(AND(AV23&gt;0,$F23&gt;0),AV23/$F23,0)))/4)</f>
        <v>0</v>
      </c>
      <c r="BE23" s="162">
        <f>(((IF(AND(AW23&gt;0,$F23&gt;0),AW23/$F23,0)))/4)</f>
        <v>0</v>
      </c>
      <c r="BF23" s="162">
        <f>(((IF(AND(AX23&gt;0,$F23&gt;0),AX23/$F23,0)))/4)</f>
        <v>0</v>
      </c>
      <c r="BG23" s="162">
        <f>(((IF(AND(AY23&gt;0,$F23&gt;0),AY23/$F23,0)))/4)</f>
        <v>0</v>
      </c>
    </row>
    <row r="24" spans="2:59" ht="123" customHeight="1">
      <c r="B24" s="508"/>
      <c r="C24" s="508"/>
      <c r="D24" s="135" t="str">
        <f>+'Anexo 1. 01-FR-003 POA INSTIT.'!D35</f>
        <v>1.4.3 Desarrollar 15 reuniones de sensibilización de asuntos disciplinarios por Sectores de la Administración Pública del Distrito Capital con las OCID correspondientes, para fortalecer el conocimiento en la sustanciación de procesos disciplinarios que se llevan en sus propias oficinas, en el cuatrienio.</v>
      </c>
      <c r="E24" s="73">
        <f>+'Anexo 1. 01-FR-003 POA INSTIT.'!E35</f>
        <v>0</v>
      </c>
      <c r="F24" s="84">
        <f>+'Anexo 1. 01-FR-003 POA INSTIT.'!F35</f>
        <v>0</v>
      </c>
      <c r="G24" s="84">
        <f>+'Anexo 1. 01-FR-003 POA INSTIT.'!L35</f>
        <v>0</v>
      </c>
      <c r="H24" s="85" t="str">
        <f>+'Anexo 1. 01-FR-003 POA INSTIT.'!G35</f>
        <v>S.I.</v>
      </c>
      <c r="I24" s="221" t="str">
        <f>+'Anexo 1. 01-FR-003 POA INSTIT.'!H35</f>
        <v>Reuniones de sensibilización de asuntos disciplinarios desarrolladas con las OCID</v>
      </c>
      <c r="J24" s="125" t="s">
        <v>368</v>
      </c>
      <c r="K24" s="392" t="s">
        <v>369</v>
      </c>
      <c r="L24" s="135" t="s">
        <v>370</v>
      </c>
      <c r="M24" s="88" t="s">
        <v>354</v>
      </c>
      <c r="N24" s="88" t="str">
        <f>+'Anexo 1. 01-FR-003 POA INSTIT.'!J35</f>
        <v>*Personería Auxiliar</v>
      </c>
      <c r="O24" s="225">
        <v>0</v>
      </c>
      <c r="P24" s="225"/>
      <c r="Q24" s="225">
        <v>0</v>
      </c>
      <c r="R24" s="225"/>
      <c r="S24" s="225">
        <v>0</v>
      </c>
      <c r="T24" s="225"/>
      <c r="U24" s="185">
        <f t="shared" ref="U24:V29" si="25">O24+Q24+S24</f>
        <v>0</v>
      </c>
      <c r="V24" s="185">
        <f t="shared" si="25"/>
        <v>0</v>
      </c>
      <c r="W24" s="225">
        <v>0</v>
      </c>
      <c r="X24" s="225"/>
      <c r="Y24" s="225">
        <v>0</v>
      </c>
      <c r="Z24" s="225"/>
      <c r="AA24" s="225">
        <v>0</v>
      </c>
      <c r="AB24" s="225"/>
      <c r="AC24" s="185">
        <f t="shared" ref="AC24:AD31" si="26">W24+Y24+AA24</f>
        <v>0</v>
      </c>
      <c r="AD24" s="185">
        <f t="shared" si="26"/>
        <v>0</v>
      </c>
      <c r="AE24" s="225">
        <v>0</v>
      </c>
      <c r="AF24" s="225"/>
      <c r="AG24" s="225">
        <v>0</v>
      </c>
      <c r="AH24" s="225"/>
      <c r="AI24" s="226">
        <v>0</v>
      </c>
      <c r="AJ24" s="226"/>
      <c r="AK24" s="185">
        <f t="shared" si="22"/>
        <v>0</v>
      </c>
      <c r="AL24" s="185">
        <f t="shared" si="22"/>
        <v>0</v>
      </c>
      <c r="AM24" s="225">
        <v>0</v>
      </c>
      <c r="AN24" s="225"/>
      <c r="AO24" s="225">
        <v>0</v>
      </c>
      <c r="AP24" s="225"/>
      <c r="AQ24" s="225">
        <v>0</v>
      </c>
      <c r="AR24" s="225"/>
      <c r="AS24" s="89">
        <f t="shared" si="23"/>
        <v>0</v>
      </c>
      <c r="AT24" s="89">
        <f t="shared" si="23"/>
        <v>0</v>
      </c>
      <c r="AU24" s="90">
        <f t="shared" si="7"/>
        <v>0</v>
      </c>
      <c r="AV24" s="163">
        <f t="shared" ref="AV24:AV29" si="27">+V24</f>
        <v>0</v>
      </c>
      <c r="AW24" s="163">
        <f t="shared" ref="AW24:AW29" si="28">+V24+AD24</f>
        <v>0</v>
      </c>
      <c r="AX24" s="163">
        <f t="shared" ref="AX24:AX29" si="29">+V24+AD24+AL24</f>
        <v>0</v>
      </c>
      <c r="AY24" s="163">
        <f t="shared" ref="AY24:AY29" si="30">+V24+AD24+AL24+AT24</f>
        <v>0</v>
      </c>
      <c r="AZ24" s="161">
        <f t="shared" si="4"/>
        <v>0</v>
      </c>
      <c r="BA24" s="161">
        <f t="shared" si="24"/>
        <v>0</v>
      </c>
      <c r="BB24" s="161">
        <f t="shared" si="24"/>
        <v>0</v>
      </c>
      <c r="BC24" s="161">
        <f t="shared" si="24"/>
        <v>0</v>
      </c>
      <c r="BD24" s="159">
        <f t="shared" ref="BD24:BD29" si="31">(IF(AND(AV24&gt;0,$F24&gt;0),AV24/$F24,0))</f>
        <v>0</v>
      </c>
      <c r="BE24" s="159">
        <f t="shared" ref="BE24:BG29" si="32">(IF(AND(AW24&gt;0,$F24&gt;0),AW24/$F24,0))</f>
        <v>0</v>
      </c>
      <c r="BF24" s="159">
        <f t="shared" si="32"/>
        <v>0</v>
      </c>
      <c r="BG24" s="159">
        <f t="shared" si="32"/>
        <v>0</v>
      </c>
    </row>
    <row r="25" spans="2:59" ht="147" customHeight="1">
      <c r="B25" s="508"/>
      <c r="C25" s="508"/>
      <c r="D25" s="135" t="str">
        <f>+'Anexo 1. 01-FR-003 POA INSTIT.'!D36</f>
        <v>1.4.4 Desarrollar 4 acciones de sensibilización en materia disciplinaria con los ejes misionales de la Entidad, para fortalecer el conocimiento frente a la sustentación disciplinaria y los soportes que permitan la identificación clara de los hechos disciplinariamente relevantes, en el cuatrienio.</v>
      </c>
      <c r="E25" s="73">
        <f>+'Anexo 1. 01-FR-003 POA INSTIT.'!E36</f>
        <v>0.2</v>
      </c>
      <c r="F25" s="84">
        <f>+'Anexo 1. 01-FR-003 POA INSTIT.'!F36</f>
        <v>4</v>
      </c>
      <c r="G25" s="84">
        <f>+'Anexo 1. 01-FR-003 POA INSTIT.'!L36</f>
        <v>1</v>
      </c>
      <c r="H25" s="85" t="str">
        <f>+'Anexo 1. 01-FR-003 POA INSTIT.'!G36</f>
        <v>S.I.</v>
      </c>
      <c r="I25" s="221" t="str">
        <f>+'Anexo 1. 01-FR-003 POA INSTIT.'!H36</f>
        <v>Acciones de sensibilización en materia disciplinaria desarrolladas con los ejes misionales de la Entidad</v>
      </c>
      <c r="J25" s="125" t="s">
        <v>371</v>
      </c>
      <c r="K25" s="392" t="s">
        <v>369</v>
      </c>
      <c r="L25" s="135" t="s">
        <v>370</v>
      </c>
      <c r="M25" s="88" t="s">
        <v>354</v>
      </c>
      <c r="N25" s="88" t="str">
        <f>+'Anexo 1. 01-FR-003 POA INSTIT.'!J36</f>
        <v>*Personería Auxiliar
*P. D. de Instrucción Disciplinaria I 
*P. D. de Instrucción Disciplinaria II
*P. D. de Instrucción Disciplinaria III
*P. D. para Juzgamiento Disciplinario I
*P. D. para Juzgamiento Disciplinario II
*Dirección de Investigaciones Especiales y Apoyo Técnico
P.D. Segunda Instancia</v>
      </c>
      <c r="O25" s="225">
        <v>0</v>
      </c>
      <c r="P25" s="225"/>
      <c r="Q25" s="225">
        <v>0</v>
      </c>
      <c r="R25" s="225"/>
      <c r="S25" s="225">
        <v>0</v>
      </c>
      <c r="T25" s="225"/>
      <c r="U25" s="185">
        <f t="shared" si="25"/>
        <v>0</v>
      </c>
      <c r="V25" s="185">
        <f t="shared" si="25"/>
        <v>0</v>
      </c>
      <c r="W25" s="225">
        <v>1</v>
      </c>
      <c r="X25" s="225"/>
      <c r="Y25" s="225">
        <v>0</v>
      </c>
      <c r="Z25" s="225"/>
      <c r="AA25" s="225">
        <v>0</v>
      </c>
      <c r="AB25" s="225"/>
      <c r="AC25" s="185">
        <f t="shared" si="26"/>
        <v>1</v>
      </c>
      <c r="AD25" s="185">
        <f t="shared" si="26"/>
        <v>0</v>
      </c>
      <c r="AE25" s="225">
        <v>0</v>
      </c>
      <c r="AF25" s="225"/>
      <c r="AG25" s="225">
        <v>0</v>
      </c>
      <c r="AH25" s="225"/>
      <c r="AI25" s="226">
        <v>0</v>
      </c>
      <c r="AJ25" s="226"/>
      <c r="AK25" s="185">
        <f t="shared" si="22"/>
        <v>0</v>
      </c>
      <c r="AL25" s="185">
        <f t="shared" si="22"/>
        <v>0</v>
      </c>
      <c r="AM25" s="225">
        <v>0</v>
      </c>
      <c r="AN25" s="225"/>
      <c r="AO25" s="225">
        <v>0</v>
      </c>
      <c r="AP25" s="225"/>
      <c r="AQ25" s="225">
        <v>0</v>
      </c>
      <c r="AR25" s="225"/>
      <c r="AS25" s="89">
        <f t="shared" si="23"/>
        <v>0</v>
      </c>
      <c r="AT25" s="89">
        <f t="shared" si="23"/>
        <v>0</v>
      </c>
      <c r="AU25" s="90">
        <f t="shared" si="7"/>
        <v>1</v>
      </c>
      <c r="AV25" s="163">
        <f t="shared" si="27"/>
        <v>0</v>
      </c>
      <c r="AW25" s="163">
        <f t="shared" si="28"/>
        <v>0</v>
      </c>
      <c r="AX25" s="163">
        <f t="shared" si="29"/>
        <v>0</v>
      </c>
      <c r="AY25" s="163">
        <f t="shared" si="30"/>
        <v>0</v>
      </c>
      <c r="AZ25" s="158">
        <f t="shared" ref="AZ25:BC33" si="33">IF(AND(AV25&gt;0,$AU25&gt;0),AV25/$AU25,0)</f>
        <v>0</v>
      </c>
      <c r="BA25" s="158">
        <f t="shared" si="33"/>
        <v>0</v>
      </c>
      <c r="BB25" s="158">
        <f t="shared" si="33"/>
        <v>0</v>
      </c>
      <c r="BC25" s="158">
        <f t="shared" si="33"/>
        <v>0</v>
      </c>
      <c r="BD25" s="159">
        <f t="shared" si="31"/>
        <v>0</v>
      </c>
      <c r="BE25" s="159">
        <f t="shared" si="32"/>
        <v>0</v>
      </c>
      <c r="BF25" s="159">
        <f t="shared" si="32"/>
        <v>0</v>
      </c>
      <c r="BG25" s="159">
        <f t="shared" si="32"/>
        <v>0</v>
      </c>
    </row>
    <row r="26" spans="2:59" ht="145.80000000000001" customHeight="1">
      <c r="B26" s="508"/>
      <c r="C26" s="606"/>
      <c r="D26" s="135" t="str">
        <f>+'Anexo 1. 01-FR-003 POA INSTIT.'!D37</f>
        <v>1.4.5 Diseñar e implementar un sistema de registro y reporte de las sanciones disciplinarias de los funcionarios en el Distrito Capital en el cuatrienio.</v>
      </c>
      <c r="E26" s="73">
        <f>+'Anexo 1. 01-FR-003 POA INSTIT.'!E37</f>
        <v>0.2</v>
      </c>
      <c r="F26" s="84">
        <f>+'Anexo 1. 01-FR-003 POA INSTIT.'!F37</f>
        <v>1</v>
      </c>
      <c r="G26" s="86">
        <f>+'Anexo 1. 01-FR-003 POA INSTIT.'!L37</f>
        <v>0.2</v>
      </c>
      <c r="H26" s="85" t="str">
        <f>+'Anexo 1. 01-FR-003 POA INSTIT.'!G37</f>
        <v>S.I</v>
      </c>
      <c r="I26" s="221" t="str">
        <f>+'Anexo 1. 01-FR-003 POA INSTIT.'!H37</f>
        <v>Sistema de  reporte de sanciones disciplinarias implementado</v>
      </c>
      <c r="J26" s="366" t="s">
        <v>728</v>
      </c>
      <c r="K26" s="434" t="s">
        <v>729</v>
      </c>
      <c r="L26" s="381" t="s">
        <v>689</v>
      </c>
      <c r="M26" s="365" t="s">
        <v>354</v>
      </c>
      <c r="N26" s="365" t="s">
        <v>690</v>
      </c>
      <c r="O26" s="367">
        <v>0</v>
      </c>
      <c r="P26" s="367"/>
      <c r="Q26" s="367">
        <v>0</v>
      </c>
      <c r="R26" s="367"/>
      <c r="S26" s="367">
        <v>0</v>
      </c>
      <c r="T26" s="367"/>
      <c r="U26" s="368">
        <f t="shared" ref="U26" si="34">O26+Q26+S26</f>
        <v>0</v>
      </c>
      <c r="V26" s="368">
        <f t="shared" ref="V26" si="35">P26+R26+T26</f>
        <v>0</v>
      </c>
      <c r="W26" s="367">
        <v>0</v>
      </c>
      <c r="X26" s="367"/>
      <c r="Y26" s="367">
        <v>0</v>
      </c>
      <c r="Z26" s="367"/>
      <c r="AA26" s="367">
        <v>0</v>
      </c>
      <c r="AB26" s="367"/>
      <c r="AC26" s="368">
        <f t="shared" si="26"/>
        <v>0</v>
      </c>
      <c r="AD26" s="368">
        <f t="shared" si="26"/>
        <v>0</v>
      </c>
      <c r="AE26" s="367">
        <v>0.02</v>
      </c>
      <c r="AF26" s="367"/>
      <c r="AG26" s="367">
        <v>0.03</v>
      </c>
      <c r="AH26" s="367"/>
      <c r="AI26" s="400">
        <v>0.03</v>
      </c>
      <c r="AJ26" s="400"/>
      <c r="AK26" s="368">
        <f t="shared" si="22"/>
        <v>0.08</v>
      </c>
      <c r="AL26" s="368">
        <f t="shared" si="22"/>
        <v>0</v>
      </c>
      <c r="AM26" s="367">
        <v>0.04</v>
      </c>
      <c r="AN26" s="367"/>
      <c r="AO26" s="367">
        <v>0.04</v>
      </c>
      <c r="AP26" s="367"/>
      <c r="AQ26" s="367">
        <v>0.04</v>
      </c>
      <c r="AR26" s="367"/>
      <c r="AS26" s="368">
        <f t="shared" si="23"/>
        <v>0.12</v>
      </c>
      <c r="AT26" s="368">
        <f t="shared" si="23"/>
        <v>0</v>
      </c>
      <c r="AU26" s="369">
        <f t="shared" ref="AU26" si="36">U26+AC26+AK26+AS26</f>
        <v>0.2</v>
      </c>
      <c r="AV26" s="370">
        <f t="shared" si="27"/>
        <v>0</v>
      </c>
      <c r="AW26" s="370">
        <f t="shared" si="28"/>
        <v>0</v>
      </c>
      <c r="AX26" s="370">
        <f t="shared" si="29"/>
        <v>0</v>
      </c>
      <c r="AY26" s="370">
        <f t="shared" si="30"/>
        <v>0</v>
      </c>
      <c r="AZ26" s="158">
        <f t="shared" ref="AZ26" si="37">IF(AND(AV26&gt;0,$AU26&gt;0),AV26/$AU26,0)</f>
        <v>0</v>
      </c>
      <c r="BA26" s="158">
        <f t="shared" ref="BA26" si="38">IF(AND(AW26&gt;0,$AU26&gt;0),AW26/$AU26,0)</f>
        <v>0</v>
      </c>
      <c r="BB26" s="158">
        <f t="shared" ref="BB26" si="39">IF(AND(AX26&gt;0,$AU26&gt;0),AX26/$AU26,0)</f>
        <v>0</v>
      </c>
      <c r="BC26" s="158">
        <f t="shared" ref="BC26" si="40">IF(AND(AY26&gt;0,$AU26&gt;0),AY26/$AU26,0)</f>
        <v>0</v>
      </c>
      <c r="BD26" s="159">
        <f t="shared" si="31"/>
        <v>0</v>
      </c>
      <c r="BE26" s="159">
        <f t="shared" ref="BE26" si="41">(IF(AND(AW26&gt;0,$F26&gt;0),AW26/$F26,0))</f>
        <v>0</v>
      </c>
      <c r="BF26" s="159">
        <f t="shared" ref="BF26" si="42">(IF(AND(AX26&gt;0,$F26&gt;0),AX26/$F26,0))</f>
        <v>0</v>
      </c>
      <c r="BG26" s="159">
        <f t="shared" ref="BG26" si="43">(IF(AND(AY26&gt;0,$F26&gt;0),AY26/$F26,0))</f>
        <v>0</v>
      </c>
    </row>
    <row r="27" spans="2:59" ht="112.5" customHeight="1">
      <c r="B27" s="508"/>
      <c r="C27" s="605" t="str">
        <f>+'Anexo 1. 01-FR-003 POA INSTIT.'!C38</f>
        <v>1.5 Desarrollar 15 escenarios para fortalecer el conocimiento y las competencias de los operadores disciplinarios de la Personería de Bogotá, D.C. y entidades del orden territorial y nacional que interactúen con la labor misional, en el cuatrienio.</v>
      </c>
      <c r="D27" s="135" t="str">
        <f>+'Anexo 1. 01-FR-003 POA INSTIT.'!D38</f>
        <v>1.5.1 Realizar 2 jornadas de capacitación y diálogo para fortalecer el conocimiento de los operadores disciplinarios de la Personería de Bogotá, D.C., de las OCID y de las entidades territoriales y nacionales, en el cuatrienio.</v>
      </c>
      <c r="E27" s="73">
        <f>+'Anexo 1. 01-FR-003 POA INSTIT.'!E38</f>
        <v>0.05</v>
      </c>
      <c r="F27" s="84">
        <f>+'Anexo 1. 01-FR-003 POA INSTIT.'!F38</f>
        <v>2</v>
      </c>
      <c r="G27" s="84">
        <f>+'Anexo 1. 01-FR-003 POA INSTIT.'!L38</f>
        <v>0</v>
      </c>
      <c r="H27" s="85">
        <f>+'Anexo 1. 01-FR-003 POA INSTIT.'!G38</f>
        <v>8</v>
      </c>
      <c r="I27" s="221" t="str">
        <f>+'Anexo 1. 01-FR-003 POA INSTIT.'!H38</f>
        <v>Jornadas de capacitación y diálogo realizadas</v>
      </c>
      <c r="J27" s="33" t="s">
        <v>522</v>
      </c>
      <c r="K27" s="392" t="s">
        <v>372</v>
      </c>
      <c r="L27" s="135" t="s">
        <v>232</v>
      </c>
      <c r="M27" s="88" t="s">
        <v>354</v>
      </c>
      <c r="N27" s="88" t="str">
        <f>+'Anexo 1. 01-FR-003 POA INSTIT.'!J38</f>
        <v>*Personería Auxiliar</v>
      </c>
      <c r="O27" s="225">
        <v>0</v>
      </c>
      <c r="P27" s="225"/>
      <c r="Q27" s="225">
        <v>0</v>
      </c>
      <c r="R27" s="225"/>
      <c r="S27" s="225">
        <v>0</v>
      </c>
      <c r="T27" s="225"/>
      <c r="U27" s="185">
        <f t="shared" si="25"/>
        <v>0</v>
      </c>
      <c r="V27" s="185">
        <f t="shared" si="25"/>
        <v>0</v>
      </c>
      <c r="W27" s="225">
        <v>0</v>
      </c>
      <c r="X27" s="225"/>
      <c r="Y27" s="225">
        <v>0</v>
      </c>
      <c r="Z27" s="225"/>
      <c r="AA27" s="225">
        <v>0</v>
      </c>
      <c r="AB27" s="225"/>
      <c r="AC27" s="185">
        <f t="shared" si="26"/>
        <v>0</v>
      </c>
      <c r="AD27" s="185">
        <f t="shared" si="26"/>
        <v>0</v>
      </c>
      <c r="AE27" s="225">
        <v>0</v>
      </c>
      <c r="AF27" s="225"/>
      <c r="AG27" s="225">
        <v>0</v>
      </c>
      <c r="AH27" s="225"/>
      <c r="AI27" s="226">
        <v>0</v>
      </c>
      <c r="AJ27" s="226"/>
      <c r="AK27" s="185">
        <f t="shared" si="22"/>
        <v>0</v>
      </c>
      <c r="AL27" s="185">
        <f t="shared" si="22"/>
        <v>0</v>
      </c>
      <c r="AM27" s="225">
        <v>0</v>
      </c>
      <c r="AN27" s="225"/>
      <c r="AO27" s="225">
        <v>0</v>
      </c>
      <c r="AP27" s="225"/>
      <c r="AQ27" s="225">
        <v>0</v>
      </c>
      <c r="AR27" s="225"/>
      <c r="AS27" s="89">
        <f t="shared" si="23"/>
        <v>0</v>
      </c>
      <c r="AT27" s="89">
        <f t="shared" si="23"/>
        <v>0</v>
      </c>
      <c r="AU27" s="90">
        <f t="shared" si="7"/>
        <v>0</v>
      </c>
      <c r="AV27" s="163">
        <f t="shared" si="27"/>
        <v>0</v>
      </c>
      <c r="AW27" s="163">
        <f t="shared" si="28"/>
        <v>0</v>
      </c>
      <c r="AX27" s="163">
        <f t="shared" si="29"/>
        <v>0</v>
      </c>
      <c r="AY27" s="163">
        <f t="shared" si="30"/>
        <v>0</v>
      </c>
      <c r="AZ27" s="158">
        <f t="shared" si="33"/>
        <v>0</v>
      </c>
      <c r="BA27" s="158">
        <f t="shared" si="33"/>
        <v>0</v>
      </c>
      <c r="BB27" s="158">
        <f t="shared" si="33"/>
        <v>0</v>
      </c>
      <c r="BC27" s="158">
        <f t="shared" si="33"/>
        <v>0</v>
      </c>
      <c r="BD27" s="159">
        <f t="shared" si="31"/>
        <v>0</v>
      </c>
      <c r="BE27" s="159">
        <f t="shared" si="32"/>
        <v>0</v>
      </c>
      <c r="BF27" s="159">
        <f t="shared" si="32"/>
        <v>0</v>
      </c>
      <c r="BG27" s="159">
        <f t="shared" si="32"/>
        <v>0</v>
      </c>
    </row>
    <row r="28" spans="2:59" ht="112.5" customHeight="1">
      <c r="B28" s="508"/>
      <c r="C28" s="508"/>
      <c r="D28" s="135" t="str">
        <f>+'Anexo 1. 01-FR-003 POA INSTIT.'!D39</f>
        <v>1.5.2 Construir y publicar 1 documentos de memorias de las jornadas de capacitación y diálogo sobre los temas de derecho disciplinario, en el cuatrienio.</v>
      </c>
      <c r="E28" s="73">
        <f>+'Anexo 1. 01-FR-003 POA INSTIT.'!E39</f>
        <v>0.01</v>
      </c>
      <c r="F28" s="84">
        <f>+'Anexo 1. 01-FR-003 POA INSTIT.'!F39</f>
        <v>1</v>
      </c>
      <c r="G28" s="84">
        <f>+'Anexo 1. 01-FR-003 POA INSTIT.'!L39</f>
        <v>0</v>
      </c>
      <c r="H28" s="85">
        <f>+'Anexo 1. 01-FR-003 POA INSTIT.'!G39</f>
        <v>0</v>
      </c>
      <c r="I28" s="221" t="str">
        <f>+'Anexo 1. 01-FR-003 POA INSTIT.'!H39</f>
        <v>Documentos de memorias construidos y publicados</v>
      </c>
      <c r="J28" s="33" t="s">
        <v>373</v>
      </c>
      <c r="K28" s="392" t="s">
        <v>523</v>
      </c>
      <c r="L28" s="135" t="s">
        <v>233</v>
      </c>
      <c r="M28" s="88" t="s">
        <v>354</v>
      </c>
      <c r="N28" s="88" t="str">
        <f>+'Anexo 1. 01-FR-003 POA INSTIT.'!J39</f>
        <v>*Personería Auxiliar</v>
      </c>
      <c r="O28" s="225">
        <v>0</v>
      </c>
      <c r="P28" s="225"/>
      <c r="Q28" s="225">
        <v>0</v>
      </c>
      <c r="R28" s="225"/>
      <c r="S28" s="225">
        <v>0</v>
      </c>
      <c r="T28" s="225"/>
      <c r="U28" s="185">
        <f t="shared" si="25"/>
        <v>0</v>
      </c>
      <c r="V28" s="185">
        <f t="shared" si="25"/>
        <v>0</v>
      </c>
      <c r="W28" s="225">
        <v>0</v>
      </c>
      <c r="X28" s="225"/>
      <c r="Y28" s="225">
        <v>0</v>
      </c>
      <c r="Z28" s="225"/>
      <c r="AA28" s="225">
        <v>0</v>
      </c>
      <c r="AB28" s="225"/>
      <c r="AC28" s="185">
        <f t="shared" si="26"/>
        <v>0</v>
      </c>
      <c r="AD28" s="185">
        <f t="shared" si="26"/>
        <v>0</v>
      </c>
      <c r="AE28" s="225">
        <v>0</v>
      </c>
      <c r="AF28" s="225"/>
      <c r="AG28" s="225">
        <v>0</v>
      </c>
      <c r="AH28" s="225"/>
      <c r="AI28" s="226">
        <v>0</v>
      </c>
      <c r="AJ28" s="226"/>
      <c r="AK28" s="185">
        <f t="shared" si="22"/>
        <v>0</v>
      </c>
      <c r="AL28" s="185">
        <f t="shared" si="22"/>
        <v>0</v>
      </c>
      <c r="AM28" s="225">
        <v>0</v>
      </c>
      <c r="AN28" s="225"/>
      <c r="AO28" s="225">
        <v>0</v>
      </c>
      <c r="AP28" s="225"/>
      <c r="AQ28" s="225">
        <v>0</v>
      </c>
      <c r="AR28" s="225"/>
      <c r="AS28" s="89">
        <f t="shared" si="23"/>
        <v>0</v>
      </c>
      <c r="AT28" s="89">
        <f t="shared" si="23"/>
        <v>0</v>
      </c>
      <c r="AU28" s="90">
        <f t="shared" si="7"/>
        <v>0</v>
      </c>
      <c r="AV28" s="163">
        <f t="shared" si="27"/>
        <v>0</v>
      </c>
      <c r="AW28" s="163">
        <f t="shared" si="28"/>
        <v>0</v>
      </c>
      <c r="AX28" s="163">
        <f t="shared" si="29"/>
        <v>0</v>
      </c>
      <c r="AY28" s="163">
        <f t="shared" si="30"/>
        <v>0</v>
      </c>
      <c r="AZ28" s="158">
        <f t="shared" si="33"/>
        <v>0</v>
      </c>
      <c r="BA28" s="158">
        <f t="shared" si="33"/>
        <v>0</v>
      </c>
      <c r="BB28" s="158">
        <f t="shared" si="33"/>
        <v>0</v>
      </c>
      <c r="BC28" s="158">
        <f t="shared" si="33"/>
        <v>0</v>
      </c>
      <c r="BD28" s="159">
        <f t="shared" si="31"/>
        <v>0</v>
      </c>
      <c r="BE28" s="159">
        <f t="shared" si="32"/>
        <v>0</v>
      </c>
      <c r="BF28" s="159">
        <f t="shared" si="32"/>
        <v>0</v>
      </c>
      <c r="BG28" s="159">
        <f t="shared" si="32"/>
        <v>0</v>
      </c>
    </row>
    <row r="29" spans="2:59" ht="112.5" customHeight="1">
      <c r="B29" s="508"/>
      <c r="C29" s="508"/>
      <c r="D29" s="135" t="str">
        <f>+'Anexo 1. 01-FR-003 POA INSTIT.'!D40</f>
        <v>1.5.3 Efectuar 6 reuniones teórico prácticas de orientación en materia disciplinaria con los operadores disciplinarios de la Personería de Bogotá, D.C., en el cuatrienio.</v>
      </c>
      <c r="E29" s="73">
        <f>+'Anexo 1. 01-FR-003 POA INSTIT.'!E40</f>
        <v>0.04</v>
      </c>
      <c r="F29" s="84">
        <f>+'Anexo 1. 01-FR-003 POA INSTIT.'!F40</f>
        <v>6</v>
      </c>
      <c r="G29" s="84">
        <f>+'Anexo 1. 01-FR-003 POA INSTIT.'!L40</f>
        <v>2</v>
      </c>
      <c r="H29" s="85">
        <f>+'Anexo 1. 01-FR-003 POA INSTIT.'!G40</f>
        <v>0</v>
      </c>
      <c r="I29" s="221" t="str">
        <f>+'Anexo 1. 01-FR-003 POA INSTIT.'!H40</f>
        <v>Reuniones teórico prácticas de orientación en materia disciplinaria efectuadas con el eje disciplinario de la Entidad</v>
      </c>
      <c r="J29" s="33" t="s">
        <v>374</v>
      </c>
      <c r="K29" s="392" t="s">
        <v>375</v>
      </c>
      <c r="L29" s="135" t="s">
        <v>376</v>
      </c>
      <c r="M29" s="88" t="s">
        <v>354</v>
      </c>
      <c r="N29" s="88" t="str">
        <f>+'Anexo 1. 01-FR-003 POA INSTIT.'!J42</f>
        <v xml:space="preserve">Personeria Auxiliar
</v>
      </c>
      <c r="O29" s="225">
        <v>0</v>
      </c>
      <c r="P29" s="225"/>
      <c r="Q29" s="225">
        <v>1</v>
      </c>
      <c r="R29" s="225"/>
      <c r="S29" s="225">
        <v>1</v>
      </c>
      <c r="T29" s="225"/>
      <c r="U29" s="185">
        <f t="shared" si="25"/>
        <v>2</v>
      </c>
      <c r="V29" s="185">
        <f t="shared" si="25"/>
        <v>0</v>
      </c>
      <c r="W29" s="225">
        <v>0</v>
      </c>
      <c r="X29" s="225"/>
      <c r="Y29" s="225">
        <v>0</v>
      </c>
      <c r="Z29" s="225"/>
      <c r="AA29" s="225">
        <v>0</v>
      </c>
      <c r="AB29" s="225"/>
      <c r="AC29" s="185">
        <f t="shared" si="26"/>
        <v>0</v>
      </c>
      <c r="AD29" s="185">
        <f t="shared" si="26"/>
        <v>0</v>
      </c>
      <c r="AE29" s="225">
        <v>0</v>
      </c>
      <c r="AF29" s="225"/>
      <c r="AG29" s="225">
        <v>0</v>
      </c>
      <c r="AH29" s="225"/>
      <c r="AI29" s="226">
        <v>0</v>
      </c>
      <c r="AJ29" s="226"/>
      <c r="AK29" s="185">
        <f t="shared" si="22"/>
        <v>0</v>
      </c>
      <c r="AL29" s="185">
        <f t="shared" si="22"/>
        <v>0</v>
      </c>
      <c r="AM29" s="225">
        <v>0</v>
      </c>
      <c r="AN29" s="225"/>
      <c r="AO29" s="225">
        <v>0</v>
      </c>
      <c r="AP29" s="225"/>
      <c r="AQ29" s="225">
        <v>0</v>
      </c>
      <c r="AR29" s="225"/>
      <c r="AS29" s="89">
        <f t="shared" si="23"/>
        <v>0</v>
      </c>
      <c r="AT29" s="89">
        <f t="shared" si="23"/>
        <v>0</v>
      </c>
      <c r="AU29" s="90">
        <f t="shared" si="7"/>
        <v>2</v>
      </c>
      <c r="AV29" s="163">
        <f t="shared" si="27"/>
        <v>0</v>
      </c>
      <c r="AW29" s="163">
        <f t="shared" si="28"/>
        <v>0</v>
      </c>
      <c r="AX29" s="163">
        <f t="shared" si="29"/>
        <v>0</v>
      </c>
      <c r="AY29" s="163">
        <f t="shared" si="30"/>
        <v>0</v>
      </c>
      <c r="AZ29" s="158">
        <f t="shared" si="33"/>
        <v>0</v>
      </c>
      <c r="BA29" s="158">
        <f t="shared" si="33"/>
        <v>0</v>
      </c>
      <c r="BB29" s="158">
        <f t="shared" si="33"/>
        <v>0</v>
      </c>
      <c r="BC29" s="158">
        <f t="shared" si="33"/>
        <v>0</v>
      </c>
      <c r="BD29" s="159">
        <f t="shared" si="31"/>
        <v>0</v>
      </c>
      <c r="BE29" s="159">
        <f t="shared" si="32"/>
        <v>0</v>
      </c>
      <c r="BF29" s="159">
        <f t="shared" si="32"/>
        <v>0</v>
      </c>
      <c r="BG29" s="159">
        <f t="shared" si="32"/>
        <v>0</v>
      </c>
    </row>
    <row r="30" spans="2:59" ht="112.5" customHeight="1">
      <c r="B30" s="508"/>
      <c r="C30" s="508"/>
      <c r="D30" s="135" t="str">
        <f>+'Anexo 1. 01-FR-003 POA INSTIT.'!D41</f>
        <v>1.5.4 Generar  4 encuentros  de diálogo para fortalecer el conocimiento de los operadores disciplinarios de la Personería de Bogotá, D.C., de las OCID y de las demás entidades interesadas en el cuatrienio.</v>
      </c>
      <c r="E30" s="73">
        <f>+'Anexo 1. 01-FR-003 POA INSTIT.'!E41</f>
        <v>0.45</v>
      </c>
      <c r="F30" s="84">
        <f>+'Anexo 1. 01-FR-003 POA INSTIT.'!F41</f>
        <v>4</v>
      </c>
      <c r="G30" s="84">
        <f>+'Anexo 1. 01-FR-003 POA INSTIT.'!L41</f>
        <v>1</v>
      </c>
      <c r="H30" s="85">
        <f>+'Anexo 1. 01-FR-003 POA INSTIT.'!G41</f>
        <v>4</v>
      </c>
      <c r="I30" s="221" t="str">
        <f>+'Anexo 1. 01-FR-003 POA INSTIT.'!H41</f>
        <v>Encuentros de dialogo con las OCDI generados</v>
      </c>
      <c r="J30" s="366" t="s">
        <v>731</v>
      </c>
      <c r="K30" s="381" t="s">
        <v>705</v>
      </c>
      <c r="L30" s="401" t="s">
        <v>704</v>
      </c>
      <c r="M30" s="365" t="s">
        <v>354</v>
      </c>
      <c r="N30" s="402" t="str">
        <f>+'[4]POA Anualizado (Pág 1 de 3)'!J27</f>
        <v>*Personería Auxiliar</v>
      </c>
      <c r="O30" s="403">
        <v>0</v>
      </c>
      <c r="P30" s="403"/>
      <c r="Q30" s="403">
        <v>0</v>
      </c>
      <c r="R30" s="403"/>
      <c r="S30" s="403">
        <v>0</v>
      </c>
      <c r="T30" s="403"/>
      <c r="U30" s="185">
        <f t="shared" ref="U30:U31" si="44">O30+Q30+S30</f>
        <v>0</v>
      </c>
      <c r="V30" s="185">
        <f t="shared" ref="V30:V31" si="45">P30+R30+T30</f>
        <v>0</v>
      </c>
      <c r="W30" s="403">
        <v>0</v>
      </c>
      <c r="X30" s="403"/>
      <c r="Y30" s="403">
        <v>0</v>
      </c>
      <c r="Z30" s="403"/>
      <c r="AA30" s="403">
        <v>0</v>
      </c>
      <c r="AB30" s="403"/>
      <c r="AC30" s="185">
        <f t="shared" si="26"/>
        <v>0</v>
      </c>
      <c r="AD30" s="185">
        <f t="shared" si="26"/>
        <v>0</v>
      </c>
      <c r="AE30" s="403">
        <v>0</v>
      </c>
      <c r="AF30" s="403"/>
      <c r="AG30" s="403">
        <v>1</v>
      </c>
      <c r="AH30" s="403"/>
      <c r="AI30" s="404">
        <v>0</v>
      </c>
      <c r="AJ30" s="404"/>
      <c r="AK30" s="185">
        <f t="shared" si="22"/>
        <v>1</v>
      </c>
      <c r="AL30" s="185">
        <f t="shared" si="22"/>
        <v>0</v>
      </c>
      <c r="AM30" s="403">
        <v>0</v>
      </c>
      <c r="AN30" s="403"/>
      <c r="AO30" s="403">
        <v>0</v>
      </c>
      <c r="AP30" s="403"/>
      <c r="AQ30" s="403">
        <v>0</v>
      </c>
      <c r="AR30" s="403"/>
      <c r="AS30" s="185">
        <f t="shared" si="23"/>
        <v>0</v>
      </c>
      <c r="AT30" s="185">
        <f t="shared" si="23"/>
        <v>0</v>
      </c>
      <c r="AU30" s="90">
        <f t="shared" ref="AU30:AU31" si="46">U30+AC30+AK30+AS30</f>
        <v>1</v>
      </c>
      <c r="AV30" s="163">
        <f t="shared" ref="AV30:AV31" si="47">+V30</f>
        <v>0</v>
      </c>
      <c r="AW30" s="163">
        <f t="shared" ref="AW30:AW31" si="48">+V30+AD30</f>
        <v>0</v>
      </c>
      <c r="AX30" s="163">
        <f t="shared" ref="AX30:AX31" si="49">+V30+AD30+AL30</f>
        <v>0</v>
      </c>
      <c r="AY30" s="163">
        <f t="shared" ref="AY30:AY31" si="50">+V30+AD30+AL30+AT30</f>
        <v>0</v>
      </c>
      <c r="AZ30" s="158">
        <f t="shared" ref="AZ30:AZ31" si="51">IF(AND(AV30&gt;0,$AU30&gt;0),AV30/$AU30,0)</f>
        <v>0</v>
      </c>
      <c r="BA30" s="158">
        <f t="shared" ref="BA30:BA31" si="52">IF(AND(AW30&gt;0,$AU30&gt;0),AW30/$AU30,0)</f>
        <v>0</v>
      </c>
      <c r="BB30" s="158">
        <f t="shared" ref="BB30:BB31" si="53">IF(AND(AX30&gt;0,$AU30&gt;0),AX30/$AU30,0)</f>
        <v>0</v>
      </c>
      <c r="BC30" s="158">
        <f t="shared" ref="BC30:BC31" si="54">IF(AND(AY30&gt;0,$AU30&gt;0),AY30/$AU30,0)</f>
        <v>0</v>
      </c>
      <c r="BD30" s="159">
        <f t="shared" ref="BD30:BD31" si="55">(IF(AND(AV30&gt;0,$F30&gt;0),AV30/$F30,0))</f>
        <v>0</v>
      </c>
      <c r="BE30" s="159">
        <f t="shared" ref="BE30:BE31" si="56">(IF(AND(AW30&gt;0,$F30&gt;0),AW30/$F30,0))</f>
        <v>0</v>
      </c>
      <c r="BF30" s="159">
        <f t="shared" ref="BF30:BF31" si="57">(IF(AND(AX30&gt;0,$F30&gt;0),AX30/$F30,0))</f>
        <v>0</v>
      </c>
      <c r="BG30" s="159">
        <f t="shared" ref="BG30:BG31" si="58">(IF(AND(AY30&gt;0,$F30&gt;0),AY30/$F30,0))</f>
        <v>0</v>
      </c>
    </row>
    <row r="31" spans="2:59" ht="112.5" customHeight="1">
      <c r="B31" s="606"/>
      <c r="C31" s="606"/>
      <c r="D31" s="135" t="str">
        <f>+'Anexo 1. 01-FR-003 POA INSTIT.'!D42</f>
        <v>1.5.5 Realizar 4 escenarios (congresos) en derecho disciplinario que contribuyan al conocimiento y aplicación en la sustanciación para el cuatrienio</v>
      </c>
      <c r="E31" s="73">
        <f>+'Anexo 1. 01-FR-003 POA INSTIT.'!E42</f>
        <v>0.45</v>
      </c>
      <c r="F31" s="84">
        <f>+'Anexo 1. 01-FR-003 POA INSTIT.'!F42</f>
        <v>4</v>
      </c>
      <c r="G31" s="84">
        <f>+'Anexo 1. 01-FR-003 POA INSTIT.'!L42</f>
        <v>1</v>
      </c>
      <c r="H31" s="85">
        <f>+'Anexo 1. 01-FR-003 POA INSTIT.'!G42</f>
        <v>4</v>
      </c>
      <c r="I31" s="221" t="str">
        <f>+'Anexo 1. 01-FR-003 POA INSTIT.'!H42</f>
        <v>Escenarios de intercambio (congresos) realizados</v>
      </c>
      <c r="J31" s="366" t="s">
        <v>707</v>
      </c>
      <c r="K31" s="381" t="s">
        <v>705</v>
      </c>
      <c r="L31" s="401" t="s">
        <v>706</v>
      </c>
      <c r="M31" s="365" t="s">
        <v>354</v>
      </c>
      <c r="N31" s="402" t="str">
        <f>+'[4]POA Anualizado (Pág 1 de 3)'!J28</f>
        <v>Personería Delegada para Juzgamiento Disciplinario I
Personería Delegada para Juzgamiento Disciplinario II</v>
      </c>
      <c r="O31" s="403">
        <v>0</v>
      </c>
      <c r="P31" s="403"/>
      <c r="Q31" s="403">
        <v>0</v>
      </c>
      <c r="R31" s="403"/>
      <c r="S31" s="403">
        <v>0</v>
      </c>
      <c r="T31" s="403"/>
      <c r="U31" s="185">
        <f t="shared" si="44"/>
        <v>0</v>
      </c>
      <c r="V31" s="185">
        <f t="shared" si="45"/>
        <v>0</v>
      </c>
      <c r="W31" s="403">
        <v>0</v>
      </c>
      <c r="X31" s="403"/>
      <c r="Y31" s="403">
        <v>0</v>
      </c>
      <c r="Z31" s="403"/>
      <c r="AA31" s="403">
        <v>0</v>
      </c>
      <c r="AB31" s="403"/>
      <c r="AC31" s="185">
        <f t="shared" si="26"/>
        <v>0</v>
      </c>
      <c r="AD31" s="185">
        <f t="shared" si="26"/>
        <v>0</v>
      </c>
      <c r="AE31" s="403">
        <v>0</v>
      </c>
      <c r="AF31" s="403"/>
      <c r="AG31" s="403">
        <v>0</v>
      </c>
      <c r="AH31" s="403"/>
      <c r="AI31" s="404">
        <v>0</v>
      </c>
      <c r="AJ31" s="404"/>
      <c r="AK31" s="185">
        <f t="shared" si="22"/>
        <v>0</v>
      </c>
      <c r="AL31" s="185">
        <f t="shared" si="22"/>
        <v>0</v>
      </c>
      <c r="AM31" s="403">
        <v>0</v>
      </c>
      <c r="AN31" s="403"/>
      <c r="AO31" s="403">
        <v>0</v>
      </c>
      <c r="AP31" s="403"/>
      <c r="AQ31" s="403">
        <v>1</v>
      </c>
      <c r="AR31" s="403"/>
      <c r="AS31" s="185">
        <f t="shared" si="23"/>
        <v>1</v>
      </c>
      <c r="AT31" s="185">
        <f t="shared" si="23"/>
        <v>0</v>
      </c>
      <c r="AU31" s="90">
        <f t="shared" si="46"/>
        <v>1</v>
      </c>
      <c r="AV31" s="163">
        <f t="shared" si="47"/>
        <v>0</v>
      </c>
      <c r="AW31" s="163">
        <f t="shared" si="48"/>
        <v>0</v>
      </c>
      <c r="AX31" s="163">
        <f t="shared" si="49"/>
        <v>0</v>
      </c>
      <c r="AY31" s="163">
        <f t="shared" si="50"/>
        <v>0</v>
      </c>
      <c r="AZ31" s="158">
        <f t="shared" si="51"/>
        <v>0</v>
      </c>
      <c r="BA31" s="158">
        <f t="shared" si="52"/>
        <v>0</v>
      </c>
      <c r="BB31" s="158">
        <f t="shared" si="53"/>
        <v>0</v>
      </c>
      <c r="BC31" s="158">
        <f t="shared" si="54"/>
        <v>0</v>
      </c>
      <c r="BD31" s="159">
        <f t="shared" si="55"/>
        <v>0</v>
      </c>
      <c r="BE31" s="159">
        <f t="shared" si="56"/>
        <v>0</v>
      </c>
      <c r="BF31" s="159">
        <f t="shared" si="57"/>
        <v>0</v>
      </c>
      <c r="BG31" s="159">
        <f t="shared" si="58"/>
        <v>0</v>
      </c>
    </row>
    <row r="32" spans="2:59" s="318" customFormat="1" ht="183.6" customHeight="1">
      <c r="B32" s="609" t="str">
        <f>+'Anexo 1. 01-FR-003 POA INSTIT.'!B55</f>
        <v>4. Fortalecer las capacidades institucionales a través de la  modernización y la transformación tecnológica de la Personería de Bogotá, D. C.</v>
      </c>
      <c r="C32" s="610" t="str">
        <f>+'Anexo 1. 01-FR-003 POA INSTIT.'!C90</f>
        <v>4.9 Fortalecer el 100%  de la gestión de la contestación de acciones de tutela,  representación judicial y registro de sanciones disciplinarias,  a través de la mejora de las herramientas tecnológicas que se utilizan para gestionar la información, durante el cuatrienio.</v>
      </c>
      <c r="D32" s="381" t="str">
        <f>+'Anexo 1. 01-FR-003 POA INSTIT.'!D92</f>
        <v>4.9.3 Registrar con oportunidad el 100% de los reportes de las sanciones disciplinarias de los servidores públicos distritales, durante el cuatrienio.</v>
      </c>
      <c r="E32" s="358">
        <f>+'Anexo 1. 01-FR-003 POA INSTIT.'!E92</f>
        <v>0.13</v>
      </c>
      <c r="F32" s="358">
        <f>+'Anexo 1. 01-FR-003 POA INSTIT.'!F92</f>
        <v>1</v>
      </c>
      <c r="G32" s="358">
        <f>+'Anexo 1. 01-FR-003 POA INSTIT.'!L92</f>
        <v>1</v>
      </c>
      <c r="H32" s="358">
        <f>+'Anexo 1. 01-FR-003 POA INSTIT.'!G92</f>
        <v>1</v>
      </c>
      <c r="I32" s="364" t="str">
        <f>+'Anexo 1. 01-FR-003 POA INSTIT.'!H92</f>
        <v>Porcentaje de reportes de sanciones disciplinarias registradas con oportunidad.</v>
      </c>
      <c r="J32" s="153" t="s">
        <v>467</v>
      </c>
      <c r="K32" s="371" t="s">
        <v>468</v>
      </c>
      <c r="L32" s="154" t="s">
        <v>469</v>
      </c>
      <c r="M32" s="154" t="s">
        <v>464</v>
      </c>
      <c r="N32" s="372" t="str">
        <f>+'Anexo 1. 01-FR-003 POA INSTIT.'!J92</f>
        <v>Personería Delegada para Juzgamiento Disciplinario I
Personería Delegada para Juzgamiento Disciplinario II</v>
      </c>
      <c r="O32" s="233">
        <v>1</v>
      </c>
      <c r="P32" s="233"/>
      <c r="Q32" s="233">
        <v>1</v>
      </c>
      <c r="R32" s="233"/>
      <c r="S32" s="233">
        <v>1</v>
      </c>
      <c r="T32" s="233"/>
      <c r="U32" s="106">
        <f t="shared" ref="U32:V32" si="59">IFERROR((AVERAGE(O32,Q32,S32)),0)</f>
        <v>1</v>
      </c>
      <c r="V32" s="106">
        <f t="shared" si="59"/>
        <v>0</v>
      </c>
      <c r="W32" s="233">
        <v>0</v>
      </c>
      <c r="X32" s="233"/>
      <c r="Y32" s="233">
        <v>0</v>
      </c>
      <c r="Z32" s="233"/>
      <c r="AA32" s="233">
        <v>0</v>
      </c>
      <c r="AB32" s="233"/>
      <c r="AC32" s="106">
        <f t="shared" ref="AC32:AD32" si="60">IFERROR((AVERAGE(W32,Y32,AA32)),0)</f>
        <v>0</v>
      </c>
      <c r="AD32" s="106">
        <f t="shared" si="60"/>
        <v>0</v>
      </c>
      <c r="AE32" s="233">
        <v>0</v>
      </c>
      <c r="AF32" s="233"/>
      <c r="AG32" s="233">
        <v>0</v>
      </c>
      <c r="AH32" s="233"/>
      <c r="AI32" s="233">
        <v>0</v>
      </c>
      <c r="AJ32" s="277"/>
      <c r="AK32" s="106">
        <f t="shared" ref="AK32:AL32" si="61">IFERROR((AVERAGE(AE32,AG32,AI32)),0)</f>
        <v>0</v>
      </c>
      <c r="AL32" s="106">
        <f t="shared" si="61"/>
        <v>0</v>
      </c>
      <c r="AM32" s="233">
        <v>0</v>
      </c>
      <c r="AN32" s="233"/>
      <c r="AO32" s="233">
        <v>0</v>
      </c>
      <c r="AP32" s="233"/>
      <c r="AQ32" s="233">
        <v>0</v>
      </c>
      <c r="AR32" s="233"/>
      <c r="AS32" s="106">
        <f t="shared" ref="AS32:AT32" si="62">IFERROR((AVERAGE(AM32,AO32,AQ32)),0)</f>
        <v>0</v>
      </c>
      <c r="AT32" s="106">
        <f t="shared" si="62"/>
        <v>0</v>
      </c>
      <c r="AU32" s="91">
        <f>IFERROR((AVERAGE(O32,Q32,S32)),0)</f>
        <v>1</v>
      </c>
      <c r="AV32" s="160">
        <f>IFERROR((AVERAGE(P32,R32,T32)),0)</f>
        <v>0</v>
      </c>
      <c r="AW32" s="160">
        <f>IFERROR((AVERAGE(P32,R32,T32)),0)</f>
        <v>0</v>
      </c>
      <c r="AX32" s="160">
        <f>IFERROR((AVERAGE(P32,R32,T32)),0)</f>
        <v>0</v>
      </c>
      <c r="AY32" s="160">
        <f>IFERROR((AVERAGE(P32,R32,T32)),0)</f>
        <v>0</v>
      </c>
      <c r="AZ32" s="194">
        <f>IF(AND(AV32&gt;0,$AU32&gt;0),AV32/$AU32,0)</f>
        <v>0</v>
      </c>
      <c r="BA32" s="194">
        <f t="shared" si="33"/>
        <v>0</v>
      </c>
      <c r="BB32" s="194">
        <f>IF(AND(AX32&gt;0,$AU32&gt;0),AX32/$AU32,0)</f>
        <v>0</v>
      </c>
      <c r="BC32" s="194">
        <f t="shared" si="33"/>
        <v>0</v>
      </c>
      <c r="BD32" s="196">
        <f>(((IF(AND(AV32&gt;0,$F32&gt;0),AV32/$F32,0)))/4)*0.25</f>
        <v>0</v>
      </c>
      <c r="BE32" s="196">
        <f>(((IF(AND(AW32&gt;0,$F32&gt;0),AW32/$F32,0)))/4)*0.5</f>
        <v>0</v>
      </c>
      <c r="BF32" s="196">
        <f>(((IF(AND(AX32&gt;0,$F32&gt;0),AX32/$F32,0)))/4)*0.75</f>
        <v>0</v>
      </c>
      <c r="BG32" s="196">
        <f>(((IF(AND(AY32&gt;0,$F32&gt;0),AY32/$F32,0)))/4)</f>
        <v>0</v>
      </c>
    </row>
    <row r="33" spans="2:59" s="318" customFormat="1" ht="137.25" customHeight="1">
      <c r="B33" s="609"/>
      <c r="C33" s="611"/>
      <c r="D33" s="135" t="str">
        <f>+'Anexo 1. 01-FR-003 POA INSTIT.'!D94</f>
        <v>4.9.5 Realizar con oportunidad el 5% de las actividades necesarias para el fortalecimiento del aplicativo de registro de sanciones disciplinarias, durante el cuatrienio.</v>
      </c>
      <c r="E33" s="358">
        <f>+'Anexo 1. 01-FR-003 POA INSTIT.'!E94</f>
        <v>0.02</v>
      </c>
      <c r="F33" s="358">
        <f>+'Anexo 1. 01-FR-003 POA INSTIT.'!F94</f>
        <v>0.05</v>
      </c>
      <c r="G33" s="358">
        <f>+'Anexo 1. 01-FR-003 POA INSTIT.'!L93</f>
        <v>0</v>
      </c>
      <c r="H33" s="358" t="str">
        <f>+'Anexo 1. 01-FR-003 POA INSTIT.'!G93</f>
        <v>S.I</v>
      </c>
      <c r="I33" s="364" t="str">
        <f>+'Anexo 1. 01-FR-003 POA INSTIT.'!H94</f>
        <v xml:space="preserve">
Porcentaje de actividades para el fortalecimiento del aplicativo de registro de sanciones disciplinarias realizadas con oportunidad.
</v>
      </c>
      <c r="J33" s="153" t="s">
        <v>470</v>
      </c>
      <c r="K33" s="371" t="s">
        <v>471</v>
      </c>
      <c r="L33" s="154" t="s">
        <v>473</v>
      </c>
      <c r="M33" s="154" t="s">
        <v>464</v>
      </c>
      <c r="N33" s="372" t="str">
        <f>+'Anexo 1. 01-FR-003 POA INSTIT.'!J94</f>
        <v>*Dirección de investigaciones especiales</v>
      </c>
      <c r="O33" s="233">
        <v>0</v>
      </c>
      <c r="P33" s="233"/>
      <c r="Q33" s="233">
        <v>0</v>
      </c>
      <c r="R33" s="233"/>
      <c r="S33" s="233">
        <v>0</v>
      </c>
      <c r="T33" s="233"/>
      <c r="U33" s="106">
        <f>O33+Q33+S33</f>
        <v>0</v>
      </c>
      <c r="V33" s="106">
        <f>P33+R33+T33</f>
        <v>0</v>
      </c>
      <c r="W33" s="233">
        <v>0</v>
      </c>
      <c r="X33" s="233"/>
      <c r="Y33" s="233">
        <v>0</v>
      </c>
      <c r="Z33" s="233"/>
      <c r="AA33" s="233">
        <v>0</v>
      </c>
      <c r="AB33" s="233"/>
      <c r="AC33" s="106">
        <f>W33+Y33+AA33</f>
        <v>0</v>
      </c>
      <c r="AD33" s="106">
        <f>X33+Z33+AB33</f>
        <v>0</v>
      </c>
      <c r="AE33" s="233">
        <v>0</v>
      </c>
      <c r="AF33" s="233"/>
      <c r="AG33" s="233">
        <v>0</v>
      </c>
      <c r="AH33" s="233"/>
      <c r="AI33" s="233">
        <v>0</v>
      </c>
      <c r="AJ33" s="277"/>
      <c r="AK33" s="106">
        <f>AE33+AG33+AI33</f>
        <v>0</v>
      </c>
      <c r="AL33" s="106">
        <f>AF33+AH33+AJ33</f>
        <v>0</v>
      </c>
      <c r="AM33" s="233">
        <v>0</v>
      </c>
      <c r="AN33" s="233"/>
      <c r="AO33" s="233">
        <v>0</v>
      </c>
      <c r="AP33" s="233"/>
      <c r="AQ33" s="233">
        <v>0</v>
      </c>
      <c r="AR33" s="233"/>
      <c r="AS33" s="104">
        <f>+AM33+AO33+AQ33</f>
        <v>0</v>
      </c>
      <c r="AT33" s="104">
        <f>+AN33+AP33+AR33</f>
        <v>0</v>
      </c>
      <c r="AU33" s="103">
        <f>U33+AC33+AK33+AS33</f>
        <v>0</v>
      </c>
      <c r="AV33" s="160">
        <f>+V33</f>
        <v>0</v>
      </c>
      <c r="AW33" s="160">
        <f>+V33+AD33</f>
        <v>0</v>
      </c>
      <c r="AX33" s="160">
        <f>+V33+AD33+AL33</f>
        <v>0</v>
      </c>
      <c r="AY33" s="160">
        <f>+V33+AD33+AL33+AT33</f>
        <v>0</v>
      </c>
      <c r="AZ33" s="195">
        <f>IF(AND(AV33&gt;0,$AU33&gt;0),AV33/$AU33,0)</f>
        <v>0</v>
      </c>
      <c r="BA33" s="195">
        <f t="shared" si="33"/>
        <v>0</v>
      </c>
      <c r="BB33" s="195">
        <f t="shared" si="33"/>
        <v>0</v>
      </c>
      <c r="BC33" s="195">
        <f t="shared" si="33"/>
        <v>0</v>
      </c>
      <c r="BD33" s="196">
        <f>(((IF(AND(AV33&gt;0,$F33&gt;0),AV33/$F33,0)))/4)*0.25</f>
        <v>0</v>
      </c>
      <c r="BE33" s="196">
        <f>(((IF(AND(AW33&gt;0,$F33&gt;0),AW33/$F33,0)))/4)*0.5</f>
        <v>0</v>
      </c>
      <c r="BF33" s="201">
        <f>(IF(AND(AX33&gt;0,$F33&gt;0),AX33/$F33,0))</f>
        <v>0</v>
      </c>
      <c r="BG33" s="201">
        <f>(IF(AND(AY33&gt;0,$F33&gt;0),AY33/$F33,0))</f>
        <v>0</v>
      </c>
    </row>
    <row r="34" spans="2:59" ht="22.8">
      <c r="B34" s="523"/>
      <c r="C34" s="524"/>
      <c r="D34" s="524"/>
      <c r="E34" s="524"/>
      <c r="F34" s="524"/>
      <c r="G34" s="524"/>
      <c r="H34" s="524"/>
      <c r="I34" s="524"/>
      <c r="J34" s="607"/>
      <c r="K34" s="607"/>
      <c r="L34" s="607"/>
      <c r="M34" s="607"/>
      <c r="N34" s="607"/>
      <c r="O34" s="607"/>
      <c r="P34" s="607"/>
      <c r="Q34" s="607"/>
      <c r="R34" s="607"/>
      <c r="S34" s="607"/>
      <c r="T34" s="607"/>
      <c r="U34" s="607"/>
      <c r="V34" s="607"/>
      <c r="W34" s="607"/>
      <c r="X34" s="607"/>
      <c r="Y34" s="607"/>
      <c r="Z34" s="607"/>
      <c r="AA34" s="607"/>
      <c r="AB34" s="607"/>
      <c r="AC34" s="607"/>
      <c r="AD34" s="607"/>
      <c r="AE34" s="607"/>
      <c r="AF34" s="607"/>
      <c r="AG34" s="607"/>
      <c r="AH34" s="607"/>
      <c r="AI34" s="607"/>
      <c r="AJ34" s="607"/>
      <c r="AK34" s="607"/>
      <c r="AL34" s="607"/>
      <c r="AM34" s="607"/>
      <c r="AN34" s="607"/>
      <c r="AO34" s="607"/>
      <c r="AP34" s="607"/>
      <c r="AQ34" s="607"/>
      <c r="AR34" s="607"/>
      <c r="AS34" s="607"/>
      <c r="AT34" s="607"/>
      <c r="AU34" s="607"/>
      <c r="AV34" s="608"/>
      <c r="AW34" s="569" t="s">
        <v>16</v>
      </c>
      <c r="AX34" s="570"/>
      <c r="AY34" s="570"/>
      <c r="AZ34" s="87">
        <f t="shared" ref="AZ34:BG34" si="63">AVERAGE(AZ16:AZ29)</f>
        <v>0</v>
      </c>
      <c r="BA34" s="87">
        <f t="shared" si="63"/>
        <v>0</v>
      </c>
      <c r="BB34" s="87">
        <f t="shared" si="63"/>
        <v>0</v>
      </c>
      <c r="BC34" s="87">
        <f t="shared" si="63"/>
        <v>0</v>
      </c>
      <c r="BD34" s="87">
        <f t="shared" si="63"/>
        <v>0</v>
      </c>
      <c r="BE34" s="87">
        <f t="shared" si="63"/>
        <v>0</v>
      </c>
      <c r="BF34" s="87">
        <f t="shared" si="63"/>
        <v>0</v>
      </c>
      <c r="BG34" s="87">
        <f t="shared" si="63"/>
        <v>0</v>
      </c>
    </row>
    <row r="35" spans="2:59">
      <c r="B35" s="215"/>
      <c r="C35" s="215"/>
      <c r="D35" s="215"/>
      <c r="E35" s="215"/>
      <c r="F35" s="215"/>
      <c r="G35" s="216"/>
      <c r="H35" s="216"/>
      <c r="I35" s="215"/>
      <c r="J35" s="215"/>
      <c r="K35" s="215"/>
      <c r="L35" s="215"/>
      <c r="M35" s="215"/>
      <c r="N35" s="215"/>
    </row>
    <row r="36" spans="2:59">
      <c r="B36" s="215"/>
      <c r="C36" s="215"/>
      <c r="D36" s="580"/>
      <c r="E36" s="580"/>
      <c r="F36" s="580"/>
      <c r="G36" s="580"/>
      <c r="H36" s="580"/>
      <c r="I36" s="580"/>
      <c r="J36" s="580"/>
      <c r="K36" s="580"/>
      <c r="L36" s="580"/>
      <c r="M36" s="580"/>
      <c r="N36" s="580"/>
    </row>
    <row r="37" spans="2:59" ht="31.5" customHeight="1">
      <c r="B37" s="81" t="s">
        <v>23</v>
      </c>
      <c r="C37" s="95">
        <v>45450</v>
      </c>
      <c r="D37" s="238"/>
      <c r="E37" s="572" t="s">
        <v>50</v>
      </c>
      <c r="F37" s="573" t="s">
        <v>714</v>
      </c>
      <c r="G37" s="574"/>
      <c r="H37" s="574"/>
      <c r="I37" s="574"/>
      <c r="J37" s="575"/>
      <c r="K37" s="239"/>
      <c r="L37" s="542"/>
      <c r="M37" s="542"/>
      <c r="N37" s="579"/>
    </row>
    <row r="38" spans="2:59" ht="24.75" customHeight="1">
      <c r="B38" s="215"/>
      <c r="C38" s="215"/>
      <c r="D38" s="239"/>
      <c r="E38" s="572"/>
      <c r="F38" s="612"/>
      <c r="G38" s="613"/>
      <c r="H38" s="613"/>
      <c r="I38" s="613"/>
      <c r="J38" s="614"/>
      <c r="K38" s="215"/>
      <c r="L38" s="215"/>
      <c r="M38" s="215"/>
      <c r="N38" s="215"/>
    </row>
    <row r="39" spans="2:59" ht="31.5" customHeight="1">
      <c r="B39" s="81" t="s">
        <v>49</v>
      </c>
      <c r="C39" s="95">
        <v>45679</v>
      </c>
      <c r="D39" s="215"/>
      <c r="E39" s="215"/>
      <c r="F39" s="215"/>
      <c r="K39" s="215"/>
      <c r="L39" s="215"/>
      <c r="M39" s="215"/>
      <c r="N39" s="215"/>
    </row>
    <row r="40" spans="2:59">
      <c r="B40" s="215"/>
      <c r="C40" s="215"/>
      <c r="D40" s="215"/>
      <c r="E40" s="215"/>
      <c r="F40" s="215"/>
      <c r="K40" s="215"/>
      <c r="L40" s="215"/>
      <c r="M40" s="215"/>
      <c r="N40" s="215"/>
    </row>
    <row r="41" spans="2:59" ht="31.5" customHeight="1">
      <c r="B41" s="81" t="s">
        <v>49</v>
      </c>
      <c r="C41" s="95">
        <v>45898</v>
      </c>
      <c r="D41" s="215"/>
      <c r="E41" s="215"/>
      <c r="F41" s="215"/>
      <c r="K41" s="215"/>
      <c r="L41" s="215"/>
      <c r="M41" s="215"/>
      <c r="N41" s="215"/>
    </row>
    <row r="42" spans="2:59">
      <c r="B42" s="215"/>
      <c r="C42" s="215"/>
      <c r="D42" s="215"/>
      <c r="E42" s="215"/>
      <c r="F42" s="215"/>
      <c r="K42" s="215"/>
      <c r="L42" s="215"/>
      <c r="M42" s="215"/>
      <c r="N42" s="215"/>
    </row>
    <row r="43" spans="2:59" ht="15" customHeight="1">
      <c r="B43" s="215"/>
      <c r="C43" s="215"/>
      <c r="D43" s="215"/>
      <c r="E43" s="215"/>
      <c r="F43" s="215"/>
      <c r="G43" s="216"/>
      <c r="H43" s="216"/>
      <c r="I43" s="571"/>
      <c r="J43" s="571"/>
      <c r="K43" s="571"/>
      <c r="L43" s="571"/>
      <c r="M43" s="217"/>
      <c r="N43" s="217"/>
    </row>
    <row r="44" spans="2:59" ht="15" customHeight="1">
      <c r="B44" s="522" t="s">
        <v>144</v>
      </c>
      <c r="C44" s="522"/>
      <c r="D44" s="522"/>
      <c r="E44" s="522"/>
      <c r="F44" s="522"/>
      <c r="G44" s="216"/>
      <c r="H44" s="216"/>
      <c r="I44" s="215"/>
      <c r="J44" s="215"/>
      <c r="K44" s="240"/>
      <c r="L44" s="215"/>
      <c r="M44" s="215"/>
      <c r="N44" s="215"/>
    </row>
    <row r="45" spans="2:59" ht="15" customHeight="1">
      <c r="B45" s="215"/>
      <c r="C45" s="215"/>
      <c r="D45" s="215"/>
      <c r="E45" s="215"/>
      <c r="F45" s="215"/>
      <c r="G45" s="216"/>
      <c r="H45" s="216"/>
      <c r="I45" s="571"/>
      <c r="J45" s="571"/>
      <c r="K45" s="571"/>
      <c r="L45" s="571"/>
      <c r="M45" s="217"/>
      <c r="N45" s="217"/>
    </row>
    <row r="46" spans="2:59" ht="15" customHeight="1">
      <c r="B46" s="215"/>
      <c r="C46" s="215"/>
      <c r="D46" s="215"/>
      <c r="E46" s="215"/>
      <c r="F46" s="215"/>
      <c r="G46" s="216"/>
      <c r="H46" s="216"/>
      <c r="I46" s="215"/>
      <c r="J46" s="215"/>
      <c r="K46" s="240"/>
      <c r="L46" s="215"/>
      <c r="M46" s="215"/>
      <c r="N46" s="215"/>
    </row>
    <row r="47" spans="2:59" ht="15" customHeight="1">
      <c r="B47" s="215"/>
      <c r="C47" s="215"/>
      <c r="D47" s="215"/>
      <c r="E47" s="215"/>
      <c r="F47" s="215"/>
      <c r="G47" s="216"/>
      <c r="H47" s="216"/>
      <c r="I47" s="571"/>
      <c r="J47" s="571"/>
      <c r="K47" s="571"/>
      <c r="L47" s="571"/>
      <c r="M47" s="217"/>
      <c r="N47" s="217"/>
    </row>
  </sheetData>
  <mergeCells count="73">
    <mergeCell ref="B44:F44"/>
    <mergeCell ref="I45:L45"/>
    <mergeCell ref="I47:L47"/>
    <mergeCell ref="I43:L43"/>
    <mergeCell ref="B32:B33"/>
    <mergeCell ref="C32:C33"/>
    <mergeCell ref="D36:N36"/>
    <mergeCell ref="E37:E38"/>
    <mergeCell ref="F37:J38"/>
    <mergeCell ref="L37:N37"/>
    <mergeCell ref="C16:C21"/>
    <mergeCell ref="C22:C26"/>
    <mergeCell ref="C27:C31"/>
    <mergeCell ref="B16:B31"/>
    <mergeCell ref="AW34:AY34"/>
    <mergeCell ref="B34:AV34"/>
    <mergeCell ref="BF13:BF15"/>
    <mergeCell ref="AK14:AL14"/>
    <mergeCell ref="AM14:AN14"/>
    <mergeCell ref="AO14:AP14"/>
    <mergeCell ref="AQ14:AR14"/>
    <mergeCell ref="AS14:AT14"/>
    <mergeCell ref="AX13:AX15"/>
    <mergeCell ref="AY13:AY15"/>
    <mergeCell ref="AZ13:AZ15"/>
    <mergeCell ref="BA13:BA15"/>
    <mergeCell ref="BB13:BB15"/>
    <mergeCell ref="AU12:AU15"/>
    <mergeCell ref="AV12:AY12"/>
    <mergeCell ref="AZ12:BC12"/>
    <mergeCell ref="BD12:BG12"/>
    <mergeCell ref="BG13:BG15"/>
    <mergeCell ref="AW13:AW15"/>
    <mergeCell ref="AI14:AJ14"/>
    <mergeCell ref="BC13:BC15"/>
    <mergeCell ref="BD13:BD15"/>
    <mergeCell ref="O13:V13"/>
    <mergeCell ref="W13:AD13"/>
    <mergeCell ref="AE13:AL13"/>
    <mergeCell ref="AM13:AT13"/>
    <mergeCell ref="AV13:AV15"/>
    <mergeCell ref="O14:P14"/>
    <mergeCell ref="Q14:R14"/>
    <mergeCell ref="S14:T14"/>
    <mergeCell ref="U14:V14"/>
    <mergeCell ref="W14:X14"/>
    <mergeCell ref="Y14:Z14"/>
    <mergeCell ref="AA14:AB14"/>
    <mergeCell ref="BE13:BE15"/>
    <mergeCell ref="F12:F15"/>
    <mergeCell ref="N12:N15"/>
    <mergeCell ref="C2:BE6"/>
    <mergeCell ref="BF6:BG6"/>
    <mergeCell ref="AV7:AZ7"/>
    <mergeCell ref="C8:D8"/>
    <mergeCell ref="C9:D9"/>
    <mergeCell ref="C10:D10"/>
    <mergeCell ref="G12:G15"/>
    <mergeCell ref="H12:H15"/>
    <mergeCell ref="I12:I15"/>
    <mergeCell ref="J12:J15"/>
    <mergeCell ref="K12:K15"/>
    <mergeCell ref="L12:L15"/>
    <mergeCell ref="M12:M15"/>
    <mergeCell ref="O12:AT12"/>
    <mergeCell ref="B2:B6"/>
    <mergeCell ref="B12:B15"/>
    <mergeCell ref="C12:C15"/>
    <mergeCell ref="D12:D15"/>
    <mergeCell ref="E12:E15"/>
    <mergeCell ref="AC14:AD14"/>
    <mergeCell ref="AE14:AF14"/>
    <mergeCell ref="AG14:AH14"/>
  </mergeCells>
  <conditionalFormatting sqref="AZ16:BC31">
    <cfRule type="cellIs" dxfId="41" priority="2" operator="between">
      <formula>0.950000000000001</formula>
      <formula>1</formula>
    </cfRule>
    <cfRule type="cellIs" dxfId="40" priority="3" operator="between">
      <formula>0.75</formula>
      <formula>0.95</formula>
    </cfRule>
  </conditionalFormatting>
  <conditionalFormatting sqref="AZ16:BC33">
    <cfRule type="cellIs" dxfId="39" priority="1" operator="greaterThan">
      <formula>1</formula>
    </cfRule>
    <cfRule type="cellIs" dxfId="38" priority="4" operator="lessThan">
      <formula>0.75</formula>
    </cfRule>
  </conditionalFormatting>
  <conditionalFormatting sqref="AZ32:BC33">
    <cfRule type="cellIs" dxfId="37" priority="10" operator="between">
      <formula>0.95</formula>
      <formula>1</formula>
    </cfRule>
    <cfRule type="cellIs" dxfId="36" priority="11" operator="between">
      <formula>0.75</formula>
      <formula>0.95</formula>
    </cfRule>
  </conditionalFormatting>
  <dataValidations count="1">
    <dataValidation allowBlank="1" showInputMessage="1" showErrorMessage="1" prompt="Transcriba de manera exacta el objetivo definido en la caracterización del proceso." sqref="C9:D9" xr:uid="{00000000-0002-0000-0B00-000000000000}"/>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1000000}">
          <x14:formula1>
            <xm:f>'Listas-N'!$E$6:$E$10</xm:f>
          </x14:formula1>
          <xm:sqref>C10:D10</xm:sqref>
        </x14:dataValidation>
        <x14:dataValidation type="list" allowBlank="1" showInputMessage="1" showErrorMessage="1" xr:uid="{00000000-0002-0000-0B00-000002000000}">
          <x14:formula1>
            <xm:f>'Listas-N'!$C$6:$C$21</xm:f>
          </x14:formula1>
          <xm:sqref>C8:D8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1:BG39"/>
  <sheetViews>
    <sheetView showGridLines="0" zoomScale="70" zoomScaleNormal="70" workbookViewId="0">
      <selection activeCell="I16" sqref="I16"/>
    </sheetView>
  </sheetViews>
  <sheetFormatPr baseColWidth="10" defaultColWidth="17.33203125" defaultRowHeight="15"/>
  <cols>
    <col min="1" max="1" width="4.33203125" style="66" customWidth="1"/>
    <col min="2" max="2" width="50.44140625" style="212" customWidth="1"/>
    <col min="3" max="3" width="46.5546875" style="212" customWidth="1"/>
    <col min="4" max="4" width="49.6640625" style="212" customWidth="1"/>
    <col min="5" max="6" width="27.5546875" style="212" customWidth="1"/>
    <col min="7" max="8" width="29.33203125" style="213" customWidth="1"/>
    <col min="9" max="9" width="34.33203125" style="212" customWidth="1"/>
    <col min="10" max="10" width="36.88671875" style="212" customWidth="1"/>
    <col min="11" max="11" width="70.109375" style="212" customWidth="1"/>
    <col min="12" max="12" width="56.109375" style="212" customWidth="1"/>
    <col min="13" max="13" width="28.5546875" style="212" customWidth="1"/>
    <col min="14" max="14" width="50" style="212" customWidth="1"/>
    <col min="15" max="46" width="15.88671875" style="66" customWidth="1"/>
    <col min="47" max="47" width="24.5546875" style="66" customWidth="1"/>
    <col min="48" max="48" width="22.88671875" style="66" customWidth="1"/>
    <col min="49" max="49" width="19.33203125" style="66" customWidth="1"/>
    <col min="50" max="50" width="18.44140625" style="66" customWidth="1"/>
    <col min="51" max="51" width="19.44140625" style="66" customWidth="1"/>
    <col min="52" max="52" width="23.33203125" style="66" customWidth="1"/>
    <col min="53" max="54" width="25.109375" style="66" customWidth="1"/>
    <col min="55" max="55" width="26.6640625" style="66" customWidth="1"/>
    <col min="56" max="56" width="26.33203125" style="66" customWidth="1"/>
    <col min="57" max="57" width="26.5546875" style="66" customWidth="1"/>
    <col min="58" max="58" width="26.33203125" style="66" customWidth="1"/>
    <col min="59" max="59" width="27.33203125" style="66" customWidth="1"/>
    <col min="60" max="16384" width="17.33203125" style="66"/>
  </cols>
  <sheetData>
    <row r="1" spans="2:59" ht="15.6" thickBot="1"/>
    <row r="2" spans="2:59" ht="15.6">
      <c r="B2" s="498" t="s">
        <v>125</v>
      </c>
      <c r="C2" s="530" t="s">
        <v>111</v>
      </c>
      <c r="D2" s="531"/>
      <c r="E2" s="531"/>
      <c r="F2" s="531"/>
      <c r="G2" s="531"/>
      <c r="H2" s="531"/>
      <c r="I2" s="531"/>
      <c r="J2" s="531"/>
      <c r="K2" s="531"/>
      <c r="L2" s="531"/>
      <c r="M2" s="531"/>
      <c r="N2" s="531"/>
      <c r="O2" s="531"/>
      <c r="P2" s="531"/>
      <c r="Q2" s="531"/>
      <c r="R2" s="531"/>
      <c r="S2" s="531"/>
      <c r="T2" s="531"/>
      <c r="U2" s="531"/>
      <c r="V2" s="531"/>
      <c r="W2" s="531"/>
      <c r="X2" s="531"/>
      <c r="Y2" s="531"/>
      <c r="Z2" s="531"/>
      <c r="AA2" s="531"/>
      <c r="AB2" s="531"/>
      <c r="AC2" s="531"/>
      <c r="AD2" s="531"/>
      <c r="AE2" s="531"/>
      <c r="AF2" s="531"/>
      <c r="AG2" s="531"/>
      <c r="AH2" s="531"/>
      <c r="AI2" s="531"/>
      <c r="AJ2" s="531"/>
      <c r="AK2" s="531"/>
      <c r="AL2" s="531"/>
      <c r="AM2" s="531"/>
      <c r="AN2" s="531"/>
      <c r="AO2" s="531"/>
      <c r="AP2" s="531"/>
      <c r="AQ2" s="531"/>
      <c r="AR2" s="531"/>
      <c r="AS2" s="531"/>
      <c r="AT2" s="531"/>
      <c r="AU2" s="531"/>
      <c r="AV2" s="531"/>
      <c r="AW2" s="531"/>
      <c r="AX2" s="531"/>
      <c r="AY2" s="531"/>
      <c r="AZ2" s="531"/>
      <c r="BA2" s="531"/>
      <c r="BB2" s="531"/>
      <c r="BC2" s="531"/>
      <c r="BD2" s="531"/>
      <c r="BE2" s="532"/>
      <c r="BF2" s="55" t="s">
        <v>643</v>
      </c>
      <c r="BG2" s="56"/>
    </row>
    <row r="3" spans="2:59" ht="15.6">
      <c r="B3" s="499"/>
      <c r="C3" s="533"/>
      <c r="D3" s="534"/>
      <c r="E3" s="534"/>
      <c r="F3" s="534"/>
      <c r="G3" s="534"/>
      <c r="H3" s="534"/>
      <c r="I3" s="534"/>
      <c r="J3" s="534"/>
      <c r="K3" s="534"/>
      <c r="L3" s="534"/>
      <c r="M3" s="534"/>
      <c r="N3" s="534"/>
      <c r="O3" s="534"/>
      <c r="P3" s="534"/>
      <c r="Q3" s="534"/>
      <c r="R3" s="534"/>
      <c r="S3" s="534"/>
      <c r="T3" s="534"/>
      <c r="U3" s="534"/>
      <c r="V3" s="534"/>
      <c r="W3" s="534"/>
      <c r="X3" s="534"/>
      <c r="Y3" s="534"/>
      <c r="Z3" s="534"/>
      <c r="AA3" s="534"/>
      <c r="AB3" s="534"/>
      <c r="AC3" s="534"/>
      <c r="AD3" s="534"/>
      <c r="AE3" s="534"/>
      <c r="AF3" s="534"/>
      <c r="AG3" s="534"/>
      <c r="AH3" s="534"/>
      <c r="AI3" s="534"/>
      <c r="AJ3" s="534"/>
      <c r="AK3" s="534"/>
      <c r="AL3" s="534"/>
      <c r="AM3" s="534"/>
      <c r="AN3" s="534"/>
      <c r="AO3" s="534"/>
      <c r="AP3" s="534"/>
      <c r="AQ3" s="534"/>
      <c r="AR3" s="534"/>
      <c r="AS3" s="534"/>
      <c r="AT3" s="534"/>
      <c r="AU3" s="534"/>
      <c r="AV3" s="534"/>
      <c r="AW3" s="534"/>
      <c r="AX3" s="534"/>
      <c r="AY3" s="534"/>
      <c r="AZ3" s="534"/>
      <c r="BA3" s="534"/>
      <c r="BB3" s="534"/>
      <c r="BC3" s="534"/>
      <c r="BD3" s="534"/>
      <c r="BE3" s="535"/>
      <c r="BF3" s="57" t="s">
        <v>25</v>
      </c>
      <c r="BG3" s="58" t="s">
        <v>26</v>
      </c>
    </row>
    <row r="4" spans="2:59">
      <c r="B4" s="499"/>
      <c r="C4" s="533"/>
      <c r="D4" s="534"/>
      <c r="E4" s="534"/>
      <c r="F4" s="534"/>
      <c r="G4" s="534"/>
      <c r="H4" s="534"/>
      <c r="I4" s="534"/>
      <c r="J4" s="534"/>
      <c r="K4" s="534"/>
      <c r="L4" s="534"/>
      <c r="M4" s="534"/>
      <c r="N4" s="534"/>
      <c r="O4" s="534"/>
      <c r="P4" s="534"/>
      <c r="Q4" s="534"/>
      <c r="R4" s="534"/>
      <c r="S4" s="534"/>
      <c r="T4" s="534"/>
      <c r="U4" s="534"/>
      <c r="V4" s="534"/>
      <c r="W4" s="534"/>
      <c r="X4" s="534"/>
      <c r="Y4" s="534"/>
      <c r="Z4" s="534"/>
      <c r="AA4" s="534"/>
      <c r="AB4" s="534"/>
      <c r="AC4" s="534"/>
      <c r="AD4" s="534"/>
      <c r="AE4" s="534"/>
      <c r="AF4" s="534"/>
      <c r="AG4" s="534"/>
      <c r="AH4" s="534"/>
      <c r="AI4" s="534"/>
      <c r="AJ4" s="534"/>
      <c r="AK4" s="534"/>
      <c r="AL4" s="534"/>
      <c r="AM4" s="534"/>
      <c r="AN4" s="534"/>
      <c r="AO4" s="534"/>
      <c r="AP4" s="534"/>
      <c r="AQ4" s="534"/>
      <c r="AR4" s="534"/>
      <c r="AS4" s="534"/>
      <c r="AT4" s="534"/>
      <c r="AU4" s="534"/>
      <c r="AV4" s="534"/>
      <c r="AW4" s="534"/>
      <c r="AX4" s="534"/>
      <c r="AY4" s="534"/>
      <c r="AZ4" s="534"/>
      <c r="BA4" s="534"/>
      <c r="BB4" s="534"/>
      <c r="BC4" s="534"/>
      <c r="BD4" s="534"/>
      <c r="BE4" s="535"/>
      <c r="BF4" s="59">
        <v>6</v>
      </c>
      <c r="BG4" s="60" t="s">
        <v>34</v>
      </c>
    </row>
    <row r="5" spans="2:59" ht="15.6">
      <c r="B5" s="499"/>
      <c r="C5" s="533"/>
      <c r="D5" s="534"/>
      <c r="E5" s="534"/>
      <c r="F5" s="534"/>
      <c r="G5" s="534"/>
      <c r="H5" s="534"/>
      <c r="I5" s="534"/>
      <c r="J5" s="534"/>
      <c r="K5" s="534"/>
      <c r="L5" s="534"/>
      <c r="M5" s="534"/>
      <c r="N5" s="534"/>
      <c r="O5" s="534"/>
      <c r="P5" s="534"/>
      <c r="Q5" s="534"/>
      <c r="R5" s="534"/>
      <c r="S5" s="534"/>
      <c r="T5" s="534"/>
      <c r="U5" s="534"/>
      <c r="V5" s="534"/>
      <c r="W5" s="534"/>
      <c r="X5" s="534"/>
      <c r="Y5" s="534"/>
      <c r="Z5" s="534"/>
      <c r="AA5" s="534"/>
      <c r="AB5" s="534"/>
      <c r="AC5" s="534"/>
      <c r="AD5" s="534"/>
      <c r="AE5" s="534"/>
      <c r="AF5" s="534"/>
      <c r="AG5" s="534"/>
      <c r="AH5" s="534"/>
      <c r="AI5" s="534"/>
      <c r="AJ5" s="534"/>
      <c r="AK5" s="534"/>
      <c r="AL5" s="534"/>
      <c r="AM5" s="534"/>
      <c r="AN5" s="534"/>
      <c r="AO5" s="534"/>
      <c r="AP5" s="534"/>
      <c r="AQ5" s="534"/>
      <c r="AR5" s="534"/>
      <c r="AS5" s="534"/>
      <c r="AT5" s="534"/>
      <c r="AU5" s="534"/>
      <c r="AV5" s="534"/>
      <c r="AW5" s="534"/>
      <c r="AX5" s="534"/>
      <c r="AY5" s="534"/>
      <c r="AZ5" s="534"/>
      <c r="BA5" s="534"/>
      <c r="BB5" s="534"/>
      <c r="BC5" s="534"/>
      <c r="BD5" s="534"/>
      <c r="BE5" s="535"/>
      <c r="BF5" s="61" t="s">
        <v>27</v>
      </c>
      <c r="BG5" s="62"/>
    </row>
    <row r="6" spans="2:59" ht="15.6" thickBot="1">
      <c r="B6" s="500"/>
      <c r="C6" s="536"/>
      <c r="D6" s="537"/>
      <c r="E6" s="537"/>
      <c r="F6" s="537"/>
      <c r="G6" s="537"/>
      <c r="H6" s="537"/>
      <c r="I6" s="537"/>
      <c r="J6" s="537"/>
      <c r="K6" s="537"/>
      <c r="L6" s="537"/>
      <c r="M6" s="537"/>
      <c r="N6" s="537"/>
      <c r="O6" s="537"/>
      <c r="P6" s="537"/>
      <c r="Q6" s="537"/>
      <c r="R6" s="537"/>
      <c r="S6" s="537"/>
      <c r="T6" s="537"/>
      <c r="U6" s="537"/>
      <c r="V6" s="537"/>
      <c r="W6" s="537"/>
      <c r="X6" s="537"/>
      <c r="Y6" s="537"/>
      <c r="Z6" s="537"/>
      <c r="AA6" s="537"/>
      <c r="AB6" s="537"/>
      <c r="AC6" s="537"/>
      <c r="AD6" s="537"/>
      <c r="AE6" s="537"/>
      <c r="AF6" s="537"/>
      <c r="AG6" s="537"/>
      <c r="AH6" s="537"/>
      <c r="AI6" s="537"/>
      <c r="AJ6" s="537"/>
      <c r="AK6" s="537"/>
      <c r="AL6" s="537"/>
      <c r="AM6" s="537"/>
      <c r="AN6" s="537"/>
      <c r="AO6" s="537"/>
      <c r="AP6" s="537"/>
      <c r="AQ6" s="537"/>
      <c r="AR6" s="537"/>
      <c r="AS6" s="537"/>
      <c r="AT6" s="537"/>
      <c r="AU6" s="537"/>
      <c r="AV6" s="537"/>
      <c r="AW6" s="537"/>
      <c r="AX6" s="537"/>
      <c r="AY6" s="537"/>
      <c r="AZ6" s="537"/>
      <c r="BA6" s="537"/>
      <c r="BB6" s="537"/>
      <c r="BC6" s="537"/>
      <c r="BD6" s="537"/>
      <c r="BE6" s="538"/>
      <c r="BF6" s="539">
        <v>45428</v>
      </c>
      <c r="BG6" s="540"/>
    </row>
    <row r="7" spans="2:59">
      <c r="B7" s="63"/>
      <c r="C7" s="63"/>
      <c r="D7" s="63"/>
      <c r="E7" s="63"/>
      <c r="F7" s="63"/>
      <c r="G7" s="64"/>
      <c r="H7" s="64"/>
      <c r="I7" s="63"/>
      <c r="J7" s="63"/>
      <c r="K7" s="63"/>
      <c r="L7" s="63"/>
      <c r="M7" s="63"/>
      <c r="N7" s="63"/>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541"/>
      <c r="AW7" s="542"/>
      <c r="AX7" s="542"/>
      <c r="AY7" s="542"/>
      <c r="AZ7" s="543"/>
      <c r="BA7" s="246"/>
      <c r="BB7" s="246"/>
      <c r="BC7" s="246"/>
      <c r="BD7" s="65"/>
      <c r="BE7" s="65"/>
    </row>
    <row r="8" spans="2:59" ht="24.6">
      <c r="B8" s="67" t="s">
        <v>44</v>
      </c>
      <c r="C8" s="544" t="s">
        <v>87</v>
      </c>
      <c r="D8" s="544"/>
      <c r="E8" s="68"/>
      <c r="F8" s="68"/>
      <c r="G8" s="68"/>
      <c r="H8" s="68"/>
      <c r="I8" s="68"/>
      <c r="J8" s="68"/>
      <c r="K8" s="68"/>
      <c r="L8" s="68"/>
      <c r="M8" s="68"/>
      <c r="N8" s="68"/>
      <c r="AV8" s="246"/>
      <c r="AW8" s="246"/>
      <c r="AX8" s="246"/>
      <c r="AY8" s="246"/>
      <c r="AZ8" s="246"/>
      <c r="BA8" s="246"/>
      <c r="BB8" s="246"/>
      <c r="BC8" s="246"/>
    </row>
    <row r="9" spans="2:59" ht="100.95" customHeight="1">
      <c r="B9" s="67" t="s">
        <v>31</v>
      </c>
      <c r="C9" s="598" t="s">
        <v>395</v>
      </c>
      <c r="D9" s="599"/>
      <c r="E9" s="68"/>
      <c r="F9" s="68"/>
      <c r="G9" s="68"/>
      <c r="H9" s="68"/>
      <c r="I9" s="68"/>
      <c r="J9" s="68"/>
      <c r="K9" s="68"/>
      <c r="L9" s="68"/>
      <c r="M9" s="68"/>
      <c r="N9" s="68"/>
      <c r="AV9" s="246"/>
      <c r="AW9" s="246"/>
      <c r="AX9" s="246"/>
      <c r="AY9" s="246"/>
      <c r="AZ9" s="246"/>
      <c r="BA9" s="246"/>
      <c r="BB9" s="246"/>
      <c r="BC9" s="246"/>
    </row>
    <row r="10" spans="2:59" ht="24.6">
      <c r="B10" s="67" t="s">
        <v>96</v>
      </c>
      <c r="C10" s="545">
        <v>2025</v>
      </c>
      <c r="D10" s="546"/>
      <c r="E10" s="68"/>
      <c r="F10" s="68"/>
      <c r="G10" s="68"/>
      <c r="H10" s="68"/>
      <c r="I10" s="68"/>
      <c r="J10" s="68"/>
      <c r="K10" s="68"/>
      <c r="L10" s="68"/>
      <c r="M10" s="68"/>
      <c r="N10" s="68"/>
      <c r="AV10" s="246"/>
      <c r="AW10" s="246"/>
      <c r="AX10" s="246"/>
      <c r="AY10" s="246"/>
      <c r="AZ10" s="246"/>
      <c r="BA10" s="246"/>
      <c r="BB10" s="246"/>
      <c r="BC10" s="246"/>
    </row>
    <row r="11" spans="2:59">
      <c r="B11" s="63"/>
      <c r="C11" s="63"/>
      <c r="D11" s="63"/>
      <c r="E11" s="63"/>
      <c r="F11" s="63"/>
      <c r="G11" s="64"/>
      <c r="H11" s="64"/>
      <c r="I11" s="63"/>
      <c r="J11" s="63"/>
      <c r="K11" s="63"/>
      <c r="L11" s="63"/>
      <c r="M11" s="63"/>
      <c r="N11" s="63"/>
      <c r="AV11" s="246"/>
      <c r="AW11" s="246"/>
      <c r="AX11" s="246"/>
      <c r="AY11" s="246"/>
      <c r="AZ11" s="246"/>
      <c r="BA11" s="246"/>
      <c r="BB11" s="246"/>
      <c r="BC11" s="246"/>
    </row>
    <row r="12" spans="2:59" ht="36.6" customHeight="1">
      <c r="B12" s="497" t="s">
        <v>0</v>
      </c>
      <c r="C12" s="497" t="s">
        <v>51</v>
      </c>
      <c r="D12" s="497" t="s">
        <v>131</v>
      </c>
      <c r="E12" s="497" t="s">
        <v>59</v>
      </c>
      <c r="F12" s="497" t="s">
        <v>130</v>
      </c>
      <c r="G12" s="497" t="s">
        <v>56</v>
      </c>
      <c r="H12" s="497" t="s">
        <v>22</v>
      </c>
      <c r="I12" s="497" t="s">
        <v>58</v>
      </c>
      <c r="J12" s="497" t="s">
        <v>38</v>
      </c>
      <c r="K12" s="497" t="s">
        <v>33</v>
      </c>
      <c r="L12" s="497" t="s">
        <v>17</v>
      </c>
      <c r="M12" s="497" t="s">
        <v>39</v>
      </c>
      <c r="N12" s="497" t="s">
        <v>41</v>
      </c>
      <c r="O12" s="551" t="s">
        <v>105</v>
      </c>
      <c r="P12" s="551"/>
      <c r="Q12" s="551"/>
      <c r="R12" s="551"/>
      <c r="S12" s="551"/>
      <c r="T12" s="551"/>
      <c r="U12" s="551"/>
      <c r="V12" s="551"/>
      <c r="W12" s="551"/>
      <c r="X12" s="551"/>
      <c r="Y12" s="551"/>
      <c r="Z12" s="551"/>
      <c r="AA12" s="551"/>
      <c r="AB12" s="551"/>
      <c r="AC12" s="551"/>
      <c r="AD12" s="551"/>
      <c r="AE12" s="551"/>
      <c r="AF12" s="551"/>
      <c r="AG12" s="551"/>
      <c r="AH12" s="551"/>
      <c r="AI12" s="551"/>
      <c r="AJ12" s="551"/>
      <c r="AK12" s="551"/>
      <c r="AL12" s="551"/>
      <c r="AM12" s="551"/>
      <c r="AN12" s="551"/>
      <c r="AO12" s="551"/>
      <c r="AP12" s="551"/>
      <c r="AQ12" s="551"/>
      <c r="AR12" s="551"/>
      <c r="AS12" s="551"/>
      <c r="AT12" s="551"/>
      <c r="AU12" s="552" t="s">
        <v>60</v>
      </c>
      <c r="AV12" s="553" t="s">
        <v>126</v>
      </c>
      <c r="AW12" s="554"/>
      <c r="AX12" s="554"/>
      <c r="AY12" s="555"/>
      <c r="AZ12" s="556" t="s">
        <v>123</v>
      </c>
      <c r="BA12" s="557"/>
      <c r="BB12" s="557"/>
      <c r="BC12" s="558"/>
      <c r="BD12" s="547" t="s">
        <v>124</v>
      </c>
      <c r="BE12" s="548"/>
      <c r="BF12" s="548"/>
      <c r="BG12" s="549"/>
    </row>
    <row r="13" spans="2:59" ht="36.6" customHeight="1">
      <c r="B13" s="497"/>
      <c r="C13" s="497"/>
      <c r="D13" s="497"/>
      <c r="E13" s="497"/>
      <c r="F13" s="497"/>
      <c r="G13" s="497"/>
      <c r="H13" s="497"/>
      <c r="I13" s="497"/>
      <c r="J13" s="497"/>
      <c r="K13" s="497"/>
      <c r="L13" s="497"/>
      <c r="M13" s="497"/>
      <c r="N13" s="497"/>
      <c r="O13" s="550" t="s">
        <v>18</v>
      </c>
      <c r="P13" s="550"/>
      <c r="Q13" s="550"/>
      <c r="R13" s="550"/>
      <c r="S13" s="550"/>
      <c r="T13" s="550"/>
      <c r="U13" s="550"/>
      <c r="V13" s="550"/>
      <c r="W13" s="550" t="s">
        <v>19</v>
      </c>
      <c r="X13" s="550"/>
      <c r="Y13" s="550"/>
      <c r="Z13" s="550"/>
      <c r="AA13" s="550"/>
      <c r="AB13" s="550"/>
      <c r="AC13" s="550"/>
      <c r="AD13" s="550"/>
      <c r="AE13" s="550" t="s">
        <v>20</v>
      </c>
      <c r="AF13" s="550"/>
      <c r="AG13" s="550"/>
      <c r="AH13" s="550"/>
      <c r="AI13" s="550"/>
      <c r="AJ13" s="550"/>
      <c r="AK13" s="550"/>
      <c r="AL13" s="550"/>
      <c r="AM13" s="550" t="s">
        <v>21</v>
      </c>
      <c r="AN13" s="550"/>
      <c r="AO13" s="550"/>
      <c r="AP13" s="550"/>
      <c r="AQ13" s="550"/>
      <c r="AR13" s="550"/>
      <c r="AS13" s="550"/>
      <c r="AT13" s="550"/>
      <c r="AU13" s="552"/>
      <c r="AV13" s="562" t="s">
        <v>112</v>
      </c>
      <c r="AW13" s="562" t="s">
        <v>19</v>
      </c>
      <c r="AX13" s="562" t="s">
        <v>113</v>
      </c>
      <c r="AY13" s="562" t="s">
        <v>114</v>
      </c>
      <c r="AZ13" s="559" t="s">
        <v>112</v>
      </c>
      <c r="BA13" s="559" t="s">
        <v>115</v>
      </c>
      <c r="BB13" s="559" t="s">
        <v>116</v>
      </c>
      <c r="BC13" s="559" t="s">
        <v>117</v>
      </c>
      <c r="BD13" s="565" t="s">
        <v>18</v>
      </c>
      <c r="BE13" s="565" t="s">
        <v>19</v>
      </c>
      <c r="BF13" s="565" t="s">
        <v>20</v>
      </c>
      <c r="BG13" s="565" t="s">
        <v>21</v>
      </c>
    </row>
    <row r="14" spans="2:59" ht="36.6" customHeight="1">
      <c r="B14" s="497"/>
      <c r="C14" s="497"/>
      <c r="D14" s="497"/>
      <c r="E14" s="497"/>
      <c r="F14" s="497"/>
      <c r="G14" s="497"/>
      <c r="H14" s="497"/>
      <c r="I14" s="497"/>
      <c r="J14" s="497"/>
      <c r="K14" s="497"/>
      <c r="L14" s="497"/>
      <c r="M14" s="497"/>
      <c r="N14" s="497"/>
      <c r="O14" s="568" t="s">
        <v>2</v>
      </c>
      <c r="P14" s="568"/>
      <c r="Q14" s="568" t="s">
        <v>3</v>
      </c>
      <c r="R14" s="568"/>
      <c r="S14" s="568" t="s">
        <v>4</v>
      </c>
      <c r="T14" s="568"/>
      <c r="U14" s="551" t="s">
        <v>5</v>
      </c>
      <c r="V14" s="551"/>
      <c r="W14" s="568" t="s">
        <v>24</v>
      </c>
      <c r="X14" s="568"/>
      <c r="Y14" s="568" t="s">
        <v>6</v>
      </c>
      <c r="Z14" s="568"/>
      <c r="AA14" s="568" t="s">
        <v>7</v>
      </c>
      <c r="AB14" s="568"/>
      <c r="AC14" s="551" t="s">
        <v>5</v>
      </c>
      <c r="AD14" s="551"/>
      <c r="AE14" s="568" t="s">
        <v>8</v>
      </c>
      <c r="AF14" s="568"/>
      <c r="AG14" s="568" t="s">
        <v>9</v>
      </c>
      <c r="AH14" s="568"/>
      <c r="AI14" s="568" t="s">
        <v>10</v>
      </c>
      <c r="AJ14" s="568"/>
      <c r="AK14" s="551" t="s">
        <v>5</v>
      </c>
      <c r="AL14" s="551"/>
      <c r="AM14" s="568" t="s">
        <v>11</v>
      </c>
      <c r="AN14" s="568"/>
      <c r="AO14" s="568" t="s">
        <v>12</v>
      </c>
      <c r="AP14" s="568"/>
      <c r="AQ14" s="568" t="s">
        <v>13</v>
      </c>
      <c r="AR14" s="568"/>
      <c r="AS14" s="551" t="s">
        <v>5</v>
      </c>
      <c r="AT14" s="551"/>
      <c r="AU14" s="552"/>
      <c r="AV14" s="563"/>
      <c r="AW14" s="563"/>
      <c r="AX14" s="563"/>
      <c r="AY14" s="563"/>
      <c r="AZ14" s="560"/>
      <c r="BA14" s="560"/>
      <c r="BB14" s="560"/>
      <c r="BC14" s="560"/>
      <c r="BD14" s="566"/>
      <c r="BE14" s="566"/>
      <c r="BF14" s="566"/>
      <c r="BG14" s="566"/>
    </row>
    <row r="15" spans="2:59" ht="36.6" customHeight="1" thickBot="1">
      <c r="B15" s="497"/>
      <c r="C15" s="497"/>
      <c r="D15" s="497"/>
      <c r="E15" s="497"/>
      <c r="F15" s="497"/>
      <c r="G15" s="497"/>
      <c r="H15" s="497"/>
      <c r="I15" s="497"/>
      <c r="J15" s="497"/>
      <c r="K15" s="497"/>
      <c r="L15" s="497"/>
      <c r="M15" s="497"/>
      <c r="N15" s="497"/>
      <c r="O15" s="69" t="s">
        <v>14</v>
      </c>
      <c r="P15" s="70" t="s">
        <v>15</v>
      </c>
      <c r="Q15" s="69" t="s">
        <v>14</v>
      </c>
      <c r="R15" s="70" t="s">
        <v>15</v>
      </c>
      <c r="S15" s="69" t="s">
        <v>14</v>
      </c>
      <c r="T15" s="70" t="s">
        <v>15</v>
      </c>
      <c r="U15" s="71" t="s">
        <v>14</v>
      </c>
      <c r="V15" s="72" t="s">
        <v>15</v>
      </c>
      <c r="W15" s="69" t="s">
        <v>14</v>
      </c>
      <c r="X15" s="70" t="s">
        <v>15</v>
      </c>
      <c r="Y15" s="69" t="s">
        <v>14</v>
      </c>
      <c r="Z15" s="70" t="s">
        <v>15</v>
      </c>
      <c r="AA15" s="69" t="s">
        <v>14</v>
      </c>
      <c r="AB15" s="70" t="s">
        <v>15</v>
      </c>
      <c r="AC15" s="71" t="s">
        <v>14</v>
      </c>
      <c r="AD15" s="72" t="s">
        <v>15</v>
      </c>
      <c r="AE15" s="69" t="s">
        <v>14</v>
      </c>
      <c r="AF15" s="70" t="s">
        <v>15</v>
      </c>
      <c r="AG15" s="69" t="s">
        <v>14</v>
      </c>
      <c r="AH15" s="70" t="s">
        <v>15</v>
      </c>
      <c r="AI15" s="69" t="s">
        <v>14</v>
      </c>
      <c r="AJ15" s="70" t="s">
        <v>15</v>
      </c>
      <c r="AK15" s="71" t="s">
        <v>14</v>
      </c>
      <c r="AL15" s="72" t="s">
        <v>15</v>
      </c>
      <c r="AM15" s="69" t="s">
        <v>14</v>
      </c>
      <c r="AN15" s="70" t="s">
        <v>15</v>
      </c>
      <c r="AO15" s="69" t="s">
        <v>14</v>
      </c>
      <c r="AP15" s="70" t="s">
        <v>15</v>
      </c>
      <c r="AQ15" s="69" t="s">
        <v>14</v>
      </c>
      <c r="AR15" s="70" t="s">
        <v>15</v>
      </c>
      <c r="AS15" s="71" t="s">
        <v>14</v>
      </c>
      <c r="AT15" s="72" t="s">
        <v>15</v>
      </c>
      <c r="AU15" s="552"/>
      <c r="AV15" s="564"/>
      <c r="AW15" s="564"/>
      <c r="AX15" s="564"/>
      <c r="AY15" s="564"/>
      <c r="AZ15" s="561"/>
      <c r="BA15" s="561"/>
      <c r="BB15" s="561"/>
      <c r="BC15" s="561"/>
      <c r="BD15" s="567"/>
      <c r="BE15" s="567"/>
      <c r="BF15" s="567"/>
      <c r="BG15" s="567"/>
    </row>
    <row r="16" spans="2:59" ht="254.4" customHeight="1">
      <c r="B16" s="507" t="str">
        <f>+'Anexo 1. 01-FR-003 POA INSTIT.'!B55</f>
        <v>4. Fortalecer las capacidades institucionales a través de la  modernización y la transformación tecnológica de la Personería de Bogotá, D. C.</v>
      </c>
      <c r="C16" s="507" t="str">
        <f>'Anexo 1. 01-FR-003 POA INSTIT.'!C70</f>
        <v xml:space="preserve"> 4.4 Implementar el 100% de las actividades del Plan Estratégico de Talento Humano que permitan fortalecer y/o modernizar la gestión del talento humano en la Entidad, durante el cuatrienio.</v>
      </c>
      <c r="D16" s="117" t="str">
        <f>+'Anexo 1. 01-FR-003 POA INSTIT.'!D70</f>
        <v>4.4.1 Formular e implementar el 100% del Plan Anual de Vacantes y Plan de Previsión de Recursos Humanos de la vigencia.</v>
      </c>
      <c r="E16" s="203">
        <f>+'Anexo 1. 01-FR-003 POA INSTIT.'!E70</f>
        <v>0.1</v>
      </c>
      <c r="F16" s="203">
        <f>+'Anexo 1. 01-FR-003 POA INSTIT.'!F70</f>
        <v>1</v>
      </c>
      <c r="G16" s="204">
        <f>+'Anexo 1. 01-FR-003 POA INSTIT.'!L70</f>
        <v>1</v>
      </c>
      <c r="H16" s="204" t="str">
        <f>+'Anexo 1. 01-FR-003 POA INSTIT.'!G69</f>
        <v>S.I.</v>
      </c>
      <c r="I16" s="205" t="str">
        <f>+'Anexo 1. 01-FR-003 POA INSTIT.'!H70</f>
        <v>Plan Anual de Vacantes y Plan de Previsión de Recursos Humanos formulados e implementados</v>
      </c>
      <c r="J16" s="206" t="s">
        <v>396</v>
      </c>
      <c r="K16" s="228" t="s">
        <v>397</v>
      </c>
      <c r="L16" s="137" t="s">
        <v>398</v>
      </c>
      <c r="M16" s="137" t="s">
        <v>524</v>
      </c>
      <c r="N16" s="92" t="str">
        <f>+'Anexo 1. 01-FR-003 POA INSTIT.'!J70</f>
        <v>Dependencia Líder: 
Dirección de Talento Humano
Dependencia Operativa:
Subdirección de Administración de Talento Humano</v>
      </c>
      <c r="O16" s="232">
        <v>1</v>
      </c>
      <c r="P16" s="233"/>
      <c r="Q16" s="232">
        <v>1</v>
      </c>
      <c r="R16" s="233"/>
      <c r="S16" s="232">
        <v>1</v>
      </c>
      <c r="T16" s="233"/>
      <c r="U16" s="21">
        <f t="shared" ref="U16:V18" si="0">IFERROR((AVERAGE(O16,Q16,S16)),0)</f>
        <v>1</v>
      </c>
      <c r="V16" s="21">
        <f t="shared" si="0"/>
        <v>0</v>
      </c>
      <c r="W16" s="232">
        <v>1</v>
      </c>
      <c r="X16" s="233"/>
      <c r="Y16" s="232">
        <v>1</v>
      </c>
      <c r="Z16" s="233"/>
      <c r="AA16" s="232">
        <v>1</v>
      </c>
      <c r="AB16" s="233"/>
      <c r="AC16" s="21">
        <f t="shared" ref="AC16:AD18" si="1">IFERROR((AVERAGE(W16,Y16,AA16)),0)</f>
        <v>1</v>
      </c>
      <c r="AD16" s="21">
        <f t="shared" si="1"/>
        <v>0</v>
      </c>
      <c r="AE16" s="387">
        <v>1</v>
      </c>
      <c r="AF16" s="387"/>
      <c r="AG16" s="387">
        <v>1</v>
      </c>
      <c r="AH16" s="387"/>
      <c r="AI16" s="387">
        <v>1</v>
      </c>
      <c r="AJ16" s="387"/>
      <c r="AK16" s="21">
        <f t="shared" ref="AK16:AL18" si="2">IFERROR((AVERAGE(AE16,AG16,AI16)),0)</f>
        <v>1</v>
      </c>
      <c r="AL16" s="21">
        <f t="shared" si="2"/>
        <v>0</v>
      </c>
      <c r="AM16" s="387">
        <v>1</v>
      </c>
      <c r="AN16" s="387"/>
      <c r="AO16" s="387">
        <v>1</v>
      </c>
      <c r="AP16" s="387"/>
      <c r="AQ16" s="387">
        <v>1</v>
      </c>
      <c r="AR16" s="387"/>
      <c r="AS16" s="83">
        <f t="shared" ref="AS16:AT18" si="3">IFERROR((AVERAGE(AM16,AO16,AQ16)),0)</f>
        <v>1</v>
      </c>
      <c r="AT16" s="83">
        <f t="shared" si="3"/>
        <v>0</v>
      </c>
      <c r="AU16" s="83">
        <f>IFERROR((AVERAGE(O16,Q16,S16,W16,Y16,AA16,AE16,AG16,AI16,AM16,AO16,AQ16)),0)</f>
        <v>1</v>
      </c>
      <c r="AV16" s="193">
        <f>IFERROR((AVERAGE(P16,R16,T16)),0)</f>
        <v>0</v>
      </c>
      <c r="AW16" s="193">
        <f>IFERROR((AVERAGE(P16,R16,T16,X16,Z16,AB16)),0)</f>
        <v>0</v>
      </c>
      <c r="AX16" s="193">
        <f>IFERROR((AVERAGE(AF16,AH16,AJ16)),0)</f>
        <v>0</v>
      </c>
      <c r="AY16" s="193">
        <f>IFERROR((AVERAGE(AF16,AH16,AJ16,AN16,AP16,AR16)),0)</f>
        <v>0</v>
      </c>
      <c r="AZ16" s="194">
        <f t="shared" ref="AZ16:BC25" si="4">IF(AND(AV16&gt;0,$AU16&gt;0),AV16/$AU16,0)</f>
        <v>0</v>
      </c>
      <c r="BA16" s="194">
        <f t="shared" si="4"/>
        <v>0</v>
      </c>
      <c r="BB16" s="195">
        <f>IF(AND(AX16&gt;0,$AU16&gt;0),AX16/$AU16,0)</f>
        <v>0</v>
      </c>
      <c r="BC16" s="195">
        <f t="shared" si="4"/>
        <v>0</v>
      </c>
      <c r="BD16" s="196">
        <f>(((IF(AND(AV16&gt;0,$F16&gt;0),AV16/$F16,0)))/4)</f>
        <v>0</v>
      </c>
      <c r="BE16" s="196">
        <f t="shared" ref="BE16:BG18" si="5">(((IF(AND(AW16&gt;0,$F16&gt;0),AW16/$F16,0)))/4)</f>
        <v>0</v>
      </c>
      <c r="BF16" s="196">
        <f>(((IF(AND(AX16&gt;0,$F16&gt;0),AX16/$F16,0)))/4)</f>
        <v>0</v>
      </c>
      <c r="BG16" s="196">
        <f t="shared" si="5"/>
        <v>0</v>
      </c>
    </row>
    <row r="17" spans="2:59" ht="367.2" customHeight="1">
      <c r="B17" s="508"/>
      <c r="C17" s="508"/>
      <c r="D17" s="117" t="str">
        <f>+'Anexo 1. 01-FR-003 POA INSTIT.'!D71</f>
        <v>4.4.2 Incluir el 100% de las Novedades en la nómina oportunamente, para liquidación y pago, en cada vigencia.</v>
      </c>
      <c r="E17" s="203">
        <f>+'Anexo 1. 01-FR-003 POA INSTIT.'!E71</f>
        <v>0.1</v>
      </c>
      <c r="F17" s="203">
        <f>+'Anexo 1. 01-FR-003 POA INSTIT.'!F71</f>
        <v>1</v>
      </c>
      <c r="G17" s="204">
        <f>+'Anexo 1. 01-FR-003 POA INSTIT.'!L71</f>
        <v>1</v>
      </c>
      <c r="H17" s="204">
        <f>+'Anexo 1. 01-FR-003 POA INSTIT.'!G70</f>
        <v>1</v>
      </c>
      <c r="I17" s="205" t="str">
        <f>+'Anexo 1. 01-FR-003 POA INSTIT.'!H71</f>
        <v xml:space="preserve">Novedades incluidas en la nómina oportunamente  </v>
      </c>
      <c r="J17" s="206" t="s">
        <v>399</v>
      </c>
      <c r="K17" s="229" t="s">
        <v>400</v>
      </c>
      <c r="L17" s="137" t="s">
        <v>401</v>
      </c>
      <c r="M17" s="137" t="s">
        <v>525</v>
      </c>
      <c r="N17" s="92" t="str">
        <f>+'Anexo 1. 01-FR-003 POA INSTIT.'!J71</f>
        <v>Dependencia Líder: 
Dirección de Talento Humano
Dependencia Operativa:
Subdirección de Nómina y Gestión de la Información del Talento Humano</v>
      </c>
      <c r="O17" s="232">
        <v>1</v>
      </c>
      <c r="P17" s="233"/>
      <c r="Q17" s="232">
        <v>1</v>
      </c>
      <c r="R17" s="233"/>
      <c r="S17" s="232">
        <v>1</v>
      </c>
      <c r="T17" s="233"/>
      <c r="U17" s="21">
        <f t="shared" si="0"/>
        <v>1</v>
      </c>
      <c r="V17" s="21">
        <f t="shared" si="0"/>
        <v>0</v>
      </c>
      <c r="W17" s="232">
        <v>1</v>
      </c>
      <c r="X17" s="233"/>
      <c r="Y17" s="232">
        <v>1</v>
      </c>
      <c r="Z17" s="233"/>
      <c r="AA17" s="232">
        <v>1</v>
      </c>
      <c r="AB17" s="233"/>
      <c r="AC17" s="21">
        <f t="shared" si="1"/>
        <v>1</v>
      </c>
      <c r="AD17" s="21">
        <f t="shared" si="1"/>
        <v>0</v>
      </c>
      <c r="AE17" s="387">
        <v>1</v>
      </c>
      <c r="AF17" s="387"/>
      <c r="AG17" s="387">
        <v>1</v>
      </c>
      <c r="AH17" s="387"/>
      <c r="AI17" s="387">
        <v>1</v>
      </c>
      <c r="AJ17" s="387"/>
      <c r="AK17" s="21">
        <f t="shared" si="2"/>
        <v>1</v>
      </c>
      <c r="AL17" s="21">
        <f t="shared" si="2"/>
        <v>0</v>
      </c>
      <c r="AM17" s="387">
        <v>1</v>
      </c>
      <c r="AN17" s="387"/>
      <c r="AO17" s="387">
        <v>1</v>
      </c>
      <c r="AP17" s="387"/>
      <c r="AQ17" s="387">
        <v>1</v>
      </c>
      <c r="AR17" s="387"/>
      <c r="AS17" s="83">
        <f t="shared" si="3"/>
        <v>1</v>
      </c>
      <c r="AT17" s="83">
        <f t="shared" si="3"/>
        <v>0</v>
      </c>
      <c r="AU17" s="83">
        <f>IFERROR((AVERAGE(O17,Q17,S17,W17,Y17,AA17,AE17,AG17,AI17,AM17,AO17,AQ17)),0)</f>
        <v>1</v>
      </c>
      <c r="AV17" s="193">
        <f>IFERROR((AVERAGE(P17,R17,T17)),0)</f>
        <v>0</v>
      </c>
      <c r="AW17" s="193">
        <f>IFERROR((AVERAGE(P17,R17,T17,X17,Z17,AB17)),0)</f>
        <v>0</v>
      </c>
      <c r="AX17" s="193">
        <f>IFERROR((AVERAGE(AF17,AH17,AJ17)),0)</f>
        <v>0</v>
      </c>
      <c r="AY17" s="193">
        <f>IFERROR((AVERAGE(AF17,AH17,AJ17,AN17,AP17,AR17)),0)</f>
        <v>0</v>
      </c>
      <c r="AZ17" s="194">
        <f t="shared" si="4"/>
        <v>0</v>
      </c>
      <c r="BA17" s="194">
        <f t="shared" si="4"/>
        <v>0</v>
      </c>
      <c r="BB17" s="195">
        <f>IF(AND(AX17&gt;0,$AU17&gt;0),AX17/$AU17,0)</f>
        <v>0</v>
      </c>
      <c r="BC17" s="195">
        <f t="shared" si="4"/>
        <v>0</v>
      </c>
      <c r="BD17" s="196">
        <f>(((IF(AND(AV17&gt;0,$F17&gt;0),AV17/$F17,0)))/4)</f>
        <v>0</v>
      </c>
      <c r="BE17" s="196">
        <f t="shared" si="5"/>
        <v>0</v>
      </c>
      <c r="BF17" s="196">
        <f>(((IF(AND(AX17&gt;0,$F17&gt;0),AX17/$F17,0)))/4)</f>
        <v>0</v>
      </c>
      <c r="BG17" s="196">
        <f t="shared" si="5"/>
        <v>0</v>
      </c>
    </row>
    <row r="18" spans="2:59" ht="278.39999999999998">
      <c r="B18" s="508"/>
      <c r="C18" s="508"/>
      <c r="D18" s="117" t="str">
        <f>+'Anexo 1. 01-FR-003 POA INSTIT.'!D72</f>
        <v>4.4.3 Incrementar al 98% la satisfacción de los usuarios internos con los servicios prestados de Certificaciones laborales, bonos pensionales y autorizaciones de retiro de cesantías, en cada vigencia.</v>
      </c>
      <c r="E18" s="203">
        <f>+'Anexo 1. 01-FR-003 POA INSTIT.'!E72</f>
        <v>0.1</v>
      </c>
      <c r="F18" s="203">
        <f>+'Anexo 1. 01-FR-003 POA INSTIT.'!F72</f>
        <v>0.98000000000000009</v>
      </c>
      <c r="G18" s="204">
        <f>+'Anexo 1. 01-FR-003 POA INSTIT.'!L72</f>
        <v>0.98</v>
      </c>
      <c r="H18" s="204">
        <f>+'Anexo 1. 01-FR-003 POA INSTIT.'!G71</f>
        <v>0.98</v>
      </c>
      <c r="I18" s="205" t="str">
        <f>+'Anexo 1. 01-FR-003 POA INSTIT.'!H72</f>
        <v>Porcentaje de satisfacción de usuarios internos incrementado</v>
      </c>
      <c r="J18" s="388" t="s">
        <v>676</v>
      </c>
      <c r="K18" s="229" t="s">
        <v>526</v>
      </c>
      <c r="L18" s="137" t="s">
        <v>402</v>
      </c>
      <c r="M18" s="137" t="s">
        <v>524</v>
      </c>
      <c r="N18" s="92" t="str">
        <f>+'Anexo 1. 01-FR-003 POA INSTIT.'!J72</f>
        <v>Dependencia Líder: 
Dirección de Talento Humano
Dependencia Operativa:
Subdirección de Nómina y Gestión de la Información del Talento Humano</v>
      </c>
      <c r="O18" s="232">
        <v>0.98</v>
      </c>
      <c r="P18" s="233"/>
      <c r="Q18" s="232">
        <v>0.98</v>
      </c>
      <c r="R18" s="233"/>
      <c r="S18" s="232">
        <v>0.98</v>
      </c>
      <c r="T18" s="233"/>
      <c r="U18" s="21">
        <f t="shared" si="0"/>
        <v>0.98</v>
      </c>
      <c r="V18" s="21">
        <f t="shared" si="0"/>
        <v>0</v>
      </c>
      <c r="W18" s="232">
        <v>0.98</v>
      </c>
      <c r="X18" s="233"/>
      <c r="Y18" s="232">
        <v>0.98</v>
      </c>
      <c r="Z18" s="233"/>
      <c r="AA18" s="232">
        <v>0.98</v>
      </c>
      <c r="AB18" s="233"/>
      <c r="AC18" s="21">
        <f t="shared" si="1"/>
        <v>0.98</v>
      </c>
      <c r="AD18" s="21">
        <f t="shared" si="1"/>
        <v>0</v>
      </c>
      <c r="AE18" s="387">
        <v>0.98</v>
      </c>
      <c r="AF18" s="387"/>
      <c r="AG18" s="387">
        <v>0.98</v>
      </c>
      <c r="AH18" s="387"/>
      <c r="AI18" s="387">
        <v>0.98</v>
      </c>
      <c r="AJ18" s="387"/>
      <c r="AK18" s="21">
        <f t="shared" si="2"/>
        <v>0.98</v>
      </c>
      <c r="AL18" s="21">
        <f t="shared" si="2"/>
        <v>0</v>
      </c>
      <c r="AM18" s="387">
        <v>0.98</v>
      </c>
      <c r="AN18" s="387"/>
      <c r="AO18" s="387">
        <v>0.98</v>
      </c>
      <c r="AP18" s="387"/>
      <c r="AQ18" s="387">
        <v>0.98</v>
      </c>
      <c r="AR18" s="387"/>
      <c r="AS18" s="83">
        <f t="shared" si="3"/>
        <v>0.98</v>
      </c>
      <c r="AT18" s="83">
        <f t="shared" si="3"/>
        <v>0</v>
      </c>
      <c r="AU18" s="83">
        <f>IFERROR((AVERAGE(O18,Q18,S18,W18,Y18,AA18,AE18,AG18,AI18,AM18,AO18,AQ18)),0)</f>
        <v>0.98000000000000032</v>
      </c>
      <c r="AV18" s="193">
        <f>IFERROR((AVERAGE(P18,R18,T18)),0)</f>
        <v>0</v>
      </c>
      <c r="AW18" s="193">
        <f>IFERROR((AVERAGE(P18,R18,T18,X18,Z18,AB18)),0)</f>
        <v>0</v>
      </c>
      <c r="AX18" s="197">
        <f>IFERROR((AVERAGE(AF18,AH18,AJ18)),0)</f>
        <v>0</v>
      </c>
      <c r="AY18" s="193">
        <f>IFERROR((AVERAGE(AF18,AH18,AJ18,AN18,AP18,AR18)),0)</f>
        <v>0</v>
      </c>
      <c r="AZ18" s="194">
        <f t="shared" si="4"/>
        <v>0</v>
      </c>
      <c r="BA18" s="194">
        <f t="shared" si="4"/>
        <v>0</v>
      </c>
      <c r="BB18" s="198">
        <f>(IF(AND(AX18&gt;0,$AU18&gt;0),AX18/$AU18,0))</f>
        <v>0</v>
      </c>
      <c r="BC18" s="198">
        <f>(IF(AND(AY18&gt;0,$AU18&gt;0),AY18/$AU18,0))</f>
        <v>0</v>
      </c>
      <c r="BD18" s="196">
        <f>(((IF(AND(AV18&gt;0,$F18&gt;0),AV18/$F18,0)))/4)</f>
        <v>0</v>
      </c>
      <c r="BE18" s="196">
        <f t="shared" si="5"/>
        <v>0</v>
      </c>
      <c r="BF18" s="196">
        <f>(((IF(AND(AX18&gt;0,$F18&gt;0),AX18/$F18,0)))/4)</f>
        <v>0</v>
      </c>
      <c r="BG18" s="196">
        <f t="shared" si="5"/>
        <v>0</v>
      </c>
    </row>
    <row r="19" spans="2:59" ht="135">
      <c r="B19" s="508"/>
      <c r="C19" s="508"/>
      <c r="D19" s="117" t="str">
        <f>+'Anexo 1. 01-FR-003 POA INSTIT.'!D73</f>
        <v xml:space="preserve">4.4.4 Formular e implementar el 100% del Plan Institucional de Capacitación de la vigencia.
</v>
      </c>
      <c r="E19" s="203">
        <f>+'Anexo 1. 01-FR-003 POA INSTIT.'!E73</f>
        <v>0.1</v>
      </c>
      <c r="F19" s="203">
        <f>+'Anexo 1. 01-FR-003 POA INSTIT.'!F73</f>
        <v>1</v>
      </c>
      <c r="G19" s="204">
        <f>+'Anexo 1. 01-FR-003 POA INSTIT.'!L73</f>
        <v>1</v>
      </c>
      <c r="H19" s="204">
        <f>+'Anexo 1. 01-FR-003 POA INSTIT.'!G72</f>
        <v>0.96</v>
      </c>
      <c r="I19" s="205" t="str">
        <f>+'Anexo 1. 01-FR-003 POA INSTIT.'!H73</f>
        <v>Plan Institucional de Capacitación formulado e implementado</v>
      </c>
      <c r="J19" s="206" t="s">
        <v>403</v>
      </c>
      <c r="K19" s="230" t="s">
        <v>404</v>
      </c>
      <c r="L19" s="137" t="s">
        <v>405</v>
      </c>
      <c r="M19" s="137" t="s">
        <v>406</v>
      </c>
      <c r="N19" s="92" t="str">
        <f>+'Anexo 1. 01-FR-003 POA INSTIT.'!J73</f>
        <v>Dependencia Líder: 
Dirección de Talento Humano
Dependencia Operativa:
Subdirección de Desarrollo del Talento Humano</v>
      </c>
      <c r="O19" s="234">
        <v>0.22120999999999999</v>
      </c>
      <c r="P19" s="235"/>
      <c r="Q19" s="234">
        <v>6.3640000000000002E-2</v>
      </c>
      <c r="R19" s="235"/>
      <c r="S19" s="234">
        <v>6.3640000000000002E-2</v>
      </c>
      <c r="T19" s="235"/>
      <c r="U19" s="218">
        <f t="shared" ref="U19:V22" si="6">O19+Q19+S19</f>
        <v>0.34848999999999997</v>
      </c>
      <c r="V19" s="218">
        <f t="shared" si="6"/>
        <v>0</v>
      </c>
      <c r="W19" s="234">
        <v>0.10606</v>
      </c>
      <c r="X19" s="235"/>
      <c r="Y19" s="234">
        <v>6.3640000000000002E-2</v>
      </c>
      <c r="Z19" s="235"/>
      <c r="AA19" s="234">
        <v>6.3640000000000002E-2</v>
      </c>
      <c r="AB19" s="235"/>
      <c r="AC19" s="218">
        <f t="shared" ref="AC19:AD22" si="7">W19+Y19+AA19</f>
        <v>0.23334000000000002</v>
      </c>
      <c r="AD19" s="218">
        <f t="shared" si="7"/>
        <v>0</v>
      </c>
      <c r="AE19" s="235">
        <v>8.4849999999999995E-2</v>
      </c>
      <c r="AF19" s="235"/>
      <c r="AG19" s="235">
        <v>8.4849999999999995E-2</v>
      </c>
      <c r="AH19" s="235"/>
      <c r="AI19" s="235">
        <v>6.3640000000000002E-2</v>
      </c>
      <c r="AJ19" s="389"/>
      <c r="AK19" s="218">
        <f t="shared" ref="AK19:AL22" si="8">AE19+AG19+AI19</f>
        <v>0.23333999999999999</v>
      </c>
      <c r="AL19" s="218">
        <f t="shared" si="8"/>
        <v>0</v>
      </c>
      <c r="AM19" s="235">
        <v>4.2419999999999999E-2</v>
      </c>
      <c r="AN19" s="235"/>
      <c r="AO19" s="235">
        <v>0</v>
      </c>
      <c r="AP19" s="235"/>
      <c r="AQ19" s="235">
        <v>0.14241000000000001</v>
      </c>
      <c r="AR19" s="235"/>
      <c r="AS19" s="219">
        <f t="shared" ref="AS19:AT22" si="9">AM19+AO19+AQ19</f>
        <v>0.18482999999999999</v>
      </c>
      <c r="AT19" s="219">
        <f t="shared" si="9"/>
        <v>0</v>
      </c>
      <c r="AU19" s="78">
        <f t="shared" ref="AU19:AU25" si="10">U19+AC19+AK19+AS19</f>
        <v>1</v>
      </c>
      <c r="AV19" s="193">
        <f t="shared" ref="AV19:AV25" si="11">+V19</f>
        <v>0</v>
      </c>
      <c r="AW19" s="193">
        <f t="shared" ref="AW19:AW25" si="12">+V19+AD19</f>
        <v>0</v>
      </c>
      <c r="AX19" s="193">
        <f t="shared" ref="AX19:AX25" si="13">+V19+AD19+AL19</f>
        <v>0</v>
      </c>
      <c r="AY19" s="193">
        <f t="shared" ref="AY19:AY25" si="14">+V19+AD19+AL19+AT19</f>
        <v>0</v>
      </c>
      <c r="AZ19" s="199">
        <f t="shared" si="4"/>
        <v>0</v>
      </c>
      <c r="BA19" s="200">
        <f t="shared" si="4"/>
        <v>0</v>
      </c>
      <c r="BB19" s="198">
        <f t="shared" si="4"/>
        <v>0</v>
      </c>
      <c r="BC19" s="198">
        <f t="shared" si="4"/>
        <v>0</v>
      </c>
      <c r="BD19" s="201">
        <f>(IF(AND(AV19&gt;0,$F19&gt;0),AV19/$F19,0))/4</f>
        <v>0</v>
      </c>
      <c r="BE19" s="201">
        <f>(IF(AND(AW19&gt;0,$F19&gt;0),AW19/$F19,0))/4</f>
        <v>0</v>
      </c>
      <c r="BF19" s="201">
        <f>(IF(AND(AX19&gt;0,$F19&gt;0),AX19/$F19,0))/4</f>
        <v>0</v>
      </c>
      <c r="BG19" s="201">
        <f>(IF(AND(AY19&gt;0,$F19&gt;0),AY19/$F19,0))/4</f>
        <v>0</v>
      </c>
    </row>
    <row r="20" spans="2:59" ht="135">
      <c r="B20" s="508"/>
      <c r="C20" s="508"/>
      <c r="D20" s="117" t="str">
        <f>+'Anexo 1. 01-FR-003 POA INSTIT.'!D74</f>
        <v>4.4.5 Formular e implementar el 100% del Plan Institucional de Bienestar de la vigencia .</v>
      </c>
      <c r="E20" s="203">
        <f>+'Anexo 1. 01-FR-003 POA INSTIT.'!E74</f>
        <v>0.1</v>
      </c>
      <c r="F20" s="203">
        <f>+'Anexo 1. 01-FR-003 POA INSTIT.'!F74</f>
        <v>1</v>
      </c>
      <c r="G20" s="204">
        <f>+'Anexo 1. 01-FR-003 POA INSTIT.'!L74</f>
        <v>1</v>
      </c>
      <c r="H20" s="204">
        <f>+'Anexo 1. 01-FR-003 POA INSTIT.'!G73</f>
        <v>1</v>
      </c>
      <c r="I20" s="205" t="str">
        <f>+'Anexo 1. 01-FR-003 POA INSTIT.'!H74</f>
        <v>Plan Institucional de Bienestar formulado e implementado</v>
      </c>
      <c r="J20" s="206" t="s">
        <v>407</v>
      </c>
      <c r="K20" s="230" t="s">
        <v>408</v>
      </c>
      <c r="L20" s="137" t="s">
        <v>409</v>
      </c>
      <c r="M20" s="137" t="s">
        <v>406</v>
      </c>
      <c r="N20" s="92" t="str">
        <f>+'Anexo 1. 01-FR-003 POA INSTIT.'!J74</f>
        <v>Dependencia Líder: 
Dirección de Talento Humano
Dependencia Operativa:
Subdirección de Desarrollo del Talento Humano</v>
      </c>
      <c r="O20" s="234">
        <v>0.21473999999999999</v>
      </c>
      <c r="P20" s="235"/>
      <c r="Q20" s="234">
        <v>4.4209999999999999E-2</v>
      </c>
      <c r="R20" s="235"/>
      <c r="S20" s="234">
        <v>5.8950000000000002E-2</v>
      </c>
      <c r="T20" s="235"/>
      <c r="U20" s="218">
        <f t="shared" si="6"/>
        <v>0.31790000000000002</v>
      </c>
      <c r="V20" s="218">
        <f t="shared" si="6"/>
        <v>0</v>
      </c>
      <c r="W20" s="234">
        <v>5.8950000000000002E-2</v>
      </c>
      <c r="X20" s="235"/>
      <c r="Y20" s="234">
        <v>6.6320000000000004E-2</v>
      </c>
      <c r="Z20" s="235"/>
      <c r="AA20" s="234">
        <v>8.8419999999999999E-2</v>
      </c>
      <c r="AB20" s="235"/>
      <c r="AC20" s="218">
        <f t="shared" si="7"/>
        <v>0.21368999999999999</v>
      </c>
      <c r="AD20" s="218">
        <f t="shared" si="7"/>
        <v>0</v>
      </c>
      <c r="AE20" s="389">
        <v>8.1049999999999997E-2</v>
      </c>
      <c r="AF20" s="389"/>
      <c r="AG20" s="235">
        <v>6.6320000000000004E-2</v>
      </c>
      <c r="AH20" s="235"/>
      <c r="AI20" s="235">
        <v>5.1580000000000001E-2</v>
      </c>
      <c r="AJ20" s="389"/>
      <c r="AK20" s="218">
        <f t="shared" si="8"/>
        <v>0.19895000000000002</v>
      </c>
      <c r="AL20" s="218">
        <f t="shared" si="8"/>
        <v>0</v>
      </c>
      <c r="AM20" s="235">
        <v>8.8419999999999999E-2</v>
      </c>
      <c r="AN20" s="235"/>
      <c r="AO20" s="235">
        <v>4.4209999999999999E-2</v>
      </c>
      <c r="AP20" s="235"/>
      <c r="AQ20" s="235">
        <v>0.13682999999999998</v>
      </c>
      <c r="AR20" s="235"/>
      <c r="AS20" s="219">
        <f t="shared" si="9"/>
        <v>0.26945999999999998</v>
      </c>
      <c r="AT20" s="219">
        <f t="shared" si="9"/>
        <v>0</v>
      </c>
      <c r="AU20" s="78">
        <f t="shared" si="10"/>
        <v>1</v>
      </c>
      <c r="AV20" s="193">
        <f t="shared" si="11"/>
        <v>0</v>
      </c>
      <c r="AW20" s="193">
        <f t="shared" si="12"/>
        <v>0</v>
      </c>
      <c r="AX20" s="202">
        <f t="shared" si="13"/>
        <v>0</v>
      </c>
      <c r="AY20" s="202">
        <f t="shared" si="14"/>
        <v>0</v>
      </c>
      <c r="AZ20" s="199">
        <f t="shared" si="4"/>
        <v>0</v>
      </c>
      <c r="BA20" s="200">
        <f t="shared" si="4"/>
        <v>0</v>
      </c>
      <c r="BB20" s="198">
        <f t="shared" si="4"/>
        <v>0</v>
      </c>
      <c r="BC20" s="198">
        <f t="shared" si="4"/>
        <v>0</v>
      </c>
      <c r="BD20" s="201">
        <f t="shared" ref="BD20:BG24" si="15">(IF(AND(AV20&gt;0,$F20&gt;0),AV20/$F20,0))/4</f>
        <v>0</v>
      </c>
      <c r="BE20" s="201">
        <f t="shared" si="15"/>
        <v>0</v>
      </c>
      <c r="BF20" s="201">
        <f t="shared" si="15"/>
        <v>0</v>
      </c>
      <c r="BG20" s="201">
        <f t="shared" si="15"/>
        <v>0</v>
      </c>
    </row>
    <row r="21" spans="2:59" ht="145.19999999999999">
      <c r="B21" s="508"/>
      <c r="C21" s="508"/>
      <c r="D21" s="117" t="str">
        <f>+'Anexo 1. 01-FR-003 POA INSTIT.'!D75</f>
        <v>4.4.6 Formular e implementar el 100% del Plan Institucional de Incentivos de la vigencia.</v>
      </c>
      <c r="E21" s="203">
        <f>+'Anexo 1. 01-FR-003 POA INSTIT.'!E75</f>
        <v>0.1</v>
      </c>
      <c r="F21" s="203">
        <f>+'Anexo 1. 01-FR-003 POA INSTIT.'!F75</f>
        <v>1</v>
      </c>
      <c r="G21" s="204">
        <f>+'Anexo 1. 01-FR-003 POA INSTIT.'!L75</f>
        <v>1</v>
      </c>
      <c r="H21" s="204">
        <f>+'Anexo 1. 01-FR-003 POA INSTIT.'!G74</f>
        <v>1</v>
      </c>
      <c r="I21" s="205" t="str">
        <f>+'Anexo 1. 01-FR-003 POA INSTIT.'!H75</f>
        <v>Plan Institucional de Incentivos formulado e implementado</v>
      </c>
      <c r="J21" s="206" t="s">
        <v>410</v>
      </c>
      <c r="K21" s="230" t="s">
        <v>411</v>
      </c>
      <c r="L21" s="137" t="s">
        <v>412</v>
      </c>
      <c r="M21" s="137" t="s">
        <v>406</v>
      </c>
      <c r="N21" s="92" t="str">
        <f>+'Anexo 1. 01-FR-003 POA INSTIT.'!J75</f>
        <v>Dependencia Líder: 
Dirección de Talento Humano
Dependencia Operativa:
Subdirección de Desarrollo del Talento Humano</v>
      </c>
      <c r="O21" s="234">
        <v>0.21110999999999999</v>
      </c>
      <c r="P21" s="235"/>
      <c r="Q21" s="234">
        <v>0</v>
      </c>
      <c r="R21" s="235"/>
      <c r="S21" s="234">
        <v>6.6669999999999993E-2</v>
      </c>
      <c r="T21" s="235"/>
      <c r="U21" s="218">
        <f t="shared" si="6"/>
        <v>0.27777999999999997</v>
      </c>
      <c r="V21" s="218">
        <f t="shared" si="6"/>
        <v>0</v>
      </c>
      <c r="W21" s="234">
        <v>5.5559999999999998E-2</v>
      </c>
      <c r="X21" s="235"/>
      <c r="Y21" s="234">
        <v>6.6669999999999993E-2</v>
      </c>
      <c r="Z21" s="235"/>
      <c r="AA21" s="234">
        <v>8.8889999999999997E-2</v>
      </c>
      <c r="AB21" s="235"/>
      <c r="AC21" s="218">
        <f t="shared" si="7"/>
        <v>0.21111999999999997</v>
      </c>
      <c r="AD21" s="218">
        <f t="shared" si="7"/>
        <v>0</v>
      </c>
      <c r="AE21" s="235">
        <v>5.5559999999999998E-2</v>
      </c>
      <c r="AF21" s="235"/>
      <c r="AG21" s="235">
        <v>4.444E-2</v>
      </c>
      <c r="AH21" s="235"/>
      <c r="AI21" s="235">
        <v>1.111E-2</v>
      </c>
      <c r="AJ21" s="389"/>
      <c r="AK21" s="218">
        <f t="shared" si="8"/>
        <v>0.11111</v>
      </c>
      <c r="AL21" s="218">
        <f t="shared" si="8"/>
        <v>0</v>
      </c>
      <c r="AM21" s="235">
        <v>0.15556</v>
      </c>
      <c r="AN21" s="235"/>
      <c r="AO21" s="235">
        <v>0.14443</v>
      </c>
      <c r="AP21" s="235"/>
      <c r="AQ21" s="235">
        <v>0.1</v>
      </c>
      <c r="AR21" s="235"/>
      <c r="AS21" s="219">
        <f t="shared" si="9"/>
        <v>0.39998999999999996</v>
      </c>
      <c r="AT21" s="219">
        <f t="shared" si="9"/>
        <v>0</v>
      </c>
      <c r="AU21" s="78">
        <f t="shared" si="10"/>
        <v>0.99999999999999989</v>
      </c>
      <c r="AV21" s="193">
        <f t="shared" si="11"/>
        <v>0</v>
      </c>
      <c r="AW21" s="193">
        <f t="shared" si="12"/>
        <v>0</v>
      </c>
      <c r="AX21" s="202">
        <f t="shared" si="13"/>
        <v>0</v>
      </c>
      <c r="AY21" s="202">
        <f t="shared" si="14"/>
        <v>0</v>
      </c>
      <c r="AZ21" s="199">
        <f t="shared" si="4"/>
        <v>0</v>
      </c>
      <c r="BA21" s="200">
        <f t="shared" si="4"/>
        <v>0</v>
      </c>
      <c r="BB21" s="198">
        <f t="shared" si="4"/>
        <v>0</v>
      </c>
      <c r="BC21" s="198">
        <f t="shared" si="4"/>
        <v>0</v>
      </c>
      <c r="BD21" s="201">
        <f t="shared" si="15"/>
        <v>0</v>
      </c>
      <c r="BE21" s="201">
        <f t="shared" si="15"/>
        <v>0</v>
      </c>
      <c r="BF21" s="201">
        <f t="shared" si="15"/>
        <v>0</v>
      </c>
      <c r="BG21" s="201">
        <f t="shared" si="15"/>
        <v>0</v>
      </c>
    </row>
    <row r="22" spans="2:59" ht="195">
      <c r="B22" s="508"/>
      <c r="C22" s="508"/>
      <c r="D22" s="117" t="str">
        <f>+'Anexo 1. 01-FR-003 POA INSTIT.'!D76</f>
        <v>4.4.7 Ejecutar el 100 % de las actividades del Sistema de Gestión de Seguridad y Salud en el Trabajo de la vigencia.</v>
      </c>
      <c r="E22" s="203">
        <f>+'Anexo 1. 01-FR-003 POA INSTIT.'!E76</f>
        <v>0.1</v>
      </c>
      <c r="F22" s="203">
        <f>+'Anexo 1. 01-FR-003 POA INSTIT.'!F76</f>
        <v>1</v>
      </c>
      <c r="G22" s="204">
        <f>+'Anexo 1. 01-FR-003 POA INSTIT.'!L76</f>
        <v>1</v>
      </c>
      <c r="H22" s="204">
        <f>+'Anexo 1. 01-FR-003 POA INSTIT.'!G75</f>
        <v>1</v>
      </c>
      <c r="I22" s="205" t="str">
        <f>+'Anexo 1. 01-FR-003 POA INSTIT.'!H76</f>
        <v>Actividades del Sistema de Gestión de Seguridad y Salud en el Trabajo ejecutadas</v>
      </c>
      <c r="J22" s="206" t="s">
        <v>413</v>
      </c>
      <c r="K22" s="230" t="s">
        <v>414</v>
      </c>
      <c r="L22" s="137" t="s">
        <v>415</v>
      </c>
      <c r="M22" s="137" t="s">
        <v>406</v>
      </c>
      <c r="N22" s="92" t="str">
        <f>+'Anexo 1. 01-FR-003 POA INSTIT.'!J76</f>
        <v>Dependencia Líder: 
Dirección de Talento Humano
Dependencia Operativa:
Subdirección de Desarrollo del Talento Humano</v>
      </c>
      <c r="O22" s="234">
        <v>0.24077999999999999</v>
      </c>
      <c r="P22" s="235"/>
      <c r="Q22" s="234">
        <v>3.3980000000000003E-2</v>
      </c>
      <c r="R22" s="235"/>
      <c r="S22" s="234">
        <v>3.3980000000000003E-2</v>
      </c>
      <c r="T22" s="235"/>
      <c r="U22" s="218">
        <f t="shared" si="6"/>
        <v>0.30874000000000001</v>
      </c>
      <c r="V22" s="218">
        <f t="shared" si="6"/>
        <v>0</v>
      </c>
      <c r="W22" s="234">
        <v>7.4759999999999993E-2</v>
      </c>
      <c r="X22" s="235"/>
      <c r="Y22" s="234">
        <v>7.4759999999999993E-2</v>
      </c>
      <c r="Z22" s="235"/>
      <c r="AA22" s="234">
        <v>7.4759999999999993E-2</v>
      </c>
      <c r="AB22" s="235"/>
      <c r="AC22" s="218">
        <f t="shared" si="7"/>
        <v>0.22427999999999998</v>
      </c>
      <c r="AD22" s="218">
        <f t="shared" si="7"/>
        <v>0</v>
      </c>
      <c r="AE22" s="235">
        <v>4.7570000000000001E-2</v>
      </c>
      <c r="AF22" s="235"/>
      <c r="AG22" s="235">
        <v>2.7179999999999999E-2</v>
      </c>
      <c r="AH22" s="235"/>
      <c r="AI22" s="389">
        <v>5.4370000000000002E-2</v>
      </c>
      <c r="AJ22" s="389"/>
      <c r="AK22" s="218">
        <f t="shared" si="8"/>
        <v>0.12912000000000001</v>
      </c>
      <c r="AL22" s="218">
        <f t="shared" si="8"/>
        <v>0</v>
      </c>
      <c r="AM22" s="235">
        <v>8.8349999999999998E-2</v>
      </c>
      <c r="AN22" s="235"/>
      <c r="AO22" s="235">
        <v>7.4759999999999993E-2</v>
      </c>
      <c r="AP22" s="235"/>
      <c r="AQ22" s="235">
        <v>0.17474999999999999</v>
      </c>
      <c r="AR22" s="235"/>
      <c r="AS22" s="219">
        <f t="shared" si="9"/>
        <v>0.33785999999999994</v>
      </c>
      <c r="AT22" s="219">
        <f t="shared" si="9"/>
        <v>0</v>
      </c>
      <c r="AU22" s="78">
        <f t="shared" si="10"/>
        <v>1</v>
      </c>
      <c r="AV22" s="193">
        <f t="shared" si="11"/>
        <v>0</v>
      </c>
      <c r="AW22" s="193">
        <f t="shared" si="12"/>
        <v>0</v>
      </c>
      <c r="AX22" s="202">
        <f t="shared" si="13"/>
        <v>0</v>
      </c>
      <c r="AY22" s="202">
        <f t="shared" si="14"/>
        <v>0</v>
      </c>
      <c r="AZ22" s="199">
        <f t="shared" si="4"/>
        <v>0</v>
      </c>
      <c r="BA22" s="200">
        <f t="shared" si="4"/>
        <v>0</v>
      </c>
      <c r="BB22" s="195">
        <f t="shared" si="4"/>
        <v>0</v>
      </c>
      <c r="BC22" s="195">
        <f t="shared" si="4"/>
        <v>0</v>
      </c>
      <c r="BD22" s="201">
        <f t="shared" si="15"/>
        <v>0</v>
      </c>
      <c r="BE22" s="201">
        <f t="shared" si="15"/>
        <v>0</v>
      </c>
      <c r="BF22" s="201">
        <f t="shared" si="15"/>
        <v>0</v>
      </c>
      <c r="BG22" s="201">
        <f t="shared" si="15"/>
        <v>0</v>
      </c>
    </row>
    <row r="23" spans="2:59" ht="135">
      <c r="B23" s="508"/>
      <c r="C23" s="508"/>
      <c r="D23" s="117" t="str">
        <f>+'Anexo 1. 01-FR-003 POA INSTIT.'!D77</f>
        <v>4.4.8 Implementar el 100% de las acciones de los Sistemas de Gestión y Evaluación del Desempeño Laboral de la Entidad.</v>
      </c>
      <c r="E23" s="203">
        <f>+'Anexo 1. 01-FR-003 POA INSTIT.'!E77</f>
        <v>0.1</v>
      </c>
      <c r="F23" s="203">
        <f>+'Anexo 1. 01-FR-003 POA INSTIT.'!F77</f>
        <v>1</v>
      </c>
      <c r="G23" s="204">
        <f>+'Anexo 1. 01-FR-003 POA INSTIT.'!L77</f>
        <v>1</v>
      </c>
      <c r="H23" s="204">
        <f>+'Anexo 1. 01-FR-003 POA INSTIT.'!G76</f>
        <v>1</v>
      </c>
      <c r="I23" s="205" t="str">
        <f>+'Anexo 1. 01-FR-003 POA INSTIT.'!H77</f>
        <v>Acciones de los Sistemas de Gestión y Evaluación del Desempeño Laboral de la Personería de Bogotá, D.C., implementadas</v>
      </c>
      <c r="J23" s="206" t="s">
        <v>416</v>
      </c>
      <c r="K23" s="231" t="s">
        <v>580</v>
      </c>
      <c r="L23" s="137" t="s">
        <v>578</v>
      </c>
      <c r="M23" s="137" t="s">
        <v>417</v>
      </c>
      <c r="N23" s="92" t="str">
        <f>+'Anexo 1. 01-FR-003 POA INSTIT.'!J77</f>
        <v>Dependencia Líder: 
Dirección de Talento Humano
Dependencia Operativa:
Subdirección de Administración de Talento Humano</v>
      </c>
      <c r="O23" s="236">
        <v>0.09</v>
      </c>
      <c r="P23" s="237"/>
      <c r="Q23" s="236">
        <v>0</v>
      </c>
      <c r="R23" s="237"/>
      <c r="S23" s="236">
        <v>0.15</v>
      </c>
      <c r="T23" s="237"/>
      <c r="U23" s="21">
        <f t="shared" ref="U23:V25" si="16">O23+Q23+S23</f>
        <v>0.24</v>
      </c>
      <c r="V23" s="21">
        <f t="shared" si="16"/>
        <v>0</v>
      </c>
      <c r="W23" s="236">
        <v>0.35</v>
      </c>
      <c r="X23" s="237"/>
      <c r="Y23" s="236">
        <v>0</v>
      </c>
      <c r="Z23" s="237"/>
      <c r="AA23" s="236">
        <v>0</v>
      </c>
      <c r="AB23" s="237"/>
      <c r="AC23" s="21">
        <f t="shared" ref="AC23:AD25" si="17">W23+Y23+AA23</f>
        <v>0.35</v>
      </c>
      <c r="AD23" s="21">
        <f t="shared" si="17"/>
        <v>0</v>
      </c>
      <c r="AE23" s="390">
        <v>0</v>
      </c>
      <c r="AF23" s="237"/>
      <c r="AG23" s="390">
        <v>0.32</v>
      </c>
      <c r="AH23" s="237"/>
      <c r="AI23" s="391">
        <v>0</v>
      </c>
      <c r="AJ23" s="386"/>
      <c r="AK23" s="21">
        <f t="shared" ref="AK23:AL25" si="18">AE23+AG23+AI23</f>
        <v>0.32</v>
      </c>
      <c r="AL23" s="21">
        <f t="shared" si="18"/>
        <v>0</v>
      </c>
      <c r="AM23" s="390">
        <v>0</v>
      </c>
      <c r="AN23" s="237"/>
      <c r="AO23" s="390">
        <v>0</v>
      </c>
      <c r="AP23" s="237"/>
      <c r="AQ23" s="390">
        <v>0.09</v>
      </c>
      <c r="AR23" s="237"/>
      <c r="AS23" s="93">
        <f t="shared" ref="AS23:AT25" si="19">AM23+AO23+AQ23</f>
        <v>0.09</v>
      </c>
      <c r="AT23" s="93">
        <f t="shared" si="19"/>
        <v>0</v>
      </c>
      <c r="AU23" s="83">
        <f t="shared" si="10"/>
        <v>0.99999999999999989</v>
      </c>
      <c r="AV23" s="193">
        <f t="shared" si="11"/>
        <v>0</v>
      </c>
      <c r="AW23" s="193">
        <f t="shared" si="12"/>
        <v>0</v>
      </c>
      <c r="AX23" s="202">
        <f t="shared" si="13"/>
        <v>0</v>
      </c>
      <c r="AY23" s="202">
        <f t="shared" si="14"/>
        <v>0</v>
      </c>
      <c r="AZ23" s="199">
        <f t="shared" si="4"/>
        <v>0</v>
      </c>
      <c r="BA23" s="200">
        <f t="shared" si="4"/>
        <v>0</v>
      </c>
      <c r="BB23" s="198">
        <f t="shared" si="4"/>
        <v>0</v>
      </c>
      <c r="BC23" s="198">
        <f t="shared" si="4"/>
        <v>0</v>
      </c>
      <c r="BD23" s="201">
        <f t="shared" si="15"/>
        <v>0</v>
      </c>
      <c r="BE23" s="201">
        <f t="shared" si="15"/>
        <v>0</v>
      </c>
      <c r="BF23" s="201">
        <f t="shared" si="15"/>
        <v>0</v>
      </c>
      <c r="BG23" s="201">
        <f t="shared" si="15"/>
        <v>0</v>
      </c>
    </row>
    <row r="24" spans="2:59" ht="123" customHeight="1">
      <c r="B24" s="508"/>
      <c r="C24" s="508"/>
      <c r="D24" s="117" t="str">
        <f>+'Anexo 1. 01-FR-003 POA INSTIT.'!D78</f>
        <v>4.4.9 Diseñar e implementar el 100 % del Plan de Gestión de Integridad de la vigencia</v>
      </c>
      <c r="E24" s="203">
        <f>+'Anexo 1. 01-FR-003 POA INSTIT.'!E78</f>
        <v>0.1</v>
      </c>
      <c r="F24" s="203">
        <f>+'Anexo 1. 01-FR-003 POA INSTIT.'!F78</f>
        <v>1</v>
      </c>
      <c r="G24" s="204">
        <f>+'Anexo 1. 01-FR-003 POA INSTIT.'!L78</f>
        <v>1</v>
      </c>
      <c r="H24" s="204" t="str">
        <f>+'Anexo 1. 01-FR-003 POA INSTIT.'!G77</f>
        <v>S.I.</v>
      </c>
      <c r="I24" s="205" t="str">
        <f>+'Anexo 1. 01-FR-003 POA INSTIT.'!H78</f>
        <v>Plan de Gestión de Integridad diseñado e implementado</v>
      </c>
      <c r="J24" s="206" t="s">
        <v>418</v>
      </c>
      <c r="K24" s="230" t="s">
        <v>419</v>
      </c>
      <c r="L24" s="137" t="s">
        <v>420</v>
      </c>
      <c r="M24" s="137" t="s">
        <v>417</v>
      </c>
      <c r="N24" s="92" t="str">
        <f>+'Anexo 1. 01-FR-003 POA INSTIT.'!J78</f>
        <v>Dirección de Talento Humano</v>
      </c>
      <c r="O24" s="236">
        <v>0</v>
      </c>
      <c r="P24" s="237"/>
      <c r="Q24" s="236">
        <v>0</v>
      </c>
      <c r="R24" s="237"/>
      <c r="S24" s="236">
        <v>0.2</v>
      </c>
      <c r="T24" s="237"/>
      <c r="U24" s="21">
        <f t="shared" si="16"/>
        <v>0.2</v>
      </c>
      <c r="V24" s="21">
        <f t="shared" si="16"/>
        <v>0</v>
      </c>
      <c r="W24" s="236">
        <v>0</v>
      </c>
      <c r="X24" s="237"/>
      <c r="Y24" s="236">
        <v>0</v>
      </c>
      <c r="Z24" s="237"/>
      <c r="AA24" s="236">
        <v>0</v>
      </c>
      <c r="AB24" s="237"/>
      <c r="AC24" s="21">
        <f t="shared" si="17"/>
        <v>0</v>
      </c>
      <c r="AD24" s="21">
        <f t="shared" si="17"/>
        <v>0</v>
      </c>
      <c r="AE24" s="390">
        <v>0</v>
      </c>
      <c r="AF24" s="237"/>
      <c r="AG24" s="236">
        <v>0</v>
      </c>
      <c r="AH24" s="237"/>
      <c r="AI24" s="236">
        <v>0</v>
      </c>
      <c r="AJ24" s="386"/>
      <c r="AK24" s="21">
        <f t="shared" si="18"/>
        <v>0</v>
      </c>
      <c r="AL24" s="21">
        <f t="shared" si="18"/>
        <v>0</v>
      </c>
      <c r="AM24" s="236">
        <v>0</v>
      </c>
      <c r="AN24" s="237"/>
      <c r="AO24" s="236">
        <v>0</v>
      </c>
      <c r="AP24" s="237"/>
      <c r="AQ24" s="236">
        <v>0.8</v>
      </c>
      <c r="AR24" s="237"/>
      <c r="AS24" s="94">
        <f t="shared" si="19"/>
        <v>0.8</v>
      </c>
      <c r="AT24" s="94">
        <f t="shared" si="19"/>
        <v>0</v>
      </c>
      <c r="AU24" s="83">
        <f t="shared" si="10"/>
        <v>1</v>
      </c>
      <c r="AV24" s="193">
        <f t="shared" si="11"/>
        <v>0</v>
      </c>
      <c r="AW24" s="193">
        <f t="shared" si="12"/>
        <v>0</v>
      </c>
      <c r="AX24" s="202">
        <f t="shared" si="13"/>
        <v>0</v>
      </c>
      <c r="AY24" s="202">
        <f t="shared" si="14"/>
        <v>0</v>
      </c>
      <c r="AZ24" s="199">
        <f t="shared" si="4"/>
        <v>0</v>
      </c>
      <c r="BA24" s="200">
        <f t="shared" si="4"/>
        <v>0</v>
      </c>
      <c r="BB24" s="195">
        <f t="shared" si="4"/>
        <v>0</v>
      </c>
      <c r="BC24" s="195">
        <f t="shared" si="4"/>
        <v>0</v>
      </c>
      <c r="BD24" s="201">
        <f t="shared" si="15"/>
        <v>0</v>
      </c>
      <c r="BE24" s="201">
        <f t="shared" si="15"/>
        <v>0</v>
      </c>
      <c r="BF24" s="201">
        <f t="shared" si="15"/>
        <v>0</v>
      </c>
      <c r="BG24" s="201">
        <f t="shared" si="15"/>
        <v>0</v>
      </c>
    </row>
    <row r="25" spans="2:59" ht="99" customHeight="1">
      <c r="B25" s="509"/>
      <c r="C25" s="509"/>
      <c r="D25" s="117" t="str">
        <f>+'Anexo 1. 01-FR-003 POA INSTIT.'!D79</f>
        <v>4.4.10 Diseñar e implementar  el 100%  del  micrositio de Talento Humano durante el cuatrienio</v>
      </c>
      <c r="E25" s="203">
        <f>+'Anexo 1. 01-FR-003 POA INSTIT.'!E79</f>
        <v>0.1</v>
      </c>
      <c r="F25" s="203">
        <f>+'Anexo 1. 01-FR-003 POA INSTIT.'!F79</f>
        <v>1</v>
      </c>
      <c r="G25" s="204">
        <f>+'Anexo 1. 01-FR-003 POA INSTIT.'!L79</f>
        <v>0.2</v>
      </c>
      <c r="H25" s="204" t="str">
        <f>+'Anexo 1. 01-FR-003 POA INSTIT.'!G78</f>
        <v>S.I.</v>
      </c>
      <c r="I25" s="205" t="str">
        <f>+'Anexo 1. 01-FR-003 POA INSTIT.'!H79</f>
        <v>Micrositio de Talento Humano diseñado e implementado</v>
      </c>
      <c r="J25" s="206" t="s">
        <v>421</v>
      </c>
      <c r="K25" s="231" t="s">
        <v>579</v>
      </c>
      <c r="L25" s="137" t="s">
        <v>581</v>
      </c>
      <c r="M25" s="137" t="s">
        <v>422</v>
      </c>
      <c r="N25" s="92" t="str">
        <f>+'Anexo 1. 01-FR-003 POA INSTIT.'!J79</f>
        <v>Dirección de Talento Humano</v>
      </c>
      <c r="O25" s="236">
        <v>0</v>
      </c>
      <c r="P25" s="237"/>
      <c r="Q25" s="236">
        <v>0</v>
      </c>
      <c r="R25" s="237"/>
      <c r="S25" s="236">
        <v>0.2</v>
      </c>
      <c r="T25" s="237"/>
      <c r="U25" s="21">
        <f t="shared" si="16"/>
        <v>0.2</v>
      </c>
      <c r="V25" s="21">
        <f t="shared" si="16"/>
        <v>0</v>
      </c>
      <c r="W25" s="236">
        <v>0</v>
      </c>
      <c r="X25" s="237"/>
      <c r="Y25" s="236">
        <v>0</v>
      </c>
      <c r="Z25" s="237"/>
      <c r="AA25" s="236">
        <v>0</v>
      </c>
      <c r="AB25" s="237"/>
      <c r="AC25" s="21">
        <f t="shared" si="17"/>
        <v>0</v>
      </c>
      <c r="AD25" s="21">
        <f t="shared" si="17"/>
        <v>0</v>
      </c>
      <c r="AE25" s="236">
        <v>0</v>
      </c>
      <c r="AF25" s="237"/>
      <c r="AG25" s="236">
        <v>0</v>
      </c>
      <c r="AH25" s="237"/>
      <c r="AI25" s="236">
        <v>0</v>
      </c>
      <c r="AJ25" s="386"/>
      <c r="AK25" s="21">
        <f t="shared" si="18"/>
        <v>0</v>
      </c>
      <c r="AL25" s="21">
        <f t="shared" si="18"/>
        <v>0</v>
      </c>
      <c r="AM25" s="236">
        <v>0</v>
      </c>
      <c r="AN25" s="237"/>
      <c r="AO25" s="236">
        <v>0</v>
      </c>
      <c r="AP25" s="237"/>
      <c r="AQ25" s="236">
        <v>0</v>
      </c>
      <c r="AR25" s="237"/>
      <c r="AS25" s="94">
        <f t="shared" si="19"/>
        <v>0</v>
      </c>
      <c r="AT25" s="94">
        <f t="shared" si="19"/>
        <v>0</v>
      </c>
      <c r="AU25" s="83">
        <f t="shared" si="10"/>
        <v>0.2</v>
      </c>
      <c r="AV25" s="193">
        <f t="shared" si="11"/>
        <v>0</v>
      </c>
      <c r="AW25" s="193">
        <f t="shared" si="12"/>
        <v>0</v>
      </c>
      <c r="AX25" s="193">
        <f t="shared" si="13"/>
        <v>0</v>
      </c>
      <c r="AY25" s="193">
        <f t="shared" si="14"/>
        <v>0</v>
      </c>
      <c r="AZ25" s="199">
        <f t="shared" si="4"/>
        <v>0</v>
      </c>
      <c r="BA25" s="200">
        <f t="shared" si="4"/>
        <v>0</v>
      </c>
      <c r="BB25" s="195">
        <f t="shared" si="4"/>
        <v>0</v>
      </c>
      <c r="BC25" s="195">
        <f t="shared" si="4"/>
        <v>0</v>
      </c>
      <c r="BD25" s="201">
        <f>(IF(AND(AV25&gt;0,$F25&gt;0),AV25/$F25,0))</f>
        <v>0</v>
      </c>
      <c r="BE25" s="201">
        <f>(IF(AND(AW25&gt;0,$F25&gt;0),AW25/$F25,0))</f>
        <v>0</v>
      </c>
      <c r="BF25" s="201">
        <f>(IF(AND(AX25&gt;0,$F25&gt;0),AX25/$F25,0))</f>
        <v>0</v>
      </c>
      <c r="BG25" s="201">
        <f>(IF(AND(AY25&gt;0,$F25&gt;0),AY25/$F25,0))</f>
        <v>0</v>
      </c>
    </row>
    <row r="26" spans="2:59" ht="22.8">
      <c r="B26" s="523"/>
      <c r="C26" s="524"/>
      <c r="D26" s="524"/>
      <c r="E26" s="524"/>
      <c r="F26" s="524"/>
      <c r="G26" s="524"/>
      <c r="H26" s="524"/>
      <c r="I26" s="524"/>
      <c r="J26" s="524"/>
      <c r="K26" s="524"/>
      <c r="L26" s="524"/>
      <c r="M26" s="524"/>
      <c r="N26" s="524"/>
      <c r="O26" s="524"/>
      <c r="P26" s="524"/>
      <c r="Q26" s="524"/>
      <c r="R26" s="524"/>
      <c r="S26" s="524"/>
      <c r="T26" s="524"/>
      <c r="U26" s="524"/>
      <c r="V26" s="524"/>
      <c r="W26" s="524"/>
      <c r="X26" s="524"/>
      <c r="Y26" s="524"/>
      <c r="Z26" s="524"/>
      <c r="AA26" s="524"/>
      <c r="AB26" s="524"/>
      <c r="AC26" s="524"/>
      <c r="AD26" s="524"/>
      <c r="AE26" s="524"/>
      <c r="AF26" s="524"/>
      <c r="AG26" s="524"/>
      <c r="AH26" s="524"/>
      <c r="AI26" s="524"/>
      <c r="AJ26" s="524"/>
      <c r="AK26" s="524"/>
      <c r="AL26" s="524"/>
      <c r="AM26" s="524"/>
      <c r="AN26" s="524"/>
      <c r="AO26" s="524"/>
      <c r="AP26" s="524"/>
      <c r="AQ26" s="524"/>
      <c r="AR26" s="524"/>
      <c r="AS26" s="524"/>
      <c r="AT26" s="524"/>
      <c r="AU26" s="524"/>
      <c r="AV26" s="581"/>
      <c r="AW26" s="569" t="s">
        <v>16</v>
      </c>
      <c r="AX26" s="570"/>
      <c r="AY26" s="570"/>
      <c r="AZ26" s="1">
        <f t="shared" ref="AZ26:BG26" si="20">AVERAGE(AZ16:AZ25)</f>
        <v>0</v>
      </c>
      <c r="BA26" s="1">
        <f t="shared" si="20"/>
        <v>0</v>
      </c>
      <c r="BB26" s="1">
        <f t="shared" si="20"/>
        <v>0</v>
      </c>
      <c r="BC26" s="1">
        <f t="shared" si="20"/>
        <v>0</v>
      </c>
      <c r="BD26" s="1">
        <f t="shared" si="20"/>
        <v>0</v>
      </c>
      <c r="BE26" s="1">
        <f t="shared" si="20"/>
        <v>0</v>
      </c>
      <c r="BF26" s="1">
        <f t="shared" si="20"/>
        <v>0</v>
      </c>
      <c r="BG26" s="1">
        <f t="shared" si="20"/>
        <v>0</v>
      </c>
    </row>
    <row r="27" spans="2:59">
      <c r="B27" s="215"/>
      <c r="C27" s="215"/>
      <c r="D27" s="215"/>
      <c r="E27" s="215"/>
      <c r="F27" s="215"/>
      <c r="G27" s="216"/>
      <c r="H27" s="216"/>
      <c r="I27" s="215"/>
      <c r="J27" s="215"/>
      <c r="K27" s="215"/>
      <c r="L27" s="215"/>
      <c r="M27" s="215"/>
      <c r="N27" s="215"/>
    </row>
    <row r="28" spans="2:59">
      <c r="B28" s="215"/>
      <c r="C28" s="215"/>
      <c r="D28" s="580"/>
      <c r="E28" s="580"/>
      <c r="F28" s="580"/>
      <c r="G28" s="580"/>
      <c r="H28" s="580"/>
      <c r="I28" s="580"/>
      <c r="J28" s="580"/>
      <c r="K28" s="580"/>
      <c r="L28" s="580"/>
      <c r="M28" s="580"/>
      <c r="N28" s="580"/>
    </row>
    <row r="29" spans="2:59" ht="15.6">
      <c r="B29" s="81" t="s">
        <v>23</v>
      </c>
      <c r="C29" s="95">
        <v>45450</v>
      </c>
      <c r="D29" s="238"/>
      <c r="E29" s="572" t="s">
        <v>50</v>
      </c>
      <c r="F29" s="573" t="s">
        <v>582</v>
      </c>
      <c r="G29" s="574"/>
      <c r="H29" s="574"/>
      <c r="I29" s="574"/>
      <c r="J29" s="575"/>
      <c r="K29" s="239"/>
      <c r="L29" s="542"/>
      <c r="M29" s="542"/>
      <c r="N29" s="579"/>
    </row>
    <row r="30" spans="2:59" ht="15.6">
      <c r="B30" s="215"/>
      <c r="C30" s="215"/>
      <c r="D30" s="239"/>
      <c r="E30" s="572"/>
      <c r="F30" s="576"/>
      <c r="G30" s="577"/>
      <c r="H30" s="577"/>
      <c r="I30" s="577"/>
      <c r="J30" s="578"/>
      <c r="K30" s="215"/>
      <c r="L30" s="215"/>
      <c r="M30" s="215"/>
      <c r="N30" s="215"/>
    </row>
    <row r="31" spans="2:59" ht="15.6">
      <c r="B31" s="81" t="s">
        <v>49</v>
      </c>
      <c r="C31" s="95">
        <v>45679</v>
      </c>
      <c r="D31" s="215"/>
      <c r="E31" s="215"/>
      <c r="F31" s="215"/>
      <c r="K31" s="215"/>
      <c r="L31" s="215"/>
      <c r="M31" s="215"/>
      <c r="N31" s="215"/>
    </row>
    <row r="32" spans="2:59">
      <c r="B32" s="215"/>
      <c r="C32" s="215"/>
      <c r="D32" s="215"/>
      <c r="E32" s="215"/>
      <c r="F32" s="215"/>
      <c r="K32" s="215"/>
      <c r="L32" s="215"/>
      <c r="M32" s="215"/>
      <c r="N32" s="215"/>
    </row>
    <row r="33" spans="2:14" ht="31.5" customHeight="1">
      <c r="B33" s="81" t="s">
        <v>49</v>
      </c>
      <c r="C33" s="95">
        <v>45898</v>
      </c>
      <c r="D33" s="215"/>
      <c r="E33" s="215"/>
      <c r="F33" s="215"/>
      <c r="K33" s="215"/>
      <c r="L33" s="215"/>
      <c r="M33" s="215"/>
      <c r="N33" s="215"/>
    </row>
    <row r="34" spans="2:14">
      <c r="B34" s="215"/>
      <c r="C34" s="215"/>
      <c r="D34" s="215"/>
      <c r="E34" s="215"/>
      <c r="F34" s="215"/>
      <c r="K34" s="215"/>
      <c r="L34" s="215"/>
      <c r="M34" s="215"/>
      <c r="N34" s="215"/>
    </row>
    <row r="35" spans="2:14">
      <c r="B35" s="215"/>
      <c r="C35" s="215"/>
      <c r="D35" s="215"/>
      <c r="E35" s="215"/>
      <c r="F35" s="215"/>
      <c r="G35" s="216"/>
      <c r="H35" s="216"/>
      <c r="I35" s="571"/>
      <c r="J35" s="571"/>
      <c r="K35" s="571"/>
      <c r="L35" s="571"/>
      <c r="M35" s="217"/>
      <c r="N35" s="217"/>
    </row>
    <row r="36" spans="2:14">
      <c r="B36" s="522" t="s">
        <v>144</v>
      </c>
      <c r="C36" s="522"/>
      <c r="D36" s="522"/>
      <c r="E36" s="522"/>
      <c r="F36" s="522"/>
      <c r="G36" s="216"/>
      <c r="H36" s="216"/>
      <c r="I36" s="215"/>
      <c r="J36" s="215"/>
      <c r="K36" s="240"/>
      <c r="L36" s="215"/>
      <c r="M36" s="215"/>
      <c r="N36" s="215"/>
    </row>
    <row r="37" spans="2:14">
      <c r="B37" s="215"/>
      <c r="C37" s="215"/>
      <c r="D37" s="215"/>
      <c r="E37" s="215"/>
      <c r="F37" s="215"/>
      <c r="G37" s="216"/>
      <c r="H37" s="216"/>
      <c r="I37" s="571"/>
      <c r="J37" s="571"/>
      <c r="K37" s="571"/>
      <c r="L37" s="571"/>
      <c r="M37" s="217"/>
      <c r="N37" s="217"/>
    </row>
    <row r="38" spans="2:14">
      <c r="B38" s="215"/>
      <c r="C38" s="215"/>
      <c r="D38" s="215"/>
      <c r="E38" s="215"/>
      <c r="F38" s="215"/>
      <c r="G38" s="216"/>
      <c r="H38" s="216"/>
      <c r="I38" s="215"/>
      <c r="J38" s="215"/>
      <c r="K38" s="240"/>
      <c r="L38" s="215"/>
      <c r="M38" s="215"/>
      <c r="N38" s="215"/>
    </row>
    <row r="39" spans="2:14">
      <c r="B39" s="215"/>
      <c r="C39" s="215"/>
      <c r="D39" s="215"/>
      <c r="E39" s="215"/>
      <c r="F39" s="215"/>
      <c r="G39" s="216"/>
      <c r="H39" s="216"/>
      <c r="I39" s="571"/>
      <c r="J39" s="571"/>
      <c r="K39" s="571"/>
      <c r="L39" s="571"/>
      <c r="M39" s="217"/>
      <c r="N39" s="217"/>
    </row>
  </sheetData>
  <mergeCells count="69">
    <mergeCell ref="F12:F15"/>
    <mergeCell ref="C9:D9"/>
    <mergeCell ref="B2:B6"/>
    <mergeCell ref="C2:BE6"/>
    <mergeCell ref="BF6:BG6"/>
    <mergeCell ref="AV7:AZ7"/>
    <mergeCell ref="C8:D8"/>
    <mergeCell ref="C10:D10"/>
    <mergeCell ref="B12:B15"/>
    <mergeCell ref="C12:C15"/>
    <mergeCell ref="D12:D15"/>
    <mergeCell ref="E12:E15"/>
    <mergeCell ref="BD12:BG12"/>
    <mergeCell ref="O13:V13"/>
    <mergeCell ref="W13:AD13"/>
    <mergeCell ref="AE13:AL13"/>
    <mergeCell ref="O12:AT12"/>
    <mergeCell ref="AU12:AU15"/>
    <mergeCell ref="AV12:AY12"/>
    <mergeCell ref="AZ12:BC12"/>
    <mergeCell ref="BA13:BA15"/>
    <mergeCell ref="BB13:BB15"/>
    <mergeCell ref="AM13:AT13"/>
    <mergeCell ref="AV13:AV15"/>
    <mergeCell ref="AW13:AW15"/>
    <mergeCell ref="AX13:AX15"/>
    <mergeCell ref="AY13:AY15"/>
    <mergeCell ref="BD13:BD15"/>
    <mergeCell ref="BE13:BE15"/>
    <mergeCell ref="BF13:BF15"/>
    <mergeCell ref="BG13:BG15"/>
    <mergeCell ref="O14:P14"/>
    <mergeCell ref="Q14:R14"/>
    <mergeCell ref="S14:T14"/>
    <mergeCell ref="U14:V14"/>
    <mergeCell ref="W14:X14"/>
    <mergeCell ref="Y14:Z14"/>
    <mergeCell ref="BC13:BC15"/>
    <mergeCell ref="AA14:AB14"/>
    <mergeCell ref="AO14:AP14"/>
    <mergeCell ref="AQ14:AR14"/>
    <mergeCell ref="AS14:AT14"/>
    <mergeCell ref="AZ13:AZ15"/>
    <mergeCell ref="M12:M15"/>
    <mergeCell ref="N12:N15"/>
    <mergeCell ref="G12:G15"/>
    <mergeCell ref="H12:H15"/>
    <mergeCell ref="I12:I15"/>
    <mergeCell ref="J12:J15"/>
    <mergeCell ref="K12:K15"/>
    <mergeCell ref="L12:L15"/>
    <mergeCell ref="AW26:AY26"/>
    <mergeCell ref="AC14:AD14"/>
    <mergeCell ref="AE14:AF14"/>
    <mergeCell ref="AG14:AH14"/>
    <mergeCell ref="AI14:AJ14"/>
    <mergeCell ref="AK14:AL14"/>
    <mergeCell ref="AM14:AN14"/>
    <mergeCell ref="I39:L39"/>
    <mergeCell ref="B16:B25"/>
    <mergeCell ref="C16:C25"/>
    <mergeCell ref="E29:E30"/>
    <mergeCell ref="F29:J30"/>
    <mergeCell ref="L29:N29"/>
    <mergeCell ref="I35:L35"/>
    <mergeCell ref="B36:F36"/>
    <mergeCell ref="I37:L37"/>
    <mergeCell ref="D28:N28"/>
    <mergeCell ref="B26:AV26"/>
  </mergeCells>
  <conditionalFormatting sqref="AZ16:BC25">
    <cfRule type="cellIs" dxfId="35" priority="1" operator="greaterThan">
      <formula>1</formula>
    </cfRule>
    <cfRule type="cellIs" dxfId="34" priority="2" operator="between">
      <formula>0.950000000000001</formula>
      <formula>1</formula>
    </cfRule>
    <cfRule type="cellIs" dxfId="33" priority="3" operator="between">
      <formula>0.75</formula>
      <formula>0.95</formula>
    </cfRule>
    <cfRule type="cellIs" dxfId="32" priority="4" operator="lessThan">
      <formula>0.75</formula>
    </cfRule>
  </conditionalFormatting>
  <dataValidations count="1">
    <dataValidation allowBlank="1" showInputMessage="1" showErrorMessage="1" prompt="Transcriba de manera exacta el objetivo definido en la caracterización del proceso." sqref="C9:D9" xr:uid="{00000000-0002-0000-0400-000000000000}"/>
  </dataValidations>
  <pageMargins left="0.7" right="0.7" top="0.75" bottom="0.75" header="0.3" footer="0.3"/>
  <pageSetup orientation="portrait" r:id="rId1"/>
  <ignoredErrors>
    <ignoredError sqref="H25 H16 H17 H18 H19 H20 H21 H22 H23 H24" unlockedFormula="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1000000}">
          <x14:formula1>
            <xm:f>'Listas-N'!$E$6:$E$10</xm:f>
          </x14:formula1>
          <xm:sqref>C10:D10</xm:sqref>
        </x14:dataValidation>
        <x14:dataValidation type="list" allowBlank="1" showInputMessage="1" showErrorMessage="1" xr:uid="{00000000-0002-0000-0400-000002000000}">
          <x14:formula1>
            <xm:f>'Listas-N'!$C$6:$C$21</xm:f>
          </x14:formula1>
          <xm:sqref>C8:D8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B1:BG32"/>
  <sheetViews>
    <sheetView showGridLines="0" zoomScale="55" zoomScaleNormal="55" workbookViewId="0">
      <selection activeCell="B9" sqref="B9"/>
    </sheetView>
  </sheetViews>
  <sheetFormatPr baseColWidth="10" defaultColWidth="17.33203125" defaultRowHeight="15"/>
  <cols>
    <col min="1" max="1" width="4.33203125" style="66" customWidth="1"/>
    <col min="2" max="2" width="50.44140625" style="212" customWidth="1"/>
    <col min="3" max="3" width="42" style="212" customWidth="1"/>
    <col min="4" max="4" width="49.6640625" style="212" customWidth="1"/>
    <col min="5" max="6" width="27.5546875" style="212" customWidth="1"/>
    <col min="7" max="8" width="29.33203125" style="213" customWidth="1"/>
    <col min="9" max="9" width="25.6640625" style="212" customWidth="1"/>
    <col min="10" max="10" width="31.88671875" style="212" customWidth="1"/>
    <col min="11" max="11" width="55.88671875" style="212" customWidth="1"/>
    <col min="12" max="12" width="48.44140625" style="212" customWidth="1"/>
    <col min="13" max="13" width="28.5546875" style="212" customWidth="1"/>
    <col min="14" max="14" width="50" style="212" customWidth="1"/>
    <col min="15" max="46" width="15.88671875" style="66" customWidth="1"/>
    <col min="47" max="47" width="24.5546875" style="66" customWidth="1"/>
    <col min="48" max="48" width="22.88671875" style="66" customWidth="1"/>
    <col min="49" max="49" width="19.33203125" style="66" customWidth="1"/>
    <col min="50" max="50" width="18.44140625" style="66" customWidth="1"/>
    <col min="51" max="51" width="19.44140625" style="66" customWidth="1"/>
    <col min="52" max="52" width="23.33203125" style="66" customWidth="1"/>
    <col min="53" max="54" width="25.109375" style="66" customWidth="1"/>
    <col min="55" max="55" width="26.6640625" style="66" customWidth="1"/>
    <col min="56" max="56" width="26.33203125" style="66" customWidth="1"/>
    <col min="57" max="57" width="26.5546875" style="66" customWidth="1"/>
    <col min="58" max="58" width="26.33203125" style="66" customWidth="1"/>
    <col min="59" max="59" width="27.33203125" style="66" customWidth="1"/>
    <col min="60" max="16384" width="17.33203125" style="66"/>
  </cols>
  <sheetData>
    <row r="1" spans="2:59" ht="15" customHeight="1" thickBot="1"/>
    <row r="2" spans="2:59" ht="16.5" customHeight="1">
      <c r="B2" s="498" t="s">
        <v>125</v>
      </c>
      <c r="C2" s="530" t="s">
        <v>111</v>
      </c>
      <c r="D2" s="531"/>
      <c r="E2" s="531"/>
      <c r="F2" s="531"/>
      <c r="G2" s="531"/>
      <c r="H2" s="531"/>
      <c r="I2" s="531"/>
      <c r="J2" s="531"/>
      <c r="K2" s="531"/>
      <c r="L2" s="531"/>
      <c r="M2" s="531"/>
      <c r="N2" s="531"/>
      <c r="O2" s="531"/>
      <c r="P2" s="531"/>
      <c r="Q2" s="531"/>
      <c r="R2" s="531"/>
      <c r="S2" s="531"/>
      <c r="T2" s="531"/>
      <c r="U2" s="531"/>
      <c r="V2" s="531"/>
      <c r="W2" s="531"/>
      <c r="X2" s="531"/>
      <c r="Y2" s="531"/>
      <c r="Z2" s="531"/>
      <c r="AA2" s="531"/>
      <c r="AB2" s="531"/>
      <c r="AC2" s="531"/>
      <c r="AD2" s="531"/>
      <c r="AE2" s="531"/>
      <c r="AF2" s="531"/>
      <c r="AG2" s="531"/>
      <c r="AH2" s="531"/>
      <c r="AI2" s="531"/>
      <c r="AJ2" s="531"/>
      <c r="AK2" s="531"/>
      <c r="AL2" s="531"/>
      <c r="AM2" s="531"/>
      <c r="AN2" s="531"/>
      <c r="AO2" s="531"/>
      <c r="AP2" s="531"/>
      <c r="AQ2" s="531"/>
      <c r="AR2" s="531"/>
      <c r="AS2" s="531"/>
      <c r="AT2" s="531"/>
      <c r="AU2" s="531"/>
      <c r="AV2" s="531"/>
      <c r="AW2" s="531"/>
      <c r="AX2" s="531"/>
      <c r="AY2" s="531"/>
      <c r="AZ2" s="531"/>
      <c r="BA2" s="531"/>
      <c r="BB2" s="531"/>
      <c r="BC2" s="531"/>
      <c r="BD2" s="531"/>
      <c r="BE2" s="532"/>
      <c r="BF2" s="55" t="s">
        <v>643</v>
      </c>
      <c r="BG2" s="56"/>
    </row>
    <row r="3" spans="2:59" ht="16.5" customHeight="1">
      <c r="B3" s="499"/>
      <c r="C3" s="533"/>
      <c r="D3" s="534"/>
      <c r="E3" s="534"/>
      <c r="F3" s="534"/>
      <c r="G3" s="534"/>
      <c r="H3" s="534"/>
      <c r="I3" s="534"/>
      <c r="J3" s="534"/>
      <c r="K3" s="534"/>
      <c r="L3" s="534"/>
      <c r="M3" s="534"/>
      <c r="N3" s="534"/>
      <c r="O3" s="534"/>
      <c r="P3" s="534"/>
      <c r="Q3" s="534"/>
      <c r="R3" s="534"/>
      <c r="S3" s="534"/>
      <c r="T3" s="534"/>
      <c r="U3" s="534"/>
      <c r="V3" s="534"/>
      <c r="W3" s="534"/>
      <c r="X3" s="534"/>
      <c r="Y3" s="534"/>
      <c r="Z3" s="534"/>
      <c r="AA3" s="534"/>
      <c r="AB3" s="534"/>
      <c r="AC3" s="534"/>
      <c r="AD3" s="534"/>
      <c r="AE3" s="534"/>
      <c r="AF3" s="534"/>
      <c r="AG3" s="534"/>
      <c r="AH3" s="534"/>
      <c r="AI3" s="534"/>
      <c r="AJ3" s="534"/>
      <c r="AK3" s="534"/>
      <c r="AL3" s="534"/>
      <c r="AM3" s="534"/>
      <c r="AN3" s="534"/>
      <c r="AO3" s="534"/>
      <c r="AP3" s="534"/>
      <c r="AQ3" s="534"/>
      <c r="AR3" s="534"/>
      <c r="AS3" s="534"/>
      <c r="AT3" s="534"/>
      <c r="AU3" s="534"/>
      <c r="AV3" s="534"/>
      <c r="AW3" s="534"/>
      <c r="AX3" s="534"/>
      <c r="AY3" s="534"/>
      <c r="AZ3" s="534"/>
      <c r="BA3" s="534"/>
      <c r="BB3" s="534"/>
      <c r="BC3" s="534"/>
      <c r="BD3" s="534"/>
      <c r="BE3" s="535"/>
      <c r="BF3" s="57" t="s">
        <v>25</v>
      </c>
      <c r="BG3" s="58" t="s">
        <v>26</v>
      </c>
    </row>
    <row r="4" spans="2:59" ht="16.5" customHeight="1">
      <c r="B4" s="499"/>
      <c r="C4" s="533"/>
      <c r="D4" s="534"/>
      <c r="E4" s="534"/>
      <c r="F4" s="534"/>
      <c r="G4" s="534"/>
      <c r="H4" s="534"/>
      <c r="I4" s="534"/>
      <c r="J4" s="534"/>
      <c r="K4" s="534"/>
      <c r="L4" s="534"/>
      <c r="M4" s="534"/>
      <c r="N4" s="534"/>
      <c r="O4" s="534"/>
      <c r="P4" s="534"/>
      <c r="Q4" s="534"/>
      <c r="R4" s="534"/>
      <c r="S4" s="534"/>
      <c r="T4" s="534"/>
      <c r="U4" s="534"/>
      <c r="V4" s="534"/>
      <c r="W4" s="534"/>
      <c r="X4" s="534"/>
      <c r="Y4" s="534"/>
      <c r="Z4" s="534"/>
      <c r="AA4" s="534"/>
      <c r="AB4" s="534"/>
      <c r="AC4" s="534"/>
      <c r="AD4" s="534"/>
      <c r="AE4" s="534"/>
      <c r="AF4" s="534"/>
      <c r="AG4" s="534"/>
      <c r="AH4" s="534"/>
      <c r="AI4" s="534"/>
      <c r="AJ4" s="534"/>
      <c r="AK4" s="534"/>
      <c r="AL4" s="534"/>
      <c r="AM4" s="534"/>
      <c r="AN4" s="534"/>
      <c r="AO4" s="534"/>
      <c r="AP4" s="534"/>
      <c r="AQ4" s="534"/>
      <c r="AR4" s="534"/>
      <c r="AS4" s="534"/>
      <c r="AT4" s="534"/>
      <c r="AU4" s="534"/>
      <c r="AV4" s="534"/>
      <c r="AW4" s="534"/>
      <c r="AX4" s="534"/>
      <c r="AY4" s="534"/>
      <c r="AZ4" s="534"/>
      <c r="BA4" s="534"/>
      <c r="BB4" s="534"/>
      <c r="BC4" s="534"/>
      <c r="BD4" s="534"/>
      <c r="BE4" s="535"/>
      <c r="BF4" s="59">
        <v>6</v>
      </c>
      <c r="BG4" s="60" t="s">
        <v>34</v>
      </c>
    </row>
    <row r="5" spans="2:59" ht="16.5" customHeight="1">
      <c r="B5" s="499"/>
      <c r="C5" s="533"/>
      <c r="D5" s="534"/>
      <c r="E5" s="534"/>
      <c r="F5" s="534"/>
      <c r="G5" s="534"/>
      <c r="H5" s="534"/>
      <c r="I5" s="534"/>
      <c r="J5" s="534"/>
      <c r="K5" s="534"/>
      <c r="L5" s="534"/>
      <c r="M5" s="534"/>
      <c r="N5" s="534"/>
      <c r="O5" s="534"/>
      <c r="P5" s="534"/>
      <c r="Q5" s="534"/>
      <c r="R5" s="534"/>
      <c r="S5" s="534"/>
      <c r="T5" s="534"/>
      <c r="U5" s="534"/>
      <c r="V5" s="534"/>
      <c r="W5" s="534"/>
      <c r="X5" s="534"/>
      <c r="Y5" s="534"/>
      <c r="Z5" s="534"/>
      <c r="AA5" s="534"/>
      <c r="AB5" s="534"/>
      <c r="AC5" s="534"/>
      <c r="AD5" s="534"/>
      <c r="AE5" s="534"/>
      <c r="AF5" s="534"/>
      <c r="AG5" s="534"/>
      <c r="AH5" s="534"/>
      <c r="AI5" s="534"/>
      <c r="AJ5" s="534"/>
      <c r="AK5" s="534"/>
      <c r="AL5" s="534"/>
      <c r="AM5" s="534"/>
      <c r="AN5" s="534"/>
      <c r="AO5" s="534"/>
      <c r="AP5" s="534"/>
      <c r="AQ5" s="534"/>
      <c r="AR5" s="534"/>
      <c r="AS5" s="534"/>
      <c r="AT5" s="534"/>
      <c r="AU5" s="534"/>
      <c r="AV5" s="534"/>
      <c r="AW5" s="534"/>
      <c r="AX5" s="534"/>
      <c r="AY5" s="534"/>
      <c r="AZ5" s="534"/>
      <c r="BA5" s="534"/>
      <c r="BB5" s="534"/>
      <c r="BC5" s="534"/>
      <c r="BD5" s="534"/>
      <c r="BE5" s="535"/>
      <c r="BF5" s="61" t="s">
        <v>27</v>
      </c>
      <c r="BG5" s="62"/>
    </row>
    <row r="6" spans="2:59" ht="16.5" customHeight="1" thickBot="1">
      <c r="B6" s="500"/>
      <c r="C6" s="536"/>
      <c r="D6" s="537"/>
      <c r="E6" s="537"/>
      <c r="F6" s="537"/>
      <c r="G6" s="537"/>
      <c r="H6" s="537"/>
      <c r="I6" s="537"/>
      <c r="J6" s="537"/>
      <c r="K6" s="537"/>
      <c r="L6" s="537"/>
      <c r="M6" s="537"/>
      <c r="N6" s="537"/>
      <c r="O6" s="537"/>
      <c r="P6" s="537"/>
      <c r="Q6" s="537"/>
      <c r="R6" s="537"/>
      <c r="S6" s="537"/>
      <c r="T6" s="537"/>
      <c r="U6" s="537"/>
      <c r="V6" s="537"/>
      <c r="W6" s="537"/>
      <c r="X6" s="537"/>
      <c r="Y6" s="537"/>
      <c r="Z6" s="537"/>
      <c r="AA6" s="537"/>
      <c r="AB6" s="537"/>
      <c r="AC6" s="537"/>
      <c r="AD6" s="537"/>
      <c r="AE6" s="537"/>
      <c r="AF6" s="537"/>
      <c r="AG6" s="537"/>
      <c r="AH6" s="537"/>
      <c r="AI6" s="537"/>
      <c r="AJ6" s="537"/>
      <c r="AK6" s="537"/>
      <c r="AL6" s="537"/>
      <c r="AM6" s="537"/>
      <c r="AN6" s="537"/>
      <c r="AO6" s="537"/>
      <c r="AP6" s="537"/>
      <c r="AQ6" s="537"/>
      <c r="AR6" s="537"/>
      <c r="AS6" s="537"/>
      <c r="AT6" s="537"/>
      <c r="AU6" s="537"/>
      <c r="AV6" s="537"/>
      <c r="AW6" s="537"/>
      <c r="AX6" s="537"/>
      <c r="AY6" s="537"/>
      <c r="AZ6" s="537"/>
      <c r="BA6" s="537"/>
      <c r="BB6" s="537"/>
      <c r="BC6" s="537"/>
      <c r="BD6" s="537"/>
      <c r="BE6" s="538"/>
      <c r="BF6" s="539">
        <v>45428</v>
      </c>
      <c r="BG6" s="540"/>
    </row>
    <row r="7" spans="2:59" ht="19.5" customHeight="1">
      <c r="B7" s="63"/>
      <c r="C7" s="63"/>
      <c r="D7" s="63"/>
      <c r="E7" s="63"/>
      <c r="F7" s="63"/>
      <c r="G7" s="64"/>
      <c r="H7" s="64"/>
      <c r="I7" s="63"/>
      <c r="J7" s="63"/>
      <c r="K7" s="63"/>
      <c r="L7" s="63"/>
      <c r="M7" s="63"/>
      <c r="N7" s="63"/>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541"/>
      <c r="AW7" s="542"/>
      <c r="AX7" s="542"/>
      <c r="AY7" s="542"/>
      <c r="AZ7" s="543"/>
      <c r="BA7" s="246"/>
      <c r="BB7" s="246"/>
      <c r="BC7" s="246"/>
      <c r="BD7" s="65"/>
      <c r="BE7" s="65"/>
    </row>
    <row r="8" spans="2:59" ht="28.5" customHeight="1">
      <c r="B8" s="67" t="s">
        <v>44</v>
      </c>
      <c r="C8" s="590" t="s">
        <v>88</v>
      </c>
      <c r="D8" s="590"/>
      <c r="E8" s="68"/>
      <c r="F8" s="68"/>
      <c r="G8" s="68"/>
      <c r="H8" s="68"/>
      <c r="I8" s="68"/>
      <c r="J8" s="68"/>
      <c r="K8" s="68"/>
      <c r="L8" s="68"/>
      <c r="M8" s="68"/>
      <c r="N8" s="68"/>
      <c r="AV8" s="246"/>
      <c r="AW8" s="246"/>
      <c r="AX8" s="246"/>
      <c r="AY8" s="246"/>
      <c r="AZ8" s="246"/>
      <c r="BA8" s="246"/>
      <c r="BB8" s="246"/>
      <c r="BC8" s="246"/>
    </row>
    <row r="9" spans="2:59" ht="124.5" customHeight="1">
      <c r="B9" s="67" t="s">
        <v>31</v>
      </c>
      <c r="C9" s="598" t="s">
        <v>381</v>
      </c>
      <c r="D9" s="599"/>
      <c r="E9" s="68"/>
      <c r="F9" s="68"/>
      <c r="G9" s="68"/>
      <c r="H9" s="68"/>
      <c r="I9" s="68"/>
      <c r="J9" s="68"/>
      <c r="K9" s="68"/>
      <c r="L9" s="68"/>
      <c r="M9" s="68"/>
      <c r="N9" s="68"/>
      <c r="AV9" s="246"/>
      <c r="AW9" s="246"/>
      <c r="AX9" s="246"/>
      <c r="AY9" s="246"/>
      <c r="AZ9" s="246"/>
      <c r="BA9" s="246"/>
      <c r="BB9" s="246"/>
      <c r="BC9" s="246"/>
    </row>
    <row r="10" spans="2:59" ht="30" customHeight="1">
      <c r="B10" s="67" t="s">
        <v>96</v>
      </c>
      <c r="C10" s="545">
        <v>2025</v>
      </c>
      <c r="D10" s="546"/>
      <c r="E10" s="68"/>
      <c r="F10" s="68"/>
      <c r="G10" s="68"/>
      <c r="H10" s="68"/>
      <c r="I10" s="68"/>
      <c r="J10" s="68"/>
      <c r="K10" s="68"/>
      <c r="L10" s="68"/>
      <c r="M10" s="68"/>
      <c r="N10" s="68"/>
      <c r="AV10" s="246"/>
      <c r="AW10" s="246"/>
      <c r="AX10" s="246"/>
      <c r="AY10" s="246"/>
      <c r="AZ10" s="246"/>
      <c r="BA10" s="246"/>
      <c r="BB10" s="246"/>
      <c r="BC10" s="246"/>
    </row>
    <row r="11" spans="2:59" ht="14.25" customHeight="1">
      <c r="B11" s="63"/>
      <c r="C11" s="63"/>
      <c r="D11" s="63"/>
      <c r="E11" s="63"/>
      <c r="F11" s="63"/>
      <c r="G11" s="64"/>
      <c r="H11" s="64"/>
      <c r="I11" s="63"/>
      <c r="J11" s="63"/>
      <c r="K11" s="63"/>
      <c r="L11" s="63"/>
      <c r="M11" s="63"/>
      <c r="N11" s="63"/>
      <c r="AV11" s="246"/>
      <c r="AW11" s="246"/>
      <c r="AX11" s="246"/>
      <c r="AY11" s="246"/>
      <c r="AZ11" s="246"/>
      <c r="BA11" s="246"/>
      <c r="BB11" s="246"/>
      <c r="BC11" s="246"/>
    </row>
    <row r="12" spans="2:59" ht="33" customHeight="1">
      <c r="B12" s="497" t="s">
        <v>0</v>
      </c>
      <c r="C12" s="497" t="s">
        <v>51</v>
      </c>
      <c r="D12" s="497" t="s">
        <v>131</v>
      </c>
      <c r="E12" s="497" t="s">
        <v>59</v>
      </c>
      <c r="F12" s="497" t="s">
        <v>130</v>
      </c>
      <c r="G12" s="497" t="s">
        <v>56</v>
      </c>
      <c r="H12" s="497" t="s">
        <v>22</v>
      </c>
      <c r="I12" s="497" t="s">
        <v>58</v>
      </c>
      <c r="J12" s="497" t="s">
        <v>38</v>
      </c>
      <c r="K12" s="497" t="s">
        <v>33</v>
      </c>
      <c r="L12" s="497" t="s">
        <v>17</v>
      </c>
      <c r="M12" s="497" t="s">
        <v>39</v>
      </c>
      <c r="N12" s="497" t="s">
        <v>41</v>
      </c>
      <c r="O12" s="551" t="s">
        <v>105</v>
      </c>
      <c r="P12" s="551"/>
      <c r="Q12" s="551"/>
      <c r="R12" s="551"/>
      <c r="S12" s="551"/>
      <c r="T12" s="551"/>
      <c r="U12" s="551"/>
      <c r="V12" s="551"/>
      <c r="W12" s="551"/>
      <c r="X12" s="551"/>
      <c r="Y12" s="551"/>
      <c r="Z12" s="551"/>
      <c r="AA12" s="551"/>
      <c r="AB12" s="551"/>
      <c r="AC12" s="551"/>
      <c r="AD12" s="551"/>
      <c r="AE12" s="551"/>
      <c r="AF12" s="551"/>
      <c r="AG12" s="551"/>
      <c r="AH12" s="551"/>
      <c r="AI12" s="551"/>
      <c r="AJ12" s="551"/>
      <c r="AK12" s="551"/>
      <c r="AL12" s="551"/>
      <c r="AM12" s="551"/>
      <c r="AN12" s="551"/>
      <c r="AO12" s="551"/>
      <c r="AP12" s="551"/>
      <c r="AQ12" s="551"/>
      <c r="AR12" s="551"/>
      <c r="AS12" s="551"/>
      <c r="AT12" s="551"/>
      <c r="AU12" s="552" t="s">
        <v>60</v>
      </c>
      <c r="AV12" s="553" t="s">
        <v>126</v>
      </c>
      <c r="AW12" s="554"/>
      <c r="AX12" s="554"/>
      <c r="AY12" s="555"/>
      <c r="AZ12" s="556" t="s">
        <v>123</v>
      </c>
      <c r="BA12" s="557"/>
      <c r="BB12" s="557"/>
      <c r="BC12" s="558"/>
      <c r="BD12" s="547" t="s">
        <v>124</v>
      </c>
      <c r="BE12" s="548"/>
      <c r="BF12" s="548"/>
      <c r="BG12" s="549"/>
    </row>
    <row r="13" spans="2:59" ht="21.75" customHeight="1">
      <c r="B13" s="497"/>
      <c r="C13" s="497"/>
      <c r="D13" s="497"/>
      <c r="E13" s="497"/>
      <c r="F13" s="497"/>
      <c r="G13" s="497"/>
      <c r="H13" s="497"/>
      <c r="I13" s="497"/>
      <c r="J13" s="497"/>
      <c r="K13" s="497"/>
      <c r="L13" s="497"/>
      <c r="M13" s="497"/>
      <c r="N13" s="497"/>
      <c r="O13" s="550" t="s">
        <v>18</v>
      </c>
      <c r="P13" s="550"/>
      <c r="Q13" s="550"/>
      <c r="R13" s="550"/>
      <c r="S13" s="550"/>
      <c r="T13" s="550"/>
      <c r="U13" s="550"/>
      <c r="V13" s="550"/>
      <c r="W13" s="550" t="s">
        <v>19</v>
      </c>
      <c r="X13" s="550"/>
      <c r="Y13" s="550"/>
      <c r="Z13" s="550"/>
      <c r="AA13" s="550"/>
      <c r="AB13" s="550"/>
      <c r="AC13" s="550"/>
      <c r="AD13" s="550"/>
      <c r="AE13" s="550" t="s">
        <v>20</v>
      </c>
      <c r="AF13" s="550"/>
      <c r="AG13" s="550"/>
      <c r="AH13" s="550"/>
      <c r="AI13" s="550"/>
      <c r="AJ13" s="550"/>
      <c r="AK13" s="550"/>
      <c r="AL13" s="550"/>
      <c r="AM13" s="550" t="s">
        <v>21</v>
      </c>
      <c r="AN13" s="550"/>
      <c r="AO13" s="550"/>
      <c r="AP13" s="550"/>
      <c r="AQ13" s="550"/>
      <c r="AR13" s="550"/>
      <c r="AS13" s="550"/>
      <c r="AT13" s="550"/>
      <c r="AU13" s="552"/>
      <c r="AV13" s="562" t="s">
        <v>112</v>
      </c>
      <c r="AW13" s="562" t="s">
        <v>19</v>
      </c>
      <c r="AX13" s="562" t="s">
        <v>113</v>
      </c>
      <c r="AY13" s="562" t="s">
        <v>114</v>
      </c>
      <c r="AZ13" s="559" t="s">
        <v>112</v>
      </c>
      <c r="BA13" s="559" t="s">
        <v>115</v>
      </c>
      <c r="BB13" s="559" t="s">
        <v>116</v>
      </c>
      <c r="BC13" s="559" t="s">
        <v>117</v>
      </c>
      <c r="BD13" s="565" t="s">
        <v>18</v>
      </c>
      <c r="BE13" s="565" t="s">
        <v>19</v>
      </c>
      <c r="BF13" s="565" t="s">
        <v>20</v>
      </c>
      <c r="BG13" s="565" t="s">
        <v>21</v>
      </c>
    </row>
    <row r="14" spans="2:59" ht="21.75" customHeight="1">
      <c r="B14" s="497"/>
      <c r="C14" s="497"/>
      <c r="D14" s="497"/>
      <c r="E14" s="497"/>
      <c r="F14" s="497"/>
      <c r="G14" s="497"/>
      <c r="H14" s="497"/>
      <c r="I14" s="497"/>
      <c r="J14" s="497"/>
      <c r="K14" s="497"/>
      <c r="L14" s="497"/>
      <c r="M14" s="497"/>
      <c r="N14" s="497"/>
      <c r="O14" s="568" t="s">
        <v>2</v>
      </c>
      <c r="P14" s="568"/>
      <c r="Q14" s="568" t="s">
        <v>3</v>
      </c>
      <c r="R14" s="568"/>
      <c r="S14" s="568" t="s">
        <v>4</v>
      </c>
      <c r="T14" s="568"/>
      <c r="U14" s="551" t="s">
        <v>5</v>
      </c>
      <c r="V14" s="551"/>
      <c r="W14" s="568" t="s">
        <v>24</v>
      </c>
      <c r="X14" s="568"/>
      <c r="Y14" s="568" t="s">
        <v>6</v>
      </c>
      <c r="Z14" s="568"/>
      <c r="AA14" s="568" t="s">
        <v>7</v>
      </c>
      <c r="AB14" s="568"/>
      <c r="AC14" s="551" t="s">
        <v>5</v>
      </c>
      <c r="AD14" s="551"/>
      <c r="AE14" s="568" t="s">
        <v>8</v>
      </c>
      <c r="AF14" s="568"/>
      <c r="AG14" s="568" t="s">
        <v>9</v>
      </c>
      <c r="AH14" s="568"/>
      <c r="AI14" s="568" t="s">
        <v>10</v>
      </c>
      <c r="AJ14" s="568"/>
      <c r="AK14" s="551" t="s">
        <v>5</v>
      </c>
      <c r="AL14" s="551"/>
      <c r="AM14" s="568" t="s">
        <v>11</v>
      </c>
      <c r="AN14" s="568"/>
      <c r="AO14" s="568" t="s">
        <v>12</v>
      </c>
      <c r="AP14" s="568"/>
      <c r="AQ14" s="568" t="s">
        <v>13</v>
      </c>
      <c r="AR14" s="568"/>
      <c r="AS14" s="551" t="s">
        <v>5</v>
      </c>
      <c r="AT14" s="551"/>
      <c r="AU14" s="552"/>
      <c r="AV14" s="563"/>
      <c r="AW14" s="563"/>
      <c r="AX14" s="563"/>
      <c r="AY14" s="563"/>
      <c r="AZ14" s="560"/>
      <c r="BA14" s="560"/>
      <c r="BB14" s="560"/>
      <c r="BC14" s="560"/>
      <c r="BD14" s="566"/>
      <c r="BE14" s="566"/>
      <c r="BF14" s="566"/>
      <c r="BG14" s="566"/>
    </row>
    <row r="15" spans="2:59" ht="21.75" customHeight="1">
      <c r="B15" s="497"/>
      <c r="C15" s="497"/>
      <c r="D15" s="497"/>
      <c r="E15" s="497"/>
      <c r="F15" s="497"/>
      <c r="G15" s="497"/>
      <c r="H15" s="497"/>
      <c r="I15" s="497"/>
      <c r="J15" s="497"/>
      <c r="K15" s="497"/>
      <c r="L15" s="497"/>
      <c r="M15" s="497"/>
      <c r="N15" s="497"/>
      <c r="O15" s="69" t="s">
        <v>14</v>
      </c>
      <c r="P15" s="70" t="s">
        <v>15</v>
      </c>
      <c r="Q15" s="69" t="s">
        <v>14</v>
      </c>
      <c r="R15" s="70" t="s">
        <v>15</v>
      </c>
      <c r="S15" s="69" t="s">
        <v>14</v>
      </c>
      <c r="T15" s="70" t="s">
        <v>15</v>
      </c>
      <c r="U15" s="71" t="s">
        <v>14</v>
      </c>
      <c r="V15" s="72" t="s">
        <v>15</v>
      </c>
      <c r="W15" s="69" t="s">
        <v>14</v>
      </c>
      <c r="X15" s="70" t="s">
        <v>15</v>
      </c>
      <c r="Y15" s="69" t="s">
        <v>14</v>
      </c>
      <c r="Z15" s="70" t="s">
        <v>15</v>
      </c>
      <c r="AA15" s="69" t="s">
        <v>14</v>
      </c>
      <c r="AB15" s="70" t="s">
        <v>15</v>
      </c>
      <c r="AC15" s="71" t="s">
        <v>14</v>
      </c>
      <c r="AD15" s="72" t="s">
        <v>15</v>
      </c>
      <c r="AE15" s="69" t="s">
        <v>14</v>
      </c>
      <c r="AF15" s="70" t="s">
        <v>15</v>
      </c>
      <c r="AG15" s="69" t="s">
        <v>14</v>
      </c>
      <c r="AH15" s="70" t="s">
        <v>15</v>
      </c>
      <c r="AI15" s="69" t="s">
        <v>14</v>
      </c>
      <c r="AJ15" s="70" t="s">
        <v>15</v>
      </c>
      <c r="AK15" s="71" t="s">
        <v>14</v>
      </c>
      <c r="AL15" s="72" t="s">
        <v>15</v>
      </c>
      <c r="AM15" s="69" t="s">
        <v>14</v>
      </c>
      <c r="AN15" s="70" t="s">
        <v>15</v>
      </c>
      <c r="AO15" s="69" t="s">
        <v>14</v>
      </c>
      <c r="AP15" s="70" t="s">
        <v>15</v>
      </c>
      <c r="AQ15" s="69" t="s">
        <v>14</v>
      </c>
      <c r="AR15" s="70" t="s">
        <v>15</v>
      </c>
      <c r="AS15" s="71" t="s">
        <v>14</v>
      </c>
      <c r="AT15" s="72" t="s">
        <v>15</v>
      </c>
      <c r="AU15" s="552"/>
      <c r="AV15" s="564"/>
      <c r="AW15" s="564"/>
      <c r="AX15" s="564"/>
      <c r="AY15" s="564"/>
      <c r="AZ15" s="561"/>
      <c r="BA15" s="561"/>
      <c r="BB15" s="561"/>
      <c r="BC15" s="561"/>
      <c r="BD15" s="567"/>
      <c r="BE15" s="567"/>
      <c r="BF15" s="567"/>
      <c r="BG15" s="567"/>
    </row>
    <row r="16" spans="2:59" ht="205.5" customHeight="1">
      <c r="B16" s="507" t="str">
        <f>+'Anexo 1. 01-FR-003 POA INSTIT.'!B55</f>
        <v>4. Fortalecer las capacidades institucionales a través de la  modernización y la transformación tecnológica de la Personería de Bogotá, D. C.</v>
      </c>
      <c r="C16" s="507" t="str">
        <f>+'Anexo 1. 01-FR-003 POA INSTIT.'!C80</f>
        <v>4.5 Implementar el 100% de las acciones que contribuyan a la modernización de la infraestructura física de la Entidad, para brindar una respuesta oportuna a las solicitudes de los usuarios, a 30 de junio de 2028.</v>
      </c>
      <c r="D16" s="220" t="str">
        <f>+'Anexo 1. 01-FR-003 POA INSTIT.'!D80</f>
        <v>4.5.1 Atender  el 100% de los servicios de mantenimiento, almacén y transporte, solicitados por los (as) colaboradores (as) de la Personería de Bogotá, D.C., para mantener o modernizar la infraestructura física de la entidad y aportar al fortalecimiento de las capacidades institucionales, durante el cuatrienio.</v>
      </c>
      <c r="E16" s="73">
        <f>+'Anexo 1. 01-FR-003 POA INSTIT.'!E80</f>
        <v>0.75</v>
      </c>
      <c r="F16" s="82">
        <f>+'Anexo 1. 01-FR-003 POA INSTIT.'!F80</f>
        <v>1</v>
      </c>
      <c r="G16" s="73">
        <f>+'Anexo 1. 01-FR-003 POA INSTIT.'!L80</f>
        <v>1</v>
      </c>
      <c r="H16" s="167">
        <f>+'Anexo 1. 01-FR-003 POA INSTIT.'!G80</f>
        <v>1</v>
      </c>
      <c r="I16" s="75" t="str">
        <f>+'Anexo 1. 01-FR-003 POA INSTIT.'!H80</f>
        <v>Servicios atendidos que contribuyan a mantener o modernizar la infraestructura física de la entidad y  al fortalecimiento de las capacidades institucionales.</v>
      </c>
      <c r="J16" s="75" t="s">
        <v>382</v>
      </c>
      <c r="K16" s="241" t="s">
        <v>383</v>
      </c>
      <c r="L16" s="137" t="s">
        <v>527</v>
      </c>
      <c r="M16" s="137" t="s">
        <v>384</v>
      </c>
      <c r="N16" s="92" t="str">
        <f>+'Anexo 1. 01-FR-003 POA INSTIT.'!J80</f>
        <v>Subdirección de Recursos Físicos</v>
      </c>
      <c r="O16" s="255">
        <v>1</v>
      </c>
      <c r="P16" s="255"/>
      <c r="Q16" s="255">
        <v>1</v>
      </c>
      <c r="R16" s="255"/>
      <c r="S16" s="255">
        <v>1</v>
      </c>
      <c r="T16" s="255"/>
      <c r="U16" s="21">
        <f>IFERROR((AVERAGE(O16,Q16,S16)),0)</f>
        <v>1</v>
      </c>
      <c r="V16" s="21">
        <f>IFERROR((AVERAGE(P16,R16,T16)),0)</f>
        <v>0</v>
      </c>
      <c r="W16" s="255">
        <v>1</v>
      </c>
      <c r="X16" s="255"/>
      <c r="Y16" s="255">
        <v>1</v>
      </c>
      <c r="Z16" s="255"/>
      <c r="AA16" s="255">
        <v>1</v>
      </c>
      <c r="AB16" s="255"/>
      <c r="AC16" s="21">
        <f>IFERROR((AVERAGE(W16,Y16,AA16)),0)</f>
        <v>1</v>
      </c>
      <c r="AD16" s="21">
        <f>IFERROR((AVERAGE(X16,Z16,AB16)),0)</f>
        <v>0</v>
      </c>
      <c r="AE16" s="255">
        <v>1</v>
      </c>
      <c r="AF16" s="252"/>
      <c r="AG16" s="255">
        <v>1</v>
      </c>
      <c r="AH16" s="252"/>
      <c r="AI16" s="255">
        <v>1</v>
      </c>
      <c r="AJ16" s="252"/>
      <c r="AK16" s="21">
        <f>IFERROR((AVERAGE(AE16,AG16,AI16)),0)</f>
        <v>1</v>
      </c>
      <c r="AL16" s="21">
        <f>IFERROR((AVERAGE(AF16,AH16,AJ16)),0)</f>
        <v>0</v>
      </c>
      <c r="AM16" s="255">
        <v>1</v>
      </c>
      <c r="AN16" s="252"/>
      <c r="AO16" s="255">
        <v>1</v>
      </c>
      <c r="AP16" s="252"/>
      <c r="AQ16" s="255">
        <v>1</v>
      </c>
      <c r="AR16" s="252"/>
      <c r="AS16" s="21">
        <f>IFERROR((AVERAGE(AM16,AO16,AQ16)),0)</f>
        <v>1</v>
      </c>
      <c r="AT16" s="21">
        <f>IFERROR((AVERAGE(AN16,AP16,AR16)),0)</f>
        <v>0</v>
      </c>
      <c r="AU16" s="21">
        <f>IFERROR((AVERAGE(O16,Q16,S16,W16,Y16,AA16,AE16,AG16,AI16,AM16,AO16,AQ16)),0)</f>
        <v>1</v>
      </c>
      <c r="AV16" s="165">
        <f>IFERROR((AVERAGE(P16,R16,T16)),0)</f>
        <v>0</v>
      </c>
      <c r="AW16" s="165">
        <f>IFERROR((AVERAGE(P16,R16,T16,X16,Z16,AB16)),0)</f>
        <v>0</v>
      </c>
      <c r="AX16" s="165">
        <f>IFERROR((AVERAGE(P16,R16,T16,X16,Z16,AB16,AF16,AH16,AJ16)),0)</f>
        <v>0</v>
      </c>
      <c r="AY16" s="165">
        <f>(IFERROR((AVERAGE(P16,R16,T16,X16,Z16,AB16,AF16,AH16,AJ16,AN16,AP16,AR16)),0))</f>
        <v>0</v>
      </c>
      <c r="AZ16" s="161">
        <f t="shared" ref="AZ16:BC17" si="0">IF(AND(AV16&gt;0,$AU16&gt;0),AV16/$AU16,0)</f>
        <v>0</v>
      </c>
      <c r="BA16" s="161">
        <f t="shared" si="0"/>
        <v>0</v>
      </c>
      <c r="BB16" s="158">
        <f t="shared" si="0"/>
        <v>0</v>
      </c>
      <c r="BC16" s="158">
        <f t="shared" si="0"/>
        <v>0</v>
      </c>
      <c r="BD16" s="162">
        <f>(((IF(AND(AV16&gt;0,$F16&gt;0),AV16/$F16,0)))/4)*0.25</f>
        <v>0</v>
      </c>
      <c r="BE16" s="162">
        <f>(((IF(AND(AW16&gt;0,$F16&gt;0),AW16/$F16,0)))/4)*0.5</f>
        <v>0</v>
      </c>
      <c r="BF16" s="162">
        <f>(((IF(AND(AX16&gt;0,$F16&gt;0),AX16/$F16,0)))/4)*0.75</f>
        <v>0</v>
      </c>
      <c r="BG16" s="162">
        <f>(((IF(AND(AY16&gt;0,$F16&gt;0),AY16/$F16,0)))/4)</f>
        <v>0</v>
      </c>
    </row>
    <row r="17" spans="2:59" ht="208.5" customHeight="1">
      <c r="B17" s="509"/>
      <c r="C17" s="509"/>
      <c r="D17" s="220" t="str">
        <f>+'Anexo 1. 01-FR-003 POA INSTIT.'!D81</f>
        <v>4.5.2 Ejecutar  el 100% de las actividades del Plan Estratégico de Seguridad Vial  durante el cuatrienio.</v>
      </c>
      <c r="E17" s="73">
        <f>+'Anexo 1. 01-FR-003 POA INSTIT.'!E81</f>
        <v>0.25</v>
      </c>
      <c r="F17" s="82">
        <f>+'Anexo 1. 01-FR-003 POA INSTIT.'!F81</f>
        <v>1</v>
      </c>
      <c r="G17" s="73">
        <f>+'Anexo 1. 01-FR-003 POA INSTIT.'!L81</f>
        <v>1</v>
      </c>
      <c r="H17" s="167">
        <f>+'Anexo 1. 01-FR-003 POA INSTIT.'!G81</f>
        <v>1</v>
      </c>
      <c r="I17" s="75" t="str">
        <f>+'Anexo 1. 01-FR-003 POA INSTIT.'!H81</f>
        <v>Actividades del Plan Estratégico de Seguridad Vial ejecutadas.</v>
      </c>
      <c r="J17" s="75" t="s">
        <v>385</v>
      </c>
      <c r="K17" s="241" t="s">
        <v>386</v>
      </c>
      <c r="L17" s="137" t="s">
        <v>387</v>
      </c>
      <c r="M17" s="137" t="s">
        <v>384</v>
      </c>
      <c r="N17" s="92" t="str">
        <f>+'Anexo 1. 01-FR-003 POA INSTIT.'!J81</f>
        <v>Subdirección de Recursos Físicos</v>
      </c>
      <c r="O17" s="255">
        <v>1</v>
      </c>
      <c r="P17" s="255"/>
      <c r="Q17" s="255">
        <v>1</v>
      </c>
      <c r="R17" s="255"/>
      <c r="S17" s="255">
        <v>1</v>
      </c>
      <c r="T17" s="255"/>
      <c r="U17" s="21">
        <f>IFERROR((AVERAGE(O17,Q17,S17)),0)</f>
        <v>1</v>
      </c>
      <c r="V17" s="21">
        <f>IFERROR((AVERAGE(P17,R17,T17)),0)</f>
        <v>0</v>
      </c>
      <c r="W17" s="255">
        <v>1</v>
      </c>
      <c r="X17" s="255"/>
      <c r="Y17" s="255">
        <v>1</v>
      </c>
      <c r="Z17" s="255"/>
      <c r="AA17" s="255">
        <v>1</v>
      </c>
      <c r="AB17" s="255"/>
      <c r="AC17" s="21">
        <f>IFERROR((AVERAGE(W17,Y17,AA17)),0)</f>
        <v>1</v>
      </c>
      <c r="AD17" s="21">
        <f>IFERROR((AVERAGE(X17,Z17,AB17)),0)</f>
        <v>0</v>
      </c>
      <c r="AE17" s="255">
        <v>1</v>
      </c>
      <c r="AF17" s="252"/>
      <c r="AG17" s="255">
        <v>1</v>
      </c>
      <c r="AH17" s="252"/>
      <c r="AI17" s="255">
        <v>1</v>
      </c>
      <c r="AJ17" s="252"/>
      <c r="AK17" s="21">
        <f>IFERROR((AVERAGE(AE17,AG17,AI17)),0)</f>
        <v>1</v>
      </c>
      <c r="AL17" s="21">
        <f>IFERROR((AVERAGE(AF17,AH17,AJ17)),0)</f>
        <v>0</v>
      </c>
      <c r="AM17" s="255">
        <v>1</v>
      </c>
      <c r="AN17" s="252"/>
      <c r="AO17" s="255">
        <v>1</v>
      </c>
      <c r="AP17" s="252"/>
      <c r="AQ17" s="255">
        <v>1</v>
      </c>
      <c r="AR17" s="252"/>
      <c r="AS17" s="21">
        <f>IFERROR((AVERAGE(AM17,AO17,AQ17)),0)</f>
        <v>1</v>
      </c>
      <c r="AT17" s="21">
        <f>IFERROR((AVERAGE(AN17,AP17,AR17)),0)</f>
        <v>0</v>
      </c>
      <c r="AU17" s="21">
        <f>IFERROR((AVERAGE(O17,Q17,S17,W17,Y17,AA17,AE17,AG17,AI17,AM17,AO17,AQ17)),0)</f>
        <v>1</v>
      </c>
      <c r="AV17" s="165">
        <f>IFERROR((AVERAGE(P17,R17,T17)),0)</f>
        <v>0</v>
      </c>
      <c r="AW17" s="165">
        <f>IFERROR((AVERAGE(P17,R17,T17,X17,Z17,AB17)),0)</f>
        <v>0</v>
      </c>
      <c r="AX17" s="165">
        <f>IFERROR((AVERAGE(P17,R17,T17,X17,Z17,AB17,AF17,AH17,AJ17)),0)</f>
        <v>0</v>
      </c>
      <c r="AY17" s="165">
        <f>(IFERROR((AVERAGE(P17,R17,T17,X17,Z17,AB17,AF17,AH17,AJ17,AN17,AP17,AR17)),0))</f>
        <v>0</v>
      </c>
      <c r="AZ17" s="161">
        <f t="shared" si="0"/>
        <v>0</v>
      </c>
      <c r="BA17" s="161">
        <f t="shared" si="0"/>
        <v>0</v>
      </c>
      <c r="BB17" s="158">
        <f t="shared" si="0"/>
        <v>0</v>
      </c>
      <c r="BC17" s="158">
        <f t="shared" si="0"/>
        <v>0</v>
      </c>
      <c r="BD17" s="162">
        <f>(((IF(AND(AV17&gt;0,$F17&gt;0),AV17/$F17,0)))/4)*0.25</f>
        <v>0</v>
      </c>
      <c r="BE17" s="162">
        <f>(((IF(AND(AW17&gt;0,$F17&gt;0),AW17/$F17,0)))/4)*0.5</f>
        <v>0</v>
      </c>
      <c r="BF17" s="162">
        <f>(((IF(AND(AX17&gt;0,$F17&gt;0),AX17/$F17,0)))/4)*0.75</f>
        <v>0</v>
      </c>
      <c r="BG17" s="162">
        <f>(((IF(AND(AY17&gt;0,$F17&gt;0),AY17/$F17,0)))/4)</f>
        <v>0</v>
      </c>
    </row>
    <row r="18" spans="2:59" ht="44.25" customHeight="1">
      <c r="B18" s="324"/>
      <c r="C18" s="323"/>
      <c r="D18" s="220"/>
      <c r="E18" s="73"/>
      <c r="F18" s="82"/>
      <c r="G18" s="73"/>
      <c r="H18" s="167"/>
      <c r="I18" s="75"/>
      <c r="J18" s="75"/>
      <c r="K18" s="241"/>
      <c r="L18" s="137"/>
      <c r="M18" s="137"/>
      <c r="N18" s="92"/>
      <c r="O18" s="255"/>
      <c r="P18" s="255"/>
      <c r="Q18" s="255"/>
      <c r="R18" s="255"/>
      <c r="S18" s="255"/>
      <c r="T18" s="255"/>
      <c r="U18" s="21"/>
      <c r="V18" s="21"/>
      <c r="W18" s="255"/>
      <c r="X18" s="255"/>
      <c r="Y18" s="255"/>
      <c r="Z18" s="255"/>
      <c r="AA18" s="255"/>
      <c r="AB18" s="255"/>
      <c r="AC18" s="21"/>
      <c r="AD18" s="21"/>
      <c r="AE18" s="255"/>
      <c r="AF18" s="252"/>
      <c r="AG18" s="255"/>
      <c r="AH18" s="252"/>
      <c r="AI18" s="255"/>
      <c r="AJ18" s="252"/>
      <c r="AK18" s="21"/>
      <c r="AL18" s="21"/>
      <c r="AM18" s="255"/>
      <c r="AN18" s="252"/>
      <c r="AO18" s="255"/>
      <c r="AP18" s="252"/>
      <c r="AQ18" s="255"/>
      <c r="AR18" s="252"/>
      <c r="AS18" s="21"/>
      <c r="AT18" s="21"/>
      <c r="AU18" s="21"/>
      <c r="AV18" s="165"/>
      <c r="AW18" s="165"/>
      <c r="AX18" s="165"/>
      <c r="AY18" s="165"/>
      <c r="AZ18" s="161"/>
      <c r="BA18" s="161"/>
      <c r="BB18" s="158"/>
      <c r="BC18" s="158"/>
      <c r="BD18" s="162"/>
      <c r="BE18" s="162"/>
      <c r="BF18" s="162"/>
      <c r="BG18" s="162"/>
    </row>
    <row r="19" spans="2:59" ht="22.8">
      <c r="B19" s="523"/>
      <c r="C19" s="524"/>
      <c r="D19" s="524"/>
      <c r="E19" s="524"/>
      <c r="F19" s="524"/>
      <c r="G19" s="524"/>
      <c r="H19" s="524"/>
      <c r="I19" s="524"/>
      <c r="J19" s="524"/>
      <c r="K19" s="524"/>
      <c r="L19" s="524"/>
      <c r="M19" s="524"/>
      <c r="N19" s="524"/>
      <c r="O19" s="524"/>
      <c r="P19" s="524"/>
      <c r="Q19" s="524"/>
      <c r="R19" s="524"/>
      <c r="S19" s="524"/>
      <c r="T19" s="524"/>
      <c r="U19" s="524"/>
      <c r="V19" s="524"/>
      <c r="W19" s="524"/>
      <c r="X19" s="524"/>
      <c r="Y19" s="524"/>
      <c r="Z19" s="524"/>
      <c r="AA19" s="524"/>
      <c r="AB19" s="524"/>
      <c r="AC19" s="524"/>
      <c r="AD19" s="524"/>
      <c r="AE19" s="524"/>
      <c r="AF19" s="524"/>
      <c r="AG19" s="524"/>
      <c r="AH19" s="524"/>
      <c r="AI19" s="524"/>
      <c r="AJ19" s="524"/>
      <c r="AK19" s="524"/>
      <c r="AL19" s="524"/>
      <c r="AM19" s="524"/>
      <c r="AN19" s="524"/>
      <c r="AO19" s="524"/>
      <c r="AP19" s="524"/>
      <c r="AQ19" s="524"/>
      <c r="AR19" s="524"/>
      <c r="AS19" s="524"/>
      <c r="AT19" s="524"/>
      <c r="AU19" s="524"/>
      <c r="AV19" s="581"/>
      <c r="AW19" s="569" t="s">
        <v>16</v>
      </c>
      <c r="AX19" s="570"/>
      <c r="AY19" s="570"/>
      <c r="AZ19" s="1">
        <f t="shared" ref="AZ19:BG19" si="1">AVERAGE(AZ16:AZ17)</f>
        <v>0</v>
      </c>
      <c r="BA19" s="1">
        <f t="shared" si="1"/>
        <v>0</v>
      </c>
      <c r="BB19" s="1">
        <f t="shared" si="1"/>
        <v>0</v>
      </c>
      <c r="BC19" s="1">
        <f t="shared" si="1"/>
        <v>0</v>
      </c>
      <c r="BD19" s="1">
        <f t="shared" si="1"/>
        <v>0</v>
      </c>
      <c r="BE19" s="1">
        <f t="shared" si="1"/>
        <v>0</v>
      </c>
      <c r="BF19" s="1">
        <f t="shared" si="1"/>
        <v>0</v>
      </c>
      <c r="BG19" s="1">
        <f t="shared" si="1"/>
        <v>0</v>
      </c>
    </row>
    <row r="20" spans="2:59">
      <c r="B20" s="215"/>
      <c r="C20" s="215"/>
      <c r="D20" s="215"/>
      <c r="E20" s="215"/>
      <c r="F20" s="215"/>
      <c r="G20" s="216"/>
      <c r="H20" s="216"/>
      <c r="I20" s="215"/>
      <c r="J20" s="215"/>
      <c r="K20" s="215"/>
      <c r="L20" s="215"/>
      <c r="M20" s="215"/>
      <c r="N20" s="215"/>
    </row>
    <row r="21" spans="2:59">
      <c r="B21" s="215"/>
      <c r="C21" s="215"/>
      <c r="D21" s="580"/>
      <c r="E21" s="580"/>
      <c r="F21" s="580"/>
      <c r="G21" s="580"/>
      <c r="H21" s="580"/>
      <c r="I21" s="580"/>
      <c r="J21" s="580"/>
      <c r="K21" s="580"/>
      <c r="L21" s="580"/>
      <c r="M21" s="580"/>
      <c r="N21" s="580"/>
    </row>
    <row r="22" spans="2:59" ht="30" customHeight="1">
      <c r="B22" s="81" t="s">
        <v>23</v>
      </c>
      <c r="C22" s="95">
        <v>45450</v>
      </c>
      <c r="D22" s="238"/>
      <c r="E22" s="572" t="s">
        <v>50</v>
      </c>
      <c r="F22" s="615" t="s">
        <v>717</v>
      </c>
      <c r="G22" s="615"/>
      <c r="H22" s="615"/>
      <c r="I22" s="615"/>
      <c r="J22" s="615"/>
      <c r="K22" s="239"/>
      <c r="L22" s="542"/>
      <c r="M22" s="542"/>
      <c r="N22" s="579"/>
    </row>
    <row r="23" spans="2:59" ht="13.5" customHeight="1">
      <c r="B23" s="215"/>
      <c r="C23" s="215"/>
      <c r="D23" s="239"/>
      <c r="E23" s="572"/>
      <c r="F23" s="615"/>
      <c r="G23" s="615"/>
      <c r="H23" s="615"/>
      <c r="I23" s="615"/>
      <c r="J23" s="615"/>
      <c r="K23" s="215"/>
      <c r="L23" s="215"/>
      <c r="M23" s="215"/>
      <c r="N23" s="215"/>
    </row>
    <row r="24" spans="2:59" ht="31.5" customHeight="1">
      <c r="B24" s="81" t="s">
        <v>49</v>
      </c>
      <c r="C24" s="95">
        <v>45679</v>
      </c>
      <c r="D24" s="215"/>
      <c r="E24" s="215"/>
      <c r="F24" s="215"/>
      <c r="K24" s="215"/>
      <c r="L24" s="215"/>
      <c r="M24" s="215"/>
      <c r="N24" s="215"/>
    </row>
    <row r="25" spans="2:59">
      <c r="B25" s="215"/>
      <c r="C25" s="215"/>
      <c r="D25" s="215"/>
      <c r="E25" s="215"/>
      <c r="F25" s="215"/>
      <c r="K25" s="215"/>
      <c r="L25" s="215"/>
      <c r="M25" s="215"/>
      <c r="N25" s="215"/>
    </row>
    <row r="26" spans="2:59" ht="31.5" customHeight="1">
      <c r="B26" s="81" t="s">
        <v>49</v>
      </c>
      <c r="C26" s="95">
        <v>45898</v>
      </c>
      <c r="D26" s="215"/>
      <c r="E26" s="215"/>
      <c r="F26" s="215"/>
      <c r="K26" s="215"/>
      <c r="L26" s="215"/>
      <c r="M26" s="215"/>
      <c r="N26" s="215"/>
    </row>
    <row r="27" spans="2:59">
      <c r="B27" s="215"/>
      <c r="C27" s="215"/>
      <c r="D27" s="215"/>
      <c r="E27" s="215"/>
      <c r="F27" s="215"/>
      <c r="K27" s="215"/>
      <c r="L27" s="215"/>
      <c r="M27" s="215"/>
      <c r="N27" s="215"/>
    </row>
    <row r="28" spans="2:59" ht="15" customHeight="1">
      <c r="B28" s="215"/>
      <c r="C28" s="215"/>
      <c r="D28" s="215"/>
      <c r="E28" s="215"/>
      <c r="F28" s="215"/>
      <c r="G28" s="216"/>
      <c r="H28" s="216"/>
      <c r="I28" s="571"/>
      <c r="J28" s="571"/>
      <c r="K28" s="571"/>
      <c r="L28" s="571"/>
      <c r="M28" s="217"/>
      <c r="N28" s="217"/>
    </row>
    <row r="29" spans="2:59" ht="15" customHeight="1">
      <c r="B29" s="522" t="s">
        <v>144</v>
      </c>
      <c r="C29" s="522"/>
      <c r="D29" s="522"/>
      <c r="E29" s="522"/>
      <c r="F29" s="522"/>
      <c r="G29" s="216"/>
      <c r="H29" s="216"/>
      <c r="I29" s="215"/>
      <c r="J29" s="215"/>
      <c r="K29" s="240"/>
      <c r="L29" s="215"/>
      <c r="M29" s="215"/>
      <c r="N29" s="215"/>
    </row>
    <row r="30" spans="2:59" ht="15" customHeight="1">
      <c r="B30" s="215"/>
      <c r="C30" s="215"/>
      <c r="D30" s="215"/>
      <c r="E30" s="215"/>
      <c r="F30" s="215"/>
      <c r="G30" s="216"/>
      <c r="H30" s="216"/>
      <c r="I30" s="571"/>
      <c r="J30" s="571"/>
      <c r="K30" s="571"/>
      <c r="L30" s="571"/>
      <c r="M30" s="217"/>
      <c r="N30" s="217"/>
    </row>
    <row r="31" spans="2:59" ht="15" customHeight="1">
      <c r="B31" s="215"/>
      <c r="C31" s="215"/>
      <c r="D31" s="215"/>
      <c r="E31" s="215"/>
      <c r="F31" s="215"/>
      <c r="G31" s="216"/>
      <c r="H31" s="216"/>
      <c r="I31" s="215"/>
      <c r="J31" s="215"/>
      <c r="K31" s="240"/>
      <c r="L31" s="215"/>
      <c r="M31" s="215"/>
      <c r="N31" s="215"/>
    </row>
    <row r="32" spans="2:59" ht="15" customHeight="1">
      <c r="B32" s="215"/>
      <c r="C32" s="215"/>
      <c r="D32" s="215"/>
      <c r="E32" s="215"/>
      <c r="F32" s="215"/>
      <c r="G32" s="216"/>
      <c r="H32" s="216"/>
      <c r="I32" s="571"/>
      <c r="J32" s="571"/>
      <c r="K32" s="571"/>
      <c r="L32" s="571"/>
      <c r="M32" s="217"/>
      <c r="N32" s="217"/>
    </row>
  </sheetData>
  <sheetProtection algorithmName="SHA-512" hashValue="p8Yw2Sog2Eso0XuMGFjxO2C6cMY1TSMUSsd6VTu5sWNmjm6Bb5nYa9lUnkC6p8/Nlmohhy5xa3tHC9srA2nKrA==" saltValue="U0Z3iYbUP8Z+GSbt5+z0VA==" spinCount="100000" sheet="1" objects="1" scenarios="1"/>
  <mergeCells count="69">
    <mergeCell ref="AW19:AY19"/>
    <mergeCell ref="AK14:AL14"/>
    <mergeCell ref="AM14:AN14"/>
    <mergeCell ref="I32:L32"/>
    <mergeCell ref="E22:E23"/>
    <mergeCell ref="F22:J23"/>
    <mergeCell ref="L22:N22"/>
    <mergeCell ref="I28:L28"/>
    <mergeCell ref="B29:F29"/>
    <mergeCell ref="I30:L30"/>
    <mergeCell ref="D21:N21"/>
    <mergeCell ref="AC14:AD14"/>
    <mergeCell ref="AE14:AF14"/>
    <mergeCell ref="AG14:AH14"/>
    <mergeCell ref="AI14:AJ14"/>
    <mergeCell ref="M12:M15"/>
    <mergeCell ref="H12:H15"/>
    <mergeCell ref="I12:I15"/>
    <mergeCell ref="J12:J15"/>
    <mergeCell ref="K12:K15"/>
    <mergeCell ref="L12:L15"/>
    <mergeCell ref="B19:AV19"/>
    <mergeCell ref="BF13:BF15"/>
    <mergeCell ref="BG13:BG15"/>
    <mergeCell ref="O14:P14"/>
    <mergeCell ref="Q14:R14"/>
    <mergeCell ref="S14:T14"/>
    <mergeCell ref="U14:V14"/>
    <mergeCell ref="W14:X14"/>
    <mergeCell ref="Y14:Z14"/>
    <mergeCell ref="BC13:BC15"/>
    <mergeCell ref="AA14:AB14"/>
    <mergeCell ref="AO14:AP14"/>
    <mergeCell ref="AQ14:AR14"/>
    <mergeCell ref="AS14:AT14"/>
    <mergeCell ref="N12:N15"/>
    <mergeCell ref="G12:G15"/>
    <mergeCell ref="BF6:BG6"/>
    <mergeCell ref="AV7:AZ7"/>
    <mergeCell ref="C8:D8"/>
    <mergeCell ref="C10:D10"/>
    <mergeCell ref="B12:B15"/>
    <mergeCell ref="C12:C15"/>
    <mergeCell ref="D12:D15"/>
    <mergeCell ref="E12:E15"/>
    <mergeCell ref="BD12:BG12"/>
    <mergeCell ref="O13:V13"/>
    <mergeCell ref="W13:AD13"/>
    <mergeCell ref="AE13:AL13"/>
    <mergeCell ref="AM13:AT13"/>
    <mergeCell ref="AV13:AV15"/>
    <mergeCell ref="AW13:AW15"/>
    <mergeCell ref="AX13:AX15"/>
    <mergeCell ref="C9:D9"/>
    <mergeCell ref="C16:C17"/>
    <mergeCell ref="B16:B17"/>
    <mergeCell ref="B2:B6"/>
    <mergeCell ref="C2:BE6"/>
    <mergeCell ref="AY13:AY15"/>
    <mergeCell ref="AZ13:AZ15"/>
    <mergeCell ref="O12:AT12"/>
    <mergeCell ref="AU12:AU15"/>
    <mergeCell ref="AV12:AY12"/>
    <mergeCell ref="AZ12:BC12"/>
    <mergeCell ref="BA13:BA15"/>
    <mergeCell ref="BB13:BB15"/>
    <mergeCell ref="BD13:BD15"/>
    <mergeCell ref="BE13:BE15"/>
    <mergeCell ref="F12:F15"/>
  </mergeCells>
  <conditionalFormatting sqref="AZ16:BC18">
    <cfRule type="cellIs" dxfId="31" priority="1" operator="greaterThan">
      <formula>1</formula>
    </cfRule>
    <cfRule type="cellIs" dxfId="30" priority="2" operator="between">
      <formula>0.9500000000001</formula>
      <formula>1</formula>
    </cfRule>
    <cfRule type="cellIs" dxfId="29" priority="3" operator="between">
      <formula>0.75</formula>
      <formula>0.95</formula>
    </cfRule>
    <cfRule type="cellIs" dxfId="28" priority="4" operator="lessThan">
      <formula>0.75</formula>
    </cfRule>
  </conditionalFormatting>
  <dataValidations count="1">
    <dataValidation allowBlank="1" showInputMessage="1" showErrorMessage="1" prompt="Transcriba de manera exacta el objetivo definido en la caracterización del proceso." sqref="C9:D9" xr:uid="{00000000-0002-0000-0C00-000000000000}"/>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1000000}">
          <x14:formula1>
            <xm:f>'Listas-N'!$C$6:$C$21</xm:f>
          </x14:formula1>
          <xm:sqref>C8:D8</xm:sqref>
        </x14:dataValidation>
        <x14:dataValidation type="list" allowBlank="1" showInputMessage="1" showErrorMessage="1" xr:uid="{00000000-0002-0000-0C00-000002000000}">
          <x14:formula1>
            <xm:f>'Listas-N'!$E$6:$E$10</xm:f>
          </x14:formula1>
          <xm:sqref>C10:D10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B1:BG32"/>
  <sheetViews>
    <sheetView showGridLines="0" zoomScale="55" zoomScaleNormal="55" workbookViewId="0">
      <selection activeCell="D16" sqref="D16"/>
    </sheetView>
  </sheetViews>
  <sheetFormatPr baseColWidth="10" defaultColWidth="17.33203125" defaultRowHeight="15"/>
  <cols>
    <col min="1" max="1" width="4.33203125" style="66" customWidth="1"/>
    <col min="2" max="2" width="50.44140625" style="212" customWidth="1"/>
    <col min="3" max="3" width="66.6640625" style="212" customWidth="1"/>
    <col min="4" max="4" width="49.6640625" style="212" customWidth="1"/>
    <col min="5" max="6" width="27.5546875" style="212" customWidth="1"/>
    <col min="7" max="8" width="29.33203125" style="213" customWidth="1"/>
    <col min="9" max="9" width="29.88671875" style="212" customWidth="1"/>
    <col min="10" max="10" width="31.88671875" style="212" customWidth="1"/>
    <col min="11" max="11" width="64.6640625" style="212" customWidth="1"/>
    <col min="12" max="12" width="48.44140625" style="212" customWidth="1"/>
    <col min="13" max="13" width="28.5546875" style="212" customWidth="1"/>
    <col min="14" max="14" width="50" style="212" customWidth="1"/>
    <col min="15" max="46" width="15.88671875" style="66" customWidth="1"/>
    <col min="47" max="47" width="24.5546875" style="66" customWidth="1"/>
    <col min="48" max="48" width="22.88671875" style="66" customWidth="1"/>
    <col min="49" max="49" width="19.33203125" style="66" customWidth="1"/>
    <col min="50" max="50" width="18.44140625" style="66" customWidth="1"/>
    <col min="51" max="51" width="19.44140625" style="66" customWidth="1"/>
    <col min="52" max="52" width="23.33203125" style="66" customWidth="1"/>
    <col min="53" max="54" width="25.109375" style="66" customWidth="1"/>
    <col min="55" max="55" width="26.6640625" style="66" customWidth="1"/>
    <col min="56" max="56" width="26.33203125" style="66" customWidth="1"/>
    <col min="57" max="57" width="26.5546875" style="66" customWidth="1"/>
    <col min="58" max="58" width="26.33203125" style="66" customWidth="1"/>
    <col min="59" max="59" width="27.33203125" style="66" customWidth="1"/>
    <col min="60" max="16384" width="17.33203125" style="66"/>
  </cols>
  <sheetData>
    <row r="1" spans="2:59" ht="15" customHeight="1" thickBot="1"/>
    <row r="2" spans="2:59" ht="16.5" customHeight="1">
      <c r="B2" s="498" t="s">
        <v>125</v>
      </c>
      <c r="C2" s="530" t="s">
        <v>111</v>
      </c>
      <c r="D2" s="531"/>
      <c r="E2" s="531"/>
      <c r="F2" s="531"/>
      <c r="G2" s="531"/>
      <c r="H2" s="531"/>
      <c r="I2" s="531"/>
      <c r="J2" s="531"/>
      <c r="K2" s="531"/>
      <c r="L2" s="531"/>
      <c r="M2" s="531"/>
      <c r="N2" s="531"/>
      <c r="O2" s="531"/>
      <c r="P2" s="531"/>
      <c r="Q2" s="531"/>
      <c r="R2" s="531"/>
      <c r="S2" s="531"/>
      <c r="T2" s="531"/>
      <c r="U2" s="531"/>
      <c r="V2" s="531"/>
      <c r="W2" s="531"/>
      <c r="X2" s="531"/>
      <c r="Y2" s="531"/>
      <c r="Z2" s="531"/>
      <c r="AA2" s="531"/>
      <c r="AB2" s="531"/>
      <c r="AC2" s="531"/>
      <c r="AD2" s="531"/>
      <c r="AE2" s="531"/>
      <c r="AF2" s="531"/>
      <c r="AG2" s="531"/>
      <c r="AH2" s="531"/>
      <c r="AI2" s="531"/>
      <c r="AJ2" s="531"/>
      <c r="AK2" s="531"/>
      <c r="AL2" s="531"/>
      <c r="AM2" s="531"/>
      <c r="AN2" s="531"/>
      <c r="AO2" s="531"/>
      <c r="AP2" s="531"/>
      <c r="AQ2" s="531"/>
      <c r="AR2" s="531"/>
      <c r="AS2" s="531"/>
      <c r="AT2" s="531"/>
      <c r="AU2" s="531"/>
      <c r="AV2" s="531"/>
      <c r="AW2" s="531"/>
      <c r="AX2" s="531"/>
      <c r="AY2" s="531"/>
      <c r="AZ2" s="531"/>
      <c r="BA2" s="531"/>
      <c r="BB2" s="531"/>
      <c r="BC2" s="531"/>
      <c r="BD2" s="531"/>
      <c r="BE2" s="532"/>
      <c r="BF2" s="55" t="s">
        <v>643</v>
      </c>
      <c r="BG2" s="56"/>
    </row>
    <row r="3" spans="2:59" ht="16.5" customHeight="1">
      <c r="B3" s="499"/>
      <c r="C3" s="533"/>
      <c r="D3" s="534"/>
      <c r="E3" s="534"/>
      <c r="F3" s="534"/>
      <c r="G3" s="534"/>
      <c r="H3" s="534"/>
      <c r="I3" s="534"/>
      <c r="J3" s="534"/>
      <c r="K3" s="534"/>
      <c r="L3" s="534"/>
      <c r="M3" s="534"/>
      <c r="N3" s="534"/>
      <c r="O3" s="534"/>
      <c r="P3" s="534"/>
      <c r="Q3" s="534"/>
      <c r="R3" s="534"/>
      <c r="S3" s="534"/>
      <c r="T3" s="534"/>
      <c r="U3" s="534"/>
      <c r="V3" s="534"/>
      <c r="W3" s="534"/>
      <c r="X3" s="534"/>
      <c r="Y3" s="534"/>
      <c r="Z3" s="534"/>
      <c r="AA3" s="534"/>
      <c r="AB3" s="534"/>
      <c r="AC3" s="534"/>
      <c r="AD3" s="534"/>
      <c r="AE3" s="534"/>
      <c r="AF3" s="534"/>
      <c r="AG3" s="534"/>
      <c r="AH3" s="534"/>
      <c r="AI3" s="534"/>
      <c r="AJ3" s="534"/>
      <c r="AK3" s="534"/>
      <c r="AL3" s="534"/>
      <c r="AM3" s="534"/>
      <c r="AN3" s="534"/>
      <c r="AO3" s="534"/>
      <c r="AP3" s="534"/>
      <c r="AQ3" s="534"/>
      <c r="AR3" s="534"/>
      <c r="AS3" s="534"/>
      <c r="AT3" s="534"/>
      <c r="AU3" s="534"/>
      <c r="AV3" s="534"/>
      <c r="AW3" s="534"/>
      <c r="AX3" s="534"/>
      <c r="AY3" s="534"/>
      <c r="AZ3" s="534"/>
      <c r="BA3" s="534"/>
      <c r="BB3" s="534"/>
      <c r="BC3" s="534"/>
      <c r="BD3" s="534"/>
      <c r="BE3" s="535"/>
      <c r="BF3" s="57" t="s">
        <v>25</v>
      </c>
      <c r="BG3" s="58" t="s">
        <v>26</v>
      </c>
    </row>
    <row r="4" spans="2:59" ht="16.5" customHeight="1">
      <c r="B4" s="499"/>
      <c r="C4" s="533"/>
      <c r="D4" s="534"/>
      <c r="E4" s="534"/>
      <c r="F4" s="534"/>
      <c r="G4" s="534"/>
      <c r="H4" s="534"/>
      <c r="I4" s="534"/>
      <c r="J4" s="534"/>
      <c r="K4" s="534"/>
      <c r="L4" s="534"/>
      <c r="M4" s="534"/>
      <c r="N4" s="534"/>
      <c r="O4" s="534"/>
      <c r="P4" s="534"/>
      <c r="Q4" s="534"/>
      <c r="R4" s="534"/>
      <c r="S4" s="534"/>
      <c r="T4" s="534"/>
      <c r="U4" s="534"/>
      <c r="V4" s="534"/>
      <c r="W4" s="534"/>
      <c r="X4" s="534"/>
      <c r="Y4" s="534"/>
      <c r="Z4" s="534"/>
      <c r="AA4" s="534"/>
      <c r="AB4" s="534"/>
      <c r="AC4" s="534"/>
      <c r="AD4" s="534"/>
      <c r="AE4" s="534"/>
      <c r="AF4" s="534"/>
      <c r="AG4" s="534"/>
      <c r="AH4" s="534"/>
      <c r="AI4" s="534"/>
      <c r="AJ4" s="534"/>
      <c r="AK4" s="534"/>
      <c r="AL4" s="534"/>
      <c r="AM4" s="534"/>
      <c r="AN4" s="534"/>
      <c r="AO4" s="534"/>
      <c r="AP4" s="534"/>
      <c r="AQ4" s="534"/>
      <c r="AR4" s="534"/>
      <c r="AS4" s="534"/>
      <c r="AT4" s="534"/>
      <c r="AU4" s="534"/>
      <c r="AV4" s="534"/>
      <c r="AW4" s="534"/>
      <c r="AX4" s="534"/>
      <c r="AY4" s="534"/>
      <c r="AZ4" s="534"/>
      <c r="BA4" s="534"/>
      <c r="BB4" s="534"/>
      <c r="BC4" s="534"/>
      <c r="BD4" s="534"/>
      <c r="BE4" s="535"/>
      <c r="BF4" s="59">
        <v>6</v>
      </c>
      <c r="BG4" s="60" t="s">
        <v>34</v>
      </c>
    </row>
    <row r="5" spans="2:59" ht="16.5" customHeight="1">
      <c r="B5" s="499"/>
      <c r="C5" s="533"/>
      <c r="D5" s="534"/>
      <c r="E5" s="534"/>
      <c r="F5" s="534"/>
      <c r="G5" s="534"/>
      <c r="H5" s="534"/>
      <c r="I5" s="534"/>
      <c r="J5" s="534"/>
      <c r="K5" s="534"/>
      <c r="L5" s="534"/>
      <c r="M5" s="534"/>
      <c r="N5" s="534"/>
      <c r="O5" s="534"/>
      <c r="P5" s="534"/>
      <c r="Q5" s="534"/>
      <c r="R5" s="534"/>
      <c r="S5" s="534"/>
      <c r="T5" s="534"/>
      <c r="U5" s="534"/>
      <c r="V5" s="534"/>
      <c r="W5" s="534"/>
      <c r="X5" s="534"/>
      <c r="Y5" s="534"/>
      <c r="Z5" s="534"/>
      <c r="AA5" s="534"/>
      <c r="AB5" s="534"/>
      <c r="AC5" s="534"/>
      <c r="AD5" s="534"/>
      <c r="AE5" s="534"/>
      <c r="AF5" s="534"/>
      <c r="AG5" s="534"/>
      <c r="AH5" s="534"/>
      <c r="AI5" s="534"/>
      <c r="AJ5" s="534"/>
      <c r="AK5" s="534"/>
      <c r="AL5" s="534"/>
      <c r="AM5" s="534"/>
      <c r="AN5" s="534"/>
      <c r="AO5" s="534"/>
      <c r="AP5" s="534"/>
      <c r="AQ5" s="534"/>
      <c r="AR5" s="534"/>
      <c r="AS5" s="534"/>
      <c r="AT5" s="534"/>
      <c r="AU5" s="534"/>
      <c r="AV5" s="534"/>
      <c r="AW5" s="534"/>
      <c r="AX5" s="534"/>
      <c r="AY5" s="534"/>
      <c r="AZ5" s="534"/>
      <c r="BA5" s="534"/>
      <c r="BB5" s="534"/>
      <c r="BC5" s="534"/>
      <c r="BD5" s="534"/>
      <c r="BE5" s="535"/>
      <c r="BF5" s="61" t="s">
        <v>27</v>
      </c>
      <c r="BG5" s="62"/>
    </row>
    <row r="6" spans="2:59" ht="16.5" customHeight="1" thickBot="1">
      <c r="B6" s="500"/>
      <c r="C6" s="536"/>
      <c r="D6" s="537"/>
      <c r="E6" s="537"/>
      <c r="F6" s="537"/>
      <c r="G6" s="537"/>
      <c r="H6" s="537"/>
      <c r="I6" s="537"/>
      <c r="J6" s="537"/>
      <c r="K6" s="537"/>
      <c r="L6" s="537"/>
      <c r="M6" s="537"/>
      <c r="N6" s="537"/>
      <c r="O6" s="537"/>
      <c r="P6" s="537"/>
      <c r="Q6" s="537"/>
      <c r="R6" s="537"/>
      <c r="S6" s="537"/>
      <c r="T6" s="537"/>
      <c r="U6" s="537"/>
      <c r="V6" s="537"/>
      <c r="W6" s="537"/>
      <c r="X6" s="537"/>
      <c r="Y6" s="537"/>
      <c r="Z6" s="537"/>
      <c r="AA6" s="537"/>
      <c r="AB6" s="537"/>
      <c r="AC6" s="537"/>
      <c r="AD6" s="537"/>
      <c r="AE6" s="537"/>
      <c r="AF6" s="537"/>
      <c r="AG6" s="537"/>
      <c r="AH6" s="537"/>
      <c r="AI6" s="537"/>
      <c r="AJ6" s="537"/>
      <c r="AK6" s="537"/>
      <c r="AL6" s="537"/>
      <c r="AM6" s="537"/>
      <c r="AN6" s="537"/>
      <c r="AO6" s="537"/>
      <c r="AP6" s="537"/>
      <c r="AQ6" s="537"/>
      <c r="AR6" s="537"/>
      <c r="AS6" s="537"/>
      <c r="AT6" s="537"/>
      <c r="AU6" s="537"/>
      <c r="AV6" s="537"/>
      <c r="AW6" s="537"/>
      <c r="AX6" s="537"/>
      <c r="AY6" s="537"/>
      <c r="AZ6" s="537"/>
      <c r="BA6" s="537"/>
      <c r="BB6" s="537"/>
      <c r="BC6" s="537"/>
      <c r="BD6" s="537"/>
      <c r="BE6" s="538"/>
      <c r="BF6" s="539">
        <v>45428</v>
      </c>
      <c r="BG6" s="540"/>
    </row>
    <row r="7" spans="2:59" ht="19.5" customHeight="1">
      <c r="B7" s="63"/>
      <c r="C7" s="63"/>
      <c r="D7" s="63"/>
      <c r="E7" s="63"/>
      <c r="F7" s="63"/>
      <c r="G7" s="64"/>
      <c r="H7" s="64"/>
      <c r="I7" s="63"/>
      <c r="J7" s="63"/>
      <c r="K7" s="63"/>
      <c r="L7" s="63"/>
      <c r="M7" s="63"/>
      <c r="N7" s="63"/>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541"/>
      <c r="AW7" s="542"/>
      <c r="AX7" s="542"/>
      <c r="AY7" s="542"/>
      <c r="AZ7" s="543"/>
      <c r="BA7" s="246"/>
      <c r="BB7" s="246"/>
      <c r="BC7" s="246"/>
      <c r="BD7" s="65"/>
      <c r="BE7" s="65"/>
    </row>
    <row r="8" spans="2:59" ht="28.5" customHeight="1">
      <c r="B8" s="67" t="s">
        <v>44</v>
      </c>
      <c r="C8" s="600" t="s">
        <v>89</v>
      </c>
      <c r="D8" s="600"/>
      <c r="E8" s="68"/>
      <c r="F8" s="68"/>
      <c r="G8" s="68"/>
      <c r="H8" s="68"/>
      <c r="I8" s="68"/>
      <c r="J8" s="68"/>
      <c r="K8" s="68"/>
      <c r="L8" s="68"/>
      <c r="M8" s="68"/>
      <c r="N8" s="68"/>
      <c r="AV8" s="246"/>
      <c r="AW8" s="246"/>
      <c r="AX8" s="246"/>
      <c r="AY8" s="246"/>
      <c r="AZ8" s="246"/>
      <c r="BA8" s="246"/>
      <c r="BB8" s="246"/>
      <c r="BC8" s="246"/>
    </row>
    <row r="9" spans="2:59" ht="124.5" customHeight="1">
      <c r="B9" s="67" t="s">
        <v>31</v>
      </c>
      <c r="C9" s="588" t="s">
        <v>545</v>
      </c>
      <c r="D9" s="589"/>
      <c r="E9" s="68"/>
      <c r="F9" s="68"/>
      <c r="G9" s="68"/>
      <c r="H9" s="68"/>
      <c r="I9" s="68"/>
      <c r="J9" s="68"/>
      <c r="K9" s="68"/>
      <c r="L9" s="68"/>
      <c r="M9" s="68"/>
      <c r="N9" s="68"/>
      <c r="AV9" s="246"/>
      <c r="AW9" s="246"/>
      <c r="AX9" s="246"/>
      <c r="AY9" s="246"/>
      <c r="AZ9" s="246"/>
      <c r="BA9" s="246"/>
      <c r="BB9" s="246"/>
      <c r="BC9" s="246"/>
    </row>
    <row r="10" spans="2:59" ht="30" customHeight="1">
      <c r="B10" s="67" t="s">
        <v>96</v>
      </c>
      <c r="C10" s="545">
        <v>2025</v>
      </c>
      <c r="D10" s="546"/>
      <c r="E10" s="68"/>
      <c r="F10" s="68"/>
      <c r="G10" s="68"/>
      <c r="H10" s="68"/>
      <c r="I10" s="68"/>
      <c r="J10" s="68"/>
      <c r="K10" s="68"/>
      <c r="L10" s="68"/>
      <c r="M10" s="68"/>
      <c r="N10" s="68"/>
      <c r="AV10" s="246"/>
      <c r="AW10" s="246"/>
      <c r="AX10" s="246"/>
      <c r="AY10" s="246"/>
      <c r="AZ10" s="246"/>
      <c r="BA10" s="246"/>
      <c r="BB10" s="246"/>
      <c r="BC10" s="246"/>
    </row>
    <row r="11" spans="2:59" ht="14.25" customHeight="1">
      <c r="B11" s="63"/>
      <c r="C11" s="63"/>
      <c r="D11" s="63"/>
      <c r="E11" s="63"/>
      <c r="F11" s="63"/>
      <c r="G11" s="64"/>
      <c r="H11" s="64"/>
      <c r="I11" s="63"/>
      <c r="J11" s="63"/>
      <c r="K11" s="63"/>
      <c r="L11" s="63"/>
      <c r="M11" s="63"/>
      <c r="N11" s="63"/>
      <c r="AV11" s="246"/>
      <c r="AW11" s="246"/>
      <c r="AX11" s="246"/>
      <c r="AY11" s="246"/>
      <c r="AZ11" s="246"/>
      <c r="BA11" s="246"/>
      <c r="BB11" s="246"/>
      <c r="BC11" s="246"/>
    </row>
    <row r="12" spans="2:59" ht="33" customHeight="1">
      <c r="B12" s="497" t="s">
        <v>0</v>
      </c>
      <c r="C12" s="497" t="s">
        <v>51</v>
      </c>
      <c r="D12" s="497" t="s">
        <v>131</v>
      </c>
      <c r="E12" s="497" t="s">
        <v>59</v>
      </c>
      <c r="F12" s="497" t="s">
        <v>130</v>
      </c>
      <c r="G12" s="497" t="s">
        <v>56</v>
      </c>
      <c r="H12" s="497" t="s">
        <v>22</v>
      </c>
      <c r="I12" s="497" t="s">
        <v>58</v>
      </c>
      <c r="J12" s="497" t="s">
        <v>38</v>
      </c>
      <c r="K12" s="497" t="s">
        <v>33</v>
      </c>
      <c r="L12" s="497" t="s">
        <v>17</v>
      </c>
      <c r="M12" s="497" t="s">
        <v>39</v>
      </c>
      <c r="N12" s="497" t="s">
        <v>41</v>
      </c>
      <c r="O12" s="551" t="s">
        <v>105</v>
      </c>
      <c r="P12" s="551"/>
      <c r="Q12" s="551"/>
      <c r="R12" s="551"/>
      <c r="S12" s="551"/>
      <c r="T12" s="551"/>
      <c r="U12" s="551"/>
      <c r="V12" s="551"/>
      <c r="W12" s="551"/>
      <c r="X12" s="551"/>
      <c r="Y12" s="551"/>
      <c r="Z12" s="551"/>
      <c r="AA12" s="551"/>
      <c r="AB12" s="551"/>
      <c r="AC12" s="551"/>
      <c r="AD12" s="551"/>
      <c r="AE12" s="551"/>
      <c r="AF12" s="551"/>
      <c r="AG12" s="551"/>
      <c r="AH12" s="551"/>
      <c r="AI12" s="551"/>
      <c r="AJ12" s="551"/>
      <c r="AK12" s="551"/>
      <c r="AL12" s="551"/>
      <c r="AM12" s="551"/>
      <c r="AN12" s="551"/>
      <c r="AO12" s="551"/>
      <c r="AP12" s="551"/>
      <c r="AQ12" s="551"/>
      <c r="AR12" s="551"/>
      <c r="AS12" s="551"/>
      <c r="AT12" s="551"/>
      <c r="AU12" s="552" t="s">
        <v>60</v>
      </c>
      <c r="AV12" s="553" t="s">
        <v>126</v>
      </c>
      <c r="AW12" s="554"/>
      <c r="AX12" s="554"/>
      <c r="AY12" s="555"/>
      <c r="AZ12" s="556" t="s">
        <v>123</v>
      </c>
      <c r="BA12" s="557"/>
      <c r="BB12" s="557"/>
      <c r="BC12" s="558"/>
      <c r="BD12" s="547" t="s">
        <v>124</v>
      </c>
      <c r="BE12" s="548"/>
      <c r="BF12" s="548"/>
      <c r="BG12" s="549"/>
    </row>
    <row r="13" spans="2:59" ht="21.75" customHeight="1">
      <c r="B13" s="497"/>
      <c r="C13" s="497"/>
      <c r="D13" s="497"/>
      <c r="E13" s="497"/>
      <c r="F13" s="497"/>
      <c r="G13" s="497"/>
      <c r="H13" s="497"/>
      <c r="I13" s="497"/>
      <c r="J13" s="497"/>
      <c r="K13" s="497"/>
      <c r="L13" s="497"/>
      <c r="M13" s="497"/>
      <c r="N13" s="497"/>
      <c r="O13" s="550" t="s">
        <v>18</v>
      </c>
      <c r="P13" s="550"/>
      <c r="Q13" s="550"/>
      <c r="R13" s="550"/>
      <c r="S13" s="550"/>
      <c r="T13" s="550"/>
      <c r="U13" s="550"/>
      <c r="V13" s="550"/>
      <c r="W13" s="550" t="s">
        <v>19</v>
      </c>
      <c r="X13" s="550"/>
      <c r="Y13" s="550"/>
      <c r="Z13" s="550"/>
      <c r="AA13" s="550"/>
      <c r="AB13" s="550"/>
      <c r="AC13" s="550"/>
      <c r="AD13" s="550"/>
      <c r="AE13" s="550" t="s">
        <v>20</v>
      </c>
      <c r="AF13" s="550"/>
      <c r="AG13" s="550"/>
      <c r="AH13" s="550"/>
      <c r="AI13" s="550"/>
      <c r="AJ13" s="550"/>
      <c r="AK13" s="550"/>
      <c r="AL13" s="550"/>
      <c r="AM13" s="550" t="s">
        <v>21</v>
      </c>
      <c r="AN13" s="550"/>
      <c r="AO13" s="550"/>
      <c r="AP13" s="550"/>
      <c r="AQ13" s="550"/>
      <c r="AR13" s="550"/>
      <c r="AS13" s="550"/>
      <c r="AT13" s="550"/>
      <c r="AU13" s="552"/>
      <c r="AV13" s="562" t="s">
        <v>112</v>
      </c>
      <c r="AW13" s="562" t="s">
        <v>19</v>
      </c>
      <c r="AX13" s="562" t="s">
        <v>113</v>
      </c>
      <c r="AY13" s="562" t="s">
        <v>114</v>
      </c>
      <c r="AZ13" s="559" t="s">
        <v>112</v>
      </c>
      <c r="BA13" s="559" t="s">
        <v>115</v>
      </c>
      <c r="BB13" s="559" t="s">
        <v>116</v>
      </c>
      <c r="BC13" s="559" t="s">
        <v>117</v>
      </c>
      <c r="BD13" s="565" t="s">
        <v>18</v>
      </c>
      <c r="BE13" s="565" t="s">
        <v>19</v>
      </c>
      <c r="BF13" s="565" t="s">
        <v>20</v>
      </c>
      <c r="BG13" s="565" t="s">
        <v>21</v>
      </c>
    </row>
    <row r="14" spans="2:59" ht="21.75" customHeight="1">
      <c r="B14" s="497"/>
      <c r="C14" s="497"/>
      <c r="D14" s="497"/>
      <c r="E14" s="497"/>
      <c r="F14" s="497"/>
      <c r="G14" s="497"/>
      <c r="H14" s="497"/>
      <c r="I14" s="497"/>
      <c r="J14" s="497"/>
      <c r="K14" s="497"/>
      <c r="L14" s="497"/>
      <c r="M14" s="497"/>
      <c r="N14" s="497"/>
      <c r="O14" s="568" t="s">
        <v>2</v>
      </c>
      <c r="P14" s="568"/>
      <c r="Q14" s="568" t="s">
        <v>3</v>
      </c>
      <c r="R14" s="568"/>
      <c r="S14" s="568" t="s">
        <v>4</v>
      </c>
      <c r="T14" s="568"/>
      <c r="U14" s="551" t="s">
        <v>5</v>
      </c>
      <c r="V14" s="551"/>
      <c r="W14" s="568" t="s">
        <v>24</v>
      </c>
      <c r="X14" s="568"/>
      <c r="Y14" s="568" t="s">
        <v>6</v>
      </c>
      <c r="Z14" s="568"/>
      <c r="AA14" s="568" t="s">
        <v>7</v>
      </c>
      <c r="AB14" s="568"/>
      <c r="AC14" s="551" t="s">
        <v>5</v>
      </c>
      <c r="AD14" s="551"/>
      <c r="AE14" s="568" t="s">
        <v>8</v>
      </c>
      <c r="AF14" s="568"/>
      <c r="AG14" s="568" t="s">
        <v>9</v>
      </c>
      <c r="AH14" s="568"/>
      <c r="AI14" s="568" t="s">
        <v>10</v>
      </c>
      <c r="AJ14" s="568"/>
      <c r="AK14" s="551" t="s">
        <v>5</v>
      </c>
      <c r="AL14" s="551"/>
      <c r="AM14" s="568" t="s">
        <v>11</v>
      </c>
      <c r="AN14" s="568"/>
      <c r="AO14" s="568" t="s">
        <v>12</v>
      </c>
      <c r="AP14" s="568"/>
      <c r="AQ14" s="568" t="s">
        <v>13</v>
      </c>
      <c r="AR14" s="568"/>
      <c r="AS14" s="551" t="s">
        <v>5</v>
      </c>
      <c r="AT14" s="551"/>
      <c r="AU14" s="552"/>
      <c r="AV14" s="563"/>
      <c r="AW14" s="563"/>
      <c r="AX14" s="563"/>
      <c r="AY14" s="563"/>
      <c r="AZ14" s="560"/>
      <c r="BA14" s="560"/>
      <c r="BB14" s="560"/>
      <c r="BC14" s="560"/>
      <c r="BD14" s="566"/>
      <c r="BE14" s="566"/>
      <c r="BF14" s="566"/>
      <c r="BG14" s="566"/>
    </row>
    <row r="15" spans="2:59" ht="21.75" customHeight="1">
      <c r="B15" s="497"/>
      <c r="C15" s="497"/>
      <c r="D15" s="497"/>
      <c r="E15" s="497"/>
      <c r="F15" s="497"/>
      <c r="G15" s="497"/>
      <c r="H15" s="497"/>
      <c r="I15" s="497"/>
      <c r="J15" s="497"/>
      <c r="K15" s="497"/>
      <c r="L15" s="497"/>
      <c r="M15" s="497"/>
      <c r="N15" s="497"/>
      <c r="O15" s="69" t="s">
        <v>14</v>
      </c>
      <c r="P15" s="70" t="s">
        <v>15</v>
      </c>
      <c r="Q15" s="69" t="s">
        <v>14</v>
      </c>
      <c r="R15" s="70" t="s">
        <v>15</v>
      </c>
      <c r="S15" s="69" t="s">
        <v>14</v>
      </c>
      <c r="T15" s="70" t="s">
        <v>15</v>
      </c>
      <c r="U15" s="71" t="s">
        <v>14</v>
      </c>
      <c r="V15" s="72" t="s">
        <v>15</v>
      </c>
      <c r="W15" s="69" t="s">
        <v>14</v>
      </c>
      <c r="X15" s="70" t="s">
        <v>15</v>
      </c>
      <c r="Y15" s="69" t="s">
        <v>14</v>
      </c>
      <c r="Z15" s="70" t="s">
        <v>15</v>
      </c>
      <c r="AA15" s="69" t="s">
        <v>14</v>
      </c>
      <c r="AB15" s="70" t="s">
        <v>15</v>
      </c>
      <c r="AC15" s="71" t="s">
        <v>14</v>
      </c>
      <c r="AD15" s="72" t="s">
        <v>15</v>
      </c>
      <c r="AE15" s="69" t="s">
        <v>14</v>
      </c>
      <c r="AF15" s="70" t="s">
        <v>15</v>
      </c>
      <c r="AG15" s="69" t="s">
        <v>14</v>
      </c>
      <c r="AH15" s="70" t="s">
        <v>15</v>
      </c>
      <c r="AI15" s="69" t="s">
        <v>14</v>
      </c>
      <c r="AJ15" s="70" t="s">
        <v>15</v>
      </c>
      <c r="AK15" s="71" t="s">
        <v>14</v>
      </c>
      <c r="AL15" s="72" t="s">
        <v>15</v>
      </c>
      <c r="AM15" s="69" t="s">
        <v>14</v>
      </c>
      <c r="AN15" s="70" t="s">
        <v>15</v>
      </c>
      <c r="AO15" s="69" t="s">
        <v>14</v>
      </c>
      <c r="AP15" s="70" t="s">
        <v>15</v>
      </c>
      <c r="AQ15" s="69" t="s">
        <v>14</v>
      </c>
      <c r="AR15" s="70" t="s">
        <v>15</v>
      </c>
      <c r="AS15" s="71" t="s">
        <v>14</v>
      </c>
      <c r="AT15" s="72" t="s">
        <v>15</v>
      </c>
      <c r="AU15" s="552"/>
      <c r="AV15" s="564"/>
      <c r="AW15" s="564"/>
      <c r="AX15" s="564"/>
      <c r="AY15" s="564"/>
      <c r="AZ15" s="561"/>
      <c r="BA15" s="561"/>
      <c r="BB15" s="561"/>
      <c r="BC15" s="561"/>
      <c r="BD15" s="567"/>
      <c r="BE15" s="567"/>
      <c r="BF15" s="567"/>
      <c r="BG15" s="567"/>
    </row>
    <row r="16" spans="2:59" ht="150.75" customHeight="1">
      <c r="B16" s="507" t="str">
        <f>+'Anexo 1. 01-FR-003 POA INSTIT.'!B55</f>
        <v>4. Fortalecer las capacidades institucionales a través de la  modernización y la transformación tecnológica de la Personería de Bogotá, D. C.</v>
      </c>
      <c r="C16" s="507" t="str">
        <f>+'Anexo 1. 01-FR-003 POA INSTIT.'!C82</f>
        <v>4.6 Implementar y/o mejorar el 100% de las actividades para  la  generación de los documentos e informes emitidos por el proceso Gestión Financiera, con el fin de asegurar la oportunidad  y confiabilidad de la gestión presupuestal, de tesorería y contable a través de la optimización del tiempo de respuesta y la precisión de la información.</v>
      </c>
      <c r="D16" s="220" t="str">
        <f>+'Anexo 1. 01-FR-003 POA INSTIT.'!D82</f>
        <v>4.6.1 Adelantar el 100% de las actividades necesarias para mejorar y/o implementar el mecanismo de creación de documentos requeridos en la generación de archivos, para pagos de nómina, proveedores, contratistas y otros.</v>
      </c>
      <c r="E16" s="73">
        <f>+'Anexo 1. 01-FR-003 POA INSTIT.'!E82</f>
        <v>0.3</v>
      </c>
      <c r="F16" s="73">
        <f>+'Anexo 1. 01-FR-003 POA INSTIT.'!F82</f>
        <v>1</v>
      </c>
      <c r="G16" s="82">
        <f>+'Anexo 1. 01-FR-003 POA INSTIT.'!L82</f>
        <v>0.3</v>
      </c>
      <c r="H16" s="108" t="str">
        <f>+'Anexo 1. 01-FR-003 POA INSTIT.'!G82</f>
        <v>S.I.</v>
      </c>
      <c r="I16" s="75" t="str">
        <f>+'[5]POA Anualizado (Pág 1 de 3)'!H13</f>
        <v xml:space="preserve">Actividades programadas para mejorar o implementar Vs Actividades adelantadas </v>
      </c>
      <c r="J16" s="125" t="s">
        <v>446</v>
      </c>
      <c r="K16" s="241" t="s">
        <v>528</v>
      </c>
      <c r="L16" s="137" t="s">
        <v>438</v>
      </c>
      <c r="M16" s="137" t="s">
        <v>276</v>
      </c>
      <c r="N16" s="92" t="str">
        <f>+'Anexo 1. 01-FR-003 POA INSTIT.'!J82</f>
        <v>Subdirección de Gestión Financiera</v>
      </c>
      <c r="O16" s="233">
        <v>0.01</v>
      </c>
      <c r="P16" s="233"/>
      <c r="Q16" s="233">
        <v>0.03</v>
      </c>
      <c r="R16" s="233"/>
      <c r="S16" s="233">
        <v>0.03</v>
      </c>
      <c r="T16" s="233"/>
      <c r="U16" s="193">
        <f t="shared" ref="U16:V18" si="0">O16+Q16+S16</f>
        <v>7.0000000000000007E-2</v>
      </c>
      <c r="V16" s="193">
        <f t="shared" si="0"/>
        <v>0</v>
      </c>
      <c r="W16" s="233">
        <v>0.03</v>
      </c>
      <c r="X16" s="233"/>
      <c r="Y16" s="233">
        <v>0.03</v>
      </c>
      <c r="Z16" s="233"/>
      <c r="AA16" s="233">
        <v>0.03</v>
      </c>
      <c r="AB16" s="233"/>
      <c r="AC16" s="193">
        <f t="shared" ref="AC16:AD18" si="1">W16+Y16+AA16</f>
        <v>0.09</v>
      </c>
      <c r="AD16" s="193">
        <f t="shared" si="1"/>
        <v>0</v>
      </c>
      <c r="AE16" s="237">
        <v>0.03</v>
      </c>
      <c r="AF16" s="237"/>
      <c r="AG16" s="237">
        <v>0.02</v>
      </c>
      <c r="AH16" s="237"/>
      <c r="AI16" s="386">
        <v>0.02</v>
      </c>
      <c r="AJ16" s="386"/>
      <c r="AK16" s="193">
        <f t="shared" ref="AK16:AL18" si="2">AE16+AG16+AI16</f>
        <v>7.0000000000000007E-2</v>
      </c>
      <c r="AL16" s="193">
        <f t="shared" si="2"/>
        <v>0</v>
      </c>
      <c r="AM16" s="233">
        <v>0.02</v>
      </c>
      <c r="AN16" s="233"/>
      <c r="AO16" s="233">
        <v>0.02</v>
      </c>
      <c r="AP16" s="233"/>
      <c r="AQ16" s="233">
        <v>0.03</v>
      </c>
      <c r="AR16" s="233"/>
      <c r="AS16" s="21">
        <f t="shared" ref="AS16:AT18" si="3">AM16+AO16+AQ16</f>
        <v>7.0000000000000007E-2</v>
      </c>
      <c r="AT16" s="21">
        <f t="shared" si="3"/>
        <v>0</v>
      </c>
      <c r="AU16" s="83">
        <f>U16+AC16+AK16+AS16</f>
        <v>0.30000000000000004</v>
      </c>
      <c r="AV16" s="21">
        <f>+V16</f>
        <v>0</v>
      </c>
      <c r="AW16" s="21">
        <f>+V16+AD16</f>
        <v>0</v>
      </c>
      <c r="AX16" s="21">
        <f>+V16+AD16+AL16</f>
        <v>0</v>
      </c>
      <c r="AY16" s="21">
        <f>+V16+AD16+AL16+AT16</f>
        <v>0</v>
      </c>
      <c r="AZ16" s="199">
        <f t="shared" ref="AZ16:BC18" si="4">IF(AND(AV16&gt;0,$AU16&gt;0),AV16/$AU16,0)</f>
        <v>0</v>
      </c>
      <c r="BA16" s="200">
        <f t="shared" si="4"/>
        <v>0</v>
      </c>
      <c r="BB16" s="195">
        <f t="shared" si="4"/>
        <v>0</v>
      </c>
      <c r="BC16" s="195">
        <f t="shared" si="4"/>
        <v>0</v>
      </c>
      <c r="BD16" s="201">
        <f>(IF(AND(AV16&gt;0,$F16&gt;0),AV16/$F16,0))</f>
        <v>0</v>
      </c>
      <c r="BE16" s="201">
        <f t="shared" ref="BE16:BG18" si="5">(IF(AND(AW16&gt;0,$F16&gt;0),AW16/$F16,0))</f>
        <v>0</v>
      </c>
      <c r="BF16" s="201">
        <f t="shared" si="5"/>
        <v>0</v>
      </c>
      <c r="BG16" s="201">
        <f t="shared" si="5"/>
        <v>0</v>
      </c>
    </row>
    <row r="17" spans="2:59" ht="172.5" customHeight="1">
      <c r="B17" s="508"/>
      <c r="C17" s="508"/>
      <c r="D17" s="220" t="str">
        <f>+'Anexo 1. 01-FR-003 POA INSTIT.'!D83</f>
        <v>4.6.2 Llevar a cabo el 100% de las actividades necesarias para optimizar los recursos existentes en los aplicativos, para la generación de informes, implementando y/o mejorando el mecanismo de emisión de los mismos.</v>
      </c>
      <c r="E17" s="73">
        <f>+'Anexo 1. 01-FR-003 POA INSTIT.'!E83</f>
        <v>0.3</v>
      </c>
      <c r="F17" s="73">
        <f>+'Anexo 1. 01-FR-003 POA INSTIT.'!F83</f>
        <v>1</v>
      </c>
      <c r="G17" s="82">
        <f>+'Anexo 1. 01-FR-003 POA INSTIT.'!L83</f>
        <v>0.3</v>
      </c>
      <c r="H17" s="108" t="str">
        <f>+'Anexo 1. 01-FR-003 POA INSTIT.'!G83</f>
        <v>S.I.</v>
      </c>
      <c r="I17" s="75" t="str">
        <f>+'[5]POA Anualizado (Pág 1 de 3)'!H14</f>
        <v>Actividades programadas para optimizar los recursos Vs Actividades llevadas a cabo.</v>
      </c>
      <c r="J17" s="125" t="s">
        <v>447</v>
      </c>
      <c r="K17" s="241" t="s">
        <v>529</v>
      </c>
      <c r="L17" s="137" t="s">
        <v>439</v>
      </c>
      <c r="M17" s="137" t="s">
        <v>276</v>
      </c>
      <c r="N17" s="92" t="str">
        <f>+'Anexo 1. 01-FR-003 POA INSTIT.'!J83</f>
        <v>Subdirección de Gestión Financiera</v>
      </c>
      <c r="O17" s="233">
        <v>0.01</v>
      </c>
      <c r="P17" s="233"/>
      <c r="Q17" s="233">
        <v>0.03</v>
      </c>
      <c r="R17" s="233"/>
      <c r="S17" s="233">
        <v>0.03</v>
      </c>
      <c r="T17" s="233"/>
      <c r="U17" s="193">
        <f t="shared" si="0"/>
        <v>7.0000000000000007E-2</v>
      </c>
      <c r="V17" s="193">
        <f t="shared" si="0"/>
        <v>0</v>
      </c>
      <c r="W17" s="233">
        <v>0.03</v>
      </c>
      <c r="X17" s="233"/>
      <c r="Y17" s="233">
        <v>0.03</v>
      </c>
      <c r="Z17" s="233"/>
      <c r="AA17" s="233">
        <v>0.03</v>
      </c>
      <c r="AB17" s="233"/>
      <c r="AC17" s="193">
        <f t="shared" si="1"/>
        <v>0.09</v>
      </c>
      <c r="AD17" s="193">
        <f t="shared" si="1"/>
        <v>0</v>
      </c>
      <c r="AE17" s="237">
        <v>0.03</v>
      </c>
      <c r="AF17" s="237"/>
      <c r="AG17" s="237">
        <v>0.02</v>
      </c>
      <c r="AH17" s="237"/>
      <c r="AI17" s="386">
        <v>0.02</v>
      </c>
      <c r="AJ17" s="386"/>
      <c r="AK17" s="193">
        <f t="shared" si="2"/>
        <v>7.0000000000000007E-2</v>
      </c>
      <c r="AL17" s="193">
        <f t="shared" si="2"/>
        <v>0</v>
      </c>
      <c r="AM17" s="233">
        <v>0.02</v>
      </c>
      <c r="AN17" s="233"/>
      <c r="AO17" s="233">
        <v>0.02</v>
      </c>
      <c r="AP17" s="233"/>
      <c r="AQ17" s="233">
        <v>0.03</v>
      </c>
      <c r="AR17" s="233"/>
      <c r="AS17" s="21">
        <f t="shared" si="3"/>
        <v>7.0000000000000007E-2</v>
      </c>
      <c r="AT17" s="21">
        <f t="shared" si="3"/>
        <v>0</v>
      </c>
      <c r="AU17" s="83">
        <f>U17+AC17+AK17+AS17</f>
        <v>0.30000000000000004</v>
      </c>
      <c r="AV17" s="21">
        <f>+V17</f>
        <v>0</v>
      </c>
      <c r="AW17" s="21">
        <f>+V17+AD17</f>
        <v>0</v>
      </c>
      <c r="AX17" s="21">
        <f>+V17+AD17+AL17</f>
        <v>0</v>
      </c>
      <c r="AY17" s="21">
        <f>+V17+AD17+AL17+AT17</f>
        <v>0</v>
      </c>
      <c r="AZ17" s="199">
        <f t="shared" si="4"/>
        <v>0</v>
      </c>
      <c r="BA17" s="200">
        <f t="shared" si="4"/>
        <v>0</v>
      </c>
      <c r="BB17" s="195">
        <f t="shared" si="4"/>
        <v>0</v>
      </c>
      <c r="BC17" s="195">
        <f t="shared" si="4"/>
        <v>0</v>
      </c>
      <c r="BD17" s="201">
        <f>(IF(AND(AV17&gt;0,$F17&gt;0),AV17/$F17,0))</f>
        <v>0</v>
      </c>
      <c r="BE17" s="201">
        <f t="shared" si="5"/>
        <v>0</v>
      </c>
      <c r="BF17" s="201">
        <f t="shared" si="5"/>
        <v>0</v>
      </c>
      <c r="BG17" s="201">
        <f t="shared" si="5"/>
        <v>0</v>
      </c>
    </row>
    <row r="18" spans="2:59" ht="148.5" customHeight="1">
      <c r="B18" s="509"/>
      <c r="C18" s="509"/>
      <c r="D18" s="220" t="str">
        <f>+'Anexo 1. 01-FR-003 POA INSTIT.'!D84</f>
        <v>4.6.3 Optimizar al 100% el mecanismo de creación de terceros a partir de implementar y/o mejorar la interacción entre los aplicativos utilizados y las áreas involucradas en dicha actividad.</v>
      </c>
      <c r="E18" s="73">
        <f>+'Anexo 1. 01-FR-003 POA INSTIT.'!E84</f>
        <v>0.4</v>
      </c>
      <c r="F18" s="73">
        <f>+'Anexo 1. 01-FR-003 POA INSTIT.'!F84</f>
        <v>1</v>
      </c>
      <c r="G18" s="82">
        <f>+'Anexo 1. 01-FR-003 POA INSTIT.'!L84</f>
        <v>0.3</v>
      </c>
      <c r="H18" s="108" t="str">
        <f>+'Anexo 1. 01-FR-003 POA INSTIT.'!G84</f>
        <v>S.I.</v>
      </c>
      <c r="I18" s="75" t="str">
        <f>+'[5]POA Anualizado (Pág 1 de 3)'!H15</f>
        <v>Acciones programadas para optimizar el mecanismo de creación de terceros Vs Acciones implementadas o mejoradas para optimizar el mecanismo de creacion de terceros.</v>
      </c>
      <c r="J18" s="125" t="s">
        <v>448</v>
      </c>
      <c r="K18" s="241" t="s">
        <v>530</v>
      </c>
      <c r="L18" s="137" t="s">
        <v>440</v>
      </c>
      <c r="M18" s="137" t="s">
        <v>276</v>
      </c>
      <c r="N18" s="92" t="str">
        <f>+'Anexo 1. 01-FR-003 POA INSTIT.'!J84</f>
        <v>Subdirección de Gestión Financiera</v>
      </c>
      <c r="O18" s="233">
        <v>0.01</v>
      </c>
      <c r="P18" s="233"/>
      <c r="Q18" s="233">
        <v>0.03</v>
      </c>
      <c r="R18" s="233"/>
      <c r="S18" s="233">
        <v>0.03</v>
      </c>
      <c r="T18" s="233"/>
      <c r="U18" s="193">
        <f t="shared" si="0"/>
        <v>7.0000000000000007E-2</v>
      </c>
      <c r="V18" s="193">
        <f t="shared" si="0"/>
        <v>0</v>
      </c>
      <c r="W18" s="233">
        <v>0.03</v>
      </c>
      <c r="X18" s="233"/>
      <c r="Y18" s="233">
        <v>0.03</v>
      </c>
      <c r="Z18" s="233"/>
      <c r="AA18" s="233">
        <v>0.03</v>
      </c>
      <c r="AB18" s="233"/>
      <c r="AC18" s="193">
        <f t="shared" si="1"/>
        <v>0.09</v>
      </c>
      <c r="AD18" s="193">
        <f t="shared" si="1"/>
        <v>0</v>
      </c>
      <c r="AE18" s="237">
        <v>0.03</v>
      </c>
      <c r="AF18" s="237"/>
      <c r="AG18" s="237">
        <v>0.02</v>
      </c>
      <c r="AH18" s="237"/>
      <c r="AI18" s="386">
        <v>0.02</v>
      </c>
      <c r="AJ18" s="386"/>
      <c r="AK18" s="193">
        <f t="shared" si="2"/>
        <v>7.0000000000000007E-2</v>
      </c>
      <c r="AL18" s="193">
        <f t="shared" si="2"/>
        <v>0</v>
      </c>
      <c r="AM18" s="233">
        <v>0.02</v>
      </c>
      <c r="AN18" s="233"/>
      <c r="AO18" s="233">
        <v>0.02</v>
      </c>
      <c r="AP18" s="233"/>
      <c r="AQ18" s="233">
        <v>0.03</v>
      </c>
      <c r="AR18" s="233"/>
      <c r="AS18" s="21">
        <f t="shared" si="3"/>
        <v>7.0000000000000007E-2</v>
      </c>
      <c r="AT18" s="21">
        <f t="shared" si="3"/>
        <v>0</v>
      </c>
      <c r="AU18" s="83">
        <f>U18+AC18+AK18+AS18</f>
        <v>0.30000000000000004</v>
      </c>
      <c r="AV18" s="21">
        <f>+V18</f>
        <v>0</v>
      </c>
      <c r="AW18" s="21">
        <f>+V18+AD18</f>
        <v>0</v>
      </c>
      <c r="AX18" s="21">
        <f>+V18+AD18+AL18</f>
        <v>0</v>
      </c>
      <c r="AY18" s="21">
        <f>+V18+AD18+AL18+AT18</f>
        <v>0</v>
      </c>
      <c r="AZ18" s="199">
        <f t="shared" si="4"/>
        <v>0</v>
      </c>
      <c r="BA18" s="200">
        <f t="shared" si="4"/>
        <v>0</v>
      </c>
      <c r="BB18" s="195">
        <f t="shared" si="4"/>
        <v>0</v>
      </c>
      <c r="BC18" s="195">
        <f t="shared" si="4"/>
        <v>0</v>
      </c>
      <c r="BD18" s="201">
        <f>(IF(AND(AV18&gt;0,$F18&gt;0),AV18/$F18,0))</f>
        <v>0</v>
      </c>
      <c r="BE18" s="201">
        <f t="shared" si="5"/>
        <v>0</v>
      </c>
      <c r="BF18" s="201">
        <f t="shared" si="5"/>
        <v>0</v>
      </c>
      <c r="BG18" s="201">
        <f t="shared" si="5"/>
        <v>0</v>
      </c>
    </row>
    <row r="19" spans="2:59" ht="22.8">
      <c r="B19" s="523"/>
      <c r="C19" s="524"/>
      <c r="D19" s="524"/>
      <c r="E19" s="524"/>
      <c r="F19" s="524"/>
      <c r="G19" s="524"/>
      <c r="H19" s="524"/>
      <c r="I19" s="524"/>
      <c r="J19" s="524"/>
      <c r="K19" s="524"/>
      <c r="L19" s="524"/>
      <c r="M19" s="524"/>
      <c r="N19" s="524"/>
      <c r="O19" s="524"/>
      <c r="P19" s="524"/>
      <c r="Q19" s="524"/>
      <c r="R19" s="524"/>
      <c r="S19" s="524"/>
      <c r="T19" s="524"/>
      <c r="U19" s="524"/>
      <c r="V19" s="524"/>
      <c r="W19" s="524"/>
      <c r="X19" s="524"/>
      <c r="Y19" s="524"/>
      <c r="Z19" s="524"/>
      <c r="AA19" s="524"/>
      <c r="AB19" s="524"/>
      <c r="AC19" s="524"/>
      <c r="AD19" s="524"/>
      <c r="AE19" s="524"/>
      <c r="AF19" s="524"/>
      <c r="AG19" s="524"/>
      <c r="AH19" s="524"/>
      <c r="AI19" s="524"/>
      <c r="AJ19" s="524"/>
      <c r="AK19" s="524"/>
      <c r="AL19" s="524"/>
      <c r="AM19" s="524"/>
      <c r="AN19" s="524"/>
      <c r="AO19" s="524"/>
      <c r="AP19" s="524"/>
      <c r="AQ19" s="524"/>
      <c r="AR19" s="524"/>
      <c r="AS19" s="524"/>
      <c r="AT19" s="524"/>
      <c r="AU19" s="524"/>
      <c r="AV19" s="581"/>
      <c r="AW19" s="569" t="s">
        <v>16</v>
      </c>
      <c r="AX19" s="570"/>
      <c r="AY19" s="570"/>
      <c r="AZ19" s="1">
        <f t="shared" ref="AZ19:BG19" si="6">AVERAGE(AZ16:AZ18)</f>
        <v>0</v>
      </c>
      <c r="BA19" s="1">
        <f t="shared" si="6"/>
        <v>0</v>
      </c>
      <c r="BB19" s="1">
        <f t="shared" si="6"/>
        <v>0</v>
      </c>
      <c r="BC19" s="1">
        <f t="shared" si="6"/>
        <v>0</v>
      </c>
      <c r="BD19" s="1">
        <f t="shared" si="6"/>
        <v>0</v>
      </c>
      <c r="BE19" s="1">
        <f t="shared" si="6"/>
        <v>0</v>
      </c>
      <c r="BF19" s="1">
        <f t="shared" si="6"/>
        <v>0</v>
      </c>
      <c r="BG19" s="1">
        <f t="shared" si="6"/>
        <v>0</v>
      </c>
    </row>
    <row r="20" spans="2:59">
      <c r="B20" s="215"/>
      <c r="C20" s="215"/>
      <c r="D20" s="215"/>
      <c r="E20" s="215"/>
      <c r="F20" s="215"/>
      <c r="G20" s="216"/>
      <c r="H20" s="216"/>
      <c r="I20" s="215"/>
      <c r="J20" s="215"/>
      <c r="K20" s="215"/>
      <c r="L20" s="215"/>
      <c r="M20" s="215"/>
      <c r="N20" s="215"/>
    </row>
    <row r="21" spans="2:59">
      <c r="B21" s="215"/>
      <c r="C21" s="215"/>
      <c r="D21" s="580"/>
      <c r="E21" s="580"/>
      <c r="F21" s="580"/>
      <c r="G21" s="580"/>
      <c r="H21" s="580"/>
      <c r="I21" s="580"/>
      <c r="J21" s="580"/>
      <c r="K21" s="580"/>
      <c r="L21" s="580"/>
      <c r="M21" s="580"/>
      <c r="N21" s="580"/>
    </row>
    <row r="22" spans="2:59" ht="30" customHeight="1">
      <c r="B22" s="81" t="s">
        <v>23</v>
      </c>
      <c r="C22" s="95">
        <v>45450</v>
      </c>
      <c r="D22" s="238"/>
      <c r="E22" s="572" t="s">
        <v>50</v>
      </c>
      <c r="F22" s="615" t="s">
        <v>717</v>
      </c>
      <c r="G22" s="615"/>
      <c r="H22" s="615"/>
      <c r="I22" s="615"/>
      <c r="J22" s="615"/>
      <c r="K22" s="239"/>
      <c r="L22" s="542"/>
      <c r="M22" s="542"/>
      <c r="N22" s="579"/>
    </row>
    <row r="23" spans="2:59" ht="13.5" customHeight="1">
      <c r="B23" s="215"/>
      <c r="C23" s="215"/>
      <c r="D23" s="239"/>
      <c r="E23" s="572"/>
      <c r="F23" s="615"/>
      <c r="G23" s="615"/>
      <c r="H23" s="615"/>
      <c r="I23" s="615"/>
      <c r="J23" s="615"/>
      <c r="K23" s="215"/>
      <c r="L23" s="215"/>
      <c r="M23" s="215"/>
      <c r="N23" s="215"/>
    </row>
    <row r="24" spans="2:59" ht="31.5" customHeight="1">
      <c r="B24" s="81" t="s">
        <v>49</v>
      </c>
      <c r="C24" s="95">
        <v>45679</v>
      </c>
      <c r="D24" s="215"/>
      <c r="E24" s="215"/>
      <c r="F24" s="215"/>
      <c r="K24" s="215"/>
      <c r="L24" s="215"/>
      <c r="M24" s="215"/>
      <c r="N24" s="215"/>
    </row>
    <row r="25" spans="2:59">
      <c r="B25" s="215"/>
      <c r="C25" s="215"/>
      <c r="D25" s="215"/>
      <c r="E25" s="215"/>
      <c r="F25" s="215"/>
      <c r="K25" s="215"/>
      <c r="L25" s="215"/>
      <c r="M25" s="215"/>
      <c r="N25" s="215"/>
    </row>
    <row r="26" spans="2:59" ht="31.5" customHeight="1">
      <c r="B26" s="81" t="s">
        <v>49</v>
      </c>
      <c r="C26" s="95">
        <v>45898</v>
      </c>
      <c r="D26" s="215"/>
      <c r="E26" s="215"/>
      <c r="F26" s="215"/>
      <c r="K26" s="215"/>
      <c r="L26" s="215"/>
      <c r="M26" s="215"/>
      <c r="N26" s="215"/>
    </row>
    <row r="27" spans="2:59">
      <c r="B27" s="215"/>
      <c r="C27" s="215"/>
      <c r="D27" s="215"/>
      <c r="E27" s="215"/>
      <c r="F27" s="215"/>
      <c r="K27" s="215"/>
      <c r="L27" s="215"/>
      <c r="M27" s="215"/>
      <c r="N27" s="215"/>
    </row>
    <row r="28" spans="2:59" ht="15" customHeight="1">
      <c r="B28" s="215"/>
      <c r="C28" s="215"/>
      <c r="D28" s="215"/>
      <c r="E28" s="215"/>
      <c r="F28" s="215"/>
      <c r="G28" s="216"/>
      <c r="H28" s="216"/>
      <c r="I28" s="571"/>
      <c r="J28" s="571"/>
      <c r="K28" s="571"/>
      <c r="L28" s="571"/>
      <c r="M28" s="217"/>
      <c r="N28" s="217"/>
    </row>
    <row r="29" spans="2:59" ht="15" customHeight="1">
      <c r="B29" s="522" t="s">
        <v>144</v>
      </c>
      <c r="C29" s="522"/>
      <c r="D29" s="522"/>
      <c r="E29" s="522"/>
      <c r="F29" s="522"/>
      <c r="G29" s="216"/>
      <c r="H29" s="216"/>
      <c r="I29" s="215"/>
      <c r="J29" s="215"/>
      <c r="K29" s="240"/>
      <c r="L29" s="215"/>
      <c r="M29" s="215"/>
      <c r="N29" s="215"/>
    </row>
    <row r="30" spans="2:59" ht="15" customHeight="1">
      <c r="B30" s="215"/>
      <c r="C30" s="215"/>
      <c r="D30" s="215"/>
      <c r="E30" s="215"/>
      <c r="F30" s="215"/>
      <c r="G30" s="216"/>
      <c r="H30" s="216"/>
      <c r="I30" s="571"/>
      <c r="J30" s="571"/>
      <c r="K30" s="571"/>
      <c r="L30" s="571"/>
      <c r="M30" s="217"/>
      <c r="N30" s="217"/>
    </row>
    <row r="31" spans="2:59" ht="15" customHeight="1">
      <c r="B31" s="215"/>
      <c r="C31" s="215"/>
      <c r="D31" s="215"/>
      <c r="E31" s="215"/>
      <c r="F31" s="215"/>
      <c r="G31" s="216"/>
      <c r="H31" s="216"/>
      <c r="I31" s="215"/>
      <c r="J31" s="215"/>
      <c r="K31" s="240"/>
      <c r="L31" s="215"/>
      <c r="M31" s="215"/>
      <c r="N31" s="215"/>
    </row>
    <row r="32" spans="2:59" ht="15" customHeight="1">
      <c r="B32" s="215"/>
      <c r="C32" s="215"/>
      <c r="D32" s="215"/>
      <c r="E32" s="215"/>
      <c r="F32" s="215"/>
      <c r="G32" s="216"/>
      <c r="H32" s="216"/>
      <c r="I32" s="571"/>
      <c r="J32" s="571"/>
      <c r="K32" s="571"/>
      <c r="L32" s="571"/>
      <c r="M32" s="217"/>
      <c r="N32" s="217"/>
    </row>
  </sheetData>
  <sheetProtection algorithmName="SHA-512" hashValue="WUeU3YyK8O6ZQNilcCDZOIn+aI25y3dgq8SY0kbM4FdhR/5LmBNqN5sTRqldpbsqZlohN+wmN1tCEPas+/+ptg==" saltValue="nAFQ7BaQgjJnxSq3kDKT8w==" spinCount="100000" sheet="1" objects="1" scenarios="1"/>
  <mergeCells count="69">
    <mergeCell ref="F12:F15"/>
    <mergeCell ref="C9:D9"/>
    <mergeCell ref="B2:B6"/>
    <mergeCell ref="C2:BE6"/>
    <mergeCell ref="BF6:BG6"/>
    <mergeCell ref="AV7:AZ7"/>
    <mergeCell ref="C8:D8"/>
    <mergeCell ref="C10:D10"/>
    <mergeCell ref="B12:B15"/>
    <mergeCell ref="C12:C15"/>
    <mergeCell ref="D12:D15"/>
    <mergeCell ref="E12:E15"/>
    <mergeCell ref="BD12:BG12"/>
    <mergeCell ref="O13:V13"/>
    <mergeCell ref="W13:AD13"/>
    <mergeCell ref="AE13:AL13"/>
    <mergeCell ref="O12:AT12"/>
    <mergeCell ref="AU12:AU15"/>
    <mergeCell ref="AV12:AY12"/>
    <mergeCell ref="AZ12:BC12"/>
    <mergeCell ref="BA13:BA15"/>
    <mergeCell ref="BB13:BB15"/>
    <mergeCell ref="AM13:AT13"/>
    <mergeCell ref="AV13:AV15"/>
    <mergeCell ref="AW13:AW15"/>
    <mergeCell ref="AX13:AX15"/>
    <mergeCell ref="AY13:AY15"/>
    <mergeCell ref="BD13:BD15"/>
    <mergeCell ref="BE13:BE15"/>
    <mergeCell ref="BF13:BF15"/>
    <mergeCell ref="BG13:BG15"/>
    <mergeCell ref="O14:P14"/>
    <mergeCell ref="Q14:R14"/>
    <mergeCell ref="S14:T14"/>
    <mergeCell ref="U14:V14"/>
    <mergeCell ref="W14:X14"/>
    <mergeCell ref="Y14:Z14"/>
    <mergeCell ref="BC13:BC15"/>
    <mergeCell ref="AA14:AB14"/>
    <mergeCell ref="AO14:AP14"/>
    <mergeCell ref="AQ14:AR14"/>
    <mergeCell ref="AS14:AT14"/>
    <mergeCell ref="AZ13:AZ15"/>
    <mergeCell ref="M12:M15"/>
    <mergeCell ref="N12:N15"/>
    <mergeCell ref="G12:G15"/>
    <mergeCell ref="H12:H15"/>
    <mergeCell ref="I12:I15"/>
    <mergeCell ref="J12:J15"/>
    <mergeCell ref="K12:K15"/>
    <mergeCell ref="L12:L15"/>
    <mergeCell ref="AW19:AY19"/>
    <mergeCell ref="AC14:AD14"/>
    <mergeCell ref="AE14:AF14"/>
    <mergeCell ref="AG14:AH14"/>
    <mergeCell ref="AI14:AJ14"/>
    <mergeCell ref="AK14:AL14"/>
    <mergeCell ref="AM14:AN14"/>
    <mergeCell ref="I32:L32"/>
    <mergeCell ref="B16:B18"/>
    <mergeCell ref="C16:C18"/>
    <mergeCell ref="E22:E23"/>
    <mergeCell ref="F22:J23"/>
    <mergeCell ref="L22:N22"/>
    <mergeCell ref="I28:L28"/>
    <mergeCell ref="B29:F29"/>
    <mergeCell ref="I30:L30"/>
    <mergeCell ref="D21:N21"/>
    <mergeCell ref="B19:AV19"/>
  </mergeCells>
  <conditionalFormatting sqref="AZ16:BC18">
    <cfRule type="cellIs" dxfId="27" priority="1" operator="greaterThan">
      <formula>1</formula>
    </cfRule>
    <cfRule type="cellIs" dxfId="26" priority="2" operator="between">
      <formula>0.95000000000001</formula>
      <formula>1</formula>
    </cfRule>
    <cfRule type="cellIs" dxfId="25" priority="3" operator="between">
      <formula>0.75</formula>
      <formula>0.95</formula>
    </cfRule>
    <cfRule type="cellIs" dxfId="24" priority="4" operator="lessThan">
      <formula>0.75</formula>
    </cfRule>
  </conditionalFormatting>
  <dataValidations count="1">
    <dataValidation allowBlank="1" showInputMessage="1" showErrorMessage="1" prompt="Transcriba de manera exacta el objetivo definido en la caracterización del proceso." sqref="C9:D9" xr:uid="{00000000-0002-0000-0D00-000000000000}"/>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D00-000001000000}">
          <x14:formula1>
            <xm:f>'Listas-N'!$E$6:$E$10</xm:f>
          </x14:formula1>
          <xm:sqref>C10:D10</xm:sqref>
        </x14:dataValidation>
        <x14:dataValidation type="list" allowBlank="1" showInputMessage="1" showErrorMessage="1" xr:uid="{00000000-0002-0000-0D00-000002000000}">
          <x14:formula1>
            <xm:f>'Listas-N'!$C$6:$C$21</xm:f>
          </x14:formula1>
          <xm:sqref>C8:D8</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B1:BG32"/>
  <sheetViews>
    <sheetView showGridLines="0" zoomScale="40" zoomScaleNormal="40" workbookViewId="0">
      <selection activeCell="AQ17" sqref="AQ17"/>
    </sheetView>
  </sheetViews>
  <sheetFormatPr baseColWidth="10" defaultColWidth="17.33203125" defaultRowHeight="15"/>
  <cols>
    <col min="1" max="1" width="4.33203125" style="66" customWidth="1"/>
    <col min="2" max="2" width="50.44140625" style="212" customWidth="1"/>
    <col min="3" max="3" width="65.33203125" style="212" customWidth="1"/>
    <col min="4" max="4" width="49.6640625" style="212" customWidth="1"/>
    <col min="5" max="6" width="27.5546875" style="212" customWidth="1"/>
    <col min="7" max="8" width="29.33203125" style="213" customWidth="1"/>
    <col min="9" max="9" width="33" style="212" customWidth="1"/>
    <col min="10" max="10" width="31.88671875" style="212" customWidth="1"/>
    <col min="11" max="11" width="55.88671875" style="212" customWidth="1"/>
    <col min="12" max="12" width="48.44140625" style="212" customWidth="1"/>
    <col min="13" max="13" width="28.5546875" style="212" customWidth="1"/>
    <col min="14" max="14" width="50" style="212" customWidth="1"/>
    <col min="15" max="46" width="15.88671875" style="66" customWidth="1"/>
    <col min="47" max="47" width="24.5546875" style="66" customWidth="1"/>
    <col min="48" max="48" width="22.88671875" style="66" customWidth="1"/>
    <col min="49" max="49" width="19.33203125" style="66" customWidth="1"/>
    <col min="50" max="50" width="18.44140625" style="66" customWidth="1"/>
    <col min="51" max="51" width="19.44140625" style="66" customWidth="1"/>
    <col min="52" max="52" width="23.33203125" style="66" customWidth="1"/>
    <col min="53" max="54" width="25.109375" style="66" customWidth="1"/>
    <col min="55" max="55" width="26.6640625" style="66" customWidth="1"/>
    <col min="56" max="56" width="26.33203125" style="66" customWidth="1"/>
    <col min="57" max="57" width="26.5546875" style="66" customWidth="1"/>
    <col min="58" max="58" width="26.33203125" style="66" customWidth="1"/>
    <col min="59" max="59" width="27.33203125" style="66" customWidth="1"/>
    <col min="60" max="16384" width="17.33203125" style="66"/>
  </cols>
  <sheetData>
    <row r="1" spans="2:59" ht="15" customHeight="1" thickBot="1"/>
    <row r="2" spans="2:59" ht="16.5" customHeight="1">
      <c r="B2" s="498" t="s">
        <v>125</v>
      </c>
      <c r="C2" s="530" t="s">
        <v>111</v>
      </c>
      <c r="D2" s="531"/>
      <c r="E2" s="531"/>
      <c r="F2" s="531"/>
      <c r="G2" s="531"/>
      <c r="H2" s="531"/>
      <c r="I2" s="531"/>
      <c r="J2" s="531"/>
      <c r="K2" s="531"/>
      <c r="L2" s="531"/>
      <c r="M2" s="531"/>
      <c r="N2" s="531"/>
      <c r="O2" s="531"/>
      <c r="P2" s="531"/>
      <c r="Q2" s="531"/>
      <c r="R2" s="531"/>
      <c r="S2" s="531"/>
      <c r="T2" s="531"/>
      <c r="U2" s="531"/>
      <c r="V2" s="531"/>
      <c r="W2" s="531"/>
      <c r="X2" s="531"/>
      <c r="Y2" s="531"/>
      <c r="Z2" s="531"/>
      <c r="AA2" s="531"/>
      <c r="AB2" s="531"/>
      <c r="AC2" s="531"/>
      <c r="AD2" s="531"/>
      <c r="AE2" s="531"/>
      <c r="AF2" s="531"/>
      <c r="AG2" s="531"/>
      <c r="AH2" s="531"/>
      <c r="AI2" s="531"/>
      <c r="AJ2" s="531"/>
      <c r="AK2" s="531"/>
      <c r="AL2" s="531"/>
      <c r="AM2" s="531"/>
      <c r="AN2" s="531"/>
      <c r="AO2" s="531"/>
      <c r="AP2" s="531"/>
      <c r="AQ2" s="531"/>
      <c r="AR2" s="531"/>
      <c r="AS2" s="531"/>
      <c r="AT2" s="531"/>
      <c r="AU2" s="531"/>
      <c r="AV2" s="531"/>
      <c r="AW2" s="531"/>
      <c r="AX2" s="531"/>
      <c r="AY2" s="531"/>
      <c r="AZ2" s="531"/>
      <c r="BA2" s="531"/>
      <c r="BB2" s="531"/>
      <c r="BC2" s="531"/>
      <c r="BD2" s="531"/>
      <c r="BE2" s="532"/>
      <c r="BF2" s="55" t="s">
        <v>643</v>
      </c>
      <c r="BG2" s="56"/>
    </row>
    <row r="3" spans="2:59" ht="16.5" customHeight="1">
      <c r="B3" s="499"/>
      <c r="C3" s="533"/>
      <c r="D3" s="534"/>
      <c r="E3" s="534"/>
      <c r="F3" s="534"/>
      <c r="G3" s="534"/>
      <c r="H3" s="534"/>
      <c r="I3" s="534"/>
      <c r="J3" s="534"/>
      <c r="K3" s="534"/>
      <c r="L3" s="534"/>
      <c r="M3" s="534"/>
      <c r="N3" s="534"/>
      <c r="O3" s="534"/>
      <c r="P3" s="534"/>
      <c r="Q3" s="534"/>
      <c r="R3" s="534"/>
      <c r="S3" s="534"/>
      <c r="T3" s="534"/>
      <c r="U3" s="534"/>
      <c r="V3" s="534"/>
      <c r="W3" s="534"/>
      <c r="X3" s="534"/>
      <c r="Y3" s="534"/>
      <c r="Z3" s="534"/>
      <c r="AA3" s="534"/>
      <c r="AB3" s="534"/>
      <c r="AC3" s="534"/>
      <c r="AD3" s="534"/>
      <c r="AE3" s="534"/>
      <c r="AF3" s="534"/>
      <c r="AG3" s="534"/>
      <c r="AH3" s="534"/>
      <c r="AI3" s="534"/>
      <c r="AJ3" s="534"/>
      <c r="AK3" s="534"/>
      <c r="AL3" s="534"/>
      <c r="AM3" s="534"/>
      <c r="AN3" s="534"/>
      <c r="AO3" s="534"/>
      <c r="AP3" s="534"/>
      <c r="AQ3" s="534"/>
      <c r="AR3" s="534"/>
      <c r="AS3" s="534"/>
      <c r="AT3" s="534"/>
      <c r="AU3" s="534"/>
      <c r="AV3" s="534"/>
      <c r="AW3" s="534"/>
      <c r="AX3" s="534"/>
      <c r="AY3" s="534"/>
      <c r="AZ3" s="534"/>
      <c r="BA3" s="534"/>
      <c r="BB3" s="534"/>
      <c r="BC3" s="534"/>
      <c r="BD3" s="534"/>
      <c r="BE3" s="535"/>
      <c r="BF3" s="57" t="s">
        <v>25</v>
      </c>
      <c r="BG3" s="58" t="s">
        <v>26</v>
      </c>
    </row>
    <row r="4" spans="2:59" ht="16.5" customHeight="1">
      <c r="B4" s="499"/>
      <c r="C4" s="533"/>
      <c r="D4" s="534"/>
      <c r="E4" s="534"/>
      <c r="F4" s="534"/>
      <c r="G4" s="534"/>
      <c r="H4" s="534"/>
      <c r="I4" s="534"/>
      <c r="J4" s="534"/>
      <c r="K4" s="534"/>
      <c r="L4" s="534"/>
      <c r="M4" s="534"/>
      <c r="N4" s="534"/>
      <c r="O4" s="534"/>
      <c r="P4" s="534"/>
      <c r="Q4" s="534"/>
      <c r="R4" s="534"/>
      <c r="S4" s="534"/>
      <c r="T4" s="534"/>
      <c r="U4" s="534"/>
      <c r="V4" s="534"/>
      <c r="W4" s="534"/>
      <c r="X4" s="534"/>
      <c r="Y4" s="534"/>
      <c r="Z4" s="534"/>
      <c r="AA4" s="534"/>
      <c r="AB4" s="534"/>
      <c r="AC4" s="534"/>
      <c r="AD4" s="534"/>
      <c r="AE4" s="534"/>
      <c r="AF4" s="534"/>
      <c r="AG4" s="534"/>
      <c r="AH4" s="534"/>
      <c r="AI4" s="534"/>
      <c r="AJ4" s="534"/>
      <c r="AK4" s="534"/>
      <c r="AL4" s="534"/>
      <c r="AM4" s="534"/>
      <c r="AN4" s="534"/>
      <c r="AO4" s="534"/>
      <c r="AP4" s="534"/>
      <c r="AQ4" s="534"/>
      <c r="AR4" s="534"/>
      <c r="AS4" s="534"/>
      <c r="AT4" s="534"/>
      <c r="AU4" s="534"/>
      <c r="AV4" s="534"/>
      <c r="AW4" s="534"/>
      <c r="AX4" s="534"/>
      <c r="AY4" s="534"/>
      <c r="AZ4" s="534"/>
      <c r="BA4" s="534"/>
      <c r="BB4" s="534"/>
      <c r="BC4" s="534"/>
      <c r="BD4" s="534"/>
      <c r="BE4" s="535"/>
      <c r="BF4" s="59">
        <v>6</v>
      </c>
      <c r="BG4" s="60" t="s">
        <v>34</v>
      </c>
    </row>
    <row r="5" spans="2:59" ht="16.5" customHeight="1">
      <c r="B5" s="499"/>
      <c r="C5" s="533"/>
      <c r="D5" s="534"/>
      <c r="E5" s="534"/>
      <c r="F5" s="534"/>
      <c r="G5" s="534"/>
      <c r="H5" s="534"/>
      <c r="I5" s="534"/>
      <c r="J5" s="534"/>
      <c r="K5" s="534"/>
      <c r="L5" s="534"/>
      <c r="M5" s="534"/>
      <c r="N5" s="534"/>
      <c r="O5" s="534"/>
      <c r="P5" s="534"/>
      <c r="Q5" s="534"/>
      <c r="R5" s="534"/>
      <c r="S5" s="534"/>
      <c r="T5" s="534"/>
      <c r="U5" s="534"/>
      <c r="V5" s="534"/>
      <c r="W5" s="534"/>
      <c r="X5" s="534"/>
      <c r="Y5" s="534"/>
      <c r="Z5" s="534"/>
      <c r="AA5" s="534"/>
      <c r="AB5" s="534"/>
      <c r="AC5" s="534"/>
      <c r="AD5" s="534"/>
      <c r="AE5" s="534"/>
      <c r="AF5" s="534"/>
      <c r="AG5" s="534"/>
      <c r="AH5" s="534"/>
      <c r="AI5" s="534"/>
      <c r="AJ5" s="534"/>
      <c r="AK5" s="534"/>
      <c r="AL5" s="534"/>
      <c r="AM5" s="534"/>
      <c r="AN5" s="534"/>
      <c r="AO5" s="534"/>
      <c r="AP5" s="534"/>
      <c r="AQ5" s="534"/>
      <c r="AR5" s="534"/>
      <c r="AS5" s="534"/>
      <c r="AT5" s="534"/>
      <c r="AU5" s="534"/>
      <c r="AV5" s="534"/>
      <c r="AW5" s="534"/>
      <c r="AX5" s="534"/>
      <c r="AY5" s="534"/>
      <c r="AZ5" s="534"/>
      <c r="BA5" s="534"/>
      <c r="BB5" s="534"/>
      <c r="BC5" s="534"/>
      <c r="BD5" s="534"/>
      <c r="BE5" s="535"/>
      <c r="BF5" s="61" t="s">
        <v>27</v>
      </c>
      <c r="BG5" s="62"/>
    </row>
    <row r="6" spans="2:59" ht="16.5" customHeight="1" thickBot="1">
      <c r="B6" s="500"/>
      <c r="C6" s="536"/>
      <c r="D6" s="537"/>
      <c r="E6" s="537"/>
      <c r="F6" s="537"/>
      <c r="G6" s="537"/>
      <c r="H6" s="537"/>
      <c r="I6" s="537"/>
      <c r="J6" s="537"/>
      <c r="K6" s="537"/>
      <c r="L6" s="537"/>
      <c r="M6" s="537"/>
      <c r="N6" s="537"/>
      <c r="O6" s="537"/>
      <c r="P6" s="537"/>
      <c r="Q6" s="537"/>
      <c r="R6" s="537"/>
      <c r="S6" s="537"/>
      <c r="T6" s="537"/>
      <c r="U6" s="537"/>
      <c r="V6" s="537"/>
      <c r="W6" s="537"/>
      <c r="X6" s="537"/>
      <c r="Y6" s="537"/>
      <c r="Z6" s="537"/>
      <c r="AA6" s="537"/>
      <c r="AB6" s="537"/>
      <c r="AC6" s="537"/>
      <c r="AD6" s="537"/>
      <c r="AE6" s="537"/>
      <c r="AF6" s="537"/>
      <c r="AG6" s="537"/>
      <c r="AH6" s="537"/>
      <c r="AI6" s="537"/>
      <c r="AJ6" s="537"/>
      <c r="AK6" s="537"/>
      <c r="AL6" s="537"/>
      <c r="AM6" s="537"/>
      <c r="AN6" s="537"/>
      <c r="AO6" s="537"/>
      <c r="AP6" s="537"/>
      <c r="AQ6" s="537"/>
      <c r="AR6" s="537"/>
      <c r="AS6" s="537"/>
      <c r="AT6" s="537"/>
      <c r="AU6" s="537"/>
      <c r="AV6" s="537"/>
      <c r="AW6" s="537"/>
      <c r="AX6" s="537"/>
      <c r="AY6" s="537"/>
      <c r="AZ6" s="537"/>
      <c r="BA6" s="537"/>
      <c r="BB6" s="537"/>
      <c r="BC6" s="537"/>
      <c r="BD6" s="537"/>
      <c r="BE6" s="538"/>
      <c r="BF6" s="539">
        <v>45428</v>
      </c>
      <c r="BG6" s="540"/>
    </row>
    <row r="7" spans="2:59" ht="19.5" customHeight="1">
      <c r="B7" s="63"/>
      <c r="C7" s="63"/>
      <c r="D7" s="63"/>
      <c r="E7" s="63"/>
      <c r="F7" s="63"/>
      <c r="G7" s="64"/>
      <c r="H7" s="64"/>
      <c r="I7" s="63"/>
      <c r="J7" s="63"/>
      <c r="K7" s="63"/>
      <c r="L7" s="63"/>
      <c r="M7" s="63"/>
      <c r="N7" s="63"/>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541"/>
      <c r="AW7" s="542"/>
      <c r="AX7" s="542"/>
      <c r="AY7" s="542"/>
      <c r="AZ7" s="543"/>
      <c r="BA7" s="246"/>
      <c r="BB7" s="246"/>
      <c r="BC7" s="246"/>
      <c r="BD7" s="65"/>
      <c r="BE7" s="65"/>
    </row>
    <row r="8" spans="2:59" ht="28.5" customHeight="1">
      <c r="B8" s="67" t="s">
        <v>44</v>
      </c>
      <c r="C8" s="600" t="s">
        <v>90</v>
      </c>
      <c r="D8" s="600"/>
      <c r="E8" s="68"/>
      <c r="F8" s="68"/>
      <c r="G8" s="68"/>
      <c r="H8" s="68"/>
      <c r="I8" s="68"/>
      <c r="J8" s="68"/>
      <c r="K8" s="68"/>
      <c r="L8" s="68"/>
      <c r="M8" s="68"/>
      <c r="N8" s="68"/>
      <c r="AV8" s="246"/>
      <c r="AW8" s="246"/>
      <c r="AX8" s="246"/>
      <c r="AY8" s="246"/>
      <c r="AZ8" s="246"/>
      <c r="BA8" s="246"/>
      <c r="BB8" s="246"/>
      <c r="BC8" s="246"/>
    </row>
    <row r="9" spans="2:59" ht="124.5" customHeight="1">
      <c r="B9" s="67" t="s">
        <v>31</v>
      </c>
      <c r="C9" s="598" t="s">
        <v>546</v>
      </c>
      <c r="D9" s="599"/>
      <c r="E9" s="68"/>
      <c r="F9" s="68"/>
      <c r="G9" s="68"/>
      <c r="H9" s="68"/>
      <c r="I9" s="68"/>
      <c r="J9" s="68"/>
      <c r="K9" s="68"/>
      <c r="L9" s="68"/>
      <c r="M9" s="68"/>
      <c r="N9" s="68"/>
      <c r="AV9" s="246"/>
      <c r="AW9" s="246"/>
      <c r="AX9" s="246"/>
      <c r="AY9" s="246"/>
      <c r="AZ9" s="246"/>
      <c r="BA9" s="246"/>
      <c r="BB9" s="246"/>
      <c r="BC9" s="246"/>
    </row>
    <row r="10" spans="2:59" ht="30" customHeight="1">
      <c r="B10" s="67" t="s">
        <v>96</v>
      </c>
      <c r="C10" s="545">
        <v>2025</v>
      </c>
      <c r="D10" s="546"/>
      <c r="E10" s="68"/>
      <c r="F10" s="68"/>
      <c r="G10" s="68"/>
      <c r="H10" s="68"/>
      <c r="I10" s="68"/>
      <c r="J10" s="68"/>
      <c r="K10" s="68"/>
      <c r="L10" s="68"/>
      <c r="M10" s="68"/>
      <c r="N10" s="68"/>
      <c r="AV10" s="246"/>
      <c r="AW10" s="246"/>
      <c r="AX10" s="246"/>
      <c r="AY10" s="246"/>
      <c r="AZ10" s="246"/>
      <c r="BA10" s="246"/>
      <c r="BB10" s="246"/>
      <c r="BC10" s="246"/>
    </row>
    <row r="11" spans="2:59" ht="14.25" customHeight="1">
      <c r="B11" s="63"/>
      <c r="C11" s="63"/>
      <c r="D11" s="63"/>
      <c r="E11" s="63"/>
      <c r="F11" s="63"/>
      <c r="G11" s="64"/>
      <c r="H11" s="64"/>
      <c r="I11" s="63"/>
      <c r="J11" s="63"/>
      <c r="K11" s="63"/>
      <c r="L11" s="63"/>
      <c r="M11" s="63"/>
      <c r="N11" s="63"/>
      <c r="AV11" s="246"/>
      <c r="AW11" s="246"/>
      <c r="AX11" s="246"/>
      <c r="AY11" s="246"/>
      <c r="AZ11" s="246"/>
      <c r="BA11" s="246"/>
      <c r="BB11" s="246"/>
      <c r="BC11" s="246"/>
    </row>
    <row r="12" spans="2:59" ht="33" customHeight="1">
      <c r="B12" s="497" t="s">
        <v>0</v>
      </c>
      <c r="C12" s="497" t="s">
        <v>51</v>
      </c>
      <c r="D12" s="497" t="s">
        <v>131</v>
      </c>
      <c r="E12" s="497" t="s">
        <v>59</v>
      </c>
      <c r="F12" s="497" t="s">
        <v>130</v>
      </c>
      <c r="G12" s="497" t="s">
        <v>56</v>
      </c>
      <c r="H12" s="497" t="s">
        <v>22</v>
      </c>
      <c r="I12" s="497" t="s">
        <v>58</v>
      </c>
      <c r="J12" s="497" t="s">
        <v>38</v>
      </c>
      <c r="K12" s="497" t="s">
        <v>33</v>
      </c>
      <c r="L12" s="497" t="s">
        <v>17</v>
      </c>
      <c r="M12" s="497" t="s">
        <v>39</v>
      </c>
      <c r="N12" s="497" t="s">
        <v>41</v>
      </c>
      <c r="O12" s="551" t="s">
        <v>105</v>
      </c>
      <c r="P12" s="551"/>
      <c r="Q12" s="551"/>
      <c r="R12" s="551"/>
      <c r="S12" s="551"/>
      <c r="T12" s="551"/>
      <c r="U12" s="551"/>
      <c r="V12" s="551"/>
      <c r="W12" s="551"/>
      <c r="X12" s="551"/>
      <c r="Y12" s="551"/>
      <c r="Z12" s="551"/>
      <c r="AA12" s="551"/>
      <c r="AB12" s="551"/>
      <c r="AC12" s="551"/>
      <c r="AD12" s="551"/>
      <c r="AE12" s="551"/>
      <c r="AF12" s="551"/>
      <c r="AG12" s="551"/>
      <c r="AH12" s="551"/>
      <c r="AI12" s="551"/>
      <c r="AJ12" s="551"/>
      <c r="AK12" s="551"/>
      <c r="AL12" s="551"/>
      <c r="AM12" s="551"/>
      <c r="AN12" s="551"/>
      <c r="AO12" s="551"/>
      <c r="AP12" s="551"/>
      <c r="AQ12" s="551"/>
      <c r="AR12" s="551"/>
      <c r="AS12" s="551"/>
      <c r="AT12" s="551"/>
      <c r="AU12" s="552" t="s">
        <v>60</v>
      </c>
      <c r="AV12" s="553" t="s">
        <v>126</v>
      </c>
      <c r="AW12" s="554"/>
      <c r="AX12" s="554"/>
      <c r="AY12" s="555"/>
      <c r="AZ12" s="556" t="s">
        <v>123</v>
      </c>
      <c r="BA12" s="557"/>
      <c r="BB12" s="557"/>
      <c r="BC12" s="558"/>
      <c r="BD12" s="547" t="s">
        <v>124</v>
      </c>
      <c r="BE12" s="548"/>
      <c r="BF12" s="548"/>
      <c r="BG12" s="549"/>
    </row>
    <row r="13" spans="2:59" ht="21.75" customHeight="1">
      <c r="B13" s="497"/>
      <c r="C13" s="497"/>
      <c r="D13" s="497"/>
      <c r="E13" s="497"/>
      <c r="F13" s="497"/>
      <c r="G13" s="497"/>
      <c r="H13" s="497"/>
      <c r="I13" s="497"/>
      <c r="J13" s="497"/>
      <c r="K13" s="497"/>
      <c r="L13" s="497"/>
      <c r="M13" s="497"/>
      <c r="N13" s="497"/>
      <c r="O13" s="550" t="s">
        <v>18</v>
      </c>
      <c r="P13" s="550"/>
      <c r="Q13" s="550"/>
      <c r="R13" s="550"/>
      <c r="S13" s="550"/>
      <c r="T13" s="550"/>
      <c r="U13" s="550"/>
      <c r="V13" s="550"/>
      <c r="W13" s="550" t="s">
        <v>19</v>
      </c>
      <c r="X13" s="550"/>
      <c r="Y13" s="550"/>
      <c r="Z13" s="550"/>
      <c r="AA13" s="550"/>
      <c r="AB13" s="550"/>
      <c r="AC13" s="550"/>
      <c r="AD13" s="550"/>
      <c r="AE13" s="550" t="s">
        <v>20</v>
      </c>
      <c r="AF13" s="550"/>
      <c r="AG13" s="550"/>
      <c r="AH13" s="550"/>
      <c r="AI13" s="550"/>
      <c r="AJ13" s="550"/>
      <c r="AK13" s="550"/>
      <c r="AL13" s="550"/>
      <c r="AM13" s="550" t="s">
        <v>21</v>
      </c>
      <c r="AN13" s="550"/>
      <c r="AO13" s="550"/>
      <c r="AP13" s="550"/>
      <c r="AQ13" s="550"/>
      <c r="AR13" s="550"/>
      <c r="AS13" s="550"/>
      <c r="AT13" s="550"/>
      <c r="AU13" s="552"/>
      <c r="AV13" s="562" t="s">
        <v>112</v>
      </c>
      <c r="AW13" s="562" t="s">
        <v>19</v>
      </c>
      <c r="AX13" s="562" t="s">
        <v>113</v>
      </c>
      <c r="AY13" s="562" t="s">
        <v>114</v>
      </c>
      <c r="AZ13" s="559" t="s">
        <v>112</v>
      </c>
      <c r="BA13" s="559" t="s">
        <v>115</v>
      </c>
      <c r="BB13" s="559" t="s">
        <v>116</v>
      </c>
      <c r="BC13" s="559" t="s">
        <v>117</v>
      </c>
      <c r="BD13" s="565" t="s">
        <v>18</v>
      </c>
      <c r="BE13" s="565" t="s">
        <v>19</v>
      </c>
      <c r="BF13" s="565" t="s">
        <v>20</v>
      </c>
      <c r="BG13" s="565" t="s">
        <v>21</v>
      </c>
    </row>
    <row r="14" spans="2:59" ht="21.75" customHeight="1">
      <c r="B14" s="497"/>
      <c r="C14" s="497"/>
      <c r="D14" s="497"/>
      <c r="E14" s="497"/>
      <c r="F14" s="497"/>
      <c r="G14" s="497"/>
      <c r="H14" s="497"/>
      <c r="I14" s="497"/>
      <c r="J14" s="497"/>
      <c r="K14" s="497"/>
      <c r="L14" s="497"/>
      <c r="M14" s="497"/>
      <c r="N14" s="497"/>
      <c r="O14" s="568" t="s">
        <v>2</v>
      </c>
      <c r="P14" s="568"/>
      <c r="Q14" s="568" t="s">
        <v>3</v>
      </c>
      <c r="R14" s="568"/>
      <c r="S14" s="568" t="s">
        <v>4</v>
      </c>
      <c r="T14" s="568"/>
      <c r="U14" s="551" t="s">
        <v>5</v>
      </c>
      <c r="V14" s="551"/>
      <c r="W14" s="568" t="s">
        <v>24</v>
      </c>
      <c r="X14" s="568"/>
      <c r="Y14" s="568" t="s">
        <v>6</v>
      </c>
      <c r="Z14" s="568"/>
      <c r="AA14" s="568" t="s">
        <v>7</v>
      </c>
      <c r="AB14" s="568"/>
      <c r="AC14" s="551" t="s">
        <v>5</v>
      </c>
      <c r="AD14" s="551"/>
      <c r="AE14" s="568" t="s">
        <v>8</v>
      </c>
      <c r="AF14" s="568"/>
      <c r="AG14" s="568" t="s">
        <v>9</v>
      </c>
      <c r="AH14" s="568"/>
      <c r="AI14" s="568" t="s">
        <v>10</v>
      </c>
      <c r="AJ14" s="568"/>
      <c r="AK14" s="551" t="s">
        <v>5</v>
      </c>
      <c r="AL14" s="551"/>
      <c r="AM14" s="568" t="s">
        <v>11</v>
      </c>
      <c r="AN14" s="568"/>
      <c r="AO14" s="568" t="s">
        <v>12</v>
      </c>
      <c r="AP14" s="568"/>
      <c r="AQ14" s="568" t="s">
        <v>13</v>
      </c>
      <c r="AR14" s="568"/>
      <c r="AS14" s="551" t="s">
        <v>5</v>
      </c>
      <c r="AT14" s="551"/>
      <c r="AU14" s="552"/>
      <c r="AV14" s="563"/>
      <c r="AW14" s="563"/>
      <c r="AX14" s="563"/>
      <c r="AY14" s="563"/>
      <c r="AZ14" s="560"/>
      <c r="BA14" s="560"/>
      <c r="BB14" s="560"/>
      <c r="BC14" s="560"/>
      <c r="BD14" s="566"/>
      <c r="BE14" s="566"/>
      <c r="BF14" s="566"/>
      <c r="BG14" s="566"/>
    </row>
    <row r="15" spans="2:59" ht="21.75" customHeight="1">
      <c r="B15" s="497"/>
      <c r="C15" s="497"/>
      <c r="D15" s="497"/>
      <c r="E15" s="497"/>
      <c r="F15" s="497"/>
      <c r="G15" s="497"/>
      <c r="H15" s="497"/>
      <c r="I15" s="497"/>
      <c r="J15" s="497"/>
      <c r="K15" s="497"/>
      <c r="L15" s="497"/>
      <c r="M15" s="497"/>
      <c r="N15" s="497"/>
      <c r="O15" s="69" t="s">
        <v>14</v>
      </c>
      <c r="P15" s="70" t="s">
        <v>15</v>
      </c>
      <c r="Q15" s="69" t="s">
        <v>14</v>
      </c>
      <c r="R15" s="70" t="s">
        <v>15</v>
      </c>
      <c r="S15" s="69" t="s">
        <v>14</v>
      </c>
      <c r="T15" s="70" t="s">
        <v>15</v>
      </c>
      <c r="U15" s="71" t="s">
        <v>14</v>
      </c>
      <c r="V15" s="72" t="s">
        <v>15</v>
      </c>
      <c r="W15" s="69" t="s">
        <v>14</v>
      </c>
      <c r="X15" s="70" t="s">
        <v>15</v>
      </c>
      <c r="Y15" s="69" t="s">
        <v>14</v>
      </c>
      <c r="Z15" s="70" t="s">
        <v>15</v>
      </c>
      <c r="AA15" s="69" t="s">
        <v>14</v>
      </c>
      <c r="AB15" s="70" t="s">
        <v>15</v>
      </c>
      <c r="AC15" s="71" t="s">
        <v>14</v>
      </c>
      <c r="AD15" s="72" t="s">
        <v>15</v>
      </c>
      <c r="AE15" s="69" t="s">
        <v>14</v>
      </c>
      <c r="AF15" s="70" t="s">
        <v>15</v>
      </c>
      <c r="AG15" s="69" t="s">
        <v>14</v>
      </c>
      <c r="AH15" s="70" t="s">
        <v>15</v>
      </c>
      <c r="AI15" s="69" t="s">
        <v>14</v>
      </c>
      <c r="AJ15" s="70" t="s">
        <v>15</v>
      </c>
      <c r="AK15" s="71" t="s">
        <v>14</v>
      </c>
      <c r="AL15" s="72" t="s">
        <v>15</v>
      </c>
      <c r="AM15" s="69" t="s">
        <v>14</v>
      </c>
      <c r="AN15" s="70" t="s">
        <v>15</v>
      </c>
      <c r="AO15" s="69" t="s">
        <v>14</v>
      </c>
      <c r="AP15" s="70" t="s">
        <v>15</v>
      </c>
      <c r="AQ15" s="69" t="s">
        <v>14</v>
      </c>
      <c r="AR15" s="70" t="s">
        <v>15</v>
      </c>
      <c r="AS15" s="71" t="s">
        <v>14</v>
      </c>
      <c r="AT15" s="72" t="s">
        <v>15</v>
      </c>
      <c r="AU15" s="552"/>
      <c r="AV15" s="564"/>
      <c r="AW15" s="564"/>
      <c r="AX15" s="564"/>
      <c r="AY15" s="564"/>
      <c r="AZ15" s="561"/>
      <c r="BA15" s="561"/>
      <c r="BB15" s="561"/>
      <c r="BC15" s="561"/>
      <c r="BD15" s="567"/>
      <c r="BE15" s="567"/>
      <c r="BF15" s="567"/>
      <c r="BG15" s="567"/>
    </row>
    <row r="16" spans="2:59" ht="201" customHeight="1">
      <c r="B16" s="507" t="str">
        <f>+'Anexo 1. 01-FR-003 POA INSTIT.'!B55</f>
        <v>4. Fortalecer las capacidades institucionales a través de la  modernización y la transformación tecnológica de la Personería de Bogotá, D. C.</v>
      </c>
      <c r="C16" s="507" t="str">
        <f>+'Anexo 1. 01-FR-003 POA INSTIT.'!C85</f>
        <v>4.7 Desarrollar e implementar en la Personería de Bogotá, el 100% del expediente contractual Digital  con el fin agilizar y asegurar toda la información contractual de la Entidad en su etapa precontractual, contractual y postcontractual, a febrero de 2028.</v>
      </c>
      <c r="D16" s="220" t="str">
        <f>+'Anexo 1. 01-FR-003 POA INSTIT.'!D85</f>
        <v>4.7.1 Desarrollar el 100% de  un (1)  ejercicio de referenciación  para identificar buenas practicas en la implementación del expediente contractual digital en entidades publicas en el 2025</v>
      </c>
      <c r="E16" s="73">
        <f>+'Anexo 1. 01-FR-003 POA INSTIT.'!E85</f>
        <v>0.1</v>
      </c>
      <c r="F16" s="20">
        <f>+'Anexo 1. 01-FR-003 POA INSTIT.'!F85</f>
        <v>1</v>
      </c>
      <c r="G16" s="20">
        <f>+'Anexo 1. 01-FR-003 POA INSTIT.'!L85</f>
        <v>0.3</v>
      </c>
      <c r="H16" s="108" t="str">
        <f>+'Anexo 1. 01-FR-003 POA INSTIT.'!G85</f>
        <v>S.I</v>
      </c>
      <c r="I16" s="75" t="str">
        <f>+'Anexo 1. 01-FR-003 POA INSTIT.'!H85</f>
        <v>Ejercicio de referenciación  de buenas practicas en la implementación del expediente contractual digital desarrollado</v>
      </c>
      <c r="J16" s="125" t="s">
        <v>531</v>
      </c>
      <c r="K16" s="241" t="s">
        <v>532</v>
      </c>
      <c r="L16" s="137" t="s">
        <v>449</v>
      </c>
      <c r="M16" s="137" t="s">
        <v>450</v>
      </c>
      <c r="N16" s="92" t="str">
        <f>+'Anexo 1. 01-FR-003 POA INSTIT.'!J85</f>
        <v>Subdirección de Gestión Contractual</v>
      </c>
      <c r="O16" s="255">
        <v>0</v>
      </c>
      <c r="P16" s="255"/>
      <c r="Q16" s="255">
        <v>0</v>
      </c>
      <c r="R16" s="255"/>
      <c r="S16" s="255">
        <v>0</v>
      </c>
      <c r="T16" s="255"/>
      <c r="U16" s="21">
        <f t="shared" ref="U16:V18" si="0">O16+Q16+S16</f>
        <v>0</v>
      </c>
      <c r="V16" s="21">
        <f t="shared" si="0"/>
        <v>0</v>
      </c>
      <c r="W16" s="255">
        <v>0</v>
      </c>
      <c r="X16" s="233"/>
      <c r="Y16" s="255">
        <v>0</v>
      </c>
      <c r="Z16" s="233"/>
      <c r="AA16" s="233">
        <v>0.3</v>
      </c>
      <c r="AB16" s="233"/>
      <c r="AC16" s="21">
        <f t="shared" ref="AC16:AD18" si="1">W16+Y16+AA16</f>
        <v>0.3</v>
      </c>
      <c r="AD16" s="21">
        <f t="shared" si="1"/>
        <v>0</v>
      </c>
      <c r="AE16" s="255">
        <v>0</v>
      </c>
      <c r="AF16" s="255"/>
      <c r="AG16" s="255">
        <v>0</v>
      </c>
      <c r="AH16" s="255"/>
      <c r="AI16" s="255">
        <v>0</v>
      </c>
      <c r="AJ16" s="119"/>
      <c r="AK16" s="21">
        <f t="shared" ref="AK16:AL18" si="2">AE16+AG16+AI16</f>
        <v>0</v>
      </c>
      <c r="AL16" s="21">
        <f t="shared" si="2"/>
        <v>0</v>
      </c>
      <c r="AM16" s="255">
        <v>0</v>
      </c>
      <c r="AN16" s="255"/>
      <c r="AO16" s="255">
        <v>0</v>
      </c>
      <c r="AP16" s="255"/>
      <c r="AQ16" s="255">
        <v>0</v>
      </c>
      <c r="AR16" s="255"/>
      <c r="AS16" s="21">
        <f t="shared" ref="AS16:AT18" si="3">AM16+AO16+AQ16</f>
        <v>0</v>
      </c>
      <c r="AT16" s="21">
        <f t="shared" si="3"/>
        <v>0</v>
      </c>
      <c r="AU16" s="83">
        <f>U16+AC16+AK16+AS16</f>
        <v>0.3</v>
      </c>
      <c r="AV16" s="21">
        <f>+V16</f>
        <v>0</v>
      </c>
      <c r="AW16" s="21">
        <f>+V16+AD16</f>
        <v>0</v>
      </c>
      <c r="AX16" s="21">
        <f>+V16+AD16+AL16</f>
        <v>0</v>
      </c>
      <c r="AY16" s="21">
        <f>+V16+AD16+AL16+AT16</f>
        <v>0</v>
      </c>
      <c r="AZ16" s="199">
        <f t="shared" ref="AZ16:BC17" si="4">IF(AND(AV16&gt;0,$AU16&gt;0),AV16/$AU16,0)</f>
        <v>0</v>
      </c>
      <c r="BA16" s="200">
        <f t="shared" si="4"/>
        <v>0</v>
      </c>
      <c r="BB16" s="195">
        <f t="shared" si="4"/>
        <v>0</v>
      </c>
      <c r="BC16" s="195">
        <f t="shared" si="4"/>
        <v>0</v>
      </c>
      <c r="BD16" s="201">
        <f>(IF(AND(AV16&gt;0,$F16&gt;0),AV16/$F16,0))</f>
        <v>0</v>
      </c>
      <c r="BE16" s="201">
        <f t="shared" ref="BE16:BG18" si="5">(IF(AND(AW16&gt;0,$F16&gt;0),AW16/$F16,0))</f>
        <v>0</v>
      </c>
      <c r="BF16" s="201">
        <f t="shared" si="5"/>
        <v>0</v>
      </c>
      <c r="BG16" s="201">
        <f t="shared" si="5"/>
        <v>0</v>
      </c>
    </row>
    <row r="17" spans="2:59" ht="409.5" customHeight="1">
      <c r="B17" s="508"/>
      <c r="C17" s="508"/>
      <c r="D17" s="220" t="str">
        <f>+'Anexo 1. 01-FR-003 POA INSTIT.'!D86</f>
        <v>4.7.2 Desarrollar el 100%  del expediente contractual digital a 2026.</v>
      </c>
      <c r="E17" s="73">
        <f>+'Anexo 1. 01-FR-003 POA INSTIT.'!E86</f>
        <v>0.6</v>
      </c>
      <c r="F17" s="20">
        <f>+'Anexo 1. 01-FR-003 POA INSTIT.'!F86</f>
        <v>1</v>
      </c>
      <c r="G17" s="20">
        <f>+'Anexo 1. 01-FR-003 POA INSTIT.'!L86</f>
        <v>0.7</v>
      </c>
      <c r="H17" s="108" t="str">
        <f>+'Anexo 1. 01-FR-003 POA INSTIT.'!G86</f>
        <v>S.I</v>
      </c>
      <c r="I17" s="75" t="str">
        <f>+'Anexo 1. 01-FR-003 POA INSTIT.'!H86</f>
        <v>Porcentaje del expediente contractual digital  desarrollado.</v>
      </c>
      <c r="J17" s="125" t="s">
        <v>533</v>
      </c>
      <c r="K17" s="241" t="s">
        <v>534</v>
      </c>
      <c r="L17" s="137" t="s">
        <v>535</v>
      </c>
      <c r="M17" s="137" t="s">
        <v>451</v>
      </c>
      <c r="N17" s="92" t="str">
        <f>+'Anexo 1. 01-FR-003 POA INSTIT.'!J86</f>
        <v>Subdirección de Gestión Contractual</v>
      </c>
      <c r="O17" s="255">
        <v>0</v>
      </c>
      <c r="P17" s="255"/>
      <c r="Q17" s="255">
        <v>0</v>
      </c>
      <c r="R17" s="255"/>
      <c r="S17" s="255">
        <v>0</v>
      </c>
      <c r="T17" s="255"/>
      <c r="U17" s="21">
        <f t="shared" si="0"/>
        <v>0</v>
      </c>
      <c r="V17" s="21">
        <f t="shared" si="0"/>
        <v>0</v>
      </c>
      <c r="W17" s="255">
        <v>0</v>
      </c>
      <c r="X17" s="255"/>
      <c r="Y17" s="255">
        <v>0</v>
      </c>
      <c r="Z17" s="255"/>
      <c r="AA17" s="255">
        <v>0</v>
      </c>
      <c r="AB17" s="255"/>
      <c r="AC17" s="21">
        <f t="shared" si="1"/>
        <v>0</v>
      </c>
      <c r="AD17" s="21">
        <f t="shared" si="1"/>
        <v>0</v>
      </c>
      <c r="AE17" s="255">
        <v>0.2</v>
      </c>
      <c r="AF17" s="255"/>
      <c r="AG17" s="255">
        <v>0.1</v>
      </c>
      <c r="AH17" s="255"/>
      <c r="AI17" s="255">
        <v>0.2</v>
      </c>
      <c r="AJ17" s="255"/>
      <c r="AK17" s="21">
        <f t="shared" si="2"/>
        <v>0.5</v>
      </c>
      <c r="AL17" s="21">
        <f t="shared" si="2"/>
        <v>0</v>
      </c>
      <c r="AM17" s="255">
        <v>0.2</v>
      </c>
      <c r="AN17" s="233"/>
      <c r="AO17" s="255">
        <v>0</v>
      </c>
      <c r="AP17" s="233"/>
      <c r="AQ17" s="233">
        <v>0</v>
      </c>
      <c r="AR17" s="233"/>
      <c r="AS17" s="21">
        <f t="shared" si="3"/>
        <v>0.2</v>
      </c>
      <c r="AT17" s="21">
        <f t="shared" si="3"/>
        <v>0</v>
      </c>
      <c r="AU17" s="21">
        <f>U17+AC17+AK17+AS17</f>
        <v>0.7</v>
      </c>
      <c r="AV17" s="21">
        <f>+V17</f>
        <v>0</v>
      </c>
      <c r="AW17" s="21">
        <f>+V17+AD17</f>
        <v>0</v>
      </c>
      <c r="AX17" s="21">
        <f>+V17+AD17+AL17</f>
        <v>0</v>
      </c>
      <c r="AY17" s="21">
        <f>+V17+AD17+AL17+AT17</f>
        <v>0</v>
      </c>
      <c r="AZ17" s="199">
        <f t="shared" si="4"/>
        <v>0</v>
      </c>
      <c r="BA17" s="200">
        <f t="shared" si="4"/>
        <v>0</v>
      </c>
      <c r="BB17" s="195">
        <f t="shared" si="4"/>
        <v>0</v>
      </c>
      <c r="BC17" s="195">
        <f t="shared" si="4"/>
        <v>0</v>
      </c>
      <c r="BD17" s="201">
        <f>(IF(AND(AV17&gt;0,$F17&gt;0),AV17/$F17,0))</f>
        <v>0</v>
      </c>
      <c r="BE17" s="201">
        <f t="shared" si="5"/>
        <v>0</v>
      </c>
      <c r="BF17" s="201">
        <f t="shared" si="5"/>
        <v>0</v>
      </c>
      <c r="BG17" s="201">
        <f t="shared" si="5"/>
        <v>0</v>
      </c>
    </row>
    <row r="18" spans="2:59" ht="321.75" customHeight="1">
      <c r="B18" s="509"/>
      <c r="C18" s="509"/>
      <c r="D18" s="220" t="str">
        <f>+'Anexo 1. 01-FR-003 POA INSTIT.'!D87</f>
        <v xml:space="preserve">4.7.3 Implementar y mantener el 100% del expediente contractual digital en el Personería de Bogotá a 2028 </v>
      </c>
      <c r="E18" s="73">
        <f>+'Anexo 1. 01-FR-003 POA INSTIT.'!E87</f>
        <v>0.3</v>
      </c>
      <c r="F18" s="20">
        <f>+'Anexo 1. 01-FR-003 POA INSTIT.'!F87</f>
        <v>1</v>
      </c>
      <c r="G18" s="20">
        <f>+'Anexo 1. 01-FR-003 POA INSTIT.'!L87</f>
        <v>0</v>
      </c>
      <c r="H18" s="108" t="str">
        <f>+'Anexo 1. 01-FR-003 POA INSTIT.'!G87</f>
        <v>S.I</v>
      </c>
      <c r="I18" s="75" t="str">
        <f>+'Anexo 1. 01-FR-003 POA INSTIT.'!H87</f>
        <v>Porcentaje del expediente contractual digital implementado y mantenido</v>
      </c>
      <c r="J18" s="125" t="s">
        <v>452</v>
      </c>
      <c r="K18" s="241" t="s">
        <v>536</v>
      </c>
      <c r="L18" s="137" t="s">
        <v>537</v>
      </c>
      <c r="M18" s="137" t="s">
        <v>451</v>
      </c>
      <c r="N18" s="92" t="str">
        <f>+'Anexo 1. 01-FR-003 POA INSTIT.'!J87</f>
        <v>Subdirección de Gestión Contractual</v>
      </c>
      <c r="O18" s="255">
        <v>0</v>
      </c>
      <c r="P18" s="255"/>
      <c r="Q18" s="255">
        <v>0</v>
      </c>
      <c r="R18" s="255"/>
      <c r="S18" s="255">
        <v>0</v>
      </c>
      <c r="T18" s="255"/>
      <c r="U18" s="21">
        <f t="shared" si="0"/>
        <v>0</v>
      </c>
      <c r="V18" s="21">
        <f t="shared" si="0"/>
        <v>0</v>
      </c>
      <c r="W18" s="255">
        <v>0</v>
      </c>
      <c r="X18" s="255"/>
      <c r="Y18" s="255">
        <v>0</v>
      </c>
      <c r="Z18" s="255"/>
      <c r="AA18" s="255">
        <v>0</v>
      </c>
      <c r="AB18" s="255"/>
      <c r="AC18" s="21">
        <f t="shared" si="1"/>
        <v>0</v>
      </c>
      <c r="AD18" s="21">
        <f t="shared" si="1"/>
        <v>0</v>
      </c>
      <c r="AE18" s="255">
        <v>0</v>
      </c>
      <c r="AF18" s="255"/>
      <c r="AG18" s="255">
        <v>0</v>
      </c>
      <c r="AH18" s="255"/>
      <c r="AI18" s="255">
        <v>0</v>
      </c>
      <c r="AJ18" s="255"/>
      <c r="AK18" s="21">
        <f t="shared" si="2"/>
        <v>0</v>
      </c>
      <c r="AL18" s="21">
        <f t="shared" si="2"/>
        <v>0</v>
      </c>
      <c r="AM18" s="255">
        <v>0</v>
      </c>
      <c r="AN18" s="255"/>
      <c r="AO18" s="255">
        <v>0</v>
      </c>
      <c r="AP18" s="255"/>
      <c r="AQ18" s="255">
        <v>0</v>
      </c>
      <c r="AR18" s="255"/>
      <c r="AS18" s="21">
        <f t="shared" si="3"/>
        <v>0</v>
      </c>
      <c r="AT18" s="21">
        <f t="shared" si="3"/>
        <v>0</v>
      </c>
      <c r="AU18" s="21">
        <f>U18+AC18+AK18+AS18</f>
        <v>0</v>
      </c>
      <c r="AV18" s="21">
        <f>+V18</f>
        <v>0</v>
      </c>
      <c r="AW18" s="21">
        <f>+V18+AD18</f>
        <v>0</v>
      </c>
      <c r="AX18" s="21">
        <f>+V18+AD18+AL18</f>
        <v>0</v>
      </c>
      <c r="AY18" s="21">
        <f>+V18+AD18+AL18+AT18</f>
        <v>0</v>
      </c>
      <c r="AZ18" s="207" t="str">
        <f>IF(AND(AU18&gt;0),AV18/AU18,"No programado")</f>
        <v>No programado</v>
      </c>
      <c r="BA18" s="207" t="str">
        <f>IF(AND(AU18&gt;0),AW18/AU18,"No programado")</f>
        <v>No programado</v>
      </c>
      <c r="BB18" s="207" t="str">
        <f>IF(AND(AV18&gt;0),AX18/AV18,"No programado")</f>
        <v>No programado</v>
      </c>
      <c r="BC18" s="207" t="str">
        <f>IF(AND(AW18&gt;0),AY18/AW18,"No programado")</f>
        <v>No programado</v>
      </c>
      <c r="BD18" s="201">
        <f>(IF(AND(AV18&gt;0,$F18&gt;0),AV18/$F18,0))</f>
        <v>0</v>
      </c>
      <c r="BE18" s="201">
        <f t="shared" si="5"/>
        <v>0</v>
      </c>
      <c r="BF18" s="201">
        <f t="shared" si="5"/>
        <v>0</v>
      </c>
      <c r="BG18" s="201">
        <f t="shared" si="5"/>
        <v>0</v>
      </c>
    </row>
    <row r="19" spans="2:59" ht="22.8">
      <c r="B19" s="523"/>
      <c r="C19" s="524"/>
      <c r="D19" s="524"/>
      <c r="E19" s="524"/>
      <c r="F19" s="524"/>
      <c r="G19" s="524"/>
      <c r="H19" s="524"/>
      <c r="I19" s="524"/>
      <c r="J19" s="524"/>
      <c r="K19" s="524"/>
      <c r="L19" s="524"/>
      <c r="M19" s="524"/>
      <c r="N19" s="524"/>
      <c r="O19" s="524"/>
      <c r="P19" s="524"/>
      <c r="Q19" s="524"/>
      <c r="R19" s="524"/>
      <c r="S19" s="524"/>
      <c r="T19" s="524"/>
      <c r="U19" s="524"/>
      <c r="V19" s="524"/>
      <c r="W19" s="524"/>
      <c r="X19" s="524"/>
      <c r="Y19" s="524"/>
      <c r="Z19" s="524"/>
      <c r="AA19" s="524"/>
      <c r="AB19" s="524"/>
      <c r="AC19" s="524"/>
      <c r="AD19" s="524"/>
      <c r="AE19" s="524"/>
      <c r="AF19" s="524"/>
      <c r="AG19" s="524"/>
      <c r="AH19" s="524"/>
      <c r="AI19" s="524"/>
      <c r="AJ19" s="524"/>
      <c r="AK19" s="524"/>
      <c r="AL19" s="524"/>
      <c r="AM19" s="524"/>
      <c r="AN19" s="524"/>
      <c r="AO19" s="524"/>
      <c r="AP19" s="524"/>
      <c r="AQ19" s="524"/>
      <c r="AR19" s="524"/>
      <c r="AS19" s="524"/>
      <c r="AT19" s="524"/>
      <c r="AU19" s="524"/>
      <c r="AV19" s="581"/>
      <c r="AW19" s="569" t="s">
        <v>16</v>
      </c>
      <c r="AX19" s="570"/>
      <c r="AY19" s="570"/>
      <c r="AZ19" s="1">
        <f t="shared" ref="AZ19:BG19" si="6">AVERAGE(AZ16:AZ18)</f>
        <v>0</v>
      </c>
      <c r="BA19" s="1">
        <f t="shared" si="6"/>
        <v>0</v>
      </c>
      <c r="BB19" s="1">
        <f t="shared" si="6"/>
        <v>0</v>
      </c>
      <c r="BC19" s="1">
        <f t="shared" si="6"/>
        <v>0</v>
      </c>
      <c r="BD19" s="1">
        <f t="shared" si="6"/>
        <v>0</v>
      </c>
      <c r="BE19" s="1">
        <f t="shared" si="6"/>
        <v>0</v>
      </c>
      <c r="BF19" s="1">
        <f t="shared" si="6"/>
        <v>0</v>
      </c>
      <c r="BG19" s="1">
        <f t="shared" si="6"/>
        <v>0</v>
      </c>
    </row>
    <row r="20" spans="2:59">
      <c r="B20" s="215"/>
      <c r="C20" s="215"/>
      <c r="D20" s="215"/>
      <c r="E20" s="215"/>
      <c r="F20" s="215"/>
      <c r="G20" s="216"/>
      <c r="H20" s="216"/>
      <c r="I20" s="215"/>
      <c r="J20" s="215"/>
      <c r="K20" s="215"/>
      <c r="L20" s="215"/>
      <c r="M20" s="215"/>
      <c r="N20" s="215"/>
    </row>
    <row r="21" spans="2:59">
      <c r="B21" s="215"/>
      <c r="C21" s="215"/>
      <c r="D21" s="580"/>
      <c r="E21" s="580"/>
      <c r="F21" s="580"/>
      <c r="G21" s="580"/>
      <c r="H21" s="580"/>
      <c r="I21" s="580"/>
      <c r="J21" s="580"/>
      <c r="K21" s="580"/>
      <c r="L21" s="580"/>
      <c r="M21" s="580"/>
      <c r="N21" s="580"/>
    </row>
    <row r="22" spans="2:59" ht="30" customHeight="1">
      <c r="B22" s="81" t="s">
        <v>23</v>
      </c>
      <c r="C22" s="95">
        <v>45450</v>
      </c>
      <c r="D22" s="238"/>
      <c r="E22" s="572" t="s">
        <v>50</v>
      </c>
      <c r="F22" s="615" t="s">
        <v>717</v>
      </c>
      <c r="G22" s="615"/>
      <c r="H22" s="615"/>
      <c r="I22" s="615"/>
      <c r="J22" s="615"/>
      <c r="K22" s="239"/>
      <c r="L22" s="542"/>
      <c r="M22" s="542"/>
      <c r="N22" s="579"/>
    </row>
    <row r="23" spans="2:59" ht="13.5" customHeight="1">
      <c r="B23" s="215"/>
      <c r="C23" s="215"/>
      <c r="D23" s="239"/>
      <c r="E23" s="572"/>
      <c r="F23" s="615"/>
      <c r="G23" s="615"/>
      <c r="H23" s="615"/>
      <c r="I23" s="615"/>
      <c r="J23" s="615"/>
      <c r="K23" s="215"/>
      <c r="L23" s="215"/>
      <c r="M23" s="215"/>
      <c r="N23" s="215"/>
    </row>
    <row r="24" spans="2:59" ht="31.5" customHeight="1">
      <c r="B24" s="81" t="s">
        <v>49</v>
      </c>
      <c r="C24" s="95">
        <v>45679</v>
      </c>
      <c r="D24" s="215"/>
      <c r="E24" s="215"/>
      <c r="F24" s="215"/>
      <c r="K24" s="215"/>
      <c r="L24" s="215"/>
      <c r="M24" s="215"/>
      <c r="N24" s="215"/>
    </row>
    <row r="25" spans="2:59">
      <c r="B25" s="215"/>
      <c r="C25" s="215"/>
      <c r="D25" s="215"/>
      <c r="E25" s="215"/>
      <c r="F25" s="215"/>
      <c r="K25" s="215"/>
      <c r="L25" s="215"/>
      <c r="M25" s="215"/>
      <c r="N25" s="215"/>
    </row>
    <row r="26" spans="2:59" ht="31.5" customHeight="1">
      <c r="B26" s="81" t="s">
        <v>49</v>
      </c>
      <c r="C26" s="95">
        <v>45898</v>
      </c>
      <c r="D26" s="215"/>
      <c r="E26" s="215"/>
      <c r="F26" s="215"/>
      <c r="K26" s="215"/>
      <c r="L26" s="215"/>
      <c r="M26" s="215"/>
      <c r="N26" s="215"/>
    </row>
    <row r="27" spans="2:59">
      <c r="B27" s="215"/>
      <c r="C27" s="215"/>
      <c r="D27" s="215"/>
      <c r="E27" s="215"/>
      <c r="F27" s="215"/>
      <c r="K27" s="215"/>
      <c r="L27" s="215"/>
      <c r="M27" s="215"/>
      <c r="N27" s="215"/>
    </row>
    <row r="28" spans="2:59" ht="15" customHeight="1">
      <c r="B28" s="215"/>
      <c r="C28" s="215"/>
      <c r="D28" s="215"/>
      <c r="E28" s="215"/>
      <c r="F28" s="215"/>
      <c r="G28" s="216"/>
      <c r="H28" s="216"/>
      <c r="I28" s="571"/>
      <c r="J28" s="571"/>
      <c r="K28" s="571"/>
      <c r="L28" s="571"/>
      <c r="M28" s="217"/>
      <c r="N28" s="217"/>
    </row>
    <row r="29" spans="2:59" ht="15" customHeight="1">
      <c r="B29" s="522" t="s">
        <v>144</v>
      </c>
      <c r="C29" s="522"/>
      <c r="D29" s="522"/>
      <c r="E29" s="522"/>
      <c r="F29" s="522"/>
      <c r="G29" s="216"/>
      <c r="H29" s="216"/>
      <c r="I29" s="215"/>
      <c r="J29" s="215"/>
      <c r="K29" s="240"/>
      <c r="L29" s="215"/>
      <c r="M29" s="215"/>
      <c r="N29" s="215"/>
    </row>
    <row r="30" spans="2:59" ht="15" customHeight="1">
      <c r="B30" s="215"/>
      <c r="C30" s="215"/>
      <c r="D30" s="215"/>
      <c r="E30" s="215"/>
      <c r="F30" s="215"/>
      <c r="G30" s="216"/>
      <c r="H30" s="216"/>
      <c r="I30" s="571"/>
      <c r="J30" s="571"/>
      <c r="K30" s="571"/>
      <c r="L30" s="571"/>
      <c r="M30" s="217"/>
      <c r="N30" s="217"/>
    </row>
    <row r="31" spans="2:59" ht="15" customHeight="1">
      <c r="B31" s="215"/>
      <c r="C31" s="215"/>
      <c r="D31" s="215"/>
      <c r="E31" s="215"/>
      <c r="F31" s="215"/>
      <c r="G31" s="216"/>
      <c r="H31" s="216"/>
      <c r="I31" s="215"/>
      <c r="J31" s="215"/>
      <c r="K31" s="240"/>
      <c r="L31" s="215"/>
      <c r="M31" s="215"/>
      <c r="N31" s="215"/>
    </row>
    <row r="32" spans="2:59" ht="15" customHeight="1">
      <c r="B32" s="215"/>
      <c r="C32" s="215"/>
      <c r="D32" s="215"/>
      <c r="E32" s="215"/>
      <c r="F32" s="215"/>
      <c r="G32" s="216"/>
      <c r="H32" s="216"/>
      <c r="I32" s="571"/>
      <c r="J32" s="571"/>
      <c r="K32" s="571"/>
      <c r="L32" s="571"/>
      <c r="M32" s="217"/>
      <c r="N32" s="217"/>
    </row>
  </sheetData>
  <sheetProtection algorithmName="SHA-512" hashValue="QC6REaFxth9pPXWkeosA+LsimR9MbxcdEg+pzENUii8nyRh/4maBRc9Epm7a5ldAnTgsZ7kFp0NKR/M4RjLCaQ==" saltValue="EUNt2cmvqjQLX6LLm79NkA==" spinCount="100000" sheet="1" objects="1" scenarios="1"/>
  <mergeCells count="69">
    <mergeCell ref="F12:F15"/>
    <mergeCell ref="C9:D9"/>
    <mergeCell ref="B2:B6"/>
    <mergeCell ref="C2:BE6"/>
    <mergeCell ref="BF6:BG6"/>
    <mergeCell ref="AV7:AZ7"/>
    <mergeCell ref="C8:D8"/>
    <mergeCell ref="C10:D10"/>
    <mergeCell ref="B12:B15"/>
    <mergeCell ref="C12:C15"/>
    <mergeCell ref="D12:D15"/>
    <mergeCell ref="E12:E15"/>
    <mergeCell ref="BD12:BG12"/>
    <mergeCell ref="O13:V13"/>
    <mergeCell ref="W13:AD13"/>
    <mergeCell ref="AE13:AL13"/>
    <mergeCell ref="O12:AT12"/>
    <mergeCell ref="AU12:AU15"/>
    <mergeCell ref="AV12:AY12"/>
    <mergeCell ref="AZ12:BC12"/>
    <mergeCell ref="BA13:BA15"/>
    <mergeCell ref="BB13:BB15"/>
    <mergeCell ref="AM13:AT13"/>
    <mergeCell ref="AV13:AV15"/>
    <mergeCell ref="AW13:AW15"/>
    <mergeCell ref="AX13:AX15"/>
    <mergeCell ref="AY13:AY15"/>
    <mergeCell ref="BD13:BD15"/>
    <mergeCell ref="BE13:BE15"/>
    <mergeCell ref="BF13:BF15"/>
    <mergeCell ref="BG13:BG15"/>
    <mergeCell ref="O14:P14"/>
    <mergeCell ref="Q14:R14"/>
    <mergeCell ref="S14:T14"/>
    <mergeCell ref="U14:V14"/>
    <mergeCell ref="W14:X14"/>
    <mergeCell ref="Y14:Z14"/>
    <mergeCell ref="BC13:BC15"/>
    <mergeCell ref="AA14:AB14"/>
    <mergeCell ref="AO14:AP14"/>
    <mergeCell ref="AQ14:AR14"/>
    <mergeCell ref="AS14:AT14"/>
    <mergeCell ref="AZ13:AZ15"/>
    <mergeCell ref="M12:M15"/>
    <mergeCell ref="N12:N15"/>
    <mergeCell ref="G12:G15"/>
    <mergeCell ref="H12:H15"/>
    <mergeCell ref="I12:I15"/>
    <mergeCell ref="J12:J15"/>
    <mergeCell ref="K12:K15"/>
    <mergeCell ref="L12:L15"/>
    <mergeCell ref="AW19:AY19"/>
    <mergeCell ref="AC14:AD14"/>
    <mergeCell ref="AE14:AF14"/>
    <mergeCell ref="AG14:AH14"/>
    <mergeCell ref="AI14:AJ14"/>
    <mergeCell ref="AK14:AL14"/>
    <mergeCell ref="AM14:AN14"/>
    <mergeCell ref="I32:L32"/>
    <mergeCell ref="B16:B18"/>
    <mergeCell ref="C16:C18"/>
    <mergeCell ref="E22:E23"/>
    <mergeCell ref="F22:J23"/>
    <mergeCell ref="L22:N22"/>
    <mergeCell ref="I28:L28"/>
    <mergeCell ref="B29:F29"/>
    <mergeCell ref="I30:L30"/>
    <mergeCell ref="D21:N21"/>
    <mergeCell ref="B19:AV19"/>
  </mergeCells>
  <conditionalFormatting sqref="AZ16:BC18">
    <cfRule type="cellIs" dxfId="23" priority="1" operator="greaterThan">
      <formula>1</formula>
    </cfRule>
    <cfRule type="cellIs" dxfId="22" priority="2" operator="between">
      <formula>0.950000000000001</formula>
      <formula>1</formula>
    </cfRule>
    <cfRule type="cellIs" dxfId="21" priority="3" operator="between">
      <formula>0.75</formula>
      <formula>0.95</formula>
    </cfRule>
    <cfRule type="cellIs" dxfId="20" priority="4" operator="lessThan">
      <formula>0.75</formula>
    </cfRule>
  </conditionalFormatting>
  <dataValidations count="1">
    <dataValidation allowBlank="1" showInputMessage="1" showErrorMessage="1" prompt="Transcriba de manera exacta el objetivo definido en la caracterización del proceso." sqref="C9:D9" xr:uid="{00000000-0002-0000-0E00-000000000000}"/>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E00-000001000000}">
          <x14:formula1>
            <xm:f>'Listas-N'!$E$6:$E$10</xm:f>
          </x14:formula1>
          <xm:sqref>C10:D10</xm:sqref>
        </x14:dataValidation>
        <x14:dataValidation type="list" allowBlank="1" showInputMessage="1" showErrorMessage="1" xr:uid="{00000000-0002-0000-0E00-000002000000}">
          <x14:formula1>
            <xm:f>'Listas-N'!$C$6:$C$21</xm:f>
          </x14:formula1>
          <xm:sqref>C8:D8</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B1:BG1048557"/>
  <sheetViews>
    <sheetView showGridLines="0" zoomScale="70" zoomScaleNormal="70" workbookViewId="0">
      <selection activeCell="B9" sqref="B9"/>
    </sheetView>
  </sheetViews>
  <sheetFormatPr baseColWidth="10" defaultColWidth="17.33203125" defaultRowHeight="15"/>
  <cols>
    <col min="1" max="1" width="4.33203125" style="284" customWidth="1"/>
    <col min="2" max="2" width="50.44140625" style="282" customWidth="1"/>
    <col min="3" max="3" width="48.88671875" style="282" customWidth="1"/>
    <col min="4" max="4" width="49.6640625" style="282" customWidth="1"/>
    <col min="5" max="6" width="27.5546875" style="282" customWidth="1"/>
    <col min="7" max="7" width="16.88671875" style="283" customWidth="1"/>
    <col min="8" max="8" width="29.33203125" style="283" customWidth="1"/>
    <col min="9" max="9" width="37" style="282" customWidth="1"/>
    <col min="10" max="10" width="38.88671875" style="282" customWidth="1"/>
    <col min="11" max="11" width="53.33203125" style="282" customWidth="1"/>
    <col min="12" max="12" width="52.6640625" style="282" customWidth="1"/>
    <col min="13" max="13" width="28.5546875" style="282" customWidth="1"/>
    <col min="14" max="14" width="50" style="282" customWidth="1"/>
    <col min="15" max="46" width="15.88671875" style="284" customWidth="1"/>
    <col min="47" max="47" width="24.5546875" style="284" customWidth="1"/>
    <col min="48" max="48" width="22.88671875" style="284" customWidth="1"/>
    <col min="49" max="49" width="19.33203125" style="284" customWidth="1"/>
    <col min="50" max="50" width="18.44140625" style="284" customWidth="1"/>
    <col min="51" max="51" width="19.44140625" style="284" customWidth="1"/>
    <col min="52" max="52" width="23.33203125" style="284" customWidth="1"/>
    <col min="53" max="54" width="25.109375" style="284" customWidth="1"/>
    <col min="55" max="55" width="26.6640625" style="284" customWidth="1"/>
    <col min="56" max="56" width="26.33203125" style="284" customWidth="1"/>
    <col min="57" max="57" width="26.5546875" style="284" customWidth="1"/>
    <col min="58" max="58" width="26.33203125" style="284" customWidth="1"/>
    <col min="59" max="59" width="27.33203125" style="284" customWidth="1"/>
    <col min="60" max="16384" width="17.33203125" style="284"/>
  </cols>
  <sheetData>
    <row r="1" spans="2:59" ht="15.6" thickBot="1"/>
    <row r="2" spans="2:59" ht="16.5" customHeight="1" thickBot="1">
      <c r="B2" s="617" t="s">
        <v>125</v>
      </c>
      <c r="C2" s="621" t="s">
        <v>111</v>
      </c>
      <c r="D2" s="621"/>
      <c r="E2" s="621"/>
      <c r="F2" s="621"/>
      <c r="G2" s="621"/>
      <c r="H2" s="621"/>
      <c r="I2" s="621"/>
      <c r="J2" s="621"/>
      <c r="K2" s="621"/>
      <c r="L2" s="621"/>
      <c r="M2" s="621"/>
      <c r="N2" s="621"/>
      <c r="O2" s="621"/>
      <c r="P2" s="621"/>
      <c r="Q2" s="621"/>
      <c r="R2" s="621"/>
      <c r="S2" s="621"/>
      <c r="T2" s="621"/>
      <c r="U2" s="621"/>
      <c r="V2" s="621"/>
      <c r="W2" s="621"/>
      <c r="X2" s="621"/>
      <c r="Y2" s="621"/>
      <c r="Z2" s="621"/>
      <c r="AA2" s="621"/>
      <c r="AB2" s="621"/>
      <c r="AC2" s="621"/>
      <c r="AD2" s="621"/>
      <c r="AE2" s="621"/>
      <c r="AF2" s="621"/>
      <c r="AG2" s="621"/>
      <c r="AH2" s="621"/>
      <c r="AI2" s="621"/>
      <c r="AJ2" s="621"/>
      <c r="AK2" s="621"/>
      <c r="AL2" s="621"/>
      <c r="AM2" s="621"/>
      <c r="AN2" s="621"/>
      <c r="AO2" s="621"/>
      <c r="AP2" s="621"/>
      <c r="AQ2" s="621"/>
      <c r="AR2" s="621"/>
      <c r="AS2" s="621"/>
      <c r="AT2" s="621"/>
      <c r="AU2" s="621"/>
      <c r="AV2" s="621"/>
      <c r="AW2" s="621"/>
      <c r="AX2" s="621"/>
      <c r="AY2" s="621"/>
      <c r="AZ2" s="621"/>
      <c r="BA2" s="621"/>
      <c r="BB2" s="621"/>
      <c r="BC2" s="621"/>
      <c r="BD2" s="621"/>
      <c r="BE2" s="621"/>
      <c r="BF2" s="285" t="s">
        <v>675</v>
      </c>
      <c r="BG2" s="286"/>
    </row>
    <row r="3" spans="2:59" ht="16.5" customHeight="1" thickBot="1">
      <c r="B3" s="617"/>
      <c r="C3" s="621"/>
      <c r="D3" s="621"/>
      <c r="E3" s="621"/>
      <c r="F3" s="621"/>
      <c r="G3" s="621"/>
      <c r="H3" s="621"/>
      <c r="I3" s="621"/>
      <c r="J3" s="621"/>
      <c r="K3" s="621"/>
      <c r="L3" s="621"/>
      <c r="M3" s="621"/>
      <c r="N3" s="621"/>
      <c r="O3" s="621"/>
      <c r="P3" s="621"/>
      <c r="Q3" s="621"/>
      <c r="R3" s="621"/>
      <c r="S3" s="621"/>
      <c r="T3" s="621"/>
      <c r="U3" s="621"/>
      <c r="V3" s="621"/>
      <c r="W3" s="621"/>
      <c r="X3" s="621"/>
      <c r="Y3" s="621"/>
      <c r="Z3" s="621"/>
      <c r="AA3" s="621"/>
      <c r="AB3" s="621"/>
      <c r="AC3" s="621"/>
      <c r="AD3" s="621"/>
      <c r="AE3" s="621"/>
      <c r="AF3" s="621"/>
      <c r="AG3" s="621"/>
      <c r="AH3" s="621"/>
      <c r="AI3" s="621"/>
      <c r="AJ3" s="621"/>
      <c r="AK3" s="621"/>
      <c r="AL3" s="621"/>
      <c r="AM3" s="621"/>
      <c r="AN3" s="621"/>
      <c r="AO3" s="621"/>
      <c r="AP3" s="621"/>
      <c r="AQ3" s="621"/>
      <c r="AR3" s="621"/>
      <c r="AS3" s="621"/>
      <c r="AT3" s="621"/>
      <c r="AU3" s="621"/>
      <c r="AV3" s="621"/>
      <c r="AW3" s="621"/>
      <c r="AX3" s="621"/>
      <c r="AY3" s="621"/>
      <c r="AZ3" s="621"/>
      <c r="BA3" s="621"/>
      <c r="BB3" s="621"/>
      <c r="BC3" s="621"/>
      <c r="BD3" s="621"/>
      <c r="BE3" s="621"/>
      <c r="BF3" s="287" t="s">
        <v>25</v>
      </c>
      <c r="BG3" s="288" t="s">
        <v>26</v>
      </c>
    </row>
    <row r="4" spans="2:59" ht="16.5" customHeight="1" thickBot="1">
      <c r="B4" s="617"/>
      <c r="C4" s="621"/>
      <c r="D4" s="621"/>
      <c r="E4" s="621"/>
      <c r="F4" s="621"/>
      <c r="G4" s="621"/>
      <c r="H4" s="621"/>
      <c r="I4" s="621"/>
      <c r="J4" s="621"/>
      <c r="K4" s="621"/>
      <c r="L4" s="621"/>
      <c r="M4" s="621"/>
      <c r="N4" s="621"/>
      <c r="O4" s="621"/>
      <c r="P4" s="621"/>
      <c r="Q4" s="621"/>
      <c r="R4" s="621"/>
      <c r="S4" s="621"/>
      <c r="T4" s="621"/>
      <c r="U4" s="621"/>
      <c r="V4" s="621"/>
      <c r="W4" s="621"/>
      <c r="X4" s="621"/>
      <c r="Y4" s="621"/>
      <c r="Z4" s="621"/>
      <c r="AA4" s="621"/>
      <c r="AB4" s="621"/>
      <c r="AC4" s="621"/>
      <c r="AD4" s="621"/>
      <c r="AE4" s="621"/>
      <c r="AF4" s="621"/>
      <c r="AG4" s="621"/>
      <c r="AH4" s="621"/>
      <c r="AI4" s="621"/>
      <c r="AJ4" s="621"/>
      <c r="AK4" s="621"/>
      <c r="AL4" s="621"/>
      <c r="AM4" s="621"/>
      <c r="AN4" s="621"/>
      <c r="AO4" s="621"/>
      <c r="AP4" s="621"/>
      <c r="AQ4" s="621"/>
      <c r="AR4" s="621"/>
      <c r="AS4" s="621"/>
      <c r="AT4" s="621"/>
      <c r="AU4" s="621"/>
      <c r="AV4" s="621"/>
      <c r="AW4" s="621"/>
      <c r="AX4" s="621"/>
      <c r="AY4" s="621"/>
      <c r="AZ4" s="621"/>
      <c r="BA4" s="621"/>
      <c r="BB4" s="621"/>
      <c r="BC4" s="621"/>
      <c r="BD4" s="621"/>
      <c r="BE4" s="621"/>
      <c r="BF4" s="289">
        <v>6</v>
      </c>
      <c r="BG4" s="290" t="s">
        <v>34</v>
      </c>
    </row>
    <row r="5" spans="2:59" ht="16.5" customHeight="1" thickBot="1">
      <c r="B5" s="617"/>
      <c r="C5" s="621"/>
      <c r="D5" s="621"/>
      <c r="E5" s="621"/>
      <c r="F5" s="621"/>
      <c r="G5" s="621"/>
      <c r="H5" s="621"/>
      <c r="I5" s="621"/>
      <c r="J5" s="621"/>
      <c r="K5" s="621"/>
      <c r="L5" s="621"/>
      <c r="M5" s="621"/>
      <c r="N5" s="621"/>
      <c r="O5" s="621"/>
      <c r="P5" s="621"/>
      <c r="Q5" s="621"/>
      <c r="R5" s="621"/>
      <c r="S5" s="621"/>
      <c r="T5" s="621"/>
      <c r="U5" s="621"/>
      <c r="V5" s="621"/>
      <c r="W5" s="621"/>
      <c r="X5" s="621"/>
      <c r="Y5" s="621"/>
      <c r="Z5" s="621"/>
      <c r="AA5" s="621"/>
      <c r="AB5" s="621"/>
      <c r="AC5" s="621"/>
      <c r="AD5" s="621"/>
      <c r="AE5" s="621"/>
      <c r="AF5" s="621"/>
      <c r="AG5" s="621"/>
      <c r="AH5" s="621"/>
      <c r="AI5" s="621"/>
      <c r="AJ5" s="621"/>
      <c r="AK5" s="621"/>
      <c r="AL5" s="621"/>
      <c r="AM5" s="621"/>
      <c r="AN5" s="621"/>
      <c r="AO5" s="621"/>
      <c r="AP5" s="621"/>
      <c r="AQ5" s="621"/>
      <c r="AR5" s="621"/>
      <c r="AS5" s="621"/>
      <c r="AT5" s="621"/>
      <c r="AU5" s="621"/>
      <c r="AV5" s="621"/>
      <c r="AW5" s="621"/>
      <c r="AX5" s="621"/>
      <c r="AY5" s="621"/>
      <c r="AZ5" s="621"/>
      <c r="BA5" s="621"/>
      <c r="BB5" s="621"/>
      <c r="BC5" s="621"/>
      <c r="BD5" s="621"/>
      <c r="BE5" s="621"/>
      <c r="BF5" s="291" t="s">
        <v>27</v>
      </c>
      <c r="BG5" s="292"/>
    </row>
    <row r="6" spans="2:59" ht="16.5" customHeight="1" thickBot="1">
      <c r="B6" s="617"/>
      <c r="C6" s="621"/>
      <c r="D6" s="621"/>
      <c r="E6" s="621"/>
      <c r="F6" s="621"/>
      <c r="G6" s="621"/>
      <c r="H6" s="621"/>
      <c r="I6" s="621"/>
      <c r="J6" s="621"/>
      <c r="K6" s="621"/>
      <c r="L6" s="621"/>
      <c r="M6" s="621"/>
      <c r="N6" s="621"/>
      <c r="O6" s="621"/>
      <c r="P6" s="621"/>
      <c r="Q6" s="621"/>
      <c r="R6" s="621"/>
      <c r="S6" s="621"/>
      <c r="T6" s="621"/>
      <c r="U6" s="621"/>
      <c r="V6" s="621"/>
      <c r="W6" s="621"/>
      <c r="X6" s="621"/>
      <c r="Y6" s="621"/>
      <c r="Z6" s="621"/>
      <c r="AA6" s="621"/>
      <c r="AB6" s="621"/>
      <c r="AC6" s="621"/>
      <c r="AD6" s="621"/>
      <c r="AE6" s="621"/>
      <c r="AF6" s="621"/>
      <c r="AG6" s="621"/>
      <c r="AH6" s="621"/>
      <c r="AI6" s="621"/>
      <c r="AJ6" s="621"/>
      <c r="AK6" s="621"/>
      <c r="AL6" s="621"/>
      <c r="AM6" s="621"/>
      <c r="AN6" s="621"/>
      <c r="AO6" s="621"/>
      <c r="AP6" s="621"/>
      <c r="AQ6" s="621"/>
      <c r="AR6" s="621"/>
      <c r="AS6" s="621"/>
      <c r="AT6" s="621"/>
      <c r="AU6" s="621"/>
      <c r="AV6" s="621"/>
      <c r="AW6" s="621"/>
      <c r="AX6" s="621"/>
      <c r="AY6" s="621"/>
      <c r="AZ6" s="621"/>
      <c r="BA6" s="621"/>
      <c r="BB6" s="621"/>
      <c r="BC6" s="621"/>
      <c r="BD6" s="621"/>
      <c r="BE6" s="621"/>
      <c r="BF6" s="622">
        <v>45428</v>
      </c>
      <c r="BG6" s="622"/>
    </row>
    <row r="7" spans="2:59" ht="19.5" customHeight="1">
      <c r="AV7" s="623"/>
      <c r="AW7" s="623"/>
      <c r="AX7" s="623"/>
      <c r="AY7" s="623"/>
      <c r="AZ7" s="623"/>
      <c r="BA7" s="378"/>
      <c r="BB7" s="378"/>
      <c r="BC7" s="378"/>
    </row>
    <row r="8" spans="2:59" ht="28.5" customHeight="1">
      <c r="B8" s="293" t="s">
        <v>44</v>
      </c>
      <c r="C8" s="624" t="s">
        <v>91</v>
      </c>
      <c r="D8" s="624"/>
      <c r="E8" s="294"/>
      <c r="F8" s="294"/>
      <c r="G8" s="294"/>
      <c r="H8" s="294"/>
      <c r="I8" s="294"/>
      <c r="J8" s="294"/>
      <c r="K8" s="294"/>
      <c r="L8" s="294"/>
      <c r="M8" s="294"/>
      <c r="N8" s="294"/>
      <c r="AV8" s="378"/>
      <c r="AW8" s="378"/>
      <c r="AX8" s="378"/>
      <c r="AY8" s="378"/>
      <c r="AZ8" s="378"/>
      <c r="BA8" s="378"/>
      <c r="BB8" s="378"/>
      <c r="BC8" s="378"/>
    </row>
    <row r="9" spans="2:59" ht="124.5" customHeight="1">
      <c r="B9" s="293" t="s">
        <v>31</v>
      </c>
      <c r="C9" s="625" t="s">
        <v>547</v>
      </c>
      <c r="D9" s="625"/>
      <c r="E9" s="294"/>
      <c r="F9" s="294"/>
      <c r="G9" s="294"/>
      <c r="H9" s="294"/>
      <c r="I9" s="294"/>
      <c r="J9" s="294"/>
      <c r="K9" s="294"/>
      <c r="L9" s="294"/>
      <c r="M9" s="294"/>
      <c r="N9" s="294"/>
      <c r="AV9" s="378"/>
      <c r="AW9" s="378"/>
      <c r="AX9" s="378"/>
      <c r="AY9" s="378"/>
      <c r="AZ9" s="378"/>
      <c r="BA9" s="378"/>
      <c r="BB9" s="378"/>
      <c r="BC9" s="378"/>
    </row>
    <row r="10" spans="2:59" ht="30" customHeight="1">
      <c r="B10" s="293" t="s">
        <v>96</v>
      </c>
      <c r="C10" s="626">
        <v>2025</v>
      </c>
      <c r="D10" s="626"/>
      <c r="E10" s="294"/>
      <c r="F10" s="294"/>
      <c r="G10" s="294"/>
      <c r="H10" s="294"/>
      <c r="I10" s="294"/>
      <c r="J10" s="294"/>
      <c r="K10" s="294"/>
      <c r="L10" s="294"/>
      <c r="M10" s="294"/>
      <c r="N10" s="294"/>
      <c r="AV10" s="378"/>
      <c r="AW10" s="378"/>
      <c r="AX10" s="378"/>
      <c r="AY10" s="378"/>
      <c r="AZ10" s="378"/>
      <c r="BA10" s="378"/>
      <c r="BB10" s="378"/>
      <c r="BC10" s="378"/>
    </row>
    <row r="11" spans="2:59" ht="14.25" customHeight="1">
      <c r="AV11" s="378"/>
      <c r="AW11" s="378"/>
      <c r="AX11" s="378"/>
      <c r="AY11" s="378"/>
      <c r="AZ11" s="378"/>
      <c r="BA11" s="378"/>
      <c r="BB11" s="378"/>
      <c r="BC11" s="378"/>
    </row>
    <row r="12" spans="2:59" ht="33" customHeight="1">
      <c r="B12" s="618" t="s">
        <v>0</v>
      </c>
      <c r="C12" s="618" t="s">
        <v>51</v>
      </c>
      <c r="D12" s="618" t="s">
        <v>131</v>
      </c>
      <c r="E12" s="618" t="s">
        <v>59</v>
      </c>
      <c r="F12" s="618" t="s">
        <v>130</v>
      </c>
      <c r="G12" s="618" t="s">
        <v>56</v>
      </c>
      <c r="H12" s="618" t="s">
        <v>22</v>
      </c>
      <c r="I12" s="618" t="s">
        <v>58</v>
      </c>
      <c r="J12" s="618" t="s">
        <v>38</v>
      </c>
      <c r="K12" s="618" t="s">
        <v>33</v>
      </c>
      <c r="L12" s="618" t="s">
        <v>17</v>
      </c>
      <c r="M12" s="618" t="s">
        <v>39</v>
      </c>
      <c r="N12" s="618" t="s">
        <v>41</v>
      </c>
      <c r="O12" s="616" t="s">
        <v>105</v>
      </c>
      <c r="P12" s="616"/>
      <c r="Q12" s="616"/>
      <c r="R12" s="616"/>
      <c r="S12" s="616"/>
      <c r="T12" s="616"/>
      <c r="U12" s="616"/>
      <c r="V12" s="616"/>
      <c r="W12" s="616"/>
      <c r="X12" s="616"/>
      <c r="Y12" s="616"/>
      <c r="Z12" s="616"/>
      <c r="AA12" s="616"/>
      <c r="AB12" s="616"/>
      <c r="AC12" s="616"/>
      <c r="AD12" s="616"/>
      <c r="AE12" s="616"/>
      <c r="AF12" s="616"/>
      <c r="AG12" s="616"/>
      <c r="AH12" s="616"/>
      <c r="AI12" s="616"/>
      <c r="AJ12" s="616"/>
      <c r="AK12" s="616"/>
      <c r="AL12" s="616"/>
      <c r="AM12" s="616"/>
      <c r="AN12" s="616"/>
      <c r="AO12" s="616"/>
      <c r="AP12" s="616"/>
      <c r="AQ12" s="616"/>
      <c r="AR12" s="616"/>
      <c r="AS12" s="616"/>
      <c r="AT12" s="616"/>
      <c r="AU12" s="630" t="s">
        <v>60</v>
      </c>
      <c r="AV12" s="631" t="s">
        <v>126</v>
      </c>
      <c r="AW12" s="631"/>
      <c r="AX12" s="631"/>
      <c r="AY12" s="631"/>
      <c r="AZ12" s="632" t="s">
        <v>123</v>
      </c>
      <c r="BA12" s="632"/>
      <c r="BB12" s="632"/>
      <c r="BC12" s="632"/>
      <c r="BD12" s="633" t="s">
        <v>124</v>
      </c>
      <c r="BE12" s="633"/>
      <c r="BF12" s="633"/>
      <c r="BG12" s="633"/>
    </row>
    <row r="13" spans="2:59" ht="21.75" customHeight="1">
      <c r="B13" s="618"/>
      <c r="C13" s="618"/>
      <c r="D13" s="618"/>
      <c r="E13" s="618"/>
      <c r="F13" s="618"/>
      <c r="G13" s="618"/>
      <c r="H13" s="618"/>
      <c r="I13" s="618"/>
      <c r="J13" s="618"/>
      <c r="K13" s="618"/>
      <c r="L13" s="618"/>
      <c r="M13" s="618"/>
      <c r="N13" s="618"/>
      <c r="O13" s="629" t="s">
        <v>18</v>
      </c>
      <c r="P13" s="629"/>
      <c r="Q13" s="629"/>
      <c r="R13" s="629"/>
      <c r="S13" s="629"/>
      <c r="T13" s="629"/>
      <c r="U13" s="629"/>
      <c r="V13" s="629"/>
      <c r="W13" s="629" t="s">
        <v>19</v>
      </c>
      <c r="X13" s="629"/>
      <c r="Y13" s="629"/>
      <c r="Z13" s="629"/>
      <c r="AA13" s="629"/>
      <c r="AB13" s="629"/>
      <c r="AC13" s="629"/>
      <c r="AD13" s="629"/>
      <c r="AE13" s="629" t="s">
        <v>20</v>
      </c>
      <c r="AF13" s="629"/>
      <c r="AG13" s="629"/>
      <c r="AH13" s="629"/>
      <c r="AI13" s="629"/>
      <c r="AJ13" s="629"/>
      <c r="AK13" s="629"/>
      <c r="AL13" s="629"/>
      <c r="AM13" s="629" t="s">
        <v>21</v>
      </c>
      <c r="AN13" s="629"/>
      <c r="AO13" s="629"/>
      <c r="AP13" s="629"/>
      <c r="AQ13" s="629"/>
      <c r="AR13" s="629"/>
      <c r="AS13" s="629"/>
      <c r="AT13" s="629"/>
      <c r="AU13" s="630"/>
      <c r="AV13" s="627" t="s">
        <v>112</v>
      </c>
      <c r="AW13" s="627" t="s">
        <v>19</v>
      </c>
      <c r="AX13" s="627" t="s">
        <v>113</v>
      </c>
      <c r="AY13" s="627" t="s">
        <v>114</v>
      </c>
      <c r="AZ13" s="628" t="s">
        <v>112</v>
      </c>
      <c r="BA13" s="628" t="s">
        <v>115</v>
      </c>
      <c r="BB13" s="628" t="s">
        <v>116</v>
      </c>
      <c r="BC13" s="628" t="s">
        <v>117</v>
      </c>
      <c r="BD13" s="620" t="s">
        <v>18</v>
      </c>
      <c r="BE13" s="620" t="s">
        <v>19</v>
      </c>
      <c r="BF13" s="620" t="s">
        <v>20</v>
      </c>
      <c r="BG13" s="620" t="s">
        <v>21</v>
      </c>
    </row>
    <row r="14" spans="2:59" ht="21.75" customHeight="1">
      <c r="B14" s="618"/>
      <c r="C14" s="618"/>
      <c r="D14" s="618"/>
      <c r="E14" s="618"/>
      <c r="F14" s="618"/>
      <c r="G14" s="618"/>
      <c r="H14" s="618"/>
      <c r="I14" s="618"/>
      <c r="J14" s="618"/>
      <c r="K14" s="618"/>
      <c r="L14" s="618"/>
      <c r="M14" s="618"/>
      <c r="N14" s="618"/>
      <c r="O14" s="619" t="s">
        <v>2</v>
      </c>
      <c r="P14" s="619"/>
      <c r="Q14" s="619" t="s">
        <v>3</v>
      </c>
      <c r="R14" s="619"/>
      <c r="S14" s="619" t="s">
        <v>4</v>
      </c>
      <c r="T14" s="619"/>
      <c r="U14" s="616" t="s">
        <v>5</v>
      </c>
      <c r="V14" s="616"/>
      <c r="W14" s="619" t="s">
        <v>24</v>
      </c>
      <c r="X14" s="619"/>
      <c r="Y14" s="619" t="s">
        <v>6</v>
      </c>
      <c r="Z14" s="619"/>
      <c r="AA14" s="619" t="s">
        <v>7</v>
      </c>
      <c r="AB14" s="619"/>
      <c r="AC14" s="616" t="s">
        <v>5</v>
      </c>
      <c r="AD14" s="616"/>
      <c r="AE14" s="619" t="s">
        <v>8</v>
      </c>
      <c r="AF14" s="619"/>
      <c r="AG14" s="619" t="s">
        <v>9</v>
      </c>
      <c r="AH14" s="619"/>
      <c r="AI14" s="619" t="s">
        <v>10</v>
      </c>
      <c r="AJ14" s="619"/>
      <c r="AK14" s="616" t="s">
        <v>5</v>
      </c>
      <c r="AL14" s="616"/>
      <c r="AM14" s="619" t="s">
        <v>11</v>
      </c>
      <c r="AN14" s="619"/>
      <c r="AO14" s="619" t="s">
        <v>12</v>
      </c>
      <c r="AP14" s="619"/>
      <c r="AQ14" s="619" t="s">
        <v>13</v>
      </c>
      <c r="AR14" s="619"/>
      <c r="AS14" s="616" t="s">
        <v>5</v>
      </c>
      <c r="AT14" s="616"/>
      <c r="AU14" s="630"/>
      <c r="AV14" s="627"/>
      <c r="AW14" s="627"/>
      <c r="AX14" s="627"/>
      <c r="AY14" s="627"/>
      <c r="AZ14" s="628"/>
      <c r="BA14" s="628"/>
      <c r="BB14" s="628"/>
      <c r="BC14" s="628"/>
      <c r="BD14" s="620"/>
      <c r="BE14" s="620"/>
      <c r="BF14" s="620"/>
      <c r="BG14" s="620"/>
    </row>
    <row r="15" spans="2:59" ht="21.75" customHeight="1">
      <c r="B15" s="618"/>
      <c r="C15" s="618"/>
      <c r="D15" s="618"/>
      <c r="E15" s="618"/>
      <c r="F15" s="618"/>
      <c r="G15" s="618"/>
      <c r="H15" s="618"/>
      <c r="I15" s="618"/>
      <c r="J15" s="618"/>
      <c r="K15" s="618"/>
      <c r="L15" s="618"/>
      <c r="M15" s="618"/>
      <c r="N15" s="618"/>
      <c r="O15" s="295" t="s">
        <v>14</v>
      </c>
      <c r="P15" s="296" t="s">
        <v>15</v>
      </c>
      <c r="Q15" s="295" t="s">
        <v>14</v>
      </c>
      <c r="R15" s="296" t="s">
        <v>15</v>
      </c>
      <c r="S15" s="295" t="s">
        <v>14</v>
      </c>
      <c r="T15" s="296" t="s">
        <v>15</v>
      </c>
      <c r="U15" s="297" t="s">
        <v>14</v>
      </c>
      <c r="V15" s="298" t="s">
        <v>15</v>
      </c>
      <c r="W15" s="295" t="s">
        <v>14</v>
      </c>
      <c r="X15" s="296" t="s">
        <v>15</v>
      </c>
      <c r="Y15" s="295" t="s">
        <v>14</v>
      </c>
      <c r="Z15" s="296" t="s">
        <v>15</v>
      </c>
      <c r="AA15" s="295" t="s">
        <v>14</v>
      </c>
      <c r="AB15" s="296" t="s">
        <v>15</v>
      </c>
      <c r="AC15" s="297" t="s">
        <v>14</v>
      </c>
      <c r="AD15" s="298" t="s">
        <v>15</v>
      </c>
      <c r="AE15" s="295" t="s">
        <v>14</v>
      </c>
      <c r="AF15" s="296" t="s">
        <v>15</v>
      </c>
      <c r="AG15" s="295" t="s">
        <v>14</v>
      </c>
      <c r="AH15" s="296" t="s">
        <v>15</v>
      </c>
      <c r="AI15" s="295" t="s">
        <v>14</v>
      </c>
      <c r="AJ15" s="296" t="s">
        <v>15</v>
      </c>
      <c r="AK15" s="297" t="s">
        <v>14</v>
      </c>
      <c r="AL15" s="298" t="s">
        <v>15</v>
      </c>
      <c r="AM15" s="295" t="s">
        <v>14</v>
      </c>
      <c r="AN15" s="296" t="s">
        <v>15</v>
      </c>
      <c r="AO15" s="295" t="s">
        <v>14</v>
      </c>
      <c r="AP15" s="296" t="s">
        <v>15</v>
      </c>
      <c r="AQ15" s="295" t="s">
        <v>14</v>
      </c>
      <c r="AR15" s="296" t="s">
        <v>15</v>
      </c>
      <c r="AS15" s="297" t="s">
        <v>14</v>
      </c>
      <c r="AT15" s="298" t="s">
        <v>15</v>
      </c>
      <c r="AU15" s="630"/>
      <c r="AV15" s="627"/>
      <c r="AW15" s="627"/>
      <c r="AX15" s="627"/>
      <c r="AY15" s="627"/>
      <c r="AZ15" s="628"/>
      <c r="BA15" s="628"/>
      <c r="BB15" s="628"/>
      <c r="BC15" s="628"/>
      <c r="BD15" s="620"/>
      <c r="BE15" s="620"/>
      <c r="BF15" s="620"/>
      <c r="BG15" s="620"/>
    </row>
    <row r="16" spans="2:59" ht="193.5" customHeight="1">
      <c r="B16" s="640" t="str">
        <f>+'Anexo 1. 01-FR-003 POA INSTIT.'!B55</f>
        <v>4. Fortalecer las capacidades institucionales a través de la  modernización y la transformación tecnológica de la Personería de Bogotá, D. C.</v>
      </c>
      <c r="C16" s="640" t="str">
        <f>+'Anexo 1. 01-FR-003 POA INSTIT.'!C88</f>
        <v>4.8 Implementar 124 actividades necesarias para la modernización de la gestión institucional a través de los procesos de apoyo, como el de gestión documental, mediante el diseño e implementación de instrumentos archivísticos y herramientas de gestión documental que permitan una adecuada gestión de la información, para contribuir a la prestación del servicio, en el cuatrienio.</v>
      </c>
      <c r="D16" s="379" t="str">
        <f>+'Anexo 1. 01-FR-003 POA INSTIT.'!D88</f>
        <v>4.8.1 Desarrollar 38 actividades de diseño, actualización o ajuste de los instrumentos archivísticos establecidos por norma, y de las herramientas de apoyo a la gestión documental durante el cuatrienio</v>
      </c>
      <c r="E16" s="100">
        <f>+'Anexo 1. 01-FR-003 POA INSTIT.'!E88</f>
        <v>0.5</v>
      </c>
      <c r="F16" s="101">
        <f>+'Anexo 1. 01-FR-003 POA INSTIT.'!F88</f>
        <v>38</v>
      </c>
      <c r="G16" s="169">
        <f>+'Anexo 1. 01-FR-003 POA INSTIT.'!L88</f>
        <v>10</v>
      </c>
      <c r="H16" s="170" t="str">
        <f>+'Anexo 1. 01-FR-003 POA INSTIT.'!G88</f>
        <v xml:space="preserve">Cant. Actividades diseño por año: 
2020: 32
2021: 28
2022: 24,8
2023: 26,1 
</v>
      </c>
      <c r="I16" s="171" t="str">
        <f>+'Anexo 1. 01-FR-003 POA INSTIT.'!H88</f>
        <v>Cantidad de actividades de diseño, actualización o ajuste de instrumentos archivísticos y herramientas de apoyo a la gestión documental desarrolladas</v>
      </c>
      <c r="J16" s="171" t="s">
        <v>583</v>
      </c>
      <c r="K16" s="385" t="s">
        <v>585</v>
      </c>
      <c r="L16" s="172" t="s">
        <v>457</v>
      </c>
      <c r="M16" s="172" t="s">
        <v>458</v>
      </c>
      <c r="N16" s="173" t="str">
        <f>+'Anexo 1. 01-FR-003 POA INSTIT.'!J88</f>
        <v>Subdirección de Gestión Documental</v>
      </c>
      <c r="O16" s="247">
        <v>0.5</v>
      </c>
      <c r="P16" s="247"/>
      <c r="Q16" s="247">
        <v>0.5</v>
      </c>
      <c r="R16" s="247"/>
      <c r="S16" s="247">
        <v>1</v>
      </c>
      <c r="T16" s="247"/>
      <c r="U16" s="97">
        <f>O16+Q16+S16</f>
        <v>2</v>
      </c>
      <c r="V16" s="97">
        <f>P16+R16+T16</f>
        <v>0</v>
      </c>
      <c r="W16" s="247">
        <v>1</v>
      </c>
      <c r="X16" s="247"/>
      <c r="Y16" s="247">
        <v>1</v>
      </c>
      <c r="Z16" s="247"/>
      <c r="AA16" s="247">
        <v>1</v>
      </c>
      <c r="AB16" s="247"/>
      <c r="AC16" s="97">
        <f>W16+Y16+AA16</f>
        <v>3</v>
      </c>
      <c r="AD16" s="97">
        <f>X16+Z16+AB16</f>
        <v>0</v>
      </c>
      <c r="AE16" s="247">
        <v>1</v>
      </c>
      <c r="AF16" s="247"/>
      <c r="AG16" s="247">
        <v>1</v>
      </c>
      <c r="AH16" s="247"/>
      <c r="AI16" s="248">
        <v>1</v>
      </c>
      <c r="AJ16" s="248"/>
      <c r="AK16" s="97">
        <f>AE16+AG16+AI16</f>
        <v>3</v>
      </c>
      <c r="AL16" s="97">
        <f>AF16+AH16+AJ16</f>
        <v>0</v>
      </c>
      <c r="AM16" s="247">
        <v>1</v>
      </c>
      <c r="AN16" s="247"/>
      <c r="AO16" s="247">
        <v>0.5</v>
      </c>
      <c r="AP16" s="247"/>
      <c r="AQ16" s="247">
        <v>0.5</v>
      </c>
      <c r="AR16" s="247"/>
      <c r="AS16" s="97">
        <f>AM16+AO16+AQ16</f>
        <v>2</v>
      </c>
      <c r="AT16" s="97">
        <f>AN16+AP16+AR16</f>
        <v>0</v>
      </c>
      <c r="AU16" s="299">
        <f>U16+AC16+AK16+AS16</f>
        <v>10</v>
      </c>
      <c r="AV16" s="98">
        <f>+V16</f>
        <v>0</v>
      </c>
      <c r="AW16" s="98">
        <f>+V16+AD16</f>
        <v>0</v>
      </c>
      <c r="AX16" s="98">
        <f>+V16+AD16+AL16</f>
        <v>0</v>
      </c>
      <c r="AY16" s="98">
        <f>+V16+AD16+AL16+AT16</f>
        <v>0</v>
      </c>
      <c r="AZ16" s="195">
        <f t="shared" ref="AZ16:BC17" si="0">IF(AND(AV16&gt;0,$AU16&gt;0),AV16/$AU16,0)</f>
        <v>0</v>
      </c>
      <c r="BA16" s="195">
        <f t="shared" si="0"/>
        <v>0</v>
      </c>
      <c r="BB16" s="195">
        <f t="shared" si="0"/>
        <v>0</v>
      </c>
      <c r="BC16" s="195">
        <f t="shared" si="0"/>
        <v>0</v>
      </c>
      <c r="BD16" s="201">
        <f>(IF(AND(AV16&gt;0,$F16&gt;0),AV16/$F16,0))</f>
        <v>0</v>
      </c>
      <c r="BE16" s="201">
        <f t="shared" ref="BE16:BG17" si="1">(IF(AND(AW16&gt;0,$F16&gt;0),AW16/$F16,0))</f>
        <v>0</v>
      </c>
      <c r="BF16" s="201">
        <f t="shared" si="1"/>
        <v>0</v>
      </c>
      <c r="BG16" s="201">
        <f t="shared" si="1"/>
        <v>0</v>
      </c>
    </row>
    <row r="17" spans="2:59" ht="213" customHeight="1">
      <c r="B17" s="641"/>
      <c r="C17" s="641"/>
      <c r="D17" s="379" t="str">
        <f>+'Anexo 1. 01-FR-003 POA INSTIT.'!D89</f>
        <v>4.8.2 Desarrollar 86 actividades de implementación de instrumentos archivísticos establecidos por norma, y de las herramientas de apoyo a la gestión documental programadas para cada vigencia.</v>
      </c>
      <c r="E17" s="100">
        <f>+'Anexo 1. 01-FR-003 POA INSTIT.'!E89</f>
        <v>0.5</v>
      </c>
      <c r="F17" s="101">
        <f>+'Anexo 1. 01-FR-003 POA INSTIT.'!F89</f>
        <v>86</v>
      </c>
      <c r="G17" s="169">
        <f>+'Anexo 1. 01-FR-003 POA INSTIT.'!L89</f>
        <v>24</v>
      </c>
      <c r="H17" s="170" t="str">
        <f>+'Anexo 1. 01-FR-003 POA INSTIT.'!G89</f>
        <v xml:space="preserve">Cant. Actividades implementación por año: 
2020: 32
2021: 22
2022: 27,6 
2023: 26,3
</v>
      </c>
      <c r="I17" s="171" t="str">
        <f>+'Anexo 1. 01-FR-003 POA INSTIT.'!H89</f>
        <v>Cantidad de actividades de implementación de instrumentos archivísticos y herramientas de apoyo a la gestión documental desarrolladas</v>
      </c>
      <c r="J17" s="171" t="s">
        <v>584</v>
      </c>
      <c r="K17" s="385" t="s">
        <v>586</v>
      </c>
      <c r="L17" s="172" t="s">
        <v>459</v>
      </c>
      <c r="M17" s="172" t="s">
        <v>460</v>
      </c>
      <c r="N17" s="173" t="str">
        <f>+'Anexo 1. 01-FR-003 POA INSTIT.'!J89</f>
        <v>Subdirección de Gestión Documental</v>
      </c>
      <c r="O17" s="247">
        <v>2</v>
      </c>
      <c r="P17" s="247"/>
      <c r="Q17" s="247">
        <v>2</v>
      </c>
      <c r="R17" s="247"/>
      <c r="S17" s="247">
        <v>2</v>
      </c>
      <c r="T17" s="247"/>
      <c r="U17" s="97">
        <f>O17+Q17+S17</f>
        <v>6</v>
      </c>
      <c r="V17" s="97">
        <f>P17+R17+T17</f>
        <v>0</v>
      </c>
      <c r="W17" s="247">
        <v>2</v>
      </c>
      <c r="X17" s="247"/>
      <c r="Y17" s="247">
        <v>2</v>
      </c>
      <c r="Z17" s="247"/>
      <c r="AA17" s="247">
        <v>2</v>
      </c>
      <c r="AB17" s="247"/>
      <c r="AC17" s="97">
        <f>W17+Y17+AA17</f>
        <v>6</v>
      </c>
      <c r="AD17" s="97">
        <f>X17+Z17+AB17</f>
        <v>0</v>
      </c>
      <c r="AE17" s="247">
        <v>2</v>
      </c>
      <c r="AF17" s="247"/>
      <c r="AG17" s="247">
        <v>2</v>
      </c>
      <c r="AH17" s="247"/>
      <c r="AI17" s="248">
        <v>2</v>
      </c>
      <c r="AJ17" s="248"/>
      <c r="AK17" s="97">
        <f>AE17+AG17+AI17</f>
        <v>6</v>
      </c>
      <c r="AL17" s="97">
        <f>AF17+AH17+AJ17</f>
        <v>0</v>
      </c>
      <c r="AM17" s="247">
        <v>2</v>
      </c>
      <c r="AN17" s="247"/>
      <c r="AO17" s="247">
        <v>2</v>
      </c>
      <c r="AP17" s="247"/>
      <c r="AQ17" s="247">
        <v>2</v>
      </c>
      <c r="AR17" s="247"/>
      <c r="AS17" s="97">
        <f>AM17+AO17+AQ17</f>
        <v>6</v>
      </c>
      <c r="AT17" s="97">
        <f>AN17+AP17+AR17</f>
        <v>0</v>
      </c>
      <c r="AU17" s="299">
        <f>U17+AC17+AK17+AS17</f>
        <v>24</v>
      </c>
      <c r="AV17" s="98">
        <f>+V17</f>
        <v>0</v>
      </c>
      <c r="AW17" s="98">
        <f>+V17+AD17</f>
        <v>0</v>
      </c>
      <c r="AX17" s="98">
        <f>+V17+AD17+AL17</f>
        <v>0</v>
      </c>
      <c r="AY17" s="98">
        <f>+V17+AD17+AL17+AT17</f>
        <v>0</v>
      </c>
      <c r="AZ17" s="195">
        <f t="shared" si="0"/>
        <v>0</v>
      </c>
      <c r="BA17" s="195">
        <f t="shared" si="0"/>
        <v>0</v>
      </c>
      <c r="BB17" s="195">
        <f t="shared" si="0"/>
        <v>0</v>
      </c>
      <c r="BC17" s="195">
        <f t="shared" si="0"/>
        <v>0</v>
      </c>
      <c r="BD17" s="201">
        <f>(IF(AND(AV17&gt;0,$F17&gt;0),AV17/$F17,0))</f>
        <v>0</v>
      </c>
      <c r="BE17" s="201">
        <f t="shared" si="1"/>
        <v>0</v>
      </c>
      <c r="BF17" s="201">
        <f t="shared" si="1"/>
        <v>0</v>
      </c>
      <c r="BG17" s="201">
        <f t="shared" si="1"/>
        <v>0</v>
      </c>
    </row>
    <row r="18" spans="2:59" ht="22.8">
      <c r="B18" s="637"/>
      <c r="C18" s="637"/>
      <c r="D18" s="637"/>
      <c r="E18" s="637"/>
      <c r="F18" s="637"/>
      <c r="G18" s="637"/>
      <c r="H18" s="637"/>
      <c r="I18" s="637"/>
      <c r="J18" s="637"/>
      <c r="K18" s="637"/>
      <c r="L18" s="637"/>
      <c r="M18" s="637"/>
      <c r="N18" s="637"/>
      <c r="O18" s="637"/>
      <c r="P18" s="637"/>
      <c r="Q18" s="637"/>
      <c r="R18" s="637"/>
      <c r="S18" s="637"/>
      <c r="T18" s="637"/>
      <c r="U18" s="637"/>
      <c r="V18" s="637"/>
      <c r="W18" s="637"/>
      <c r="X18" s="637"/>
      <c r="Y18" s="637"/>
      <c r="Z18" s="637"/>
      <c r="AA18" s="637"/>
      <c r="AB18" s="637"/>
      <c r="AC18" s="637"/>
      <c r="AD18" s="637"/>
      <c r="AE18" s="637"/>
      <c r="AF18" s="637"/>
      <c r="AG18" s="637"/>
      <c r="AH18" s="637"/>
      <c r="AI18" s="637"/>
      <c r="AJ18" s="637"/>
      <c r="AK18" s="637"/>
      <c r="AL18" s="637"/>
      <c r="AM18" s="637"/>
      <c r="AN18" s="637"/>
      <c r="AO18" s="637"/>
      <c r="AP18" s="637"/>
      <c r="AQ18" s="637"/>
      <c r="AR18" s="637"/>
      <c r="AS18" s="637"/>
      <c r="AT18" s="637"/>
      <c r="AU18" s="637"/>
      <c r="AV18" s="637"/>
      <c r="AW18" s="634" t="s">
        <v>16</v>
      </c>
      <c r="AX18" s="634"/>
      <c r="AY18" s="634"/>
      <c r="AZ18" s="99">
        <f t="shared" ref="AZ18:BG18" si="2">AVERAGE(AZ16:AZ17)</f>
        <v>0</v>
      </c>
      <c r="BA18" s="99">
        <f t="shared" si="2"/>
        <v>0</v>
      </c>
      <c r="BB18" s="99">
        <f t="shared" si="2"/>
        <v>0</v>
      </c>
      <c r="BC18" s="99">
        <f t="shared" si="2"/>
        <v>0</v>
      </c>
      <c r="BD18" s="99">
        <f t="shared" si="2"/>
        <v>0</v>
      </c>
      <c r="BE18" s="99">
        <f t="shared" si="2"/>
        <v>0</v>
      </c>
      <c r="BF18" s="99">
        <f t="shared" si="2"/>
        <v>0</v>
      </c>
      <c r="BG18" s="99">
        <f t="shared" si="2"/>
        <v>0</v>
      </c>
    </row>
    <row r="19" spans="2:59">
      <c r="B19" s="300"/>
      <c r="C19" s="300"/>
      <c r="D19" s="300"/>
      <c r="E19" s="300"/>
      <c r="F19" s="300"/>
      <c r="G19" s="301"/>
      <c r="H19" s="301"/>
      <c r="I19" s="300"/>
      <c r="J19" s="300"/>
      <c r="K19" s="300"/>
      <c r="L19" s="300"/>
      <c r="M19" s="300"/>
      <c r="N19" s="300"/>
    </row>
    <row r="20" spans="2:59">
      <c r="B20" s="300"/>
      <c r="C20" s="300"/>
      <c r="D20" s="635"/>
      <c r="E20" s="635"/>
      <c r="F20" s="635"/>
      <c r="G20" s="635"/>
      <c r="H20" s="635"/>
      <c r="I20" s="635"/>
      <c r="J20" s="635"/>
      <c r="K20" s="635"/>
      <c r="L20" s="635"/>
      <c r="M20" s="635"/>
      <c r="N20" s="635"/>
    </row>
    <row r="21" spans="2:59" ht="30" customHeight="1">
      <c r="B21" s="302" t="s">
        <v>23</v>
      </c>
      <c r="C21" s="95">
        <v>45450</v>
      </c>
      <c r="D21" s="303"/>
      <c r="E21" s="636" t="s">
        <v>50</v>
      </c>
      <c r="F21" s="615" t="s">
        <v>717</v>
      </c>
      <c r="G21" s="615"/>
      <c r="H21" s="615"/>
      <c r="I21" s="615"/>
      <c r="J21" s="615"/>
      <c r="K21" s="304"/>
      <c r="L21" s="623"/>
      <c r="M21" s="623"/>
      <c r="N21" s="623"/>
    </row>
    <row r="22" spans="2:59" ht="13.5" customHeight="1">
      <c r="B22" s="300"/>
      <c r="C22" s="215"/>
      <c r="D22" s="304"/>
      <c r="E22" s="636"/>
      <c r="F22" s="615"/>
      <c r="G22" s="615"/>
      <c r="H22" s="615"/>
      <c r="I22" s="615"/>
      <c r="J22" s="615"/>
      <c r="K22" s="300"/>
      <c r="L22" s="300"/>
      <c r="M22" s="300"/>
      <c r="N22" s="300"/>
    </row>
    <row r="23" spans="2:59" ht="31.5" customHeight="1">
      <c r="B23" s="302" t="s">
        <v>49</v>
      </c>
      <c r="C23" s="95">
        <v>45679</v>
      </c>
      <c r="D23" s="300"/>
      <c r="E23" s="300"/>
      <c r="F23" s="300"/>
      <c r="K23" s="300"/>
      <c r="L23" s="300"/>
      <c r="M23" s="300"/>
      <c r="N23" s="300"/>
    </row>
    <row r="24" spans="2:59">
      <c r="B24" s="300"/>
      <c r="C24" s="300"/>
      <c r="D24" s="300"/>
      <c r="E24" s="300"/>
      <c r="F24" s="300"/>
      <c r="K24" s="300"/>
      <c r="L24" s="300"/>
      <c r="M24" s="300"/>
      <c r="N24" s="300"/>
    </row>
    <row r="25" spans="2:59" ht="31.5" customHeight="1">
      <c r="B25" s="302" t="s">
        <v>49</v>
      </c>
      <c r="C25" s="95">
        <v>45898</v>
      </c>
      <c r="D25" s="300"/>
      <c r="E25" s="300"/>
      <c r="F25" s="300"/>
      <c r="K25" s="300"/>
      <c r="L25" s="300"/>
      <c r="M25" s="300"/>
      <c r="N25" s="300"/>
    </row>
    <row r="26" spans="2:59" ht="15" customHeight="1">
      <c r="B26" s="638" t="s">
        <v>144</v>
      </c>
      <c r="C26" s="638"/>
      <c r="D26" s="638"/>
      <c r="E26" s="638"/>
      <c r="F26" s="638"/>
      <c r="G26" s="301"/>
      <c r="H26" s="301"/>
      <c r="I26" s="300"/>
      <c r="J26" s="300"/>
      <c r="K26" s="305"/>
      <c r="L26" s="300"/>
      <c r="M26" s="300"/>
      <c r="N26" s="300"/>
    </row>
    <row r="27" spans="2:59" ht="15" customHeight="1">
      <c r="B27" s="300"/>
      <c r="C27" s="300"/>
      <c r="D27" s="300"/>
      <c r="E27" s="300"/>
      <c r="F27" s="300"/>
      <c r="G27" s="301"/>
      <c r="H27" s="301"/>
      <c r="I27" s="639"/>
      <c r="J27" s="639"/>
      <c r="K27" s="639"/>
      <c r="L27" s="639"/>
      <c r="M27" s="380"/>
      <c r="N27" s="380"/>
    </row>
    <row r="28" spans="2:59" ht="15" customHeight="1">
      <c r="B28" s="300"/>
      <c r="C28" s="300"/>
      <c r="D28" s="300"/>
      <c r="E28" s="300"/>
      <c r="F28" s="300"/>
      <c r="G28" s="301"/>
      <c r="H28" s="301"/>
      <c r="I28" s="300"/>
      <c r="J28" s="300"/>
      <c r="K28" s="305"/>
      <c r="L28" s="300"/>
      <c r="M28" s="300"/>
      <c r="N28" s="300"/>
    </row>
    <row r="29" spans="2:59" ht="15" customHeight="1">
      <c r="B29" s="300"/>
      <c r="C29" s="300"/>
      <c r="D29" s="300"/>
      <c r="E29" s="300"/>
      <c r="F29" s="300"/>
      <c r="G29" s="301"/>
      <c r="H29" s="301"/>
      <c r="I29" s="639"/>
      <c r="J29" s="639"/>
      <c r="K29" s="639"/>
      <c r="L29" s="639"/>
      <c r="M29" s="380"/>
      <c r="N29" s="380"/>
    </row>
    <row r="1048557" ht="12.75" customHeight="1"/>
  </sheetData>
  <sheetProtection algorithmName="SHA-512" hashValue="4ytepAe567RPvmhCvjRdwbHgv4WOv9fXVmRb5l8V2O7lJpvx21HpNlYjZhuOCI2TQBcxeQcRn1P57qG0vXjkPw==" saltValue="Qz6q+bf9MJOkIhCCi6OPGA==" spinCount="100000" sheet="1" objects="1" scenarios="1"/>
  <mergeCells count="68">
    <mergeCell ref="B26:F26"/>
    <mergeCell ref="I27:L27"/>
    <mergeCell ref="I29:L29"/>
    <mergeCell ref="B16:B17"/>
    <mergeCell ref="C16:C17"/>
    <mergeCell ref="AW18:AY18"/>
    <mergeCell ref="D20:N20"/>
    <mergeCell ref="E21:E22"/>
    <mergeCell ref="F21:J22"/>
    <mergeCell ref="L21:N21"/>
    <mergeCell ref="B18:AV18"/>
    <mergeCell ref="BF13:BF15"/>
    <mergeCell ref="AK14:AL14"/>
    <mergeCell ref="AM14:AN14"/>
    <mergeCell ref="AO14:AP14"/>
    <mergeCell ref="AQ14:AR14"/>
    <mergeCell ref="AS14:AT14"/>
    <mergeCell ref="AX13:AX15"/>
    <mergeCell ref="AY13:AY15"/>
    <mergeCell ref="AZ13:AZ15"/>
    <mergeCell ref="BA13:BA15"/>
    <mergeCell ref="BB13:BB15"/>
    <mergeCell ref="AU12:AU15"/>
    <mergeCell ref="AV12:AY12"/>
    <mergeCell ref="AZ12:BC12"/>
    <mergeCell ref="BD12:BG12"/>
    <mergeCell ref="BG13:BG15"/>
    <mergeCell ref="AW13:AW15"/>
    <mergeCell ref="AI14:AJ14"/>
    <mergeCell ref="BC13:BC15"/>
    <mergeCell ref="BD13:BD15"/>
    <mergeCell ref="O13:V13"/>
    <mergeCell ref="W13:AD13"/>
    <mergeCell ref="AE13:AL13"/>
    <mergeCell ref="AM13:AT13"/>
    <mergeCell ref="AV13:AV15"/>
    <mergeCell ref="O14:P14"/>
    <mergeCell ref="Q14:R14"/>
    <mergeCell ref="S14:T14"/>
    <mergeCell ref="U14:V14"/>
    <mergeCell ref="W14:X14"/>
    <mergeCell ref="Y14:Z14"/>
    <mergeCell ref="AA14:AB14"/>
    <mergeCell ref="BE13:BE15"/>
    <mergeCell ref="F12:F15"/>
    <mergeCell ref="N12:N15"/>
    <mergeCell ref="C2:BE6"/>
    <mergeCell ref="BF6:BG6"/>
    <mergeCell ref="AV7:AZ7"/>
    <mergeCell ref="C8:D8"/>
    <mergeCell ref="C9:D9"/>
    <mergeCell ref="C10:D10"/>
    <mergeCell ref="G12:G15"/>
    <mergeCell ref="H12:H15"/>
    <mergeCell ref="I12:I15"/>
    <mergeCell ref="J12:J15"/>
    <mergeCell ref="K12:K15"/>
    <mergeCell ref="L12:L15"/>
    <mergeCell ref="M12:M15"/>
    <mergeCell ref="O12:AT12"/>
    <mergeCell ref="B2:B6"/>
    <mergeCell ref="B12:B15"/>
    <mergeCell ref="C12:C15"/>
    <mergeCell ref="D12:D15"/>
    <mergeCell ref="E12:E15"/>
    <mergeCell ref="AC14:AD14"/>
    <mergeCell ref="AE14:AF14"/>
    <mergeCell ref="AG14:AH14"/>
  </mergeCells>
  <conditionalFormatting sqref="AZ16:BC17">
    <cfRule type="cellIs" dxfId="19" priority="1" operator="greaterThan">
      <formula>1</formula>
    </cfRule>
    <cfRule type="cellIs" dxfId="18" priority="2" operator="between">
      <formula>0.95000000000001</formula>
      <formula>1</formula>
    </cfRule>
    <cfRule type="cellIs" dxfId="17" priority="3" operator="between">
      <formula>0.75</formula>
      <formula>0.95</formula>
    </cfRule>
    <cfRule type="cellIs" dxfId="16" priority="4" operator="lessThan">
      <formula>0.75</formula>
    </cfRule>
  </conditionalFormatting>
  <dataValidations count="1">
    <dataValidation allowBlank="1" showInputMessage="1" showErrorMessage="1" prompt="Transcriba de manera exacta el objetivo definido en la caracterización del proceso." sqref="C9:D9" xr:uid="{00000000-0002-0000-0F00-000000000000}">
      <formula1>0</formula1>
      <formula2>0</formula2>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F00-000001000000}">
          <x14:formula1>
            <xm:f>'Listas-N'!$E$6:$E$10</xm:f>
          </x14:formula1>
          <xm:sqref>C10:D10</xm:sqref>
        </x14:dataValidation>
        <x14:dataValidation type="list" allowBlank="1" showInputMessage="1" showErrorMessage="1" xr:uid="{00000000-0002-0000-0F00-000002000000}">
          <x14:formula1>
            <xm:f>'Listas-N'!$C$6:$C$21</xm:f>
          </x14:formula1>
          <xm:sqref>C8:D8</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B1:BG30"/>
  <sheetViews>
    <sheetView showGridLines="0" topLeftCell="C1" zoomScale="55" zoomScaleNormal="55" workbookViewId="0">
      <selection activeCell="K18" sqref="K18"/>
    </sheetView>
  </sheetViews>
  <sheetFormatPr baseColWidth="10" defaultColWidth="17.33203125" defaultRowHeight="15"/>
  <cols>
    <col min="1" max="1" width="4.33203125" style="258" customWidth="1"/>
    <col min="2" max="2" width="50.44140625" style="256" customWidth="1"/>
    <col min="3" max="3" width="55" style="256" customWidth="1"/>
    <col min="4" max="4" width="49.6640625" style="256" customWidth="1"/>
    <col min="5" max="6" width="27.5546875" style="256" customWidth="1"/>
    <col min="7" max="8" width="29.33203125" style="257" customWidth="1"/>
    <col min="9" max="9" width="35.33203125" style="256" customWidth="1"/>
    <col min="10" max="10" width="31.88671875" style="256" customWidth="1"/>
    <col min="11" max="11" width="55.88671875" style="256" customWidth="1"/>
    <col min="12" max="12" width="48.44140625" style="256" customWidth="1"/>
    <col min="13" max="13" width="28.5546875" style="256" customWidth="1"/>
    <col min="14" max="14" width="50" style="256" customWidth="1"/>
    <col min="15" max="46" width="15.88671875" style="258" customWidth="1"/>
    <col min="47" max="47" width="24.5546875" style="258" customWidth="1"/>
    <col min="48" max="48" width="22.88671875" style="258" customWidth="1"/>
    <col min="49" max="49" width="19.33203125" style="258" customWidth="1"/>
    <col min="50" max="50" width="18.44140625" style="258" customWidth="1"/>
    <col min="51" max="51" width="19.44140625" style="258" customWidth="1"/>
    <col min="52" max="52" width="23.33203125" style="258" customWidth="1"/>
    <col min="53" max="54" width="25.109375" style="258" customWidth="1"/>
    <col min="55" max="55" width="26.6640625" style="258" customWidth="1"/>
    <col min="56" max="56" width="26.33203125" style="258" customWidth="1"/>
    <col min="57" max="57" width="26.5546875" style="258" customWidth="1"/>
    <col min="58" max="58" width="26.33203125" style="258" customWidth="1"/>
    <col min="59" max="59" width="27.33203125" style="258" customWidth="1"/>
    <col min="60" max="16384" width="17.33203125" style="258"/>
  </cols>
  <sheetData>
    <row r="1" spans="2:59" ht="15" customHeight="1" thickBot="1"/>
    <row r="2" spans="2:59" ht="16.5" customHeight="1">
      <c r="B2" s="498" t="s">
        <v>125</v>
      </c>
      <c r="C2" s="530" t="s">
        <v>111</v>
      </c>
      <c r="D2" s="645"/>
      <c r="E2" s="645"/>
      <c r="F2" s="645"/>
      <c r="G2" s="645"/>
      <c r="H2" s="645"/>
      <c r="I2" s="645"/>
      <c r="J2" s="645"/>
      <c r="K2" s="645"/>
      <c r="L2" s="645"/>
      <c r="M2" s="645"/>
      <c r="N2" s="645"/>
      <c r="O2" s="645"/>
      <c r="P2" s="645"/>
      <c r="Q2" s="645"/>
      <c r="R2" s="645"/>
      <c r="S2" s="645"/>
      <c r="T2" s="645"/>
      <c r="U2" s="645"/>
      <c r="V2" s="645"/>
      <c r="W2" s="645"/>
      <c r="X2" s="645"/>
      <c r="Y2" s="645"/>
      <c r="Z2" s="645"/>
      <c r="AA2" s="645"/>
      <c r="AB2" s="645"/>
      <c r="AC2" s="645"/>
      <c r="AD2" s="645"/>
      <c r="AE2" s="645"/>
      <c r="AF2" s="645"/>
      <c r="AG2" s="645"/>
      <c r="AH2" s="645"/>
      <c r="AI2" s="645"/>
      <c r="AJ2" s="645"/>
      <c r="AK2" s="645"/>
      <c r="AL2" s="645"/>
      <c r="AM2" s="645"/>
      <c r="AN2" s="645"/>
      <c r="AO2" s="645"/>
      <c r="AP2" s="645"/>
      <c r="AQ2" s="645"/>
      <c r="AR2" s="645"/>
      <c r="AS2" s="645"/>
      <c r="AT2" s="645"/>
      <c r="AU2" s="645"/>
      <c r="AV2" s="645"/>
      <c r="AW2" s="645"/>
      <c r="AX2" s="645"/>
      <c r="AY2" s="645"/>
      <c r="AZ2" s="645"/>
      <c r="BA2" s="645"/>
      <c r="BB2" s="645"/>
      <c r="BC2" s="645"/>
      <c r="BD2" s="645"/>
      <c r="BE2" s="646"/>
      <c r="BF2" s="259" t="s">
        <v>643</v>
      </c>
      <c r="BG2" s="260"/>
    </row>
    <row r="3" spans="2:59" ht="16.5" customHeight="1">
      <c r="B3" s="499"/>
      <c r="C3" s="647"/>
      <c r="D3" s="648"/>
      <c r="E3" s="648"/>
      <c r="F3" s="648"/>
      <c r="G3" s="648"/>
      <c r="H3" s="648"/>
      <c r="I3" s="648"/>
      <c r="J3" s="648"/>
      <c r="K3" s="648"/>
      <c r="L3" s="648"/>
      <c r="M3" s="648"/>
      <c r="N3" s="648"/>
      <c r="O3" s="648"/>
      <c r="P3" s="648"/>
      <c r="Q3" s="648"/>
      <c r="R3" s="648"/>
      <c r="S3" s="648"/>
      <c r="T3" s="648"/>
      <c r="U3" s="648"/>
      <c r="V3" s="648"/>
      <c r="W3" s="648"/>
      <c r="X3" s="648"/>
      <c r="Y3" s="648"/>
      <c r="Z3" s="648"/>
      <c r="AA3" s="648"/>
      <c r="AB3" s="648"/>
      <c r="AC3" s="648"/>
      <c r="AD3" s="648"/>
      <c r="AE3" s="648"/>
      <c r="AF3" s="648"/>
      <c r="AG3" s="648"/>
      <c r="AH3" s="648"/>
      <c r="AI3" s="648"/>
      <c r="AJ3" s="648"/>
      <c r="AK3" s="648"/>
      <c r="AL3" s="648"/>
      <c r="AM3" s="648"/>
      <c r="AN3" s="648"/>
      <c r="AO3" s="648"/>
      <c r="AP3" s="648"/>
      <c r="AQ3" s="648"/>
      <c r="AR3" s="648"/>
      <c r="AS3" s="648"/>
      <c r="AT3" s="648"/>
      <c r="AU3" s="648"/>
      <c r="AV3" s="648"/>
      <c r="AW3" s="648"/>
      <c r="AX3" s="648"/>
      <c r="AY3" s="648"/>
      <c r="AZ3" s="648"/>
      <c r="BA3" s="648"/>
      <c r="BB3" s="648"/>
      <c r="BC3" s="648"/>
      <c r="BD3" s="648"/>
      <c r="BE3" s="649"/>
      <c r="BF3" s="261" t="s">
        <v>25</v>
      </c>
      <c r="BG3" s="262" t="s">
        <v>26</v>
      </c>
    </row>
    <row r="4" spans="2:59" ht="16.5" customHeight="1">
      <c r="B4" s="499"/>
      <c r="C4" s="647"/>
      <c r="D4" s="648"/>
      <c r="E4" s="648"/>
      <c r="F4" s="648"/>
      <c r="G4" s="648"/>
      <c r="H4" s="648"/>
      <c r="I4" s="648"/>
      <c r="J4" s="648"/>
      <c r="K4" s="648"/>
      <c r="L4" s="648"/>
      <c r="M4" s="648"/>
      <c r="N4" s="648"/>
      <c r="O4" s="648"/>
      <c r="P4" s="648"/>
      <c r="Q4" s="648"/>
      <c r="R4" s="648"/>
      <c r="S4" s="648"/>
      <c r="T4" s="648"/>
      <c r="U4" s="648"/>
      <c r="V4" s="648"/>
      <c r="W4" s="648"/>
      <c r="X4" s="648"/>
      <c r="Y4" s="648"/>
      <c r="Z4" s="648"/>
      <c r="AA4" s="648"/>
      <c r="AB4" s="648"/>
      <c r="AC4" s="648"/>
      <c r="AD4" s="648"/>
      <c r="AE4" s="648"/>
      <c r="AF4" s="648"/>
      <c r="AG4" s="648"/>
      <c r="AH4" s="648"/>
      <c r="AI4" s="648"/>
      <c r="AJ4" s="648"/>
      <c r="AK4" s="648"/>
      <c r="AL4" s="648"/>
      <c r="AM4" s="648"/>
      <c r="AN4" s="648"/>
      <c r="AO4" s="648"/>
      <c r="AP4" s="648"/>
      <c r="AQ4" s="648"/>
      <c r="AR4" s="648"/>
      <c r="AS4" s="648"/>
      <c r="AT4" s="648"/>
      <c r="AU4" s="648"/>
      <c r="AV4" s="648"/>
      <c r="AW4" s="648"/>
      <c r="AX4" s="648"/>
      <c r="AY4" s="648"/>
      <c r="AZ4" s="648"/>
      <c r="BA4" s="648"/>
      <c r="BB4" s="648"/>
      <c r="BC4" s="648"/>
      <c r="BD4" s="648"/>
      <c r="BE4" s="649"/>
      <c r="BF4" s="263">
        <v>6</v>
      </c>
      <c r="BG4" s="264" t="s">
        <v>34</v>
      </c>
    </row>
    <row r="5" spans="2:59" ht="16.5" customHeight="1">
      <c r="B5" s="499"/>
      <c r="C5" s="647"/>
      <c r="D5" s="648"/>
      <c r="E5" s="648"/>
      <c r="F5" s="648"/>
      <c r="G5" s="648"/>
      <c r="H5" s="648"/>
      <c r="I5" s="648"/>
      <c r="J5" s="648"/>
      <c r="K5" s="648"/>
      <c r="L5" s="648"/>
      <c r="M5" s="648"/>
      <c r="N5" s="648"/>
      <c r="O5" s="648"/>
      <c r="P5" s="648"/>
      <c r="Q5" s="648"/>
      <c r="R5" s="648"/>
      <c r="S5" s="648"/>
      <c r="T5" s="648"/>
      <c r="U5" s="648"/>
      <c r="V5" s="648"/>
      <c r="W5" s="648"/>
      <c r="X5" s="648"/>
      <c r="Y5" s="648"/>
      <c r="Z5" s="648"/>
      <c r="AA5" s="648"/>
      <c r="AB5" s="648"/>
      <c r="AC5" s="648"/>
      <c r="AD5" s="648"/>
      <c r="AE5" s="648"/>
      <c r="AF5" s="648"/>
      <c r="AG5" s="648"/>
      <c r="AH5" s="648"/>
      <c r="AI5" s="648"/>
      <c r="AJ5" s="648"/>
      <c r="AK5" s="648"/>
      <c r="AL5" s="648"/>
      <c r="AM5" s="648"/>
      <c r="AN5" s="648"/>
      <c r="AO5" s="648"/>
      <c r="AP5" s="648"/>
      <c r="AQ5" s="648"/>
      <c r="AR5" s="648"/>
      <c r="AS5" s="648"/>
      <c r="AT5" s="648"/>
      <c r="AU5" s="648"/>
      <c r="AV5" s="648"/>
      <c r="AW5" s="648"/>
      <c r="AX5" s="648"/>
      <c r="AY5" s="648"/>
      <c r="AZ5" s="648"/>
      <c r="BA5" s="648"/>
      <c r="BB5" s="648"/>
      <c r="BC5" s="648"/>
      <c r="BD5" s="648"/>
      <c r="BE5" s="649"/>
      <c r="BF5" s="265" t="s">
        <v>27</v>
      </c>
      <c r="BG5" s="266"/>
    </row>
    <row r="6" spans="2:59" ht="16.5" customHeight="1" thickBot="1">
      <c r="B6" s="500"/>
      <c r="C6" s="650"/>
      <c r="D6" s="651"/>
      <c r="E6" s="651"/>
      <c r="F6" s="651"/>
      <c r="G6" s="651"/>
      <c r="H6" s="651"/>
      <c r="I6" s="651"/>
      <c r="J6" s="651"/>
      <c r="K6" s="651"/>
      <c r="L6" s="651"/>
      <c r="M6" s="651"/>
      <c r="N6" s="651"/>
      <c r="O6" s="651"/>
      <c r="P6" s="651"/>
      <c r="Q6" s="651"/>
      <c r="R6" s="651"/>
      <c r="S6" s="651"/>
      <c r="T6" s="651"/>
      <c r="U6" s="651"/>
      <c r="V6" s="651"/>
      <c r="W6" s="651"/>
      <c r="X6" s="651"/>
      <c r="Y6" s="651"/>
      <c r="Z6" s="651"/>
      <c r="AA6" s="651"/>
      <c r="AB6" s="651"/>
      <c r="AC6" s="651"/>
      <c r="AD6" s="651"/>
      <c r="AE6" s="651"/>
      <c r="AF6" s="651"/>
      <c r="AG6" s="651"/>
      <c r="AH6" s="651"/>
      <c r="AI6" s="651"/>
      <c r="AJ6" s="651"/>
      <c r="AK6" s="651"/>
      <c r="AL6" s="651"/>
      <c r="AM6" s="651"/>
      <c r="AN6" s="651"/>
      <c r="AO6" s="651"/>
      <c r="AP6" s="651"/>
      <c r="AQ6" s="651"/>
      <c r="AR6" s="651"/>
      <c r="AS6" s="651"/>
      <c r="AT6" s="651"/>
      <c r="AU6" s="651"/>
      <c r="AV6" s="651"/>
      <c r="AW6" s="651"/>
      <c r="AX6" s="651"/>
      <c r="AY6" s="651"/>
      <c r="AZ6" s="651"/>
      <c r="BA6" s="651"/>
      <c r="BB6" s="651"/>
      <c r="BC6" s="651"/>
      <c r="BD6" s="651"/>
      <c r="BE6" s="652"/>
      <c r="BF6" s="653">
        <v>45428</v>
      </c>
      <c r="BG6" s="654"/>
    </row>
    <row r="7" spans="2:59" ht="19.5" customHeight="1">
      <c r="B7" s="267"/>
      <c r="C7" s="267"/>
      <c r="D7" s="267"/>
      <c r="E7" s="267"/>
      <c r="F7" s="267"/>
      <c r="G7" s="268"/>
      <c r="H7" s="268"/>
      <c r="I7" s="267"/>
      <c r="J7" s="267"/>
      <c r="K7" s="267"/>
      <c r="L7" s="267"/>
      <c r="M7" s="267"/>
      <c r="N7" s="267"/>
      <c r="O7" s="269"/>
      <c r="P7" s="269"/>
      <c r="Q7" s="269"/>
      <c r="R7" s="269"/>
      <c r="S7" s="269"/>
      <c r="T7" s="269"/>
      <c r="U7" s="269"/>
      <c r="V7" s="269"/>
      <c r="W7" s="269"/>
      <c r="X7" s="269"/>
      <c r="Y7" s="269"/>
      <c r="Z7" s="269"/>
      <c r="AA7" s="269"/>
      <c r="AB7" s="269"/>
      <c r="AC7" s="269"/>
      <c r="AD7" s="269"/>
      <c r="AE7" s="269"/>
      <c r="AF7" s="269"/>
      <c r="AG7" s="269"/>
      <c r="AH7" s="269"/>
      <c r="AI7" s="269"/>
      <c r="AJ7" s="269"/>
      <c r="AK7" s="269"/>
      <c r="AL7" s="269"/>
      <c r="AM7" s="269"/>
      <c r="AN7" s="269"/>
      <c r="AO7" s="269"/>
      <c r="AP7" s="269"/>
      <c r="AQ7" s="269"/>
      <c r="AR7" s="269"/>
      <c r="AS7" s="269"/>
      <c r="AT7" s="269"/>
      <c r="AU7" s="269"/>
      <c r="AV7" s="655"/>
      <c r="AW7" s="656"/>
      <c r="AX7" s="656"/>
      <c r="AY7" s="656"/>
      <c r="AZ7" s="657"/>
      <c r="BA7" s="270"/>
      <c r="BB7" s="270"/>
      <c r="BC7" s="270"/>
      <c r="BD7" s="269"/>
      <c r="BE7" s="269"/>
    </row>
    <row r="8" spans="2:59" ht="28.5" customHeight="1">
      <c r="B8" s="271" t="s">
        <v>44</v>
      </c>
      <c r="C8" s="658" t="s">
        <v>297</v>
      </c>
      <c r="D8" s="658"/>
      <c r="E8" s="272"/>
      <c r="F8" s="272"/>
      <c r="G8" s="272"/>
      <c r="H8" s="272"/>
      <c r="I8" s="272"/>
      <c r="J8" s="272"/>
      <c r="K8" s="272"/>
      <c r="L8" s="272"/>
      <c r="M8" s="272"/>
      <c r="N8" s="272"/>
      <c r="AV8" s="270"/>
      <c r="AW8" s="270"/>
      <c r="AX8" s="270"/>
      <c r="AY8" s="270"/>
      <c r="AZ8" s="270"/>
      <c r="BA8" s="270"/>
      <c r="BB8" s="270"/>
      <c r="BC8" s="270"/>
    </row>
    <row r="9" spans="2:59" ht="179.4" customHeight="1">
      <c r="B9" s="271" t="s">
        <v>31</v>
      </c>
      <c r="C9" s="643" t="s">
        <v>548</v>
      </c>
      <c r="D9" s="644"/>
      <c r="E9" s="272"/>
      <c r="F9" s="272"/>
      <c r="G9" s="272"/>
      <c r="H9" s="272"/>
      <c r="I9" s="272"/>
      <c r="J9" s="272"/>
      <c r="K9" s="272"/>
      <c r="L9" s="272"/>
      <c r="M9" s="272"/>
      <c r="N9" s="272"/>
      <c r="AV9" s="270"/>
      <c r="AW9" s="270"/>
      <c r="AX9" s="270"/>
      <c r="AY9" s="270"/>
      <c r="AZ9" s="270"/>
      <c r="BA9" s="270"/>
      <c r="BB9" s="270"/>
      <c r="BC9" s="270"/>
    </row>
    <row r="10" spans="2:59" ht="30" customHeight="1">
      <c r="B10" s="271" t="s">
        <v>96</v>
      </c>
      <c r="C10" s="659">
        <v>2025</v>
      </c>
      <c r="D10" s="660"/>
      <c r="E10" s="272"/>
      <c r="F10" s="272"/>
      <c r="G10" s="272"/>
      <c r="H10" s="272"/>
      <c r="I10" s="272"/>
      <c r="J10" s="272"/>
      <c r="K10" s="272"/>
      <c r="L10" s="272"/>
      <c r="M10" s="272"/>
      <c r="N10" s="272"/>
      <c r="AV10" s="270"/>
      <c r="AW10" s="270"/>
      <c r="AX10" s="270"/>
      <c r="AY10" s="270"/>
      <c r="AZ10" s="270"/>
      <c r="BA10" s="270"/>
      <c r="BB10" s="270"/>
      <c r="BC10" s="270"/>
    </row>
    <row r="11" spans="2:59" ht="14.25" customHeight="1">
      <c r="B11" s="267"/>
      <c r="C11" s="267"/>
      <c r="D11" s="267"/>
      <c r="E11" s="267"/>
      <c r="F11" s="267"/>
      <c r="G11" s="268"/>
      <c r="H11" s="268"/>
      <c r="I11" s="267"/>
      <c r="J11" s="267"/>
      <c r="K11" s="267"/>
      <c r="L11" s="267"/>
      <c r="M11" s="267"/>
      <c r="N11" s="267"/>
      <c r="AV11" s="270"/>
      <c r="AW11" s="270"/>
      <c r="AX11" s="270"/>
      <c r="AY11" s="270"/>
      <c r="AZ11" s="270"/>
      <c r="BA11" s="270"/>
      <c r="BB11" s="270"/>
      <c r="BC11" s="270"/>
    </row>
    <row r="12" spans="2:59" ht="33" customHeight="1">
      <c r="B12" s="642" t="s">
        <v>0</v>
      </c>
      <c r="C12" s="642" t="s">
        <v>51</v>
      </c>
      <c r="D12" s="642" t="s">
        <v>131</v>
      </c>
      <c r="E12" s="642" t="s">
        <v>59</v>
      </c>
      <c r="F12" s="642" t="s">
        <v>130</v>
      </c>
      <c r="G12" s="642" t="s">
        <v>56</v>
      </c>
      <c r="H12" s="642" t="s">
        <v>22</v>
      </c>
      <c r="I12" s="642" t="s">
        <v>58</v>
      </c>
      <c r="J12" s="642" t="s">
        <v>38</v>
      </c>
      <c r="K12" s="642" t="s">
        <v>33</v>
      </c>
      <c r="L12" s="642" t="s">
        <v>17</v>
      </c>
      <c r="M12" s="642" t="s">
        <v>39</v>
      </c>
      <c r="N12" s="642" t="s">
        <v>41</v>
      </c>
      <c r="O12" s="665" t="s">
        <v>105</v>
      </c>
      <c r="P12" s="665"/>
      <c r="Q12" s="665"/>
      <c r="R12" s="665"/>
      <c r="S12" s="665"/>
      <c r="T12" s="665"/>
      <c r="U12" s="665"/>
      <c r="V12" s="665"/>
      <c r="W12" s="665"/>
      <c r="X12" s="665"/>
      <c r="Y12" s="665"/>
      <c r="Z12" s="665"/>
      <c r="AA12" s="665"/>
      <c r="AB12" s="665"/>
      <c r="AC12" s="665"/>
      <c r="AD12" s="665"/>
      <c r="AE12" s="665"/>
      <c r="AF12" s="665"/>
      <c r="AG12" s="665"/>
      <c r="AH12" s="665"/>
      <c r="AI12" s="665"/>
      <c r="AJ12" s="665"/>
      <c r="AK12" s="665"/>
      <c r="AL12" s="665"/>
      <c r="AM12" s="665"/>
      <c r="AN12" s="665"/>
      <c r="AO12" s="665"/>
      <c r="AP12" s="665"/>
      <c r="AQ12" s="665"/>
      <c r="AR12" s="665"/>
      <c r="AS12" s="665"/>
      <c r="AT12" s="665"/>
      <c r="AU12" s="666" t="s">
        <v>60</v>
      </c>
      <c r="AV12" s="667" t="s">
        <v>126</v>
      </c>
      <c r="AW12" s="668"/>
      <c r="AX12" s="668"/>
      <c r="AY12" s="669"/>
      <c r="AZ12" s="670" t="s">
        <v>123</v>
      </c>
      <c r="BA12" s="671"/>
      <c r="BB12" s="671"/>
      <c r="BC12" s="672"/>
      <c r="BD12" s="661" t="s">
        <v>124</v>
      </c>
      <c r="BE12" s="662"/>
      <c r="BF12" s="662"/>
      <c r="BG12" s="663"/>
    </row>
    <row r="13" spans="2:59" ht="21.75" customHeight="1">
      <c r="B13" s="642"/>
      <c r="C13" s="642"/>
      <c r="D13" s="642"/>
      <c r="E13" s="642"/>
      <c r="F13" s="642"/>
      <c r="G13" s="642"/>
      <c r="H13" s="642"/>
      <c r="I13" s="642"/>
      <c r="J13" s="642"/>
      <c r="K13" s="642"/>
      <c r="L13" s="642"/>
      <c r="M13" s="642"/>
      <c r="N13" s="642"/>
      <c r="O13" s="664" t="s">
        <v>18</v>
      </c>
      <c r="P13" s="664"/>
      <c r="Q13" s="664"/>
      <c r="R13" s="664"/>
      <c r="S13" s="664"/>
      <c r="T13" s="664"/>
      <c r="U13" s="664"/>
      <c r="V13" s="664"/>
      <c r="W13" s="664" t="s">
        <v>19</v>
      </c>
      <c r="X13" s="664"/>
      <c r="Y13" s="664"/>
      <c r="Z13" s="664"/>
      <c r="AA13" s="664"/>
      <c r="AB13" s="664"/>
      <c r="AC13" s="664"/>
      <c r="AD13" s="664"/>
      <c r="AE13" s="664" t="s">
        <v>20</v>
      </c>
      <c r="AF13" s="664"/>
      <c r="AG13" s="664"/>
      <c r="AH13" s="664"/>
      <c r="AI13" s="664"/>
      <c r="AJ13" s="664"/>
      <c r="AK13" s="664"/>
      <c r="AL13" s="664"/>
      <c r="AM13" s="664" t="s">
        <v>21</v>
      </c>
      <c r="AN13" s="664"/>
      <c r="AO13" s="664"/>
      <c r="AP13" s="664"/>
      <c r="AQ13" s="664"/>
      <c r="AR13" s="664"/>
      <c r="AS13" s="664"/>
      <c r="AT13" s="664"/>
      <c r="AU13" s="666"/>
      <c r="AV13" s="675" t="s">
        <v>112</v>
      </c>
      <c r="AW13" s="675" t="s">
        <v>19</v>
      </c>
      <c r="AX13" s="675" t="s">
        <v>113</v>
      </c>
      <c r="AY13" s="675" t="s">
        <v>114</v>
      </c>
      <c r="AZ13" s="673" t="s">
        <v>112</v>
      </c>
      <c r="BA13" s="673" t="s">
        <v>115</v>
      </c>
      <c r="BB13" s="673" t="s">
        <v>116</v>
      </c>
      <c r="BC13" s="673" t="s">
        <v>117</v>
      </c>
      <c r="BD13" s="677" t="s">
        <v>18</v>
      </c>
      <c r="BE13" s="677" t="s">
        <v>19</v>
      </c>
      <c r="BF13" s="677" t="s">
        <v>20</v>
      </c>
      <c r="BG13" s="677" t="s">
        <v>21</v>
      </c>
    </row>
    <row r="14" spans="2:59" ht="21.75" customHeight="1">
      <c r="B14" s="642"/>
      <c r="C14" s="642"/>
      <c r="D14" s="642"/>
      <c r="E14" s="642"/>
      <c r="F14" s="642"/>
      <c r="G14" s="642"/>
      <c r="H14" s="642"/>
      <c r="I14" s="642"/>
      <c r="J14" s="642"/>
      <c r="K14" s="642"/>
      <c r="L14" s="642"/>
      <c r="M14" s="642"/>
      <c r="N14" s="642"/>
      <c r="O14" s="679" t="s">
        <v>2</v>
      </c>
      <c r="P14" s="679"/>
      <c r="Q14" s="679" t="s">
        <v>3</v>
      </c>
      <c r="R14" s="679"/>
      <c r="S14" s="679" t="s">
        <v>4</v>
      </c>
      <c r="T14" s="679"/>
      <c r="U14" s="665" t="s">
        <v>5</v>
      </c>
      <c r="V14" s="665"/>
      <c r="W14" s="679" t="s">
        <v>24</v>
      </c>
      <c r="X14" s="679"/>
      <c r="Y14" s="679" t="s">
        <v>6</v>
      </c>
      <c r="Z14" s="679"/>
      <c r="AA14" s="679" t="s">
        <v>7</v>
      </c>
      <c r="AB14" s="679"/>
      <c r="AC14" s="665" t="s">
        <v>5</v>
      </c>
      <c r="AD14" s="665"/>
      <c r="AE14" s="679" t="s">
        <v>8</v>
      </c>
      <c r="AF14" s="679"/>
      <c r="AG14" s="679" t="s">
        <v>9</v>
      </c>
      <c r="AH14" s="679"/>
      <c r="AI14" s="679" t="s">
        <v>10</v>
      </c>
      <c r="AJ14" s="679"/>
      <c r="AK14" s="665" t="s">
        <v>5</v>
      </c>
      <c r="AL14" s="665"/>
      <c r="AM14" s="679" t="s">
        <v>11</v>
      </c>
      <c r="AN14" s="679"/>
      <c r="AO14" s="679" t="s">
        <v>12</v>
      </c>
      <c r="AP14" s="679"/>
      <c r="AQ14" s="679" t="s">
        <v>13</v>
      </c>
      <c r="AR14" s="679"/>
      <c r="AS14" s="665" t="s">
        <v>5</v>
      </c>
      <c r="AT14" s="665"/>
      <c r="AU14" s="666"/>
      <c r="AV14" s="563"/>
      <c r="AW14" s="563"/>
      <c r="AX14" s="563"/>
      <c r="AY14" s="563"/>
      <c r="AZ14" s="560"/>
      <c r="BA14" s="560"/>
      <c r="BB14" s="560"/>
      <c r="BC14" s="560"/>
      <c r="BD14" s="566"/>
      <c r="BE14" s="566"/>
      <c r="BF14" s="566"/>
      <c r="BG14" s="566"/>
    </row>
    <row r="15" spans="2:59" ht="21.75" customHeight="1">
      <c r="B15" s="642"/>
      <c r="C15" s="642"/>
      <c r="D15" s="642"/>
      <c r="E15" s="642"/>
      <c r="F15" s="642"/>
      <c r="G15" s="642"/>
      <c r="H15" s="642"/>
      <c r="I15" s="642"/>
      <c r="J15" s="642"/>
      <c r="K15" s="642"/>
      <c r="L15" s="642"/>
      <c r="M15" s="642"/>
      <c r="N15" s="642"/>
      <c r="O15" s="273" t="s">
        <v>14</v>
      </c>
      <c r="P15" s="274" t="s">
        <v>15</v>
      </c>
      <c r="Q15" s="273" t="s">
        <v>14</v>
      </c>
      <c r="R15" s="274" t="s">
        <v>15</v>
      </c>
      <c r="S15" s="273" t="s">
        <v>14</v>
      </c>
      <c r="T15" s="274" t="s">
        <v>15</v>
      </c>
      <c r="U15" s="275" t="s">
        <v>14</v>
      </c>
      <c r="V15" s="276" t="s">
        <v>15</v>
      </c>
      <c r="W15" s="273" t="s">
        <v>14</v>
      </c>
      <c r="X15" s="274" t="s">
        <v>15</v>
      </c>
      <c r="Y15" s="273" t="s">
        <v>14</v>
      </c>
      <c r="Z15" s="274" t="s">
        <v>15</v>
      </c>
      <c r="AA15" s="273" t="s">
        <v>14</v>
      </c>
      <c r="AB15" s="274" t="s">
        <v>15</v>
      </c>
      <c r="AC15" s="275" t="s">
        <v>14</v>
      </c>
      <c r="AD15" s="276" t="s">
        <v>15</v>
      </c>
      <c r="AE15" s="273" t="s">
        <v>14</v>
      </c>
      <c r="AF15" s="274" t="s">
        <v>15</v>
      </c>
      <c r="AG15" s="273" t="s">
        <v>14</v>
      </c>
      <c r="AH15" s="274" t="s">
        <v>15</v>
      </c>
      <c r="AI15" s="273" t="s">
        <v>14</v>
      </c>
      <c r="AJ15" s="274" t="s">
        <v>15</v>
      </c>
      <c r="AK15" s="275" t="s">
        <v>14</v>
      </c>
      <c r="AL15" s="276" t="s">
        <v>15</v>
      </c>
      <c r="AM15" s="273" t="s">
        <v>14</v>
      </c>
      <c r="AN15" s="274" t="s">
        <v>15</v>
      </c>
      <c r="AO15" s="273" t="s">
        <v>14</v>
      </c>
      <c r="AP15" s="274" t="s">
        <v>15</v>
      </c>
      <c r="AQ15" s="273" t="s">
        <v>14</v>
      </c>
      <c r="AR15" s="274" t="s">
        <v>15</v>
      </c>
      <c r="AS15" s="275" t="s">
        <v>14</v>
      </c>
      <c r="AT15" s="276" t="s">
        <v>15</v>
      </c>
      <c r="AU15" s="666"/>
      <c r="AV15" s="676"/>
      <c r="AW15" s="676"/>
      <c r="AX15" s="676"/>
      <c r="AY15" s="676"/>
      <c r="AZ15" s="674"/>
      <c r="BA15" s="674"/>
      <c r="BB15" s="674"/>
      <c r="BC15" s="674"/>
      <c r="BD15" s="678"/>
      <c r="BE15" s="678"/>
      <c r="BF15" s="678"/>
      <c r="BG15" s="678"/>
    </row>
    <row r="16" spans="2:59" ht="249.75" customHeight="1">
      <c r="B16" s="507" t="str">
        <f>+'Anexo 1. 01-FR-003 POA INSTIT.'!B55</f>
        <v>4. Fortalecer las capacidades institucionales a través de la  modernización y la transformación tecnológica de la Personería de Bogotá, D. C.</v>
      </c>
      <c r="C16" s="695" t="str">
        <f>+'Anexo 1. 01-FR-003 POA INSTIT.'!C90</f>
        <v>4.9 Fortalecer el 100%  de la gestión de la contestación de acciones de tutela,  representación judicial y registro de sanciones disciplinarias,  a través de la mejora de las herramientas tecnológicas que se utilizan para gestionar la información, durante el cuatrienio.</v>
      </c>
      <c r="D16" s="176" t="str">
        <f>+'Anexo 1. 01-FR-003 POA INSTIT.'!D90</f>
        <v>4.9.1 Representar con oportunidad en el 100% de los procesos judiciales en los cuales la Entidad sea vinculada o demandada, durante el cuatrienio.</v>
      </c>
      <c r="E16" s="102">
        <f>+'Anexo 1. 01-FR-003 POA INSTIT.'!E90</f>
        <v>0.35</v>
      </c>
      <c r="F16" s="177">
        <f>+'Anexo 1. 01-FR-003 POA INSTIT.'!F90</f>
        <v>1</v>
      </c>
      <c r="G16" s="177">
        <f>+'Anexo 1. 01-FR-003 POA INSTIT.'!L90</f>
        <v>1</v>
      </c>
      <c r="H16" s="178">
        <f>+'Anexo 1. 01-FR-003 POA INSTIT.'!G90</f>
        <v>1</v>
      </c>
      <c r="I16" s="179" t="str">
        <f>+'Anexo 1. 01-FR-003 POA INSTIT.'!H90</f>
        <v>Porcentaje de procesos judiciales en los que la Entidad es vinculada o demandada representados con oportunidad.</v>
      </c>
      <c r="J16" s="179" t="s">
        <v>461</v>
      </c>
      <c r="K16" s="331" t="s">
        <v>462</v>
      </c>
      <c r="L16" s="154" t="s">
        <v>463</v>
      </c>
      <c r="M16" s="154" t="s">
        <v>464</v>
      </c>
      <c r="N16" s="180" t="str">
        <f>+'Anexo 1. 01-FR-003 POA INSTIT.'!J90</f>
        <v>Oficina Asesora Jurídica</v>
      </c>
      <c r="O16" s="233">
        <v>1</v>
      </c>
      <c r="P16" s="233"/>
      <c r="Q16" s="233">
        <v>1</v>
      </c>
      <c r="R16" s="233"/>
      <c r="S16" s="233">
        <v>1</v>
      </c>
      <c r="T16" s="233"/>
      <c r="U16" s="106">
        <f t="shared" ref="U16:V17" si="0">IFERROR((AVERAGE(O16,Q16,S16)),0)</f>
        <v>1</v>
      </c>
      <c r="V16" s="106">
        <f t="shared" si="0"/>
        <v>0</v>
      </c>
      <c r="W16" s="233">
        <v>1</v>
      </c>
      <c r="X16" s="233"/>
      <c r="Y16" s="233">
        <v>1</v>
      </c>
      <c r="Z16" s="233"/>
      <c r="AA16" s="233">
        <v>1</v>
      </c>
      <c r="AB16" s="233"/>
      <c r="AC16" s="106">
        <f t="shared" ref="AC16:AD17" si="1">IFERROR((AVERAGE(W16,Y16,AA16)),0)</f>
        <v>1</v>
      </c>
      <c r="AD16" s="106">
        <f t="shared" si="1"/>
        <v>0</v>
      </c>
      <c r="AE16" s="233">
        <v>1</v>
      </c>
      <c r="AF16" s="233"/>
      <c r="AG16" s="233">
        <v>1</v>
      </c>
      <c r="AH16" s="233"/>
      <c r="AI16" s="277">
        <v>1</v>
      </c>
      <c r="AJ16" s="277"/>
      <c r="AK16" s="106">
        <f t="shared" ref="AK16:AL17" si="2">IFERROR((AVERAGE(AE16,AG16,AI16)),0)</f>
        <v>1</v>
      </c>
      <c r="AL16" s="106">
        <f t="shared" si="2"/>
        <v>0</v>
      </c>
      <c r="AM16" s="233">
        <v>1</v>
      </c>
      <c r="AN16" s="233"/>
      <c r="AO16" s="233">
        <v>1</v>
      </c>
      <c r="AP16" s="233"/>
      <c r="AQ16" s="233">
        <v>1</v>
      </c>
      <c r="AR16" s="233"/>
      <c r="AS16" s="106">
        <f t="shared" ref="AS16:AT17" si="3">IFERROR((AVERAGE(AM16,AO16,AQ16)),0)</f>
        <v>1</v>
      </c>
      <c r="AT16" s="106">
        <f t="shared" si="3"/>
        <v>0</v>
      </c>
      <c r="AU16" s="103">
        <f>IFERROR((AVERAGE(AE16,AG16,AI16,AM16,AO16,AQ16)),0)</f>
        <v>1</v>
      </c>
      <c r="AV16" s="160">
        <f>IFERROR((AVERAGE(P16,R16,T16)),0)</f>
        <v>0</v>
      </c>
      <c r="AW16" s="160">
        <f>IFERROR((AVERAGE(P16,R16,T16,X16,Z16,AB16)),0)</f>
        <v>0</v>
      </c>
      <c r="AX16" s="160">
        <f>IFERROR((AVERAGE(P16,R16,T16,X16,Z16,AB16,AF16,AH16,AJ16)),0)</f>
        <v>0</v>
      </c>
      <c r="AY16" s="160">
        <f>IFERROR((AVERAGE(P16,R16,T16,X16,Z16,AB16,AF16,AH16,AJ16,AN16,AP16,AR16)),0)</f>
        <v>0</v>
      </c>
      <c r="AZ16" s="194">
        <f>IF(AND(AV16&gt;0,$AU16&gt;0),AV16/$AU16,0)</f>
        <v>0</v>
      </c>
      <c r="BA16" s="194">
        <f t="shared" ref="BA16:BC18" si="4">IF(AND(AW16&gt;0,$AU16&gt;0),AW16/$AU16,0)</f>
        <v>0</v>
      </c>
      <c r="BB16" s="194">
        <f>IF(AND(AX16&gt;0,$AU16&gt;0),AX16/$AU16,0)</f>
        <v>0</v>
      </c>
      <c r="BC16" s="194">
        <f t="shared" si="4"/>
        <v>0</v>
      </c>
      <c r="BD16" s="196">
        <f>(((IF(AND(AV16&gt;0,$F16&gt;0),AV16/$F16,0)))/4)*0.25</f>
        <v>0</v>
      </c>
      <c r="BE16" s="196">
        <f>(((IF(AND(AW16&gt;0,$F16&gt;0),AW16/$F16,0)))/4)*0.5</f>
        <v>0</v>
      </c>
      <c r="BF16" s="196">
        <f>(((IF(AND(AX16&gt;0,$F16&gt;0),AX16/$F16,0)))/4)*0.75</f>
        <v>0</v>
      </c>
      <c r="BG16" s="196">
        <f>(((IF(AND(AY16&gt;0,$F16&gt;0),AY16/$F16,0)))/4)</f>
        <v>0</v>
      </c>
    </row>
    <row r="17" spans="2:59" ht="209.25" customHeight="1">
      <c r="B17" s="508"/>
      <c r="C17" s="508"/>
      <c r="D17" s="176" t="str">
        <f>+'Anexo 1. 01-FR-003 POA INSTIT.'!D91</f>
        <v>4.9.2 Representar con oportunidad en el 100% de las acciones de tutela en las cuales la Entidad sea vinculada o accionada, durante el cuatrienio</v>
      </c>
      <c r="E17" s="102">
        <f>+'Anexo 1. 01-FR-003 POA INSTIT.'!E91</f>
        <v>0.35</v>
      </c>
      <c r="F17" s="177">
        <f>+'Anexo 1. 01-FR-003 POA INSTIT.'!F91</f>
        <v>1</v>
      </c>
      <c r="G17" s="177">
        <f>+'Anexo 1. 01-FR-003 POA INSTIT.'!L91</f>
        <v>1</v>
      </c>
      <c r="H17" s="178">
        <f>+'Anexo 1. 01-FR-003 POA INSTIT.'!G91</f>
        <v>1</v>
      </c>
      <c r="I17" s="179" t="str">
        <f>+'Anexo 1. 01-FR-003 POA INSTIT.'!H91</f>
        <v>Porcentaje de acciones de tutela en las cuales la Entidad es vinculada o demandada representadas con oportunidad.</v>
      </c>
      <c r="J17" s="153" t="s">
        <v>465</v>
      </c>
      <c r="K17" s="331" t="s">
        <v>466</v>
      </c>
      <c r="L17" s="154" t="s">
        <v>463</v>
      </c>
      <c r="M17" s="154" t="s">
        <v>464</v>
      </c>
      <c r="N17" s="180" t="str">
        <f>+'Anexo 1. 01-FR-003 POA INSTIT.'!J91</f>
        <v>Oficina Asesora Jurídica</v>
      </c>
      <c r="O17" s="233">
        <v>1</v>
      </c>
      <c r="P17" s="233"/>
      <c r="Q17" s="233">
        <v>1</v>
      </c>
      <c r="R17" s="233"/>
      <c r="S17" s="233">
        <v>1</v>
      </c>
      <c r="T17" s="233"/>
      <c r="U17" s="106">
        <f t="shared" si="0"/>
        <v>1</v>
      </c>
      <c r="V17" s="106">
        <f t="shared" si="0"/>
        <v>0</v>
      </c>
      <c r="W17" s="233">
        <v>1</v>
      </c>
      <c r="X17" s="233"/>
      <c r="Y17" s="233">
        <v>1</v>
      </c>
      <c r="Z17" s="233"/>
      <c r="AA17" s="233">
        <v>1</v>
      </c>
      <c r="AB17" s="233"/>
      <c r="AC17" s="106">
        <f t="shared" si="1"/>
        <v>1</v>
      </c>
      <c r="AD17" s="106">
        <f t="shared" si="1"/>
        <v>0</v>
      </c>
      <c r="AE17" s="233">
        <v>1</v>
      </c>
      <c r="AF17" s="233"/>
      <c r="AG17" s="233">
        <v>1</v>
      </c>
      <c r="AH17" s="233"/>
      <c r="AI17" s="277">
        <v>1</v>
      </c>
      <c r="AJ17" s="277"/>
      <c r="AK17" s="106">
        <f t="shared" si="2"/>
        <v>1</v>
      </c>
      <c r="AL17" s="106">
        <f t="shared" si="2"/>
        <v>0</v>
      </c>
      <c r="AM17" s="233">
        <v>1</v>
      </c>
      <c r="AN17" s="233"/>
      <c r="AO17" s="233">
        <v>1</v>
      </c>
      <c r="AP17" s="233"/>
      <c r="AQ17" s="233">
        <v>1</v>
      </c>
      <c r="AR17" s="233"/>
      <c r="AS17" s="106">
        <f t="shared" si="3"/>
        <v>1</v>
      </c>
      <c r="AT17" s="106">
        <f t="shared" si="3"/>
        <v>0</v>
      </c>
      <c r="AU17" s="103">
        <f>IFERROR((AVERAGE(AE17,AG17,AI17,AM17,AO17,AQ17)),0)</f>
        <v>1</v>
      </c>
      <c r="AV17" s="160">
        <f>IFERROR((AVERAGE(P17,R17,T17)),0)</f>
        <v>0</v>
      </c>
      <c r="AW17" s="160">
        <f>IFERROR((AVERAGE(P17,R17,T17,X17,Z17,AB17)),0)</f>
        <v>0</v>
      </c>
      <c r="AX17" s="160">
        <f>IFERROR((AVERAGE(P17,R17,T17,X17,Z17,AB17,AF17,AH17,AJ17)),0)</f>
        <v>0</v>
      </c>
      <c r="AY17" s="160">
        <f>IFERROR((AVERAGE(P17,R17,T17,X17,Z17,AB17,AF17,AH17,AJ17,AN17,AP17,AR17)),0)</f>
        <v>0</v>
      </c>
      <c r="AZ17" s="194">
        <f>IF(AND(AV17&gt;0,$AU17&gt;0),AV17/$AU17,0)</f>
        <v>0</v>
      </c>
      <c r="BA17" s="194">
        <f t="shared" si="4"/>
        <v>0</v>
      </c>
      <c r="BB17" s="194">
        <f>IF(AND(AX17&gt;0,$AU17&gt;0),AX17/$AU17,0)</f>
        <v>0</v>
      </c>
      <c r="BC17" s="194">
        <f t="shared" si="4"/>
        <v>0</v>
      </c>
      <c r="BD17" s="196">
        <f>(((IF(AND(AV17&gt;0,$F17&gt;0),AV17/$F17,0)))/4)*0.25</f>
        <v>0</v>
      </c>
      <c r="BE17" s="196">
        <f>(((IF(AND(AW17&gt;0,$F17&gt;0),AW17/$F17,0)))/4)*0.5</f>
        <v>0</v>
      </c>
      <c r="BF17" s="196">
        <f>(((IF(AND(AX17&gt;0,$F17&gt;0),AX17/$F17,0)))/4)*0.75</f>
        <v>0</v>
      </c>
      <c r="BG17" s="196">
        <f>(((IF(AND(AY17&gt;0,$F17&gt;0),AY17/$F17,0)))/4)</f>
        <v>0</v>
      </c>
    </row>
    <row r="18" spans="2:59" ht="207" customHeight="1">
      <c r="B18" s="508"/>
      <c r="C18" s="508"/>
      <c r="D18" s="176" t="str">
        <f>+'Anexo 1. 01-FR-003 POA INSTIT.'!D93</f>
        <v>4.9.4 Realizar con oportunidad el 100% de las actividades requeridas para la implementación de un aplicativo tecnológico para el seguimiento de actuaciones judiciales, registro y reparto de acciones de tutela, durante el cuatrienio.</v>
      </c>
      <c r="E18" s="102">
        <f>+'Anexo 1. 01-FR-003 POA INSTIT.'!E93</f>
        <v>0.15</v>
      </c>
      <c r="F18" s="177">
        <f>+'Anexo 1. 01-FR-003 POA INSTIT.'!F93</f>
        <v>1</v>
      </c>
      <c r="G18" s="177">
        <f>+'Anexo 1. 01-FR-003 POA INSTIT.'!L93</f>
        <v>0</v>
      </c>
      <c r="H18" s="178" t="str">
        <f>+'Anexo 1. 01-FR-003 POA INSTIT.'!G93</f>
        <v>S.I</v>
      </c>
      <c r="I18" s="179" t="str">
        <f>+'Anexo 1. 01-FR-003 POA INSTIT.'!H93</f>
        <v>Porcentaje de actividades para la implementación del aplicativo  para seguimiento de actuaciones judiciales, registro y reparto de acciones de tutela realizadas con oportunidad.</v>
      </c>
      <c r="J18" s="153" t="s">
        <v>470</v>
      </c>
      <c r="K18" s="331" t="s">
        <v>471</v>
      </c>
      <c r="L18" s="154" t="s">
        <v>472</v>
      </c>
      <c r="M18" s="154" t="s">
        <v>464</v>
      </c>
      <c r="N18" s="180" t="str">
        <f>+'Anexo 1. 01-FR-003 POA INSTIT.'!J93</f>
        <v>Oficina Asesora Jurídica</v>
      </c>
      <c r="O18" s="233">
        <v>0</v>
      </c>
      <c r="P18" s="233"/>
      <c r="Q18" s="233">
        <v>0</v>
      </c>
      <c r="R18" s="233"/>
      <c r="S18" s="233">
        <v>0</v>
      </c>
      <c r="T18" s="233"/>
      <c r="U18" s="106">
        <f>O18+Q18+S18</f>
        <v>0</v>
      </c>
      <c r="V18" s="106">
        <f>P18+R18+T18</f>
        <v>0</v>
      </c>
      <c r="W18" s="233">
        <v>0</v>
      </c>
      <c r="X18" s="233"/>
      <c r="Y18" s="233">
        <v>0</v>
      </c>
      <c r="Z18" s="233"/>
      <c r="AA18" s="327">
        <v>0</v>
      </c>
      <c r="AB18" s="233"/>
      <c r="AC18" s="106">
        <f>W18+Y18+AA18</f>
        <v>0</v>
      </c>
      <c r="AD18" s="106">
        <f>X18+Z18+AB18</f>
        <v>0</v>
      </c>
      <c r="AE18" s="327">
        <v>0</v>
      </c>
      <c r="AF18" s="327"/>
      <c r="AG18" s="327">
        <v>0</v>
      </c>
      <c r="AH18" s="327"/>
      <c r="AI18" s="327">
        <v>0</v>
      </c>
      <c r="AJ18" s="328"/>
      <c r="AK18" s="106">
        <f>AE18+AG18+AI18</f>
        <v>0</v>
      </c>
      <c r="AL18" s="106">
        <f>AF18+AH18+AJ18</f>
        <v>0</v>
      </c>
      <c r="AM18" s="327">
        <v>0</v>
      </c>
      <c r="AN18" s="327"/>
      <c r="AO18" s="327">
        <v>0</v>
      </c>
      <c r="AP18" s="327"/>
      <c r="AQ18" s="327">
        <v>0</v>
      </c>
      <c r="AR18" s="327"/>
      <c r="AS18" s="104">
        <f>+AM18+AO18+AQ18</f>
        <v>0</v>
      </c>
      <c r="AT18" s="104">
        <f>+AN18+AP18+AR18</f>
        <v>0</v>
      </c>
      <c r="AU18" s="103">
        <f>U18+AC18+AK18+AS18</f>
        <v>0</v>
      </c>
      <c r="AV18" s="160">
        <f>+V18</f>
        <v>0</v>
      </c>
      <c r="AW18" s="160">
        <f>+V18+AD18</f>
        <v>0</v>
      </c>
      <c r="AX18" s="160">
        <f>+V18+AD18+AL18</f>
        <v>0</v>
      </c>
      <c r="AY18" s="160">
        <f>+V18+AD18+AL18+AT18</f>
        <v>0</v>
      </c>
      <c r="AZ18" s="199">
        <f>IF(AND(AV18&gt;0,$AU18&gt;0),AV18/$AU18,0)</f>
        <v>0</v>
      </c>
      <c r="BA18" s="200">
        <f t="shared" si="4"/>
        <v>0</v>
      </c>
      <c r="BB18" s="195">
        <f t="shared" si="4"/>
        <v>0</v>
      </c>
      <c r="BC18" s="195">
        <f t="shared" si="4"/>
        <v>0</v>
      </c>
      <c r="BD18" s="196">
        <f>(((IF(AND(AV18&gt;0,$F18&gt;0),AV18/$F18,0)))/4)*0.25</f>
        <v>0</v>
      </c>
      <c r="BE18" s="196">
        <f>(((IF(AND(AW18&gt;0,$F18&gt;0),AW18/$F18,0)))/4)*0.5</f>
        <v>0</v>
      </c>
      <c r="BF18" s="201">
        <f>(IF(AND(AX18&gt;0,$F18&gt;0),AX18/$F18,0))</f>
        <v>0</v>
      </c>
      <c r="BG18" s="201">
        <f>(IF(AND(AY18&gt;0,$F18&gt;0),AY18/$F18,0))</f>
        <v>0</v>
      </c>
    </row>
    <row r="19" spans="2:59" ht="22.8">
      <c r="B19" s="692"/>
      <c r="C19" s="693"/>
      <c r="D19" s="693"/>
      <c r="E19" s="693"/>
      <c r="F19" s="693"/>
      <c r="G19" s="693"/>
      <c r="H19" s="693"/>
      <c r="I19" s="693"/>
      <c r="J19" s="693"/>
      <c r="K19" s="693"/>
      <c r="L19" s="693"/>
      <c r="M19" s="693"/>
      <c r="N19" s="693"/>
      <c r="O19" s="693"/>
      <c r="P19" s="693"/>
      <c r="Q19" s="693"/>
      <c r="R19" s="693"/>
      <c r="S19" s="693"/>
      <c r="T19" s="693"/>
      <c r="U19" s="693"/>
      <c r="V19" s="693"/>
      <c r="W19" s="693"/>
      <c r="X19" s="693"/>
      <c r="Y19" s="693"/>
      <c r="Z19" s="693"/>
      <c r="AA19" s="693"/>
      <c r="AB19" s="693"/>
      <c r="AC19" s="693"/>
      <c r="AD19" s="693"/>
      <c r="AE19" s="693"/>
      <c r="AF19" s="693"/>
      <c r="AG19" s="693"/>
      <c r="AH19" s="693"/>
      <c r="AI19" s="693"/>
      <c r="AJ19" s="693"/>
      <c r="AK19" s="693"/>
      <c r="AL19" s="693"/>
      <c r="AM19" s="693"/>
      <c r="AN19" s="693"/>
      <c r="AO19" s="693"/>
      <c r="AP19" s="693"/>
      <c r="AQ19" s="693"/>
      <c r="AR19" s="693"/>
      <c r="AS19" s="693"/>
      <c r="AT19" s="693"/>
      <c r="AU19" s="693"/>
      <c r="AV19" s="694"/>
      <c r="AW19" s="680" t="s">
        <v>16</v>
      </c>
      <c r="AX19" s="681"/>
      <c r="AY19" s="681"/>
      <c r="AZ19" s="105">
        <f t="shared" ref="AZ19:BG19" si="5">AVERAGE(AZ16:AZ18)</f>
        <v>0</v>
      </c>
      <c r="BA19" s="105">
        <f t="shared" si="5"/>
        <v>0</v>
      </c>
      <c r="BB19" s="105">
        <f t="shared" si="5"/>
        <v>0</v>
      </c>
      <c r="BC19" s="105">
        <f t="shared" si="5"/>
        <v>0</v>
      </c>
      <c r="BD19" s="105">
        <f t="shared" si="5"/>
        <v>0</v>
      </c>
      <c r="BE19" s="105">
        <f t="shared" si="5"/>
        <v>0</v>
      </c>
      <c r="BF19" s="105">
        <f t="shared" si="5"/>
        <v>0</v>
      </c>
      <c r="BG19" s="105">
        <f t="shared" si="5"/>
        <v>0</v>
      </c>
    </row>
    <row r="20" spans="2:59">
      <c r="B20" s="240"/>
      <c r="C20" s="240"/>
      <c r="D20" s="240"/>
      <c r="E20" s="240"/>
      <c r="F20" s="240"/>
      <c r="G20" s="278"/>
      <c r="H20" s="278"/>
      <c r="I20" s="240"/>
      <c r="J20" s="240"/>
      <c r="K20" s="240"/>
      <c r="L20" s="240"/>
      <c r="M20" s="240"/>
      <c r="N20" s="240"/>
    </row>
    <row r="21" spans="2:59">
      <c r="B21" s="240"/>
      <c r="C21" s="240"/>
      <c r="D21" s="691"/>
      <c r="E21" s="691"/>
      <c r="F21" s="691"/>
      <c r="G21" s="691"/>
      <c r="H21" s="691"/>
      <c r="I21" s="691"/>
      <c r="J21" s="691"/>
      <c r="K21" s="691"/>
      <c r="L21" s="691"/>
      <c r="M21" s="691"/>
      <c r="N21" s="691"/>
    </row>
    <row r="22" spans="2:59" ht="30" customHeight="1">
      <c r="B22" s="81" t="s">
        <v>23</v>
      </c>
      <c r="C22" s="95">
        <v>45450</v>
      </c>
      <c r="D22" s="279"/>
      <c r="E22" s="572" t="s">
        <v>50</v>
      </c>
      <c r="F22" s="683" t="s">
        <v>716</v>
      </c>
      <c r="G22" s="684"/>
      <c r="H22" s="684"/>
      <c r="I22" s="684"/>
      <c r="J22" s="685"/>
      <c r="K22" s="280"/>
      <c r="L22" s="656"/>
      <c r="M22" s="656"/>
      <c r="N22" s="689"/>
    </row>
    <row r="23" spans="2:59" ht="13.5" customHeight="1">
      <c r="B23" s="240"/>
      <c r="C23" s="215"/>
      <c r="D23" s="280"/>
      <c r="E23" s="572"/>
      <c r="F23" s="686"/>
      <c r="G23" s="687"/>
      <c r="H23" s="687"/>
      <c r="I23" s="687"/>
      <c r="J23" s="688"/>
      <c r="K23" s="240"/>
      <c r="L23" s="240"/>
      <c r="M23" s="240"/>
      <c r="N23" s="240"/>
    </row>
    <row r="24" spans="2:59" ht="31.5" customHeight="1">
      <c r="B24" s="81" t="s">
        <v>49</v>
      </c>
      <c r="C24" s="95">
        <v>45679</v>
      </c>
      <c r="D24" s="240"/>
      <c r="E24" s="240"/>
      <c r="F24" s="240"/>
      <c r="K24" s="240"/>
      <c r="L24" s="240"/>
      <c r="M24" s="240"/>
      <c r="N24" s="240"/>
    </row>
    <row r="25" spans="2:59">
      <c r="B25" s="240"/>
      <c r="C25" s="240"/>
      <c r="D25" s="240"/>
      <c r="E25" s="240"/>
      <c r="F25" s="240"/>
      <c r="K25" s="240"/>
      <c r="L25" s="240"/>
      <c r="M25" s="240"/>
      <c r="N25" s="240"/>
    </row>
    <row r="26" spans="2:59" ht="31.5" customHeight="1">
      <c r="B26" s="81" t="s">
        <v>49</v>
      </c>
      <c r="C26" s="95">
        <v>45898</v>
      </c>
      <c r="D26" s="240"/>
      <c r="E26" s="240"/>
      <c r="F26" s="240"/>
      <c r="K26" s="240"/>
      <c r="L26" s="240"/>
      <c r="M26" s="240"/>
      <c r="N26" s="240"/>
    </row>
    <row r="27" spans="2:59" ht="15" customHeight="1">
      <c r="B27" s="690" t="s">
        <v>144</v>
      </c>
      <c r="C27" s="690"/>
      <c r="D27" s="690"/>
      <c r="E27" s="690"/>
      <c r="F27" s="690"/>
      <c r="G27" s="278"/>
      <c r="H27" s="278"/>
      <c r="I27" s="240"/>
      <c r="J27" s="240"/>
      <c r="K27" s="240"/>
      <c r="L27" s="240"/>
      <c r="M27" s="240"/>
      <c r="N27" s="240"/>
    </row>
    <row r="28" spans="2:59" ht="15" customHeight="1">
      <c r="B28" s="240"/>
      <c r="C28" s="240"/>
      <c r="D28" s="240"/>
      <c r="E28" s="240"/>
      <c r="F28" s="240"/>
      <c r="G28" s="278"/>
      <c r="H28" s="278"/>
      <c r="I28" s="682"/>
      <c r="J28" s="682"/>
      <c r="K28" s="682"/>
      <c r="L28" s="682"/>
      <c r="M28" s="281"/>
      <c r="N28" s="281"/>
    </row>
    <row r="29" spans="2:59" ht="15" customHeight="1">
      <c r="B29" s="240"/>
      <c r="C29" s="240"/>
      <c r="D29" s="240"/>
      <c r="E29" s="240"/>
      <c r="F29" s="240"/>
      <c r="G29" s="278"/>
      <c r="H29" s="278"/>
      <c r="I29" s="240"/>
      <c r="J29" s="240"/>
      <c r="K29" s="240"/>
      <c r="L29" s="240"/>
      <c r="M29" s="240"/>
      <c r="N29" s="240"/>
    </row>
    <row r="30" spans="2:59" ht="15" customHeight="1">
      <c r="B30" s="240"/>
      <c r="C30" s="240"/>
      <c r="D30" s="240"/>
      <c r="E30" s="240"/>
      <c r="F30" s="240"/>
      <c r="G30" s="278"/>
      <c r="H30" s="278"/>
      <c r="I30" s="682"/>
      <c r="J30" s="682"/>
      <c r="K30" s="682"/>
      <c r="L30" s="682"/>
      <c r="M30" s="281"/>
      <c r="N30" s="281"/>
    </row>
  </sheetData>
  <sheetProtection algorithmName="SHA-512" hashValue="Yg5g/rHe7WxiWgW19NeI+6057UGAeu+K5IiMddcnrO6FpLqJB11T0o+HSVC4o0JI5Sf7r2q+0vW5pihRCr1ehw==" saltValue="HBc3alo0HoU3eOzwMxjZLg==" spinCount="100000" sheet="1" objects="1" scenarios="1"/>
  <mergeCells count="68">
    <mergeCell ref="I30:L30"/>
    <mergeCell ref="B16:B18"/>
    <mergeCell ref="E22:E23"/>
    <mergeCell ref="F22:J23"/>
    <mergeCell ref="L22:N22"/>
    <mergeCell ref="B27:F27"/>
    <mergeCell ref="I28:L28"/>
    <mergeCell ref="D21:N21"/>
    <mergeCell ref="B19:AV19"/>
    <mergeCell ref="C16:C18"/>
    <mergeCell ref="AW19:AY19"/>
    <mergeCell ref="AC14:AD14"/>
    <mergeCell ref="AE14:AF14"/>
    <mergeCell ref="AG14:AH14"/>
    <mergeCell ref="AI14:AJ14"/>
    <mergeCell ref="AK14:AL14"/>
    <mergeCell ref="AM14:AN14"/>
    <mergeCell ref="M12:M15"/>
    <mergeCell ref="N12:N15"/>
    <mergeCell ref="G12:G15"/>
    <mergeCell ref="H12:H15"/>
    <mergeCell ref="I12:I15"/>
    <mergeCell ref="J12:J15"/>
    <mergeCell ref="K12:K15"/>
    <mergeCell ref="L12:L15"/>
    <mergeCell ref="BD13:BD15"/>
    <mergeCell ref="BE13:BE15"/>
    <mergeCell ref="BF13:BF15"/>
    <mergeCell ref="BG13:BG15"/>
    <mergeCell ref="O14:P14"/>
    <mergeCell ref="Q14:R14"/>
    <mergeCell ref="S14:T14"/>
    <mergeCell ref="U14:V14"/>
    <mergeCell ref="W14:X14"/>
    <mergeCell ref="Y14:Z14"/>
    <mergeCell ref="BC13:BC15"/>
    <mergeCell ref="AA14:AB14"/>
    <mergeCell ref="AO14:AP14"/>
    <mergeCell ref="AQ14:AR14"/>
    <mergeCell ref="AS14:AT14"/>
    <mergeCell ref="AZ13:AZ15"/>
    <mergeCell ref="O12:AT12"/>
    <mergeCell ref="AU12:AU15"/>
    <mergeCell ref="AV12:AY12"/>
    <mergeCell ref="AZ12:BC12"/>
    <mergeCell ref="BA13:BA15"/>
    <mergeCell ref="BB13:BB15"/>
    <mergeCell ref="AM13:AT13"/>
    <mergeCell ref="AV13:AV15"/>
    <mergeCell ref="AW13:AW15"/>
    <mergeCell ref="AX13:AX15"/>
    <mergeCell ref="AY13:AY15"/>
    <mergeCell ref="F12:F15"/>
    <mergeCell ref="C9:D9"/>
    <mergeCell ref="B2:B6"/>
    <mergeCell ref="C2:BE6"/>
    <mergeCell ref="BF6:BG6"/>
    <mergeCell ref="AV7:AZ7"/>
    <mergeCell ref="C8:D8"/>
    <mergeCell ref="C10:D10"/>
    <mergeCell ref="B12:B15"/>
    <mergeCell ref="C12:C15"/>
    <mergeCell ref="D12:D15"/>
    <mergeCell ref="E12:E15"/>
    <mergeCell ref="BD12:BG12"/>
    <mergeCell ref="O13:V13"/>
    <mergeCell ref="W13:AD13"/>
    <mergeCell ref="AE13:AL13"/>
  </mergeCells>
  <conditionalFormatting sqref="AZ16:BC18">
    <cfRule type="cellIs" dxfId="15" priority="1" operator="greaterThan">
      <formula>1</formula>
    </cfRule>
    <cfRule type="cellIs" dxfId="14" priority="2" operator="between">
      <formula>0.95</formula>
      <formula>1</formula>
    </cfRule>
    <cfRule type="cellIs" dxfId="13" priority="3" operator="between">
      <formula>0.75</formula>
      <formula>0.95</formula>
    </cfRule>
    <cfRule type="cellIs" dxfId="12" priority="4" operator="lessThan">
      <formula>0.75</formula>
    </cfRule>
  </conditionalFormatting>
  <dataValidations count="1">
    <dataValidation allowBlank="1" showInputMessage="1" showErrorMessage="1" prompt="Transcriba de manera exacta el objetivo definido en la caracterización del proceso." sqref="C9:D9" xr:uid="{00000000-0002-0000-1000-000000000000}"/>
  </dataValidations>
  <pageMargins left="0.7" right="0.7" top="0.75" bottom="0.75" header="0.3" footer="0.3"/>
  <pageSetup paperSize="9" orientation="portrait" r:id="rId1"/>
  <ignoredErrors>
    <ignoredError sqref="F16 F17 F18" unlockedFormula="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000-000001000000}">
          <x14:formula1>
            <xm:f>'Listas-N'!$E$6:$E$10</xm:f>
          </x14:formula1>
          <xm:sqref>C10:D10</xm:sqref>
        </x14:dataValidation>
        <x14:dataValidation type="list" allowBlank="1" showInputMessage="1" showErrorMessage="1" xr:uid="{00000000-0002-0000-1000-000002000000}">
          <x14:formula1>
            <xm:f>'Listas-N'!$C$6:$C$21</xm:f>
          </x14:formula1>
          <xm:sqref>C8:D8</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B1:BG29"/>
  <sheetViews>
    <sheetView showGridLines="0" zoomScale="55" zoomScaleNormal="55" workbookViewId="0">
      <selection activeCell="B9" sqref="B9"/>
    </sheetView>
  </sheetViews>
  <sheetFormatPr baseColWidth="10" defaultColWidth="17.33203125" defaultRowHeight="15"/>
  <cols>
    <col min="1" max="1" width="4.33203125" style="66" customWidth="1"/>
    <col min="2" max="2" width="50.44140625" style="212" customWidth="1"/>
    <col min="3" max="3" width="54.6640625" style="212" customWidth="1"/>
    <col min="4" max="4" width="49.6640625" style="212" customWidth="1"/>
    <col min="5" max="6" width="27.5546875" style="212" customWidth="1"/>
    <col min="7" max="8" width="29.33203125" style="213" customWidth="1"/>
    <col min="9" max="9" width="26.33203125" style="212" customWidth="1"/>
    <col min="10" max="10" width="31.88671875" style="212" customWidth="1"/>
    <col min="11" max="11" width="55.88671875" style="212" customWidth="1"/>
    <col min="12" max="12" width="48.44140625" style="212" customWidth="1"/>
    <col min="13" max="13" width="28.5546875" style="212" customWidth="1"/>
    <col min="14" max="14" width="50" style="212" customWidth="1"/>
    <col min="15" max="46" width="15.88671875" style="66" customWidth="1"/>
    <col min="47" max="47" width="24.5546875" style="66" customWidth="1"/>
    <col min="48" max="48" width="22.88671875" style="66" customWidth="1"/>
    <col min="49" max="49" width="19.33203125" style="66" customWidth="1"/>
    <col min="50" max="50" width="18.44140625" style="66" customWidth="1"/>
    <col min="51" max="51" width="19.44140625" style="66" customWidth="1"/>
    <col min="52" max="52" width="23.33203125" style="66" customWidth="1"/>
    <col min="53" max="54" width="25.109375" style="66" customWidth="1"/>
    <col min="55" max="55" width="26.6640625" style="66" customWidth="1"/>
    <col min="56" max="56" width="26.33203125" style="66" customWidth="1"/>
    <col min="57" max="57" width="26.5546875" style="66" customWidth="1"/>
    <col min="58" max="58" width="26.33203125" style="66" customWidth="1"/>
    <col min="59" max="59" width="27.33203125" style="66" customWidth="1"/>
    <col min="60" max="16384" width="17.33203125" style="66"/>
  </cols>
  <sheetData>
    <row r="1" spans="2:59" ht="15" customHeight="1" thickBot="1"/>
    <row r="2" spans="2:59" ht="16.5" customHeight="1">
      <c r="B2" s="498" t="s">
        <v>125</v>
      </c>
      <c r="C2" s="530" t="s">
        <v>111</v>
      </c>
      <c r="D2" s="531"/>
      <c r="E2" s="531"/>
      <c r="F2" s="531"/>
      <c r="G2" s="531"/>
      <c r="H2" s="531"/>
      <c r="I2" s="531"/>
      <c r="J2" s="531"/>
      <c r="K2" s="531"/>
      <c r="L2" s="531"/>
      <c r="M2" s="531"/>
      <c r="N2" s="531"/>
      <c r="O2" s="531"/>
      <c r="P2" s="531"/>
      <c r="Q2" s="531"/>
      <c r="R2" s="531"/>
      <c r="S2" s="531"/>
      <c r="T2" s="531"/>
      <c r="U2" s="531"/>
      <c r="V2" s="531"/>
      <c r="W2" s="531"/>
      <c r="X2" s="531"/>
      <c r="Y2" s="531"/>
      <c r="Z2" s="531"/>
      <c r="AA2" s="531"/>
      <c r="AB2" s="531"/>
      <c r="AC2" s="531"/>
      <c r="AD2" s="531"/>
      <c r="AE2" s="531"/>
      <c r="AF2" s="531"/>
      <c r="AG2" s="531"/>
      <c r="AH2" s="531"/>
      <c r="AI2" s="531"/>
      <c r="AJ2" s="531"/>
      <c r="AK2" s="531"/>
      <c r="AL2" s="531"/>
      <c r="AM2" s="531"/>
      <c r="AN2" s="531"/>
      <c r="AO2" s="531"/>
      <c r="AP2" s="531"/>
      <c r="AQ2" s="531"/>
      <c r="AR2" s="531"/>
      <c r="AS2" s="531"/>
      <c r="AT2" s="531"/>
      <c r="AU2" s="531"/>
      <c r="AV2" s="531"/>
      <c r="AW2" s="531"/>
      <c r="AX2" s="531"/>
      <c r="AY2" s="531"/>
      <c r="AZ2" s="531"/>
      <c r="BA2" s="531"/>
      <c r="BB2" s="531"/>
      <c r="BC2" s="531"/>
      <c r="BD2" s="531"/>
      <c r="BE2" s="532"/>
      <c r="BF2" s="55" t="s">
        <v>643</v>
      </c>
      <c r="BG2" s="56"/>
    </row>
    <row r="3" spans="2:59" ht="16.5" customHeight="1">
      <c r="B3" s="499"/>
      <c r="C3" s="533"/>
      <c r="D3" s="534"/>
      <c r="E3" s="534"/>
      <c r="F3" s="534"/>
      <c r="G3" s="534"/>
      <c r="H3" s="534"/>
      <c r="I3" s="534"/>
      <c r="J3" s="534"/>
      <c r="K3" s="534"/>
      <c r="L3" s="534"/>
      <c r="M3" s="534"/>
      <c r="N3" s="534"/>
      <c r="O3" s="534"/>
      <c r="P3" s="534"/>
      <c r="Q3" s="534"/>
      <c r="R3" s="534"/>
      <c r="S3" s="534"/>
      <c r="T3" s="534"/>
      <c r="U3" s="534"/>
      <c r="V3" s="534"/>
      <c r="W3" s="534"/>
      <c r="X3" s="534"/>
      <c r="Y3" s="534"/>
      <c r="Z3" s="534"/>
      <c r="AA3" s="534"/>
      <c r="AB3" s="534"/>
      <c r="AC3" s="534"/>
      <c r="AD3" s="534"/>
      <c r="AE3" s="534"/>
      <c r="AF3" s="534"/>
      <c r="AG3" s="534"/>
      <c r="AH3" s="534"/>
      <c r="AI3" s="534"/>
      <c r="AJ3" s="534"/>
      <c r="AK3" s="534"/>
      <c r="AL3" s="534"/>
      <c r="AM3" s="534"/>
      <c r="AN3" s="534"/>
      <c r="AO3" s="534"/>
      <c r="AP3" s="534"/>
      <c r="AQ3" s="534"/>
      <c r="AR3" s="534"/>
      <c r="AS3" s="534"/>
      <c r="AT3" s="534"/>
      <c r="AU3" s="534"/>
      <c r="AV3" s="534"/>
      <c r="AW3" s="534"/>
      <c r="AX3" s="534"/>
      <c r="AY3" s="534"/>
      <c r="AZ3" s="534"/>
      <c r="BA3" s="534"/>
      <c r="BB3" s="534"/>
      <c r="BC3" s="534"/>
      <c r="BD3" s="534"/>
      <c r="BE3" s="535"/>
      <c r="BF3" s="57" t="s">
        <v>25</v>
      </c>
      <c r="BG3" s="58" t="s">
        <v>26</v>
      </c>
    </row>
    <row r="4" spans="2:59" ht="16.5" customHeight="1">
      <c r="B4" s="499"/>
      <c r="C4" s="533"/>
      <c r="D4" s="534"/>
      <c r="E4" s="534"/>
      <c r="F4" s="534"/>
      <c r="G4" s="534"/>
      <c r="H4" s="534"/>
      <c r="I4" s="534"/>
      <c r="J4" s="534"/>
      <c r="K4" s="534"/>
      <c r="L4" s="534"/>
      <c r="M4" s="534"/>
      <c r="N4" s="534"/>
      <c r="O4" s="534"/>
      <c r="P4" s="534"/>
      <c r="Q4" s="534"/>
      <c r="R4" s="534"/>
      <c r="S4" s="534"/>
      <c r="T4" s="534"/>
      <c r="U4" s="534"/>
      <c r="V4" s="534"/>
      <c r="W4" s="534"/>
      <c r="X4" s="534"/>
      <c r="Y4" s="534"/>
      <c r="Z4" s="534"/>
      <c r="AA4" s="534"/>
      <c r="AB4" s="534"/>
      <c r="AC4" s="534"/>
      <c r="AD4" s="534"/>
      <c r="AE4" s="534"/>
      <c r="AF4" s="534"/>
      <c r="AG4" s="534"/>
      <c r="AH4" s="534"/>
      <c r="AI4" s="534"/>
      <c r="AJ4" s="534"/>
      <c r="AK4" s="534"/>
      <c r="AL4" s="534"/>
      <c r="AM4" s="534"/>
      <c r="AN4" s="534"/>
      <c r="AO4" s="534"/>
      <c r="AP4" s="534"/>
      <c r="AQ4" s="534"/>
      <c r="AR4" s="534"/>
      <c r="AS4" s="534"/>
      <c r="AT4" s="534"/>
      <c r="AU4" s="534"/>
      <c r="AV4" s="534"/>
      <c r="AW4" s="534"/>
      <c r="AX4" s="534"/>
      <c r="AY4" s="534"/>
      <c r="AZ4" s="534"/>
      <c r="BA4" s="534"/>
      <c r="BB4" s="534"/>
      <c r="BC4" s="534"/>
      <c r="BD4" s="534"/>
      <c r="BE4" s="535"/>
      <c r="BF4" s="242">
        <v>6</v>
      </c>
      <c r="BG4" s="243" t="s">
        <v>34</v>
      </c>
    </row>
    <row r="5" spans="2:59" ht="16.5" customHeight="1">
      <c r="B5" s="499"/>
      <c r="C5" s="533"/>
      <c r="D5" s="534"/>
      <c r="E5" s="534"/>
      <c r="F5" s="534"/>
      <c r="G5" s="534"/>
      <c r="H5" s="534"/>
      <c r="I5" s="534"/>
      <c r="J5" s="534"/>
      <c r="K5" s="534"/>
      <c r="L5" s="534"/>
      <c r="M5" s="534"/>
      <c r="N5" s="534"/>
      <c r="O5" s="534"/>
      <c r="P5" s="534"/>
      <c r="Q5" s="534"/>
      <c r="R5" s="534"/>
      <c r="S5" s="534"/>
      <c r="T5" s="534"/>
      <c r="U5" s="534"/>
      <c r="V5" s="534"/>
      <c r="W5" s="534"/>
      <c r="X5" s="534"/>
      <c r="Y5" s="534"/>
      <c r="Z5" s="534"/>
      <c r="AA5" s="534"/>
      <c r="AB5" s="534"/>
      <c r="AC5" s="534"/>
      <c r="AD5" s="534"/>
      <c r="AE5" s="534"/>
      <c r="AF5" s="534"/>
      <c r="AG5" s="534"/>
      <c r="AH5" s="534"/>
      <c r="AI5" s="534"/>
      <c r="AJ5" s="534"/>
      <c r="AK5" s="534"/>
      <c r="AL5" s="534"/>
      <c r="AM5" s="534"/>
      <c r="AN5" s="534"/>
      <c r="AO5" s="534"/>
      <c r="AP5" s="534"/>
      <c r="AQ5" s="534"/>
      <c r="AR5" s="534"/>
      <c r="AS5" s="534"/>
      <c r="AT5" s="534"/>
      <c r="AU5" s="534"/>
      <c r="AV5" s="534"/>
      <c r="AW5" s="534"/>
      <c r="AX5" s="534"/>
      <c r="AY5" s="534"/>
      <c r="AZ5" s="534"/>
      <c r="BA5" s="534"/>
      <c r="BB5" s="534"/>
      <c r="BC5" s="534"/>
      <c r="BD5" s="534"/>
      <c r="BE5" s="535"/>
      <c r="BF5" s="61" t="s">
        <v>27</v>
      </c>
      <c r="BG5" s="62"/>
    </row>
    <row r="6" spans="2:59" ht="16.5" customHeight="1" thickBot="1">
      <c r="B6" s="500"/>
      <c r="C6" s="536"/>
      <c r="D6" s="537"/>
      <c r="E6" s="537"/>
      <c r="F6" s="537"/>
      <c r="G6" s="537"/>
      <c r="H6" s="537"/>
      <c r="I6" s="537"/>
      <c r="J6" s="537"/>
      <c r="K6" s="537"/>
      <c r="L6" s="537"/>
      <c r="M6" s="537"/>
      <c r="N6" s="537"/>
      <c r="O6" s="537"/>
      <c r="P6" s="537"/>
      <c r="Q6" s="537"/>
      <c r="R6" s="537"/>
      <c r="S6" s="537"/>
      <c r="T6" s="537"/>
      <c r="U6" s="537"/>
      <c r="V6" s="537"/>
      <c r="W6" s="537"/>
      <c r="X6" s="537"/>
      <c r="Y6" s="537"/>
      <c r="Z6" s="537"/>
      <c r="AA6" s="537"/>
      <c r="AB6" s="537"/>
      <c r="AC6" s="537"/>
      <c r="AD6" s="537"/>
      <c r="AE6" s="537"/>
      <c r="AF6" s="537"/>
      <c r="AG6" s="537"/>
      <c r="AH6" s="537"/>
      <c r="AI6" s="537"/>
      <c r="AJ6" s="537"/>
      <c r="AK6" s="537"/>
      <c r="AL6" s="537"/>
      <c r="AM6" s="537"/>
      <c r="AN6" s="537"/>
      <c r="AO6" s="537"/>
      <c r="AP6" s="537"/>
      <c r="AQ6" s="537"/>
      <c r="AR6" s="537"/>
      <c r="AS6" s="537"/>
      <c r="AT6" s="537"/>
      <c r="AU6" s="537"/>
      <c r="AV6" s="537"/>
      <c r="AW6" s="537"/>
      <c r="AX6" s="537"/>
      <c r="AY6" s="537"/>
      <c r="AZ6" s="537"/>
      <c r="BA6" s="537"/>
      <c r="BB6" s="537"/>
      <c r="BC6" s="537"/>
      <c r="BD6" s="537"/>
      <c r="BE6" s="538"/>
      <c r="BF6" s="539">
        <v>45428</v>
      </c>
      <c r="BG6" s="540"/>
    </row>
    <row r="7" spans="2:59" ht="19.5" customHeight="1">
      <c r="B7" s="63"/>
      <c r="C7" s="63"/>
      <c r="D7" s="63"/>
      <c r="E7" s="63"/>
      <c r="F7" s="63"/>
      <c r="G7" s="64"/>
      <c r="H7" s="64"/>
      <c r="I7" s="63"/>
      <c r="J7" s="63"/>
      <c r="K7" s="63"/>
      <c r="L7" s="63"/>
      <c r="M7" s="63"/>
      <c r="N7" s="63"/>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541"/>
      <c r="AW7" s="542"/>
      <c r="AX7" s="542"/>
      <c r="AY7" s="542"/>
      <c r="AZ7" s="543"/>
      <c r="BA7" s="246"/>
      <c r="BB7" s="246"/>
      <c r="BC7" s="246"/>
      <c r="BD7" s="65"/>
      <c r="BE7" s="65"/>
    </row>
    <row r="8" spans="2:59" ht="28.5" customHeight="1">
      <c r="B8" s="67" t="s">
        <v>44</v>
      </c>
      <c r="C8" s="600" t="s">
        <v>599</v>
      </c>
      <c r="D8" s="600"/>
      <c r="E8" s="68"/>
      <c r="F8" s="68"/>
      <c r="G8" s="68"/>
      <c r="H8" s="68"/>
      <c r="I8" s="68"/>
      <c r="J8" s="68"/>
      <c r="K8" s="68"/>
      <c r="L8" s="68"/>
      <c r="M8" s="68"/>
      <c r="N8" s="68"/>
      <c r="AV8" s="246"/>
      <c r="AW8" s="246"/>
      <c r="AX8" s="246"/>
      <c r="AY8" s="246"/>
      <c r="AZ8" s="246"/>
      <c r="BA8" s="246"/>
      <c r="BB8" s="246"/>
      <c r="BC8" s="246"/>
    </row>
    <row r="9" spans="2:59" ht="124.5" customHeight="1">
      <c r="B9" s="67" t="s">
        <v>31</v>
      </c>
      <c r="C9" s="594" t="s">
        <v>549</v>
      </c>
      <c r="D9" s="589"/>
      <c r="E9" s="68"/>
      <c r="F9" s="68"/>
      <c r="G9" s="68"/>
      <c r="H9" s="68"/>
      <c r="I9" s="68"/>
      <c r="J9" s="68"/>
      <c r="K9" s="68"/>
      <c r="L9" s="68"/>
      <c r="M9" s="68"/>
      <c r="N9" s="68"/>
      <c r="AV9" s="246"/>
      <c r="AW9" s="246"/>
      <c r="AX9" s="246"/>
      <c r="AY9" s="246"/>
      <c r="AZ9" s="246"/>
      <c r="BA9" s="246"/>
      <c r="BB9" s="246"/>
      <c r="BC9" s="246"/>
    </row>
    <row r="10" spans="2:59" ht="30" customHeight="1">
      <c r="B10" s="67" t="s">
        <v>96</v>
      </c>
      <c r="C10" s="545">
        <v>2025</v>
      </c>
      <c r="D10" s="546"/>
      <c r="E10" s="68"/>
      <c r="F10" s="68"/>
      <c r="G10" s="68"/>
      <c r="H10" s="68"/>
      <c r="I10" s="68"/>
      <c r="J10" s="68"/>
      <c r="K10" s="68"/>
      <c r="L10" s="68"/>
      <c r="M10" s="68"/>
      <c r="N10" s="68"/>
      <c r="AV10" s="246"/>
      <c r="AW10" s="246"/>
      <c r="AX10" s="246"/>
      <c r="AY10" s="246"/>
      <c r="AZ10" s="246"/>
      <c r="BA10" s="246"/>
      <c r="BB10" s="246"/>
      <c r="BC10" s="246"/>
    </row>
    <row r="11" spans="2:59" ht="14.25" customHeight="1">
      <c r="B11" s="63"/>
      <c r="C11" s="63"/>
      <c r="D11" s="63"/>
      <c r="E11" s="63"/>
      <c r="F11" s="63"/>
      <c r="G11" s="64"/>
      <c r="H11" s="64"/>
      <c r="I11" s="63"/>
      <c r="J11" s="63"/>
      <c r="K11" s="63"/>
      <c r="L11" s="63"/>
      <c r="M11" s="63"/>
      <c r="N11" s="63"/>
      <c r="AV11" s="246"/>
      <c r="AW11" s="246"/>
      <c r="AX11" s="246"/>
      <c r="AY11" s="246"/>
      <c r="AZ11" s="246"/>
      <c r="BA11" s="246"/>
      <c r="BB11" s="246"/>
      <c r="BC11" s="246"/>
    </row>
    <row r="12" spans="2:59" ht="33" customHeight="1">
      <c r="B12" s="497" t="s">
        <v>0</v>
      </c>
      <c r="C12" s="497" t="s">
        <v>51</v>
      </c>
      <c r="D12" s="497" t="s">
        <v>131</v>
      </c>
      <c r="E12" s="497" t="s">
        <v>59</v>
      </c>
      <c r="F12" s="497" t="s">
        <v>130</v>
      </c>
      <c r="G12" s="497" t="s">
        <v>56</v>
      </c>
      <c r="H12" s="497" t="s">
        <v>22</v>
      </c>
      <c r="I12" s="497" t="s">
        <v>58</v>
      </c>
      <c r="J12" s="497" t="s">
        <v>38</v>
      </c>
      <c r="K12" s="497" t="s">
        <v>33</v>
      </c>
      <c r="L12" s="497" t="s">
        <v>17</v>
      </c>
      <c r="M12" s="497" t="s">
        <v>39</v>
      </c>
      <c r="N12" s="497" t="s">
        <v>41</v>
      </c>
      <c r="O12" s="551" t="s">
        <v>105</v>
      </c>
      <c r="P12" s="551"/>
      <c r="Q12" s="551"/>
      <c r="R12" s="551"/>
      <c r="S12" s="551"/>
      <c r="T12" s="551"/>
      <c r="U12" s="551"/>
      <c r="V12" s="551"/>
      <c r="W12" s="551"/>
      <c r="X12" s="551"/>
      <c r="Y12" s="551"/>
      <c r="Z12" s="551"/>
      <c r="AA12" s="551"/>
      <c r="AB12" s="551"/>
      <c r="AC12" s="551"/>
      <c r="AD12" s="551"/>
      <c r="AE12" s="551"/>
      <c r="AF12" s="551"/>
      <c r="AG12" s="551"/>
      <c r="AH12" s="551"/>
      <c r="AI12" s="551"/>
      <c r="AJ12" s="551"/>
      <c r="AK12" s="551"/>
      <c r="AL12" s="551"/>
      <c r="AM12" s="551"/>
      <c r="AN12" s="551"/>
      <c r="AO12" s="551"/>
      <c r="AP12" s="551"/>
      <c r="AQ12" s="551"/>
      <c r="AR12" s="551"/>
      <c r="AS12" s="551"/>
      <c r="AT12" s="551"/>
      <c r="AU12" s="552" t="s">
        <v>60</v>
      </c>
      <c r="AV12" s="553" t="s">
        <v>126</v>
      </c>
      <c r="AW12" s="554"/>
      <c r="AX12" s="554"/>
      <c r="AY12" s="555"/>
      <c r="AZ12" s="556" t="s">
        <v>123</v>
      </c>
      <c r="BA12" s="557"/>
      <c r="BB12" s="557"/>
      <c r="BC12" s="558"/>
      <c r="BD12" s="547" t="s">
        <v>124</v>
      </c>
      <c r="BE12" s="548"/>
      <c r="BF12" s="548"/>
      <c r="BG12" s="549"/>
    </row>
    <row r="13" spans="2:59" ht="21.75" customHeight="1">
      <c r="B13" s="497"/>
      <c r="C13" s="497"/>
      <c r="D13" s="497"/>
      <c r="E13" s="497"/>
      <c r="F13" s="497"/>
      <c r="G13" s="497"/>
      <c r="H13" s="497"/>
      <c r="I13" s="497"/>
      <c r="J13" s="497"/>
      <c r="K13" s="497"/>
      <c r="L13" s="497"/>
      <c r="M13" s="497"/>
      <c r="N13" s="497"/>
      <c r="O13" s="550" t="s">
        <v>18</v>
      </c>
      <c r="P13" s="550"/>
      <c r="Q13" s="550"/>
      <c r="R13" s="550"/>
      <c r="S13" s="550"/>
      <c r="T13" s="550"/>
      <c r="U13" s="550"/>
      <c r="V13" s="550"/>
      <c r="W13" s="550" t="s">
        <v>19</v>
      </c>
      <c r="X13" s="550"/>
      <c r="Y13" s="550"/>
      <c r="Z13" s="550"/>
      <c r="AA13" s="550"/>
      <c r="AB13" s="550"/>
      <c r="AC13" s="550"/>
      <c r="AD13" s="550"/>
      <c r="AE13" s="550" t="s">
        <v>20</v>
      </c>
      <c r="AF13" s="550"/>
      <c r="AG13" s="550"/>
      <c r="AH13" s="550"/>
      <c r="AI13" s="550"/>
      <c r="AJ13" s="550"/>
      <c r="AK13" s="550"/>
      <c r="AL13" s="550"/>
      <c r="AM13" s="550" t="s">
        <v>21</v>
      </c>
      <c r="AN13" s="550"/>
      <c r="AO13" s="550"/>
      <c r="AP13" s="550"/>
      <c r="AQ13" s="550"/>
      <c r="AR13" s="550"/>
      <c r="AS13" s="550"/>
      <c r="AT13" s="550"/>
      <c r="AU13" s="552"/>
      <c r="AV13" s="562" t="s">
        <v>112</v>
      </c>
      <c r="AW13" s="562" t="s">
        <v>19</v>
      </c>
      <c r="AX13" s="562" t="s">
        <v>113</v>
      </c>
      <c r="AY13" s="562" t="s">
        <v>114</v>
      </c>
      <c r="AZ13" s="559" t="s">
        <v>112</v>
      </c>
      <c r="BA13" s="559" t="s">
        <v>115</v>
      </c>
      <c r="BB13" s="559" t="s">
        <v>116</v>
      </c>
      <c r="BC13" s="559" t="s">
        <v>117</v>
      </c>
      <c r="BD13" s="565" t="s">
        <v>18</v>
      </c>
      <c r="BE13" s="565" t="s">
        <v>19</v>
      </c>
      <c r="BF13" s="565" t="s">
        <v>20</v>
      </c>
      <c r="BG13" s="565" t="s">
        <v>21</v>
      </c>
    </row>
    <row r="14" spans="2:59" ht="21.75" customHeight="1">
      <c r="B14" s="497"/>
      <c r="C14" s="497"/>
      <c r="D14" s="497"/>
      <c r="E14" s="497"/>
      <c r="F14" s="497"/>
      <c r="G14" s="497"/>
      <c r="H14" s="497"/>
      <c r="I14" s="497"/>
      <c r="J14" s="497"/>
      <c r="K14" s="497"/>
      <c r="L14" s="497"/>
      <c r="M14" s="497"/>
      <c r="N14" s="497"/>
      <c r="O14" s="568" t="s">
        <v>2</v>
      </c>
      <c r="P14" s="568"/>
      <c r="Q14" s="568" t="s">
        <v>3</v>
      </c>
      <c r="R14" s="568"/>
      <c r="S14" s="568" t="s">
        <v>4</v>
      </c>
      <c r="T14" s="568"/>
      <c r="U14" s="551" t="s">
        <v>5</v>
      </c>
      <c r="V14" s="551"/>
      <c r="W14" s="568" t="s">
        <v>24</v>
      </c>
      <c r="X14" s="568"/>
      <c r="Y14" s="568" t="s">
        <v>6</v>
      </c>
      <c r="Z14" s="568"/>
      <c r="AA14" s="568" t="s">
        <v>7</v>
      </c>
      <c r="AB14" s="568"/>
      <c r="AC14" s="551" t="s">
        <v>5</v>
      </c>
      <c r="AD14" s="551"/>
      <c r="AE14" s="568" t="s">
        <v>8</v>
      </c>
      <c r="AF14" s="568"/>
      <c r="AG14" s="568" t="s">
        <v>9</v>
      </c>
      <c r="AH14" s="568"/>
      <c r="AI14" s="568" t="s">
        <v>10</v>
      </c>
      <c r="AJ14" s="568"/>
      <c r="AK14" s="551" t="s">
        <v>5</v>
      </c>
      <c r="AL14" s="551"/>
      <c r="AM14" s="568" t="s">
        <v>11</v>
      </c>
      <c r="AN14" s="568"/>
      <c r="AO14" s="568" t="s">
        <v>12</v>
      </c>
      <c r="AP14" s="568"/>
      <c r="AQ14" s="568" t="s">
        <v>13</v>
      </c>
      <c r="AR14" s="568"/>
      <c r="AS14" s="551" t="s">
        <v>5</v>
      </c>
      <c r="AT14" s="551"/>
      <c r="AU14" s="552"/>
      <c r="AV14" s="563"/>
      <c r="AW14" s="563"/>
      <c r="AX14" s="563"/>
      <c r="AY14" s="563"/>
      <c r="AZ14" s="560"/>
      <c r="BA14" s="560"/>
      <c r="BB14" s="560"/>
      <c r="BC14" s="560"/>
      <c r="BD14" s="566"/>
      <c r="BE14" s="566"/>
      <c r="BF14" s="566"/>
      <c r="BG14" s="566"/>
    </row>
    <row r="15" spans="2:59" ht="21.75" customHeight="1">
      <c r="B15" s="497"/>
      <c r="C15" s="497"/>
      <c r="D15" s="497"/>
      <c r="E15" s="497"/>
      <c r="F15" s="497"/>
      <c r="G15" s="497"/>
      <c r="H15" s="497"/>
      <c r="I15" s="497"/>
      <c r="J15" s="497"/>
      <c r="K15" s="497"/>
      <c r="L15" s="497"/>
      <c r="M15" s="497"/>
      <c r="N15" s="497"/>
      <c r="O15" s="69" t="s">
        <v>14</v>
      </c>
      <c r="P15" s="70" t="s">
        <v>15</v>
      </c>
      <c r="Q15" s="69" t="s">
        <v>14</v>
      </c>
      <c r="R15" s="70" t="s">
        <v>15</v>
      </c>
      <c r="S15" s="69" t="s">
        <v>14</v>
      </c>
      <c r="T15" s="70" t="s">
        <v>15</v>
      </c>
      <c r="U15" s="71" t="s">
        <v>14</v>
      </c>
      <c r="V15" s="72" t="s">
        <v>15</v>
      </c>
      <c r="W15" s="69" t="s">
        <v>14</v>
      </c>
      <c r="X15" s="70" t="s">
        <v>15</v>
      </c>
      <c r="Y15" s="69" t="s">
        <v>14</v>
      </c>
      <c r="Z15" s="70" t="s">
        <v>15</v>
      </c>
      <c r="AA15" s="69" t="s">
        <v>14</v>
      </c>
      <c r="AB15" s="70" t="s">
        <v>15</v>
      </c>
      <c r="AC15" s="71" t="s">
        <v>14</v>
      </c>
      <c r="AD15" s="72" t="s">
        <v>15</v>
      </c>
      <c r="AE15" s="69" t="s">
        <v>14</v>
      </c>
      <c r="AF15" s="70" t="s">
        <v>15</v>
      </c>
      <c r="AG15" s="69" t="s">
        <v>14</v>
      </c>
      <c r="AH15" s="70" t="s">
        <v>15</v>
      </c>
      <c r="AI15" s="69" t="s">
        <v>14</v>
      </c>
      <c r="AJ15" s="70" t="s">
        <v>15</v>
      </c>
      <c r="AK15" s="71" t="s">
        <v>14</v>
      </c>
      <c r="AL15" s="72" t="s">
        <v>15</v>
      </c>
      <c r="AM15" s="69" t="s">
        <v>14</v>
      </c>
      <c r="AN15" s="70" t="s">
        <v>15</v>
      </c>
      <c r="AO15" s="69" t="s">
        <v>14</v>
      </c>
      <c r="AP15" s="70" t="s">
        <v>15</v>
      </c>
      <c r="AQ15" s="69" t="s">
        <v>14</v>
      </c>
      <c r="AR15" s="70" t="s">
        <v>15</v>
      </c>
      <c r="AS15" s="71" t="s">
        <v>14</v>
      </c>
      <c r="AT15" s="72" t="s">
        <v>15</v>
      </c>
      <c r="AU15" s="552"/>
      <c r="AV15" s="676"/>
      <c r="AW15" s="676"/>
      <c r="AX15" s="676"/>
      <c r="AY15" s="676"/>
      <c r="AZ15" s="674"/>
      <c r="BA15" s="674"/>
      <c r="BB15" s="674"/>
      <c r="BC15" s="674"/>
      <c r="BD15" s="678"/>
      <c r="BE15" s="678"/>
      <c r="BF15" s="678"/>
      <c r="BG15" s="678"/>
    </row>
    <row r="16" spans="2:59" ht="192" customHeight="1">
      <c r="B16" s="321" t="str">
        <f>+'Anexo 1. 01-FR-003 POA INSTIT.'!B45</f>
        <v>2.	 Promover la participación ciudadana y la articulación interinstitucional para garantizar el conocimiento, respeto, preservación y la protección de los derechos y el interés general.</v>
      </c>
      <c r="C16" s="329" t="str">
        <f>+'Anexo 1. 01-FR-003 POA INSTIT.'!C47</f>
        <v xml:space="preserve">2.2 Articular 12  acciones de trabajo interinstitucional y cooperación para garantizar el enfoque social, para el fortalecimiento de la prestación del servicio al usuario, en el cuatrienio. </v>
      </c>
      <c r="D16" s="220" t="str">
        <f>+'Anexo 1. 01-FR-003 POA INSTIT.'!D47</f>
        <v>2.2.1 Implementar 8 lineamientos en compromiso con la calidad para satisfacer las necesidades y expectativas de los (as) usuarios(as) y partes interesadas, en el cuatrienio.</v>
      </c>
      <c r="E16" s="73">
        <f>+'Anexo 1. 01-FR-003 POA INSTIT.'!E47</f>
        <v>0.5</v>
      </c>
      <c r="F16" s="79">
        <f>+'Anexo 1. 01-FR-003 POA INSTIT.'!F47</f>
        <v>8</v>
      </c>
      <c r="G16" s="85">
        <f>+'Anexo 1. 01-FR-003 POA INSTIT.'!L47</f>
        <v>3</v>
      </c>
      <c r="H16" s="108">
        <f>+'Anexo 1. 01-FR-003 POA INSTIT.'!G47</f>
        <v>7</v>
      </c>
      <c r="I16" s="75" t="str">
        <f>+'Anexo 1. 01-FR-003 POA INSTIT.'!H47</f>
        <v xml:space="preserve">Lineamientos en compromiso con la calidad implementados </v>
      </c>
      <c r="J16" s="125" t="s">
        <v>478</v>
      </c>
      <c r="K16" s="249" t="s">
        <v>498</v>
      </c>
      <c r="L16" s="221" t="s">
        <v>479</v>
      </c>
      <c r="M16" s="137" t="s">
        <v>477</v>
      </c>
      <c r="N16" s="92" t="str">
        <f>+'Anexo 1. 01-FR-003 POA INSTIT.'!J47</f>
        <v>* P.D. para para el Relacionamiento con el Ciudadano y Asuntos Locales</v>
      </c>
      <c r="O16" s="250">
        <v>1</v>
      </c>
      <c r="P16" s="247"/>
      <c r="Q16" s="250">
        <v>0</v>
      </c>
      <c r="R16" s="247"/>
      <c r="S16" s="250">
        <v>0</v>
      </c>
      <c r="T16" s="247"/>
      <c r="U16" s="93">
        <f>O16+Q16+S16</f>
        <v>1</v>
      </c>
      <c r="V16" s="93">
        <f>P16+R16+T16</f>
        <v>0</v>
      </c>
      <c r="W16" s="250">
        <v>0</v>
      </c>
      <c r="X16" s="251"/>
      <c r="Y16" s="250">
        <v>0</v>
      </c>
      <c r="Z16" s="251"/>
      <c r="AA16" s="250">
        <v>0</v>
      </c>
      <c r="AB16" s="251"/>
      <c r="AC16" s="93">
        <f>W16+Y16+AA16</f>
        <v>0</v>
      </c>
      <c r="AD16" s="93">
        <f>X16+Z16+AB16</f>
        <v>0</v>
      </c>
      <c r="AE16" s="330">
        <v>2</v>
      </c>
      <c r="AF16" s="330"/>
      <c r="AG16" s="330">
        <v>0</v>
      </c>
      <c r="AH16" s="330"/>
      <c r="AI16" s="330">
        <v>0</v>
      </c>
      <c r="AJ16" s="330"/>
      <c r="AK16" s="208">
        <f>AE16+AG16+AI16</f>
        <v>2</v>
      </c>
      <c r="AL16" s="208">
        <f>AF16+AH16+AJ16</f>
        <v>0</v>
      </c>
      <c r="AM16" s="330">
        <v>0</v>
      </c>
      <c r="AN16" s="330"/>
      <c r="AO16" s="330">
        <v>0</v>
      </c>
      <c r="AP16" s="330"/>
      <c r="AQ16" s="330">
        <v>0</v>
      </c>
      <c r="AR16" s="326"/>
      <c r="AS16" s="93">
        <f>AM16+AO16+AQ16</f>
        <v>0</v>
      </c>
      <c r="AT16" s="93">
        <f>AN16+AP16+AR16</f>
        <v>0</v>
      </c>
      <c r="AU16" s="80">
        <f>U16+AC16+AK16+AS16</f>
        <v>3</v>
      </c>
      <c r="AV16" s="164">
        <f>+V16</f>
        <v>0</v>
      </c>
      <c r="AW16" s="164">
        <f>+V16+AD16</f>
        <v>0</v>
      </c>
      <c r="AX16" s="164">
        <f>+V16+AD16+AL16</f>
        <v>0</v>
      </c>
      <c r="AY16" s="164">
        <f>+V16+AD16+AL16+AT16</f>
        <v>0</v>
      </c>
      <c r="AZ16" s="195">
        <f t="shared" ref="AZ16:BC17" si="0">IF(AND(AV16&gt;0,$AU16&gt;0),AV16/$AU16,0)</f>
        <v>0</v>
      </c>
      <c r="BA16" s="195">
        <f t="shared" si="0"/>
        <v>0</v>
      </c>
      <c r="BB16" s="195">
        <f t="shared" si="0"/>
        <v>0</v>
      </c>
      <c r="BC16" s="195">
        <f t="shared" si="0"/>
        <v>0</v>
      </c>
      <c r="BD16" s="201">
        <f>(IF(AND(AV16&gt;0,$F16&gt;0),AV16/$F16,0))</f>
        <v>0</v>
      </c>
      <c r="BE16" s="201">
        <f t="shared" ref="BE16:BG17" si="1">(IF(AND(AW16&gt;0,$F16&gt;0),AW16/$F16,0))</f>
        <v>0</v>
      </c>
      <c r="BF16" s="201">
        <f t="shared" si="1"/>
        <v>0</v>
      </c>
      <c r="BG16" s="201">
        <f t="shared" si="1"/>
        <v>0</v>
      </c>
    </row>
    <row r="17" spans="2:59" ht="117.6" customHeight="1">
      <c r="B17" s="253" t="str">
        <f>+'Anexo 1. 01-FR-003 POA INSTIT.'!B55</f>
        <v>4. Fortalecer las capacidades institucionales a través de la  modernización y la transformación tecnológica de la Personería de Bogotá, D. C.</v>
      </c>
      <c r="C17" s="181" t="str">
        <f>+'Anexo 1. 01-FR-003 POA INSTIT.'!C63</f>
        <v>4.2 Mantener y adecuar el 100% de los  Sistemas de Gestión de la Calidad y Ambiental implementados por la Entidad, con el fin de mejorar la capacidad institucional en los componentes de calidad y ambiental, durante el cuatrienio.</v>
      </c>
      <c r="D17" s="220" t="str">
        <f>+'Anexo 1. 01-FR-003 POA INSTIT.'!D66</f>
        <v>4.2.4 Incrementar al 98% la percepción de los usuarios que califican como excelente y bueno el servicio en la Personería de Bogotá, D. C., en el cuatrienio.</v>
      </c>
      <c r="E17" s="325">
        <f>+'Anexo 1. 01-FR-003 POA INSTIT.'!E66</f>
        <v>0.2</v>
      </c>
      <c r="F17" s="73">
        <f>+'Anexo 1. 01-FR-003 POA INSTIT.'!F66</f>
        <v>0.98000000000000009</v>
      </c>
      <c r="G17" s="124">
        <f>+'Anexo 1. 01-FR-003 POA INSTIT.'!L66</f>
        <v>0.98</v>
      </c>
      <c r="H17" s="74">
        <f>+'Anexo 1. 01-FR-003 POA INSTIT.'!G66</f>
        <v>0.95399999999999996</v>
      </c>
      <c r="I17" s="75" t="str">
        <f>+'Anexo 1. 01-FR-003 POA INSTIT.'!H66</f>
        <v>Percepción de los usuarios en calificación excelente y bueno el servicio incrementada.</v>
      </c>
      <c r="J17" s="125" t="s">
        <v>299</v>
      </c>
      <c r="K17" s="254" t="s">
        <v>300</v>
      </c>
      <c r="L17" s="156" t="s">
        <v>301</v>
      </c>
      <c r="M17" s="137" t="s">
        <v>294</v>
      </c>
      <c r="N17" s="76" t="str">
        <f>+'Anexo 1. 01-FR-003 POA INSTIT.'!J66</f>
        <v xml:space="preserve">* P.D. para para el Relacionamiento con el Ciudadano y Asuntos Locales
</v>
      </c>
      <c r="O17" s="233">
        <v>0.98</v>
      </c>
      <c r="P17" s="233"/>
      <c r="Q17" s="233">
        <v>0</v>
      </c>
      <c r="R17" s="233"/>
      <c r="S17" s="233">
        <v>0</v>
      </c>
      <c r="T17" s="233"/>
      <c r="U17" s="21">
        <f>IFERROR((AVERAGE(O17)),0)</f>
        <v>0.98</v>
      </c>
      <c r="V17" s="21">
        <f>IFERROR((AVERAGE(P17)),0)</f>
        <v>0</v>
      </c>
      <c r="W17" s="233">
        <v>0</v>
      </c>
      <c r="X17" s="255"/>
      <c r="Y17" s="233">
        <v>0</v>
      </c>
      <c r="Z17" s="255"/>
      <c r="AA17" s="233">
        <v>0</v>
      </c>
      <c r="AB17" s="255"/>
      <c r="AC17" s="21">
        <f>IFERROR((AVERAGE(W17)),0)</f>
        <v>0</v>
      </c>
      <c r="AD17" s="21">
        <f>IFERROR((AVERAGE(X17)),0)</f>
        <v>0</v>
      </c>
      <c r="AE17" s="327">
        <v>0.98</v>
      </c>
      <c r="AF17" s="322"/>
      <c r="AG17" s="327">
        <v>0</v>
      </c>
      <c r="AH17" s="322"/>
      <c r="AI17" s="327">
        <v>0</v>
      </c>
      <c r="AJ17" s="322"/>
      <c r="AK17" s="21">
        <f>IFERROR((AVERAGE(AE17)),0)</f>
        <v>0.98</v>
      </c>
      <c r="AL17" s="21">
        <f>IFERROR((AVERAGE(AF17)),0)</f>
        <v>0</v>
      </c>
      <c r="AM17" s="327">
        <v>0</v>
      </c>
      <c r="AN17" s="322"/>
      <c r="AO17" s="327">
        <v>0</v>
      </c>
      <c r="AP17" s="322"/>
      <c r="AQ17" s="327">
        <v>0</v>
      </c>
      <c r="AR17" s="322"/>
      <c r="AS17" s="21">
        <f>IFERROR((AVERAGE(AM17,AO17,AQ17)),0)</f>
        <v>0</v>
      </c>
      <c r="AT17" s="21">
        <f>IFERROR((AVERAGE(AN17,AP17,AR17)),0)</f>
        <v>0</v>
      </c>
      <c r="AU17" s="21">
        <f>IFERROR((AVERAGE(AE17,O17)),0)</f>
        <v>0.98</v>
      </c>
      <c r="AV17" s="209">
        <f>IFERROR(IF(OR($AU$17="",$AU$17=0),0,ROUNDDOWN(AVERAGE($V17),3)),0)</f>
        <v>0</v>
      </c>
      <c r="AW17" s="209">
        <f>IFERROR(IF(OR($AU$17="",$AU$17=0),0,ROUNDDOWN(AVERAGE($V17),3)),0)</f>
        <v>0</v>
      </c>
      <c r="AX17" s="209">
        <f>IFERROR(IF(OR($AU$17="",$AU$17=0),0,ROUNDDOWN(AVERAGE($V17,AL17),3)),0)</f>
        <v>0</v>
      </c>
      <c r="AY17" s="209">
        <f>IFERROR(IF(OR($AU$17="",$AU$17=0),0,ROUNDDOWN(AVERAGE($V17,AM17),3)),0)</f>
        <v>0</v>
      </c>
      <c r="AZ17" s="195">
        <f t="shared" si="0"/>
        <v>0</v>
      </c>
      <c r="BA17" s="195">
        <f t="shared" si="0"/>
        <v>0</v>
      </c>
      <c r="BB17" s="195">
        <f t="shared" si="0"/>
        <v>0</v>
      </c>
      <c r="BC17" s="195">
        <f t="shared" si="0"/>
        <v>0</v>
      </c>
      <c r="BD17" s="201">
        <f>(IF(AND(AV17&gt;0,$F17&gt;0),AV17/$F17,0))*0.5</f>
        <v>0</v>
      </c>
      <c r="BE17" s="201">
        <f t="shared" si="1"/>
        <v>0</v>
      </c>
      <c r="BF17" s="201">
        <f t="shared" si="1"/>
        <v>0</v>
      </c>
      <c r="BG17" s="201">
        <f t="shared" si="1"/>
        <v>0</v>
      </c>
    </row>
    <row r="18" spans="2:59" ht="22.8">
      <c r="B18" s="523"/>
      <c r="C18" s="524"/>
      <c r="D18" s="524"/>
      <c r="E18" s="524"/>
      <c r="F18" s="524"/>
      <c r="G18" s="524"/>
      <c r="H18" s="524"/>
      <c r="I18" s="524"/>
      <c r="J18" s="524"/>
      <c r="K18" s="524"/>
      <c r="L18" s="524"/>
      <c r="M18" s="524"/>
      <c r="N18" s="524"/>
      <c r="O18" s="524"/>
      <c r="P18" s="524"/>
      <c r="Q18" s="524"/>
      <c r="R18" s="524"/>
      <c r="S18" s="524"/>
      <c r="T18" s="524"/>
      <c r="U18" s="524"/>
      <c r="V18" s="524"/>
      <c r="W18" s="524"/>
      <c r="X18" s="524"/>
      <c r="Y18" s="524"/>
      <c r="Z18" s="524"/>
      <c r="AA18" s="524"/>
      <c r="AB18" s="524"/>
      <c r="AC18" s="524"/>
      <c r="AD18" s="524"/>
      <c r="AE18" s="524"/>
      <c r="AF18" s="524"/>
      <c r="AG18" s="524"/>
      <c r="AH18" s="524"/>
      <c r="AI18" s="524"/>
      <c r="AJ18" s="524"/>
      <c r="AK18" s="524"/>
      <c r="AL18" s="524"/>
      <c r="AM18" s="524"/>
      <c r="AN18" s="524"/>
      <c r="AO18" s="524"/>
      <c r="AP18" s="524"/>
      <c r="AQ18" s="524"/>
      <c r="AR18" s="524"/>
      <c r="AS18" s="524"/>
      <c r="AT18" s="524"/>
      <c r="AU18" s="524"/>
      <c r="AV18" s="581"/>
      <c r="AW18" s="569" t="s">
        <v>16</v>
      </c>
      <c r="AX18" s="570"/>
      <c r="AY18" s="570"/>
      <c r="AZ18" s="1">
        <f t="shared" ref="AZ18:BG18" si="2">AVERAGE(AZ16:AZ16)</f>
        <v>0</v>
      </c>
      <c r="BA18" s="1">
        <f t="shared" si="2"/>
        <v>0</v>
      </c>
      <c r="BB18" s="1">
        <f t="shared" si="2"/>
        <v>0</v>
      </c>
      <c r="BC18" s="1">
        <f t="shared" si="2"/>
        <v>0</v>
      </c>
      <c r="BD18" s="1">
        <f t="shared" si="2"/>
        <v>0</v>
      </c>
      <c r="BE18" s="1">
        <f t="shared" si="2"/>
        <v>0</v>
      </c>
      <c r="BF18" s="1">
        <f t="shared" si="2"/>
        <v>0</v>
      </c>
      <c r="BG18" s="1">
        <f t="shared" si="2"/>
        <v>0</v>
      </c>
    </row>
    <row r="19" spans="2:59">
      <c r="B19" s="215"/>
      <c r="C19" s="215"/>
      <c r="D19" s="215"/>
      <c r="E19" s="215"/>
      <c r="F19" s="215"/>
      <c r="G19" s="216"/>
      <c r="H19" s="216"/>
      <c r="I19" s="215"/>
      <c r="J19" s="215"/>
      <c r="K19" s="215"/>
      <c r="L19" s="215"/>
      <c r="M19" s="215"/>
      <c r="N19" s="215"/>
    </row>
    <row r="20" spans="2:59">
      <c r="B20" s="215"/>
      <c r="C20" s="215"/>
      <c r="D20" s="580"/>
      <c r="E20" s="580"/>
      <c r="F20" s="580"/>
      <c r="G20" s="580"/>
      <c r="H20" s="580"/>
      <c r="I20" s="580"/>
      <c r="J20" s="580"/>
      <c r="K20" s="580"/>
      <c r="L20" s="580"/>
      <c r="M20" s="580"/>
      <c r="N20" s="580"/>
    </row>
    <row r="21" spans="2:59" ht="30" customHeight="1">
      <c r="B21" s="81" t="s">
        <v>23</v>
      </c>
      <c r="C21" s="95">
        <v>45450</v>
      </c>
      <c r="D21" s="238"/>
      <c r="E21" s="572" t="s">
        <v>50</v>
      </c>
      <c r="F21" s="573" t="s">
        <v>715</v>
      </c>
      <c r="G21" s="574"/>
      <c r="H21" s="574"/>
      <c r="I21" s="574"/>
      <c r="J21" s="575"/>
      <c r="K21" s="239"/>
      <c r="L21" s="542"/>
      <c r="M21" s="542"/>
      <c r="N21" s="579"/>
    </row>
    <row r="22" spans="2:59" ht="13.5" customHeight="1">
      <c r="B22" s="215"/>
      <c r="C22" s="215"/>
      <c r="D22" s="239"/>
      <c r="E22" s="572"/>
      <c r="F22" s="612"/>
      <c r="G22" s="613"/>
      <c r="H22" s="613"/>
      <c r="I22" s="613"/>
      <c r="J22" s="614"/>
      <c r="K22" s="215"/>
      <c r="L22" s="215"/>
      <c r="M22" s="215"/>
      <c r="N22" s="215"/>
    </row>
    <row r="23" spans="2:59" ht="31.5" customHeight="1">
      <c r="B23" s="81" t="s">
        <v>49</v>
      </c>
      <c r="C23" s="95">
        <v>45679</v>
      </c>
      <c r="D23" s="215"/>
      <c r="E23" s="215"/>
      <c r="F23" s="215"/>
      <c r="K23" s="215"/>
      <c r="L23" s="215"/>
      <c r="M23" s="215"/>
      <c r="N23" s="215"/>
    </row>
    <row r="24" spans="2:59">
      <c r="B24" s="215"/>
      <c r="C24" s="215"/>
      <c r="D24" s="215"/>
      <c r="E24" s="215"/>
      <c r="F24" s="215"/>
      <c r="K24" s="215"/>
      <c r="L24" s="215"/>
      <c r="M24" s="215"/>
      <c r="N24" s="215"/>
    </row>
    <row r="25" spans="2:59" ht="31.5" customHeight="1">
      <c r="B25" s="81" t="s">
        <v>49</v>
      </c>
      <c r="C25" s="95">
        <v>45898</v>
      </c>
      <c r="D25" s="215"/>
      <c r="E25" s="215"/>
      <c r="F25" s="215"/>
      <c r="K25" s="215"/>
      <c r="L25" s="215"/>
      <c r="M25" s="215"/>
      <c r="N25" s="215"/>
    </row>
    <row r="26" spans="2:59" ht="15" customHeight="1">
      <c r="B26" s="522" t="s">
        <v>144</v>
      </c>
      <c r="C26" s="522"/>
      <c r="D26" s="522"/>
      <c r="E26" s="522"/>
      <c r="F26" s="522"/>
      <c r="G26" s="216"/>
      <c r="H26" s="216"/>
      <c r="I26" s="215"/>
      <c r="J26" s="215"/>
      <c r="K26" s="240"/>
      <c r="L26" s="215"/>
      <c r="M26" s="215"/>
      <c r="N26" s="215"/>
    </row>
    <row r="27" spans="2:59" ht="15" customHeight="1">
      <c r="B27" s="215"/>
      <c r="C27" s="215"/>
      <c r="D27" s="215"/>
      <c r="E27" s="215"/>
      <c r="F27" s="215"/>
      <c r="G27" s="216"/>
      <c r="H27" s="216"/>
      <c r="I27" s="571"/>
      <c r="J27" s="571"/>
      <c r="K27" s="571"/>
      <c r="L27" s="571"/>
      <c r="M27" s="217"/>
      <c r="N27" s="217"/>
    </row>
    <row r="28" spans="2:59" ht="15" customHeight="1">
      <c r="B28" s="215"/>
      <c r="C28" s="215"/>
      <c r="D28" s="215"/>
      <c r="E28" s="215"/>
      <c r="F28" s="215"/>
      <c r="G28" s="216"/>
      <c r="H28" s="216"/>
      <c r="I28" s="215"/>
      <c r="J28" s="215"/>
      <c r="K28" s="240"/>
      <c r="L28" s="215"/>
      <c r="M28" s="215"/>
      <c r="N28" s="215"/>
    </row>
    <row r="29" spans="2:59" ht="15" customHeight="1">
      <c r="B29" s="215"/>
      <c r="C29" s="215"/>
      <c r="D29" s="215"/>
      <c r="E29" s="215"/>
      <c r="F29" s="215"/>
      <c r="G29" s="216"/>
      <c r="H29" s="216"/>
      <c r="I29" s="571"/>
      <c r="J29" s="571"/>
      <c r="K29" s="571"/>
      <c r="L29" s="571"/>
      <c r="M29" s="217"/>
      <c r="N29" s="217"/>
    </row>
  </sheetData>
  <sheetProtection algorithmName="SHA-512" hashValue="mCV+WrB5cpAR2jO7FWfpVRA/Xf7qGyJccS645mgJQfykRccTjlYcC9ZZCMuMoyHKK8b0jDPybXPApr1pE0xjhw==" saltValue="i9KpsN35EV/Q92+HOuQztQ==" spinCount="100000" sheet="1" objects="1" scenarios="1"/>
  <mergeCells count="66">
    <mergeCell ref="D20:N20"/>
    <mergeCell ref="B18:AV18"/>
    <mergeCell ref="I29:L29"/>
    <mergeCell ref="E21:E22"/>
    <mergeCell ref="F21:J22"/>
    <mergeCell ref="L21:N21"/>
    <mergeCell ref="B26:F26"/>
    <mergeCell ref="I27:L27"/>
    <mergeCell ref="AW18:AY18"/>
    <mergeCell ref="AC14:AD14"/>
    <mergeCell ref="AE14:AF14"/>
    <mergeCell ref="AG14:AH14"/>
    <mergeCell ref="AI14:AJ14"/>
    <mergeCell ref="AK14:AL14"/>
    <mergeCell ref="AM14:AN14"/>
    <mergeCell ref="M12:M15"/>
    <mergeCell ref="N12:N15"/>
    <mergeCell ref="G12:G15"/>
    <mergeCell ref="H12:H15"/>
    <mergeCell ref="I12:I15"/>
    <mergeCell ref="J12:J15"/>
    <mergeCell ref="K12:K15"/>
    <mergeCell ref="L12:L15"/>
    <mergeCell ref="BD13:BD15"/>
    <mergeCell ref="BE13:BE15"/>
    <mergeCell ref="BF13:BF15"/>
    <mergeCell ref="BG13:BG15"/>
    <mergeCell ref="O14:P14"/>
    <mergeCell ref="Q14:R14"/>
    <mergeCell ref="S14:T14"/>
    <mergeCell ref="U14:V14"/>
    <mergeCell ref="W14:X14"/>
    <mergeCell ref="Y14:Z14"/>
    <mergeCell ref="BC13:BC15"/>
    <mergeCell ref="AA14:AB14"/>
    <mergeCell ref="AO14:AP14"/>
    <mergeCell ref="AQ14:AR14"/>
    <mergeCell ref="AS14:AT14"/>
    <mergeCell ref="AZ13:AZ15"/>
    <mergeCell ref="O12:AT12"/>
    <mergeCell ref="AU12:AU15"/>
    <mergeCell ref="AV12:AY12"/>
    <mergeCell ref="AZ12:BC12"/>
    <mergeCell ref="BA13:BA15"/>
    <mergeCell ref="BB13:BB15"/>
    <mergeCell ref="AM13:AT13"/>
    <mergeCell ref="AV13:AV15"/>
    <mergeCell ref="AW13:AW15"/>
    <mergeCell ref="AX13:AX15"/>
    <mergeCell ref="AY13:AY15"/>
    <mergeCell ref="F12:F15"/>
    <mergeCell ref="C9:D9"/>
    <mergeCell ref="B2:B6"/>
    <mergeCell ref="C2:BE6"/>
    <mergeCell ref="BF6:BG6"/>
    <mergeCell ref="AV7:AZ7"/>
    <mergeCell ref="C8:D8"/>
    <mergeCell ref="C10:D10"/>
    <mergeCell ref="B12:B15"/>
    <mergeCell ref="C12:C15"/>
    <mergeCell ref="D12:D15"/>
    <mergeCell ref="E12:E15"/>
    <mergeCell ref="BD12:BG12"/>
    <mergeCell ref="O13:V13"/>
    <mergeCell ref="W13:AD13"/>
    <mergeCell ref="AE13:AL13"/>
  </mergeCells>
  <conditionalFormatting sqref="AZ16:BC17">
    <cfRule type="cellIs" dxfId="11" priority="5" operator="greaterThan">
      <formula>1</formula>
    </cfRule>
    <cfRule type="cellIs" dxfId="10" priority="6" operator="between">
      <formula>0.95000000000001</formula>
      <formula>1</formula>
    </cfRule>
    <cfRule type="cellIs" dxfId="9" priority="7" operator="between">
      <formula>0.75</formula>
      <formula>0.95</formula>
    </cfRule>
    <cfRule type="cellIs" dxfId="8" priority="8" operator="lessThan">
      <formula>0.75</formula>
    </cfRule>
  </conditionalFormatting>
  <dataValidations count="1">
    <dataValidation allowBlank="1" showInputMessage="1" showErrorMessage="1" prompt="Transcriba de manera exacta el objetivo definido en la caracterización del proceso." sqref="C9:D9" xr:uid="{00000000-0002-0000-1100-000000000000}"/>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100-000001000000}">
          <x14:formula1>
            <xm:f>'Listas-N'!$E$6:$E$10</xm:f>
          </x14:formula1>
          <xm:sqref>C10:D10</xm:sqref>
        </x14:dataValidation>
        <x14:dataValidation type="list" allowBlank="1" showInputMessage="1" showErrorMessage="1" xr:uid="{00000000-0002-0000-1100-000002000000}">
          <x14:formula1>
            <xm:f>'Listas-N'!$C$6:$C$21</xm:f>
          </x14:formula1>
          <xm:sqref>C8:D8</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sheetPr>
  <dimension ref="B1:BG30"/>
  <sheetViews>
    <sheetView showGridLines="0" zoomScale="55" zoomScaleNormal="55" workbookViewId="0">
      <selection activeCell="B9" sqref="B9"/>
    </sheetView>
  </sheetViews>
  <sheetFormatPr baseColWidth="10" defaultColWidth="17.33203125" defaultRowHeight="15"/>
  <cols>
    <col min="1" max="1" width="4.33203125" style="66" customWidth="1"/>
    <col min="2" max="2" width="50.44140625" style="212" customWidth="1"/>
    <col min="3" max="3" width="48.33203125" style="212" customWidth="1"/>
    <col min="4" max="4" width="49.6640625" style="212" customWidth="1"/>
    <col min="5" max="6" width="27.5546875" style="212" customWidth="1"/>
    <col min="7" max="8" width="29.33203125" style="213" customWidth="1"/>
    <col min="9" max="9" width="35.44140625" style="212" customWidth="1"/>
    <col min="10" max="10" width="31.88671875" style="212" customWidth="1"/>
    <col min="11" max="11" width="55.88671875" style="212" customWidth="1"/>
    <col min="12" max="12" width="48.44140625" style="212" customWidth="1"/>
    <col min="13" max="13" width="45.88671875" style="212" customWidth="1"/>
    <col min="14" max="14" width="33.44140625" style="212" customWidth="1"/>
    <col min="15" max="46" width="15.88671875" style="66" customWidth="1"/>
    <col min="47" max="47" width="24.5546875" style="66" customWidth="1"/>
    <col min="48" max="48" width="22.88671875" style="66" customWidth="1"/>
    <col min="49" max="49" width="19.33203125" style="66" customWidth="1"/>
    <col min="50" max="50" width="18.44140625" style="66" customWidth="1"/>
    <col min="51" max="51" width="19.44140625" style="66" customWidth="1"/>
    <col min="52" max="52" width="23.33203125" style="66" customWidth="1"/>
    <col min="53" max="54" width="25.109375" style="66" customWidth="1"/>
    <col min="55" max="55" width="26.6640625" style="66" customWidth="1"/>
    <col min="56" max="56" width="26.33203125" style="66" customWidth="1"/>
    <col min="57" max="57" width="26.5546875" style="66" customWidth="1"/>
    <col min="58" max="58" width="26.33203125" style="66" customWidth="1"/>
    <col min="59" max="59" width="27.33203125" style="66" customWidth="1"/>
    <col min="60" max="16384" width="17.33203125" style="66"/>
  </cols>
  <sheetData>
    <row r="1" spans="2:59" ht="15" customHeight="1" thickBot="1"/>
    <row r="2" spans="2:59" ht="16.5" customHeight="1">
      <c r="B2" s="498" t="s">
        <v>125</v>
      </c>
      <c r="C2" s="530" t="s">
        <v>111</v>
      </c>
      <c r="D2" s="531"/>
      <c r="E2" s="531"/>
      <c r="F2" s="531"/>
      <c r="G2" s="531"/>
      <c r="H2" s="531"/>
      <c r="I2" s="531"/>
      <c r="J2" s="531"/>
      <c r="K2" s="531"/>
      <c r="L2" s="531"/>
      <c r="M2" s="531"/>
      <c r="N2" s="531"/>
      <c r="O2" s="531"/>
      <c r="P2" s="531"/>
      <c r="Q2" s="531"/>
      <c r="R2" s="531"/>
      <c r="S2" s="531"/>
      <c r="T2" s="531"/>
      <c r="U2" s="531"/>
      <c r="V2" s="531"/>
      <c r="W2" s="531"/>
      <c r="X2" s="531"/>
      <c r="Y2" s="531"/>
      <c r="Z2" s="531"/>
      <c r="AA2" s="531"/>
      <c r="AB2" s="531"/>
      <c r="AC2" s="531"/>
      <c r="AD2" s="531"/>
      <c r="AE2" s="531"/>
      <c r="AF2" s="531"/>
      <c r="AG2" s="531"/>
      <c r="AH2" s="531"/>
      <c r="AI2" s="531"/>
      <c r="AJ2" s="531"/>
      <c r="AK2" s="531"/>
      <c r="AL2" s="531"/>
      <c r="AM2" s="531"/>
      <c r="AN2" s="531"/>
      <c r="AO2" s="531"/>
      <c r="AP2" s="531"/>
      <c r="AQ2" s="531"/>
      <c r="AR2" s="531"/>
      <c r="AS2" s="531"/>
      <c r="AT2" s="531"/>
      <c r="AU2" s="531"/>
      <c r="AV2" s="531"/>
      <c r="AW2" s="531"/>
      <c r="AX2" s="531"/>
      <c r="AY2" s="531"/>
      <c r="AZ2" s="531"/>
      <c r="BA2" s="531"/>
      <c r="BB2" s="531"/>
      <c r="BC2" s="531"/>
      <c r="BD2" s="531"/>
      <c r="BE2" s="532"/>
      <c r="BF2" s="55" t="s">
        <v>643</v>
      </c>
      <c r="BG2" s="56"/>
    </row>
    <row r="3" spans="2:59" ht="16.5" customHeight="1">
      <c r="B3" s="499"/>
      <c r="C3" s="533"/>
      <c r="D3" s="534"/>
      <c r="E3" s="534"/>
      <c r="F3" s="534"/>
      <c r="G3" s="534"/>
      <c r="H3" s="534"/>
      <c r="I3" s="534"/>
      <c r="J3" s="534"/>
      <c r="K3" s="534"/>
      <c r="L3" s="534"/>
      <c r="M3" s="534"/>
      <c r="N3" s="534"/>
      <c r="O3" s="534"/>
      <c r="P3" s="534"/>
      <c r="Q3" s="534"/>
      <c r="R3" s="534"/>
      <c r="S3" s="534"/>
      <c r="T3" s="534"/>
      <c r="U3" s="534"/>
      <c r="V3" s="534"/>
      <c r="W3" s="534"/>
      <c r="X3" s="534"/>
      <c r="Y3" s="534"/>
      <c r="Z3" s="534"/>
      <c r="AA3" s="534"/>
      <c r="AB3" s="534"/>
      <c r="AC3" s="534"/>
      <c r="AD3" s="534"/>
      <c r="AE3" s="534"/>
      <c r="AF3" s="534"/>
      <c r="AG3" s="534"/>
      <c r="AH3" s="534"/>
      <c r="AI3" s="534"/>
      <c r="AJ3" s="534"/>
      <c r="AK3" s="534"/>
      <c r="AL3" s="534"/>
      <c r="AM3" s="534"/>
      <c r="AN3" s="534"/>
      <c r="AO3" s="534"/>
      <c r="AP3" s="534"/>
      <c r="AQ3" s="534"/>
      <c r="AR3" s="534"/>
      <c r="AS3" s="534"/>
      <c r="AT3" s="534"/>
      <c r="AU3" s="534"/>
      <c r="AV3" s="534"/>
      <c r="AW3" s="534"/>
      <c r="AX3" s="534"/>
      <c r="AY3" s="534"/>
      <c r="AZ3" s="534"/>
      <c r="BA3" s="534"/>
      <c r="BB3" s="534"/>
      <c r="BC3" s="534"/>
      <c r="BD3" s="534"/>
      <c r="BE3" s="535"/>
      <c r="BF3" s="57" t="s">
        <v>25</v>
      </c>
      <c r="BG3" s="58" t="s">
        <v>26</v>
      </c>
    </row>
    <row r="4" spans="2:59" ht="16.5" customHeight="1">
      <c r="B4" s="499"/>
      <c r="C4" s="533"/>
      <c r="D4" s="534"/>
      <c r="E4" s="534"/>
      <c r="F4" s="534"/>
      <c r="G4" s="534"/>
      <c r="H4" s="534"/>
      <c r="I4" s="534"/>
      <c r="J4" s="534"/>
      <c r="K4" s="534"/>
      <c r="L4" s="534"/>
      <c r="M4" s="534"/>
      <c r="N4" s="534"/>
      <c r="O4" s="534"/>
      <c r="P4" s="534"/>
      <c r="Q4" s="534"/>
      <c r="R4" s="534"/>
      <c r="S4" s="534"/>
      <c r="T4" s="534"/>
      <c r="U4" s="534"/>
      <c r="V4" s="534"/>
      <c r="W4" s="534"/>
      <c r="X4" s="534"/>
      <c r="Y4" s="534"/>
      <c r="Z4" s="534"/>
      <c r="AA4" s="534"/>
      <c r="AB4" s="534"/>
      <c r="AC4" s="534"/>
      <c r="AD4" s="534"/>
      <c r="AE4" s="534"/>
      <c r="AF4" s="534"/>
      <c r="AG4" s="534"/>
      <c r="AH4" s="534"/>
      <c r="AI4" s="534"/>
      <c r="AJ4" s="534"/>
      <c r="AK4" s="534"/>
      <c r="AL4" s="534"/>
      <c r="AM4" s="534"/>
      <c r="AN4" s="534"/>
      <c r="AO4" s="534"/>
      <c r="AP4" s="534"/>
      <c r="AQ4" s="534"/>
      <c r="AR4" s="534"/>
      <c r="AS4" s="534"/>
      <c r="AT4" s="534"/>
      <c r="AU4" s="534"/>
      <c r="AV4" s="534"/>
      <c r="AW4" s="534"/>
      <c r="AX4" s="534"/>
      <c r="AY4" s="534"/>
      <c r="AZ4" s="534"/>
      <c r="BA4" s="534"/>
      <c r="BB4" s="534"/>
      <c r="BC4" s="534"/>
      <c r="BD4" s="534"/>
      <c r="BE4" s="535"/>
      <c r="BF4" s="242">
        <v>6</v>
      </c>
      <c r="BG4" s="243" t="s">
        <v>34</v>
      </c>
    </row>
    <row r="5" spans="2:59" ht="16.5" customHeight="1">
      <c r="B5" s="499"/>
      <c r="C5" s="533"/>
      <c r="D5" s="534"/>
      <c r="E5" s="534"/>
      <c r="F5" s="534"/>
      <c r="G5" s="534"/>
      <c r="H5" s="534"/>
      <c r="I5" s="534"/>
      <c r="J5" s="534"/>
      <c r="K5" s="534"/>
      <c r="L5" s="534"/>
      <c r="M5" s="534"/>
      <c r="N5" s="534"/>
      <c r="O5" s="534"/>
      <c r="P5" s="534"/>
      <c r="Q5" s="534"/>
      <c r="R5" s="534"/>
      <c r="S5" s="534"/>
      <c r="T5" s="534"/>
      <c r="U5" s="534"/>
      <c r="V5" s="534"/>
      <c r="W5" s="534"/>
      <c r="X5" s="534"/>
      <c r="Y5" s="534"/>
      <c r="Z5" s="534"/>
      <c r="AA5" s="534"/>
      <c r="AB5" s="534"/>
      <c r="AC5" s="534"/>
      <c r="AD5" s="534"/>
      <c r="AE5" s="534"/>
      <c r="AF5" s="534"/>
      <c r="AG5" s="534"/>
      <c r="AH5" s="534"/>
      <c r="AI5" s="534"/>
      <c r="AJ5" s="534"/>
      <c r="AK5" s="534"/>
      <c r="AL5" s="534"/>
      <c r="AM5" s="534"/>
      <c r="AN5" s="534"/>
      <c r="AO5" s="534"/>
      <c r="AP5" s="534"/>
      <c r="AQ5" s="534"/>
      <c r="AR5" s="534"/>
      <c r="AS5" s="534"/>
      <c r="AT5" s="534"/>
      <c r="AU5" s="534"/>
      <c r="AV5" s="534"/>
      <c r="AW5" s="534"/>
      <c r="AX5" s="534"/>
      <c r="AY5" s="534"/>
      <c r="AZ5" s="534"/>
      <c r="BA5" s="534"/>
      <c r="BB5" s="534"/>
      <c r="BC5" s="534"/>
      <c r="BD5" s="534"/>
      <c r="BE5" s="535"/>
      <c r="BF5" s="61" t="s">
        <v>27</v>
      </c>
      <c r="BG5" s="62"/>
    </row>
    <row r="6" spans="2:59" ht="16.5" customHeight="1" thickBot="1">
      <c r="B6" s="500"/>
      <c r="C6" s="536"/>
      <c r="D6" s="537"/>
      <c r="E6" s="537"/>
      <c r="F6" s="537"/>
      <c r="G6" s="537"/>
      <c r="H6" s="537"/>
      <c r="I6" s="537"/>
      <c r="J6" s="537"/>
      <c r="K6" s="537"/>
      <c r="L6" s="537"/>
      <c r="M6" s="537"/>
      <c r="N6" s="537"/>
      <c r="O6" s="537"/>
      <c r="P6" s="537"/>
      <c r="Q6" s="537"/>
      <c r="R6" s="537"/>
      <c r="S6" s="537"/>
      <c r="T6" s="537"/>
      <c r="U6" s="537"/>
      <c r="V6" s="537"/>
      <c r="W6" s="537"/>
      <c r="X6" s="537"/>
      <c r="Y6" s="537"/>
      <c r="Z6" s="537"/>
      <c r="AA6" s="537"/>
      <c r="AB6" s="537"/>
      <c r="AC6" s="537"/>
      <c r="AD6" s="537"/>
      <c r="AE6" s="537"/>
      <c r="AF6" s="537"/>
      <c r="AG6" s="537"/>
      <c r="AH6" s="537"/>
      <c r="AI6" s="537"/>
      <c r="AJ6" s="537"/>
      <c r="AK6" s="537"/>
      <c r="AL6" s="537"/>
      <c r="AM6" s="537"/>
      <c r="AN6" s="537"/>
      <c r="AO6" s="537"/>
      <c r="AP6" s="537"/>
      <c r="AQ6" s="537"/>
      <c r="AR6" s="537"/>
      <c r="AS6" s="537"/>
      <c r="AT6" s="537"/>
      <c r="AU6" s="537"/>
      <c r="AV6" s="537"/>
      <c r="AW6" s="537"/>
      <c r="AX6" s="537"/>
      <c r="AY6" s="537"/>
      <c r="AZ6" s="537"/>
      <c r="BA6" s="537"/>
      <c r="BB6" s="537"/>
      <c r="BC6" s="537"/>
      <c r="BD6" s="537"/>
      <c r="BE6" s="538"/>
      <c r="BF6" s="539">
        <v>45428</v>
      </c>
      <c r="BG6" s="540"/>
    </row>
    <row r="7" spans="2:59" ht="19.5" customHeight="1">
      <c r="B7" s="63"/>
      <c r="C7" s="63"/>
      <c r="D7" s="63"/>
      <c r="E7" s="63"/>
      <c r="F7" s="63"/>
      <c r="G7" s="64"/>
      <c r="H7" s="64"/>
      <c r="I7" s="63"/>
      <c r="J7" s="63"/>
      <c r="K7" s="63"/>
      <c r="L7" s="63"/>
      <c r="M7" s="63"/>
      <c r="N7" s="63"/>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541"/>
      <c r="AW7" s="542"/>
      <c r="AX7" s="542"/>
      <c r="AY7" s="542"/>
      <c r="AZ7" s="543"/>
      <c r="BA7" s="246"/>
      <c r="BB7" s="246"/>
      <c r="BC7" s="246"/>
      <c r="BD7" s="65"/>
      <c r="BE7" s="65"/>
    </row>
    <row r="8" spans="2:59" ht="28.5" customHeight="1">
      <c r="B8" s="67" t="s">
        <v>44</v>
      </c>
      <c r="C8" s="600" t="s">
        <v>92</v>
      </c>
      <c r="D8" s="600"/>
      <c r="E8" s="68"/>
      <c r="F8" s="68"/>
      <c r="G8" s="68"/>
      <c r="H8" s="68"/>
      <c r="I8" s="68"/>
      <c r="J8" s="68"/>
      <c r="K8" s="68"/>
      <c r="L8" s="68"/>
      <c r="M8" s="68"/>
      <c r="N8" s="68"/>
      <c r="AV8" s="246"/>
      <c r="AW8" s="246"/>
      <c r="AX8" s="246"/>
      <c r="AY8" s="246"/>
      <c r="AZ8" s="246"/>
      <c r="BA8" s="246"/>
      <c r="BB8" s="246"/>
      <c r="BC8" s="246"/>
    </row>
    <row r="9" spans="2:59" ht="124.5" customHeight="1">
      <c r="B9" s="67" t="s">
        <v>31</v>
      </c>
      <c r="C9" s="528" t="s">
        <v>550</v>
      </c>
      <c r="D9" s="529"/>
      <c r="E9" s="68"/>
      <c r="F9" s="68"/>
      <c r="G9" s="68"/>
      <c r="H9" s="68"/>
      <c r="I9" s="68"/>
      <c r="J9" s="68"/>
      <c r="K9" s="68"/>
      <c r="L9" s="68"/>
      <c r="M9" s="68"/>
      <c r="N9" s="68"/>
      <c r="AV9" s="246"/>
      <c r="AW9" s="246"/>
      <c r="AX9" s="246"/>
      <c r="AY9" s="246"/>
      <c r="AZ9" s="246"/>
      <c r="BA9" s="246"/>
      <c r="BB9" s="246"/>
      <c r="BC9" s="246"/>
    </row>
    <row r="10" spans="2:59" ht="30" customHeight="1">
      <c r="B10" s="67" t="s">
        <v>96</v>
      </c>
      <c r="C10" s="545">
        <v>2025</v>
      </c>
      <c r="D10" s="546"/>
      <c r="E10" s="68"/>
      <c r="F10" s="68"/>
      <c r="G10" s="68"/>
      <c r="H10" s="68"/>
      <c r="I10" s="68"/>
      <c r="J10" s="68"/>
      <c r="K10" s="68"/>
      <c r="L10" s="68"/>
      <c r="M10" s="68"/>
      <c r="N10" s="68"/>
      <c r="AV10" s="246"/>
      <c r="AW10" s="246"/>
      <c r="AX10" s="246"/>
      <c r="AY10" s="246"/>
      <c r="AZ10" s="246"/>
      <c r="BA10" s="246"/>
      <c r="BB10" s="246"/>
      <c r="BC10" s="246"/>
    </row>
    <row r="11" spans="2:59" ht="14.25" customHeight="1">
      <c r="B11" s="63"/>
      <c r="C11" s="63"/>
      <c r="D11" s="63"/>
      <c r="E11" s="63"/>
      <c r="F11" s="63"/>
      <c r="G11" s="64"/>
      <c r="H11" s="64"/>
      <c r="I11" s="63"/>
      <c r="J11" s="63"/>
      <c r="K11" s="63"/>
      <c r="L11" s="63"/>
      <c r="M11" s="63"/>
      <c r="N11" s="63"/>
      <c r="AV11" s="246"/>
      <c r="AW11" s="246"/>
      <c r="AX11" s="246"/>
      <c r="AY11" s="246"/>
      <c r="AZ11" s="246"/>
      <c r="BA11" s="246"/>
      <c r="BB11" s="246"/>
      <c r="BC11" s="246"/>
    </row>
    <row r="12" spans="2:59" ht="24" customHeight="1">
      <c r="B12" s="497" t="s">
        <v>0</v>
      </c>
      <c r="C12" s="497" t="s">
        <v>51</v>
      </c>
      <c r="D12" s="497" t="s">
        <v>131</v>
      </c>
      <c r="E12" s="497" t="s">
        <v>59</v>
      </c>
      <c r="F12" s="497" t="s">
        <v>130</v>
      </c>
      <c r="G12" s="497" t="s">
        <v>56</v>
      </c>
      <c r="H12" s="497" t="s">
        <v>22</v>
      </c>
      <c r="I12" s="497" t="s">
        <v>58</v>
      </c>
      <c r="J12" s="497" t="s">
        <v>38</v>
      </c>
      <c r="K12" s="497" t="s">
        <v>33</v>
      </c>
      <c r="L12" s="497" t="s">
        <v>17</v>
      </c>
      <c r="M12" s="497" t="s">
        <v>39</v>
      </c>
      <c r="N12" s="497" t="s">
        <v>41</v>
      </c>
      <c r="O12" s="551" t="s">
        <v>105</v>
      </c>
      <c r="P12" s="551"/>
      <c r="Q12" s="551"/>
      <c r="R12" s="551"/>
      <c r="S12" s="551"/>
      <c r="T12" s="551"/>
      <c r="U12" s="551"/>
      <c r="V12" s="551"/>
      <c r="W12" s="551"/>
      <c r="X12" s="551"/>
      <c r="Y12" s="551"/>
      <c r="Z12" s="551"/>
      <c r="AA12" s="551"/>
      <c r="AB12" s="551"/>
      <c r="AC12" s="551"/>
      <c r="AD12" s="551"/>
      <c r="AE12" s="551"/>
      <c r="AF12" s="551"/>
      <c r="AG12" s="551"/>
      <c r="AH12" s="551"/>
      <c r="AI12" s="551"/>
      <c r="AJ12" s="551"/>
      <c r="AK12" s="551"/>
      <c r="AL12" s="551"/>
      <c r="AM12" s="551"/>
      <c r="AN12" s="551"/>
      <c r="AO12" s="551"/>
      <c r="AP12" s="551"/>
      <c r="AQ12" s="551"/>
      <c r="AR12" s="551"/>
      <c r="AS12" s="551"/>
      <c r="AT12" s="551"/>
      <c r="AU12" s="552" t="s">
        <v>60</v>
      </c>
      <c r="AV12" s="553" t="s">
        <v>126</v>
      </c>
      <c r="AW12" s="554"/>
      <c r="AX12" s="554"/>
      <c r="AY12" s="555"/>
      <c r="AZ12" s="556" t="s">
        <v>123</v>
      </c>
      <c r="BA12" s="557"/>
      <c r="BB12" s="557"/>
      <c r="BC12" s="558"/>
      <c r="BD12" s="547" t="s">
        <v>124</v>
      </c>
      <c r="BE12" s="548"/>
      <c r="BF12" s="548"/>
      <c r="BG12" s="549"/>
    </row>
    <row r="13" spans="2:59" ht="21.75" customHeight="1">
      <c r="B13" s="497"/>
      <c r="C13" s="497"/>
      <c r="D13" s="497"/>
      <c r="E13" s="497"/>
      <c r="F13" s="497"/>
      <c r="G13" s="497"/>
      <c r="H13" s="497"/>
      <c r="I13" s="497"/>
      <c r="J13" s="497"/>
      <c r="K13" s="497"/>
      <c r="L13" s="497"/>
      <c r="M13" s="497"/>
      <c r="N13" s="497"/>
      <c r="O13" s="550" t="s">
        <v>18</v>
      </c>
      <c r="P13" s="550"/>
      <c r="Q13" s="550"/>
      <c r="R13" s="550"/>
      <c r="S13" s="550"/>
      <c r="T13" s="550"/>
      <c r="U13" s="550"/>
      <c r="V13" s="550"/>
      <c r="W13" s="550" t="s">
        <v>19</v>
      </c>
      <c r="X13" s="550"/>
      <c r="Y13" s="550"/>
      <c r="Z13" s="550"/>
      <c r="AA13" s="550"/>
      <c r="AB13" s="550"/>
      <c r="AC13" s="550"/>
      <c r="AD13" s="550"/>
      <c r="AE13" s="550" t="s">
        <v>20</v>
      </c>
      <c r="AF13" s="550"/>
      <c r="AG13" s="550"/>
      <c r="AH13" s="550"/>
      <c r="AI13" s="550"/>
      <c r="AJ13" s="550"/>
      <c r="AK13" s="550"/>
      <c r="AL13" s="550"/>
      <c r="AM13" s="550" t="s">
        <v>21</v>
      </c>
      <c r="AN13" s="550"/>
      <c r="AO13" s="550"/>
      <c r="AP13" s="550"/>
      <c r="AQ13" s="550"/>
      <c r="AR13" s="550"/>
      <c r="AS13" s="550"/>
      <c r="AT13" s="550"/>
      <c r="AU13" s="552"/>
      <c r="AV13" s="562" t="s">
        <v>112</v>
      </c>
      <c r="AW13" s="562" t="s">
        <v>19</v>
      </c>
      <c r="AX13" s="562" t="s">
        <v>113</v>
      </c>
      <c r="AY13" s="562" t="s">
        <v>114</v>
      </c>
      <c r="AZ13" s="559" t="s">
        <v>112</v>
      </c>
      <c r="BA13" s="559" t="s">
        <v>115</v>
      </c>
      <c r="BB13" s="559" t="s">
        <v>116</v>
      </c>
      <c r="BC13" s="559" t="s">
        <v>117</v>
      </c>
      <c r="BD13" s="565" t="s">
        <v>18</v>
      </c>
      <c r="BE13" s="565" t="s">
        <v>19</v>
      </c>
      <c r="BF13" s="565" t="s">
        <v>20</v>
      </c>
      <c r="BG13" s="565" t="s">
        <v>21</v>
      </c>
    </row>
    <row r="14" spans="2:59" ht="21.75" customHeight="1">
      <c r="B14" s="497"/>
      <c r="C14" s="497"/>
      <c r="D14" s="497"/>
      <c r="E14" s="497"/>
      <c r="F14" s="497"/>
      <c r="G14" s="497"/>
      <c r="H14" s="497"/>
      <c r="I14" s="497"/>
      <c r="J14" s="497"/>
      <c r="K14" s="497"/>
      <c r="L14" s="497"/>
      <c r="M14" s="497"/>
      <c r="N14" s="497"/>
      <c r="O14" s="568" t="s">
        <v>2</v>
      </c>
      <c r="P14" s="568"/>
      <c r="Q14" s="568" t="s">
        <v>3</v>
      </c>
      <c r="R14" s="568"/>
      <c r="S14" s="568" t="s">
        <v>4</v>
      </c>
      <c r="T14" s="568"/>
      <c r="U14" s="551" t="s">
        <v>5</v>
      </c>
      <c r="V14" s="551"/>
      <c r="W14" s="568" t="s">
        <v>24</v>
      </c>
      <c r="X14" s="568"/>
      <c r="Y14" s="568" t="s">
        <v>6</v>
      </c>
      <c r="Z14" s="568"/>
      <c r="AA14" s="568" t="s">
        <v>7</v>
      </c>
      <c r="AB14" s="568"/>
      <c r="AC14" s="551" t="s">
        <v>5</v>
      </c>
      <c r="AD14" s="551"/>
      <c r="AE14" s="568" t="s">
        <v>8</v>
      </c>
      <c r="AF14" s="568"/>
      <c r="AG14" s="568" t="s">
        <v>9</v>
      </c>
      <c r="AH14" s="568"/>
      <c r="AI14" s="568" t="s">
        <v>10</v>
      </c>
      <c r="AJ14" s="568"/>
      <c r="AK14" s="551" t="s">
        <v>5</v>
      </c>
      <c r="AL14" s="551"/>
      <c r="AM14" s="568" t="s">
        <v>11</v>
      </c>
      <c r="AN14" s="568"/>
      <c r="AO14" s="568" t="s">
        <v>12</v>
      </c>
      <c r="AP14" s="568"/>
      <c r="AQ14" s="568" t="s">
        <v>13</v>
      </c>
      <c r="AR14" s="568"/>
      <c r="AS14" s="551" t="s">
        <v>5</v>
      </c>
      <c r="AT14" s="551"/>
      <c r="AU14" s="552"/>
      <c r="AV14" s="563"/>
      <c r="AW14" s="563"/>
      <c r="AX14" s="563"/>
      <c r="AY14" s="563"/>
      <c r="AZ14" s="560"/>
      <c r="BA14" s="560"/>
      <c r="BB14" s="560"/>
      <c r="BC14" s="560"/>
      <c r="BD14" s="566"/>
      <c r="BE14" s="566"/>
      <c r="BF14" s="566"/>
      <c r="BG14" s="566"/>
    </row>
    <row r="15" spans="2:59" ht="21.75" customHeight="1">
      <c r="B15" s="497"/>
      <c r="C15" s="497"/>
      <c r="D15" s="497"/>
      <c r="E15" s="497"/>
      <c r="F15" s="497"/>
      <c r="G15" s="497"/>
      <c r="H15" s="497"/>
      <c r="I15" s="497"/>
      <c r="J15" s="497"/>
      <c r="K15" s="497"/>
      <c r="L15" s="497"/>
      <c r="M15" s="497"/>
      <c r="N15" s="497"/>
      <c r="O15" s="69" t="s">
        <v>14</v>
      </c>
      <c r="P15" s="70" t="s">
        <v>15</v>
      </c>
      <c r="Q15" s="69" t="s">
        <v>14</v>
      </c>
      <c r="R15" s="70" t="s">
        <v>15</v>
      </c>
      <c r="S15" s="69" t="s">
        <v>14</v>
      </c>
      <c r="T15" s="70" t="s">
        <v>15</v>
      </c>
      <c r="U15" s="71" t="s">
        <v>14</v>
      </c>
      <c r="V15" s="72" t="s">
        <v>15</v>
      </c>
      <c r="W15" s="69" t="s">
        <v>14</v>
      </c>
      <c r="X15" s="70" t="s">
        <v>15</v>
      </c>
      <c r="Y15" s="69" t="s">
        <v>14</v>
      </c>
      <c r="Z15" s="70" t="s">
        <v>15</v>
      </c>
      <c r="AA15" s="69" t="s">
        <v>14</v>
      </c>
      <c r="AB15" s="70" t="s">
        <v>15</v>
      </c>
      <c r="AC15" s="71" t="s">
        <v>14</v>
      </c>
      <c r="AD15" s="72" t="s">
        <v>15</v>
      </c>
      <c r="AE15" s="69" t="s">
        <v>14</v>
      </c>
      <c r="AF15" s="70" t="s">
        <v>15</v>
      </c>
      <c r="AG15" s="69" t="s">
        <v>14</v>
      </c>
      <c r="AH15" s="70" t="s">
        <v>15</v>
      </c>
      <c r="AI15" s="69" t="s">
        <v>14</v>
      </c>
      <c r="AJ15" s="70" t="s">
        <v>15</v>
      </c>
      <c r="AK15" s="71" t="s">
        <v>14</v>
      </c>
      <c r="AL15" s="72" t="s">
        <v>15</v>
      </c>
      <c r="AM15" s="69" t="s">
        <v>14</v>
      </c>
      <c r="AN15" s="70" t="s">
        <v>15</v>
      </c>
      <c r="AO15" s="69" t="s">
        <v>14</v>
      </c>
      <c r="AP15" s="70" t="s">
        <v>15</v>
      </c>
      <c r="AQ15" s="69" t="s">
        <v>14</v>
      </c>
      <c r="AR15" s="70" t="s">
        <v>15</v>
      </c>
      <c r="AS15" s="71" t="s">
        <v>14</v>
      </c>
      <c r="AT15" s="72" t="s">
        <v>15</v>
      </c>
      <c r="AU15" s="552"/>
      <c r="AV15" s="676"/>
      <c r="AW15" s="676"/>
      <c r="AX15" s="676"/>
      <c r="AY15" s="676"/>
      <c r="AZ15" s="674"/>
      <c r="BA15" s="674"/>
      <c r="BB15" s="674"/>
      <c r="BC15" s="674"/>
      <c r="BD15" s="678"/>
      <c r="BE15" s="678"/>
      <c r="BF15" s="678"/>
      <c r="BG15" s="678"/>
    </row>
    <row r="16" spans="2:59" ht="126.6" customHeight="1">
      <c r="B16" s="696" t="str">
        <f>+'Anexo 1. 01-FR-003 POA INSTIT.'!B55</f>
        <v>4. Fortalecer las capacidades institucionales a través de la  modernización y la transformación tecnológica de la Personería de Bogotá, D. C.</v>
      </c>
      <c r="C16" s="696" t="str">
        <f>+'Anexo 1. 01-FR-003 POA INSTIT.'!C95</f>
        <v>4.10 Desarrollar 600 actividades encaminadas a la prevención de las faltas disciplinarias mediante la ejecución oportuna de actuaciones de fondo en los procesos que se adelanten, en el cuatrienio.</v>
      </c>
      <c r="D16" s="348" t="str">
        <f>+'Anexo 1. 01-FR-003 POA INSTIT.'!D95</f>
        <v>4.10.1 Realizar 24 actividades encaminadas a la prevención de las faltas disciplinarias que se presentan con mayor frecuencia por parte de los(as) funcionarios.</v>
      </c>
      <c r="E16" s="73">
        <f>+'Anexo 1. 01-FR-003 POA INSTIT.'!E95</f>
        <v>0.35</v>
      </c>
      <c r="F16" s="79">
        <f>+'Anexo 1. 01-FR-003 POA INSTIT.'!F95</f>
        <v>24</v>
      </c>
      <c r="G16" s="85">
        <f>+'Anexo 1. 01-FR-003 POA INSTIT.'!L95</f>
        <v>6</v>
      </c>
      <c r="H16" s="108" t="str">
        <f>+'Anexo 1. 01-FR-003 POA INSTIT.'!G94</f>
        <v>S.I</v>
      </c>
      <c r="I16" s="75" t="str">
        <f>+'Anexo 1. 01-FR-003 POA INSTIT.'!H95</f>
        <v>Sensibilizaciones efectuadas</v>
      </c>
      <c r="J16" s="125" t="s">
        <v>485</v>
      </c>
      <c r="K16" s="382" t="s">
        <v>486</v>
      </c>
      <c r="L16" s="174" t="s">
        <v>487</v>
      </c>
      <c r="M16" s="174" t="s">
        <v>488</v>
      </c>
      <c r="N16" s="92" t="str">
        <f>+'Anexo 1. 01-FR-003 POA INSTIT.'!J95</f>
        <v xml:space="preserve">Oficina de Control Disciplinario  Interno </v>
      </c>
      <c r="O16" s="247">
        <v>0</v>
      </c>
      <c r="P16" s="247"/>
      <c r="Q16" s="247">
        <v>0</v>
      </c>
      <c r="R16" s="247"/>
      <c r="S16" s="247">
        <v>1</v>
      </c>
      <c r="T16" s="247"/>
      <c r="U16" s="208">
        <f t="shared" ref="U16:V18" si="0">O16+Q16+S16</f>
        <v>1</v>
      </c>
      <c r="V16" s="208">
        <f t="shared" si="0"/>
        <v>0</v>
      </c>
      <c r="W16" s="247">
        <v>0</v>
      </c>
      <c r="X16" s="247"/>
      <c r="Y16" s="247">
        <v>1</v>
      </c>
      <c r="Z16" s="247"/>
      <c r="AA16" s="247">
        <v>1</v>
      </c>
      <c r="AB16" s="247"/>
      <c r="AC16" s="208">
        <f t="shared" ref="AC16:AD18" si="1">W16+Y16+AA16</f>
        <v>2</v>
      </c>
      <c r="AD16" s="208">
        <f t="shared" si="1"/>
        <v>0</v>
      </c>
      <c r="AE16" s="247">
        <v>0</v>
      </c>
      <c r="AF16" s="247"/>
      <c r="AG16" s="247">
        <v>0</v>
      </c>
      <c r="AH16" s="247"/>
      <c r="AI16" s="248">
        <v>1</v>
      </c>
      <c r="AJ16" s="248"/>
      <c r="AK16" s="208">
        <f t="shared" ref="AK16:AL18" si="2">AE16+AG16+AI16</f>
        <v>1</v>
      </c>
      <c r="AL16" s="208">
        <f t="shared" si="2"/>
        <v>0</v>
      </c>
      <c r="AM16" s="247">
        <v>1</v>
      </c>
      <c r="AN16" s="247"/>
      <c r="AO16" s="247">
        <v>1</v>
      </c>
      <c r="AP16" s="247"/>
      <c r="AQ16" s="247">
        <v>0</v>
      </c>
      <c r="AR16" s="247"/>
      <c r="AS16" s="93">
        <f t="shared" ref="AS16:AT18" si="3">AM16+AO16+AQ16</f>
        <v>2</v>
      </c>
      <c r="AT16" s="93">
        <f t="shared" si="3"/>
        <v>0</v>
      </c>
      <c r="AU16" s="80">
        <f>U16+AC16+AK16+AS16</f>
        <v>6</v>
      </c>
      <c r="AV16" s="164">
        <f>+V16</f>
        <v>0</v>
      </c>
      <c r="AW16" s="164">
        <f>+V16+AD16</f>
        <v>0</v>
      </c>
      <c r="AX16" s="164">
        <f>+V16+AD16+AL16</f>
        <v>0</v>
      </c>
      <c r="AY16" s="164">
        <f>+V16+AD16+AL16+AT16</f>
        <v>0</v>
      </c>
      <c r="AZ16" s="158">
        <f t="shared" ref="AZ16:BC17" si="4">IF(AND(AV16&gt;0,$AU16&gt;0),AV16/$AU16,0)</f>
        <v>0</v>
      </c>
      <c r="BA16" s="158">
        <f t="shared" si="4"/>
        <v>0</v>
      </c>
      <c r="BB16" s="158">
        <f t="shared" si="4"/>
        <v>0</v>
      </c>
      <c r="BC16" s="158">
        <f t="shared" si="4"/>
        <v>0</v>
      </c>
      <c r="BD16" s="159">
        <f>(IF(AND(AV16&gt;0,$F16&gt;0),AV16/$F16,0))</f>
        <v>0</v>
      </c>
      <c r="BE16" s="159">
        <f t="shared" ref="BE16:BG17" si="5">(IF(AND(AW16&gt;0,$F16&gt;0),AW16/$F16,0))</f>
        <v>0</v>
      </c>
      <c r="BF16" s="159">
        <f t="shared" si="5"/>
        <v>0</v>
      </c>
      <c r="BG16" s="159">
        <f t="shared" si="5"/>
        <v>0</v>
      </c>
    </row>
    <row r="17" spans="2:59" ht="150.75" customHeight="1">
      <c r="B17" s="696"/>
      <c r="C17" s="696"/>
      <c r="D17" s="348" t="str">
        <f>+'Anexo 1. 01-FR-003 POA INSTIT.'!D96</f>
        <v>4.10.2 Proferir 152 decisiones que resuelvan de fondo los procesos disciplinarios, en cumplimiento de la normatividad legal vigente.</v>
      </c>
      <c r="E17" s="73">
        <f>+'Anexo 1. 01-FR-003 POA INSTIT.'!E96</f>
        <v>0.15</v>
      </c>
      <c r="F17" s="79">
        <f>+'Anexo 1. 01-FR-003 POA INSTIT.'!F96</f>
        <v>152</v>
      </c>
      <c r="G17" s="85">
        <f>+'Anexo 1. 01-FR-003 POA INSTIT.'!L96</f>
        <v>72</v>
      </c>
      <c r="H17" s="108">
        <f>+'Anexo 1. 01-FR-003 POA INSTIT.'!G95</f>
        <v>6</v>
      </c>
      <c r="I17" s="75" t="str">
        <f>+'Anexo 1. 01-FR-003 POA INSTIT.'!H96</f>
        <v>Decisión de fondo emitida</v>
      </c>
      <c r="J17" s="125" t="s">
        <v>566</v>
      </c>
      <c r="K17" s="241" t="s">
        <v>489</v>
      </c>
      <c r="L17" s="174" t="s">
        <v>490</v>
      </c>
      <c r="M17" s="174" t="s">
        <v>488</v>
      </c>
      <c r="N17" s="92" t="str">
        <f>+'Anexo 1. 01-FR-003 POA INSTIT.'!J96</f>
        <v>Oficina de Control Disciplinario  Interno</v>
      </c>
      <c r="O17" s="247">
        <v>12</v>
      </c>
      <c r="P17" s="247"/>
      <c r="Q17" s="247">
        <v>12</v>
      </c>
      <c r="R17" s="247"/>
      <c r="S17" s="247">
        <v>15</v>
      </c>
      <c r="T17" s="247"/>
      <c r="U17" s="208">
        <f t="shared" si="0"/>
        <v>39</v>
      </c>
      <c r="V17" s="208">
        <f t="shared" si="0"/>
        <v>0</v>
      </c>
      <c r="W17" s="247">
        <v>11</v>
      </c>
      <c r="X17" s="247"/>
      <c r="Y17" s="247">
        <v>11</v>
      </c>
      <c r="Z17" s="247"/>
      <c r="AA17" s="247">
        <v>11</v>
      </c>
      <c r="AB17" s="247"/>
      <c r="AC17" s="208">
        <f t="shared" si="1"/>
        <v>33</v>
      </c>
      <c r="AD17" s="208">
        <f t="shared" si="1"/>
        <v>0</v>
      </c>
      <c r="AE17" s="247">
        <v>0</v>
      </c>
      <c r="AF17" s="247"/>
      <c r="AG17" s="247">
        <v>0</v>
      </c>
      <c r="AH17" s="247"/>
      <c r="AI17" s="248">
        <v>0</v>
      </c>
      <c r="AJ17" s="248"/>
      <c r="AK17" s="208">
        <f t="shared" si="2"/>
        <v>0</v>
      </c>
      <c r="AL17" s="208">
        <f t="shared" si="2"/>
        <v>0</v>
      </c>
      <c r="AM17" s="247">
        <v>0</v>
      </c>
      <c r="AN17" s="247"/>
      <c r="AO17" s="247">
        <v>0</v>
      </c>
      <c r="AP17" s="247"/>
      <c r="AQ17" s="247">
        <v>0</v>
      </c>
      <c r="AR17" s="247"/>
      <c r="AS17" s="93">
        <f t="shared" si="3"/>
        <v>0</v>
      </c>
      <c r="AT17" s="93">
        <f t="shared" si="3"/>
        <v>0</v>
      </c>
      <c r="AU17" s="80">
        <f>U17+AC17+AK17+AS17</f>
        <v>72</v>
      </c>
      <c r="AV17" s="164">
        <f>+V17</f>
        <v>0</v>
      </c>
      <c r="AW17" s="164">
        <f>+V17+AD17</f>
        <v>0</v>
      </c>
      <c r="AX17" s="164">
        <f>+V17+AD17+AL17</f>
        <v>0</v>
      </c>
      <c r="AY17" s="164">
        <f>+V17+AD17+AL17+AT17</f>
        <v>0</v>
      </c>
      <c r="AZ17" s="158">
        <f t="shared" si="4"/>
        <v>0</v>
      </c>
      <c r="BA17" s="158">
        <f t="shared" si="4"/>
        <v>0</v>
      </c>
      <c r="BB17" s="158">
        <f t="shared" si="4"/>
        <v>0</v>
      </c>
      <c r="BC17" s="158">
        <f t="shared" si="4"/>
        <v>0</v>
      </c>
      <c r="BD17" s="159">
        <f>(IF(AND(AV17&gt;0,$F17&gt;0),AV17/$F17,0))</f>
        <v>0</v>
      </c>
      <c r="BE17" s="159">
        <f t="shared" si="5"/>
        <v>0</v>
      </c>
      <c r="BF17" s="159">
        <f t="shared" si="5"/>
        <v>0</v>
      </c>
      <c r="BG17" s="159">
        <f t="shared" si="5"/>
        <v>0</v>
      </c>
    </row>
    <row r="18" spans="2:59" ht="150.75" customHeight="1">
      <c r="B18" s="696"/>
      <c r="C18" s="696"/>
      <c r="D18" s="348" t="str">
        <f>+'Anexo 1. 01-FR-003 POA INSTIT.'!D97</f>
        <v>4.10.3 Proferir 424 decisiones de fondo en la etapa de instrucción de los procesos disciplinarios adelantados contra funcionarios de la entidad, en cumplimiento de la normatividad legal vigente.</v>
      </c>
      <c r="E18" s="73">
        <f>+'Anexo 1. 01-FR-003 POA INSTIT.'!E97</f>
        <v>0.5</v>
      </c>
      <c r="F18" s="79">
        <f>+'Anexo 1. 01-FR-003 POA INSTIT.'!F97</f>
        <v>424</v>
      </c>
      <c r="G18" s="85">
        <f>+'Anexo 1. 01-FR-003 POA INSTIT.'!L97</f>
        <v>72</v>
      </c>
      <c r="H18" s="108">
        <f>+'Anexo 1. 01-FR-003 POA INSTIT.'!G96</f>
        <v>115</v>
      </c>
      <c r="I18" s="75" t="str">
        <f>+'Anexo 1. 01-FR-003 POA INSTIT.'!H97</f>
        <v xml:space="preserve">Decisiones de fondo proferidas </v>
      </c>
      <c r="J18" s="125" t="s">
        <v>566</v>
      </c>
      <c r="K18" s="383" t="s">
        <v>489</v>
      </c>
      <c r="L18" s="384" t="s">
        <v>490</v>
      </c>
      <c r="M18" s="174" t="s">
        <v>488</v>
      </c>
      <c r="N18" s="92" t="str">
        <f>+'Anexo 1. 01-FR-003 POA INSTIT.'!J97</f>
        <v>Oficina de Control Disciplinario Interno
Personería Auxiliar</v>
      </c>
      <c r="O18" s="247">
        <v>0</v>
      </c>
      <c r="P18" s="247"/>
      <c r="Q18" s="247">
        <v>0</v>
      </c>
      <c r="R18" s="247"/>
      <c r="S18" s="247">
        <v>0</v>
      </c>
      <c r="T18" s="247"/>
      <c r="U18" s="208">
        <f t="shared" si="0"/>
        <v>0</v>
      </c>
      <c r="V18" s="208">
        <f t="shared" si="0"/>
        <v>0</v>
      </c>
      <c r="W18" s="247">
        <v>0</v>
      </c>
      <c r="X18" s="247"/>
      <c r="Y18" s="247">
        <v>0</v>
      </c>
      <c r="Z18" s="247"/>
      <c r="AA18" s="247">
        <v>0</v>
      </c>
      <c r="AB18" s="247"/>
      <c r="AC18" s="208">
        <f t="shared" si="1"/>
        <v>0</v>
      </c>
      <c r="AD18" s="208">
        <f t="shared" si="1"/>
        <v>0</v>
      </c>
      <c r="AE18" s="247">
        <v>12</v>
      </c>
      <c r="AF18" s="247"/>
      <c r="AG18" s="247">
        <v>12</v>
      </c>
      <c r="AH18" s="247"/>
      <c r="AI18" s="248">
        <v>12</v>
      </c>
      <c r="AJ18" s="248"/>
      <c r="AK18" s="208">
        <f t="shared" si="2"/>
        <v>36</v>
      </c>
      <c r="AL18" s="208">
        <f t="shared" si="2"/>
        <v>0</v>
      </c>
      <c r="AM18" s="247">
        <v>12</v>
      </c>
      <c r="AN18" s="247"/>
      <c r="AO18" s="247">
        <v>12</v>
      </c>
      <c r="AP18" s="247"/>
      <c r="AQ18" s="247">
        <v>12</v>
      </c>
      <c r="AR18" s="247"/>
      <c r="AS18" s="93">
        <f t="shared" si="3"/>
        <v>36</v>
      </c>
      <c r="AT18" s="93">
        <f t="shared" si="3"/>
        <v>0</v>
      </c>
      <c r="AU18" s="80">
        <f>U18+AC18+AK18+AS18</f>
        <v>72</v>
      </c>
      <c r="AV18" s="164">
        <f>+V18</f>
        <v>0</v>
      </c>
      <c r="AW18" s="164">
        <f>+V18+AD18</f>
        <v>0</v>
      </c>
      <c r="AX18" s="164">
        <f>+V18+AD18+AL18</f>
        <v>0</v>
      </c>
      <c r="AY18" s="164">
        <f>+V18+AD18+AL18+AT18</f>
        <v>0</v>
      </c>
      <c r="AZ18" s="158">
        <f t="shared" ref="AZ18" si="6">IF(AND(AV18&gt;0,$AU18&gt;0),AV18/$AU18,0)</f>
        <v>0</v>
      </c>
      <c r="BA18" s="158">
        <f t="shared" ref="BA18" si="7">IF(AND(AW18&gt;0,$AU18&gt;0),AW18/$AU18,0)</f>
        <v>0</v>
      </c>
      <c r="BB18" s="158">
        <f t="shared" ref="BB18" si="8">IF(AND(AX18&gt;0,$AU18&gt;0),AX18/$AU18,0)</f>
        <v>0</v>
      </c>
      <c r="BC18" s="158">
        <f t="shared" ref="BC18" si="9">IF(AND(AY18&gt;0,$AU18&gt;0),AY18/$AU18,0)</f>
        <v>0</v>
      </c>
      <c r="BD18" s="159">
        <f>(IF(AND(AV18&gt;0,$F18&gt;0),AV18/$F18,0))</f>
        <v>0</v>
      </c>
      <c r="BE18" s="159">
        <f t="shared" ref="BE18" si="10">(IF(AND(AW18&gt;0,$F18&gt;0),AW18/$F18,0))</f>
        <v>0</v>
      </c>
      <c r="BF18" s="159">
        <f t="shared" ref="BF18" si="11">(IF(AND(AX18&gt;0,$F18&gt;0),AX18/$F18,0))</f>
        <v>0</v>
      </c>
      <c r="BG18" s="159">
        <f t="shared" ref="BG18" si="12">(IF(AND(AY18&gt;0,$F18&gt;0),AY18/$F18,0))</f>
        <v>0</v>
      </c>
    </row>
    <row r="19" spans="2:59" ht="22.8">
      <c r="B19" s="523"/>
      <c r="C19" s="524"/>
      <c r="D19" s="524"/>
      <c r="E19" s="524"/>
      <c r="F19" s="524"/>
      <c r="G19" s="524"/>
      <c r="H19" s="524"/>
      <c r="I19" s="524"/>
      <c r="J19" s="524"/>
      <c r="K19" s="524"/>
      <c r="L19" s="524"/>
      <c r="M19" s="524"/>
      <c r="N19" s="524"/>
      <c r="O19" s="524"/>
      <c r="P19" s="524"/>
      <c r="Q19" s="524"/>
      <c r="R19" s="524"/>
      <c r="S19" s="524"/>
      <c r="T19" s="524"/>
      <c r="U19" s="524"/>
      <c r="V19" s="524"/>
      <c r="W19" s="524"/>
      <c r="X19" s="524"/>
      <c r="Y19" s="524"/>
      <c r="Z19" s="524"/>
      <c r="AA19" s="524"/>
      <c r="AB19" s="524"/>
      <c r="AC19" s="524"/>
      <c r="AD19" s="524"/>
      <c r="AE19" s="524"/>
      <c r="AF19" s="524"/>
      <c r="AG19" s="524"/>
      <c r="AH19" s="524"/>
      <c r="AI19" s="524"/>
      <c r="AJ19" s="524"/>
      <c r="AK19" s="524"/>
      <c r="AL19" s="524"/>
      <c r="AM19" s="524"/>
      <c r="AN19" s="524"/>
      <c r="AO19" s="524"/>
      <c r="AP19" s="524"/>
      <c r="AQ19" s="524"/>
      <c r="AR19" s="524"/>
      <c r="AS19" s="524"/>
      <c r="AT19" s="524"/>
      <c r="AU19" s="524"/>
      <c r="AV19" s="581"/>
      <c r="AW19" s="569" t="s">
        <v>16</v>
      </c>
      <c r="AX19" s="570"/>
      <c r="AY19" s="570"/>
      <c r="AZ19" s="1">
        <f t="shared" ref="AZ19:BG19" si="13">AVERAGE(AZ16:AZ17)</f>
        <v>0</v>
      </c>
      <c r="BA19" s="1">
        <f t="shared" si="13"/>
        <v>0</v>
      </c>
      <c r="BB19" s="1">
        <f t="shared" si="13"/>
        <v>0</v>
      </c>
      <c r="BC19" s="1">
        <f t="shared" si="13"/>
        <v>0</v>
      </c>
      <c r="BD19" s="1">
        <f t="shared" si="13"/>
        <v>0</v>
      </c>
      <c r="BE19" s="1">
        <f t="shared" si="13"/>
        <v>0</v>
      </c>
      <c r="BF19" s="1">
        <f t="shared" si="13"/>
        <v>0</v>
      </c>
      <c r="BG19" s="1">
        <f t="shared" si="13"/>
        <v>0</v>
      </c>
    </row>
    <row r="20" spans="2:59">
      <c r="B20" s="215"/>
      <c r="C20" s="215"/>
      <c r="D20" s="215"/>
      <c r="E20" s="215"/>
      <c r="F20" s="215"/>
      <c r="G20" s="216"/>
      <c r="H20" s="216"/>
      <c r="I20" s="215"/>
      <c r="J20" s="215"/>
      <c r="K20" s="215"/>
      <c r="L20" s="215"/>
      <c r="M20" s="215"/>
      <c r="N20" s="215"/>
    </row>
    <row r="21" spans="2:59">
      <c r="B21" s="215"/>
      <c r="C21" s="215"/>
      <c r="D21" s="580"/>
      <c r="E21" s="580"/>
      <c r="F21" s="580"/>
      <c r="G21" s="580"/>
      <c r="H21" s="580"/>
      <c r="I21" s="580"/>
      <c r="J21" s="580"/>
      <c r="K21" s="580"/>
      <c r="L21" s="580"/>
      <c r="M21" s="580"/>
      <c r="N21" s="580"/>
    </row>
    <row r="22" spans="2:59" ht="30" customHeight="1">
      <c r="B22" s="81" t="s">
        <v>23</v>
      </c>
      <c r="C22" s="95">
        <v>45450</v>
      </c>
      <c r="D22" s="238"/>
      <c r="E22" s="572" t="s">
        <v>50</v>
      </c>
      <c r="F22" s="573" t="s">
        <v>714</v>
      </c>
      <c r="G22" s="574"/>
      <c r="H22" s="574"/>
      <c r="I22" s="574"/>
      <c r="J22" s="575"/>
      <c r="K22" s="239"/>
      <c r="L22" s="542"/>
      <c r="M22" s="542"/>
      <c r="N22" s="579"/>
    </row>
    <row r="23" spans="2:59" ht="13.5" customHeight="1">
      <c r="B23" s="215"/>
      <c r="C23" s="215"/>
      <c r="D23" s="239"/>
      <c r="E23" s="572"/>
      <c r="F23" s="612"/>
      <c r="G23" s="613"/>
      <c r="H23" s="613"/>
      <c r="I23" s="613"/>
      <c r="J23" s="614"/>
      <c r="K23" s="215"/>
      <c r="L23" s="215"/>
      <c r="M23" s="215"/>
      <c r="N23" s="215"/>
    </row>
    <row r="24" spans="2:59" ht="31.5" customHeight="1">
      <c r="B24" s="81" t="s">
        <v>49</v>
      </c>
      <c r="C24" s="95">
        <v>45679</v>
      </c>
      <c r="D24" s="215"/>
      <c r="E24" s="215"/>
      <c r="F24" s="215"/>
      <c r="K24" s="215"/>
      <c r="L24" s="215"/>
      <c r="M24" s="215"/>
      <c r="N24" s="215"/>
    </row>
    <row r="25" spans="2:59">
      <c r="B25" s="215"/>
      <c r="C25" s="215"/>
      <c r="D25" s="215"/>
      <c r="E25" s="215"/>
      <c r="F25" s="215"/>
      <c r="K25" s="215"/>
      <c r="L25" s="215"/>
      <c r="M25" s="215"/>
      <c r="N25" s="215"/>
    </row>
    <row r="26" spans="2:59" ht="31.5" customHeight="1">
      <c r="B26" s="81" t="s">
        <v>49</v>
      </c>
      <c r="C26" s="95">
        <v>45898</v>
      </c>
      <c r="D26" s="215"/>
      <c r="E26" s="215"/>
      <c r="F26" s="215"/>
      <c r="K26" s="215"/>
      <c r="L26" s="215"/>
      <c r="M26" s="215"/>
      <c r="N26" s="215"/>
    </row>
    <row r="27" spans="2:59" ht="15" customHeight="1">
      <c r="B27" s="522" t="s">
        <v>144</v>
      </c>
      <c r="C27" s="522"/>
      <c r="D27" s="522"/>
      <c r="E27" s="522"/>
      <c r="F27" s="522"/>
      <c r="G27" s="216"/>
      <c r="H27" s="216"/>
      <c r="I27" s="215"/>
      <c r="J27" s="215"/>
      <c r="K27" s="240"/>
      <c r="L27" s="215"/>
      <c r="M27" s="215"/>
      <c r="N27" s="215"/>
    </row>
    <row r="28" spans="2:59" ht="15" customHeight="1">
      <c r="B28" s="215"/>
      <c r="C28" s="215"/>
      <c r="D28" s="215"/>
      <c r="E28" s="215"/>
      <c r="F28" s="215"/>
      <c r="G28" s="216"/>
      <c r="H28" s="216"/>
      <c r="I28" s="571"/>
      <c r="J28" s="571"/>
      <c r="K28" s="571"/>
      <c r="L28" s="571"/>
      <c r="M28" s="217"/>
      <c r="N28" s="217"/>
    </row>
    <row r="29" spans="2:59" ht="15" customHeight="1">
      <c r="B29" s="215"/>
      <c r="C29" s="215"/>
      <c r="D29" s="215"/>
      <c r="E29" s="215"/>
      <c r="F29" s="215"/>
      <c r="G29" s="216"/>
      <c r="H29" s="216"/>
      <c r="I29" s="215"/>
      <c r="J29" s="215"/>
      <c r="K29" s="240"/>
      <c r="L29" s="215"/>
      <c r="M29" s="215"/>
      <c r="N29" s="215"/>
    </row>
    <row r="30" spans="2:59" ht="15" customHeight="1">
      <c r="B30" s="215"/>
      <c r="C30" s="215"/>
      <c r="D30" s="215"/>
      <c r="E30" s="215"/>
      <c r="F30" s="215"/>
      <c r="G30" s="216"/>
      <c r="H30" s="216"/>
      <c r="I30" s="571"/>
      <c r="J30" s="571"/>
      <c r="K30" s="571"/>
      <c r="L30" s="571"/>
      <c r="M30" s="217"/>
      <c r="N30" s="217"/>
    </row>
  </sheetData>
  <sheetProtection algorithmName="SHA-512" hashValue="quP4M417/P2nD+ySAbC8PGLQp5KoZTjvFO1m7mpcCHEuQU+9lnDFIbJcC5b9lsWSCaaTL7T7B9544uU9twkPjA==" saltValue="xgrHzhvj4B7lWcOQT+v3vA==" spinCount="100000" sheet="1" objects="1" scenarios="1"/>
  <mergeCells count="68">
    <mergeCell ref="I30:L30"/>
    <mergeCell ref="E22:E23"/>
    <mergeCell ref="F22:J23"/>
    <mergeCell ref="L22:N22"/>
    <mergeCell ref="B27:F27"/>
    <mergeCell ref="I28:L28"/>
    <mergeCell ref="D21:N21"/>
    <mergeCell ref="B19:AV19"/>
    <mergeCell ref="B16:B18"/>
    <mergeCell ref="C16:C18"/>
    <mergeCell ref="AW19:AY19"/>
    <mergeCell ref="AM14:AN14"/>
    <mergeCell ref="M12:M15"/>
    <mergeCell ref="N12:N15"/>
    <mergeCell ref="G12:G15"/>
    <mergeCell ref="H12:H15"/>
    <mergeCell ref="I12:I15"/>
    <mergeCell ref="J12:J15"/>
    <mergeCell ref="K12:K15"/>
    <mergeCell ref="L12:L15"/>
    <mergeCell ref="O12:AT12"/>
    <mergeCell ref="AM13:AT13"/>
    <mergeCell ref="AC14:AD14"/>
    <mergeCell ref="AE14:AF14"/>
    <mergeCell ref="AG14:AH14"/>
    <mergeCell ref="AI14:AJ14"/>
    <mergeCell ref="AK14:AL14"/>
    <mergeCell ref="BD13:BD15"/>
    <mergeCell ref="BE13:BE15"/>
    <mergeCell ref="BF13:BF15"/>
    <mergeCell ref="BG13:BG15"/>
    <mergeCell ref="O14:P14"/>
    <mergeCell ref="Q14:R14"/>
    <mergeCell ref="S14:T14"/>
    <mergeCell ref="U14:V14"/>
    <mergeCell ref="W14:X14"/>
    <mergeCell ref="Y14:Z14"/>
    <mergeCell ref="BC13:BC15"/>
    <mergeCell ref="AA14:AB14"/>
    <mergeCell ref="AO14:AP14"/>
    <mergeCell ref="AQ14:AR14"/>
    <mergeCell ref="AS14:AT14"/>
    <mergeCell ref="AZ13:AZ15"/>
    <mergeCell ref="AU12:AU15"/>
    <mergeCell ref="AV12:AY12"/>
    <mergeCell ref="AZ12:BC12"/>
    <mergeCell ref="BA13:BA15"/>
    <mergeCell ref="BB13:BB15"/>
    <mergeCell ref="AV13:AV15"/>
    <mergeCell ref="AW13:AW15"/>
    <mergeCell ref="AX13:AX15"/>
    <mergeCell ref="AY13:AY15"/>
    <mergeCell ref="F12:F15"/>
    <mergeCell ref="C9:D9"/>
    <mergeCell ref="B2:B6"/>
    <mergeCell ref="C2:BE6"/>
    <mergeCell ref="BF6:BG6"/>
    <mergeCell ref="AV7:AZ7"/>
    <mergeCell ref="C8:D8"/>
    <mergeCell ref="C10:D10"/>
    <mergeCell ref="B12:B15"/>
    <mergeCell ref="C12:C15"/>
    <mergeCell ref="D12:D15"/>
    <mergeCell ref="E12:E15"/>
    <mergeCell ref="BD12:BG12"/>
    <mergeCell ref="O13:V13"/>
    <mergeCell ref="W13:AD13"/>
    <mergeCell ref="AE13:AL13"/>
  </mergeCells>
  <conditionalFormatting sqref="AZ16:BC18">
    <cfRule type="cellIs" dxfId="7" priority="1" operator="greaterThan">
      <formula>1</formula>
    </cfRule>
    <cfRule type="cellIs" dxfId="6" priority="2" operator="between">
      <formula>0.95000000000001</formula>
      <formula>1</formula>
    </cfRule>
    <cfRule type="cellIs" dxfId="5" priority="3" operator="between">
      <formula>0.75</formula>
      <formula>0.95</formula>
    </cfRule>
    <cfRule type="cellIs" dxfId="4" priority="4" operator="lessThan">
      <formula>0.75</formula>
    </cfRule>
  </conditionalFormatting>
  <dataValidations count="1">
    <dataValidation allowBlank="1" showInputMessage="1" showErrorMessage="1" prompt="Transcriba de manera exacta el objetivo definido en la caracterización del proceso." sqref="C9:D9" xr:uid="{00000000-0002-0000-1200-000000000000}"/>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200-000001000000}">
          <x14:formula1>
            <xm:f>'Listas-N'!$E$6:$E$10</xm:f>
          </x14:formula1>
          <xm:sqref>C10:D10</xm:sqref>
        </x14:dataValidation>
        <x14:dataValidation type="list" allowBlank="1" showInputMessage="1" showErrorMessage="1" xr:uid="{00000000-0002-0000-1200-000002000000}">
          <x14:formula1>
            <xm:f>'Listas-N'!$C$6:$C$21</xm:f>
          </x14:formula1>
          <xm:sqref>C8:D8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8"/>
  <sheetViews>
    <sheetView showGridLines="0" workbookViewId="0">
      <selection sqref="A1:XFD1048576"/>
    </sheetView>
  </sheetViews>
  <sheetFormatPr baseColWidth="10" defaultColWidth="12.5546875" defaultRowHeight="13.2"/>
  <cols>
    <col min="1" max="1" width="4.33203125" customWidth="1"/>
    <col min="2" max="2" width="13.6640625" customWidth="1"/>
    <col min="3" max="3" width="16.44140625" customWidth="1"/>
    <col min="4" max="4" width="52.44140625" customWidth="1"/>
    <col min="5" max="5" width="16.44140625" customWidth="1"/>
    <col min="6" max="6" width="13.6640625" customWidth="1"/>
  </cols>
  <sheetData>
    <row r="1" spans="1:6" ht="19.5" customHeight="1">
      <c r="A1" s="436" t="s">
        <v>184</v>
      </c>
      <c r="B1" s="437"/>
      <c r="C1" s="437"/>
      <c r="D1" s="440" t="s">
        <v>195</v>
      </c>
      <c r="E1" s="442" t="s">
        <v>618</v>
      </c>
      <c r="F1" s="443"/>
    </row>
    <row r="2" spans="1:6" ht="26.4">
      <c r="A2" s="438"/>
      <c r="B2" s="439"/>
      <c r="C2" s="439"/>
      <c r="D2" s="441"/>
      <c r="E2" s="22" t="s">
        <v>590</v>
      </c>
      <c r="F2" s="192" t="s">
        <v>185</v>
      </c>
    </row>
    <row r="3" spans="1:6" ht="30" customHeight="1">
      <c r="A3" s="438"/>
      <c r="B3" s="439"/>
      <c r="C3" s="439"/>
      <c r="D3" s="441"/>
      <c r="E3" s="444" t="s">
        <v>720</v>
      </c>
      <c r="F3" s="445"/>
    </row>
    <row r="4" spans="1:6" ht="9" customHeight="1">
      <c r="A4" s="23"/>
      <c r="B4" s="24"/>
      <c r="C4" s="24"/>
      <c r="D4" s="24"/>
      <c r="E4" s="24"/>
      <c r="F4" s="25"/>
    </row>
    <row r="5" spans="1:6" ht="21">
      <c r="A5" s="26"/>
      <c r="B5" s="27"/>
      <c r="C5" s="27"/>
      <c r="D5" s="27"/>
      <c r="E5" s="27"/>
      <c r="F5" s="28"/>
    </row>
    <row r="6" spans="1:6" ht="13.8">
      <c r="A6" s="29"/>
      <c r="B6" s="446" t="s">
        <v>186</v>
      </c>
      <c r="C6" s="446"/>
      <c r="D6" s="446"/>
      <c r="E6" s="446"/>
      <c r="F6" s="30"/>
    </row>
    <row r="7" spans="1:6" ht="15.6">
      <c r="A7" s="29"/>
      <c r="B7" s="373" t="s">
        <v>187</v>
      </c>
      <c r="C7" s="373" t="s">
        <v>188</v>
      </c>
      <c r="D7" s="441" t="s">
        <v>189</v>
      </c>
      <c r="E7" s="441"/>
      <c r="F7" s="31"/>
    </row>
    <row r="8" spans="1:6" ht="15">
      <c r="A8" s="32"/>
      <c r="B8" s="33">
        <v>1</v>
      </c>
      <c r="C8" s="34">
        <v>45450</v>
      </c>
      <c r="D8" s="447" t="s">
        <v>190</v>
      </c>
      <c r="E8" s="447"/>
      <c r="F8" s="25"/>
    </row>
    <row r="9" spans="1:6" ht="199.2" customHeight="1">
      <c r="A9" s="23"/>
      <c r="B9" s="33">
        <v>2</v>
      </c>
      <c r="C9" s="34">
        <v>45679</v>
      </c>
      <c r="D9" s="448" t="s">
        <v>591</v>
      </c>
      <c r="E9" s="448"/>
      <c r="F9" s="25"/>
    </row>
    <row r="10" spans="1:6" ht="122.4" customHeight="1">
      <c r="A10" s="35"/>
      <c r="B10" s="334">
        <v>3</v>
      </c>
      <c r="C10" s="427">
        <v>45898</v>
      </c>
      <c r="D10" s="449" t="s">
        <v>721</v>
      </c>
      <c r="E10" s="449"/>
      <c r="F10" s="36"/>
    </row>
    <row r="11" spans="1:6" ht="15">
      <c r="A11" s="23"/>
      <c r="B11" s="332"/>
      <c r="C11" s="333"/>
      <c r="D11" s="435"/>
      <c r="E11" s="435"/>
      <c r="F11" s="37"/>
    </row>
    <row r="12" spans="1:6" ht="15">
      <c r="A12" s="38"/>
      <c r="B12" s="332"/>
      <c r="C12" s="333"/>
      <c r="D12" s="435"/>
      <c r="E12" s="435"/>
      <c r="F12" s="25"/>
    </row>
    <row r="13" spans="1:6" ht="15">
      <c r="A13" s="38"/>
      <c r="B13" s="332"/>
      <c r="C13" s="333"/>
      <c r="D13" s="435"/>
      <c r="E13" s="435"/>
      <c r="F13" s="36"/>
    </row>
    <row r="14" spans="1:6" ht="15">
      <c r="A14" s="39"/>
      <c r="B14" s="332"/>
      <c r="C14" s="333"/>
      <c r="D14" s="435"/>
      <c r="E14" s="435"/>
      <c r="F14" s="40"/>
    </row>
    <row r="15" spans="1:6" ht="15">
      <c r="A15" s="39"/>
      <c r="B15" s="332"/>
      <c r="C15" s="333"/>
      <c r="D15" s="435"/>
      <c r="E15" s="435"/>
      <c r="F15" s="36"/>
    </row>
    <row r="16" spans="1:6" ht="15">
      <c r="A16" s="38"/>
      <c r="B16" s="332"/>
      <c r="C16" s="333"/>
      <c r="D16" s="435"/>
      <c r="E16" s="435"/>
      <c r="F16" s="25"/>
    </row>
    <row r="17" spans="1:6" ht="15">
      <c r="A17" s="38"/>
      <c r="B17" s="332"/>
      <c r="C17" s="333"/>
      <c r="D17" s="435"/>
      <c r="E17" s="435"/>
      <c r="F17" s="25"/>
    </row>
    <row r="18" spans="1:6" ht="16.350000000000001" customHeight="1">
      <c r="A18" s="41"/>
      <c r="B18" s="42"/>
      <c r="C18" s="42"/>
      <c r="D18" s="42"/>
      <c r="E18" s="24"/>
      <c r="F18" s="25"/>
    </row>
    <row r="19" spans="1:6" ht="16.350000000000001" customHeight="1">
      <c r="A19" s="23"/>
      <c r="B19" s="24"/>
      <c r="C19" s="24"/>
      <c r="D19" s="24"/>
      <c r="E19" s="24"/>
      <c r="F19" s="25"/>
    </row>
    <row r="20" spans="1:6" ht="16.350000000000001" customHeight="1">
      <c r="A20" s="23"/>
      <c r="B20" s="24"/>
      <c r="C20" s="24"/>
      <c r="D20" s="24"/>
      <c r="E20" s="24"/>
      <c r="F20" s="25"/>
    </row>
    <row r="21" spans="1:6" ht="16.350000000000001" customHeight="1">
      <c r="A21" s="23"/>
      <c r="B21" s="24"/>
      <c r="C21" s="24"/>
      <c r="D21" s="24"/>
      <c r="E21" s="24"/>
      <c r="F21" s="25"/>
    </row>
    <row r="22" spans="1:6" ht="17.399999999999999">
      <c r="A22" s="458" t="s">
        <v>191</v>
      </c>
      <c r="B22" s="459"/>
      <c r="C22" s="460"/>
      <c r="D22" s="43" t="s">
        <v>192</v>
      </c>
      <c r="E22" s="461" t="s">
        <v>193</v>
      </c>
      <c r="F22" s="462"/>
    </row>
    <row r="23" spans="1:6" ht="75">
      <c r="A23" s="450" t="s">
        <v>543</v>
      </c>
      <c r="B23" s="451"/>
      <c r="C23" s="452"/>
      <c r="D23" s="44" t="s">
        <v>727</v>
      </c>
      <c r="E23" s="453" t="s">
        <v>722</v>
      </c>
      <c r="F23" s="454"/>
    </row>
    <row r="24" spans="1:6" ht="21" customHeight="1">
      <c r="A24" s="45" t="s">
        <v>194</v>
      </c>
      <c r="B24" s="24"/>
      <c r="C24" s="24"/>
      <c r="D24" s="24"/>
      <c r="E24" s="24"/>
      <c r="F24" s="25"/>
    </row>
    <row r="25" spans="1:6" ht="39.75" customHeight="1">
      <c r="A25" s="455" t="s">
        <v>144</v>
      </c>
      <c r="B25" s="456"/>
      <c r="C25" s="456"/>
      <c r="D25" s="456"/>
      <c r="E25" s="456"/>
      <c r="F25" s="457"/>
    </row>
    <row r="26" spans="1:6" ht="13.8" thickBot="1">
      <c r="A26" s="46"/>
      <c r="B26" s="47"/>
      <c r="C26" s="47"/>
      <c r="D26" s="47"/>
      <c r="E26" s="47"/>
      <c r="F26" s="48"/>
    </row>
    <row r="27" spans="1:6" ht="27" customHeight="1"/>
    <row r="28" spans="1:6" ht="13.8">
      <c r="A28" s="49"/>
      <c r="B28" s="49"/>
      <c r="C28" s="49"/>
      <c r="D28" s="49"/>
      <c r="E28" s="49"/>
      <c r="F28" s="49"/>
    </row>
    <row r="29" spans="1:6" ht="13.8">
      <c r="A29" s="49"/>
      <c r="B29" s="24"/>
      <c r="C29" s="24"/>
      <c r="D29" s="24"/>
      <c r="E29" s="24"/>
      <c r="F29" s="24"/>
    </row>
    <row r="30" spans="1:6" ht="13.8">
      <c r="A30" s="24"/>
      <c r="B30" s="50"/>
      <c r="C30" s="24"/>
      <c r="D30" s="24"/>
      <c r="E30" s="24"/>
      <c r="F30" s="24"/>
    </row>
    <row r="31" spans="1:6" ht="13.8">
      <c r="A31" s="49"/>
      <c r="B31" s="49"/>
      <c r="C31" s="49"/>
      <c r="D31" s="49"/>
      <c r="E31" s="24"/>
      <c r="F31" s="24"/>
    </row>
    <row r="32" spans="1:6" ht="13.8">
      <c r="A32" s="49"/>
      <c r="B32" s="49"/>
      <c r="C32" s="49"/>
      <c r="D32" s="49"/>
      <c r="E32" s="49"/>
      <c r="F32" s="49"/>
    </row>
    <row r="33" spans="1:6" ht="13.8">
      <c r="A33" s="49"/>
      <c r="B33" s="49"/>
      <c r="C33" s="49"/>
      <c r="D33" s="49"/>
      <c r="E33" s="49"/>
      <c r="F33" s="49"/>
    </row>
    <row r="34" spans="1:6" ht="11.1" customHeight="1">
      <c r="A34" s="24"/>
      <c r="B34" s="24"/>
      <c r="C34" s="24"/>
      <c r="D34" s="24"/>
      <c r="E34" s="24"/>
      <c r="F34" s="24"/>
    </row>
    <row r="35" spans="1:6" ht="11.25" customHeight="1">
      <c r="A35" s="51"/>
      <c r="B35" s="51"/>
      <c r="C35" s="51"/>
      <c r="D35" s="51"/>
      <c r="E35" s="51"/>
      <c r="F35" s="51"/>
    </row>
    <row r="36" spans="1:6" ht="7.5" customHeight="1">
      <c r="A36" s="24"/>
      <c r="B36" s="24"/>
      <c r="C36" s="24"/>
      <c r="D36" s="24"/>
      <c r="E36" s="24"/>
      <c r="F36" s="24"/>
    </row>
    <row r="37" spans="1:6" ht="13.8">
      <c r="A37" s="52"/>
      <c r="B37" s="52"/>
      <c r="C37" s="52"/>
      <c r="D37" s="52"/>
      <c r="E37" s="52"/>
      <c r="F37" s="52"/>
    </row>
    <row r="38" spans="1:6" ht="24.75" customHeight="1"/>
  </sheetData>
  <sheetProtection algorithmName="SHA-512" hashValue="e//p93v3Ph7tYeTOyzn/FTGsVcMs60JjHdUUh1ZjqQzdzx7Nj5AzTP94pEHGwN2BiqrGH0yZ5EMqWVRt5AGfDg==" saltValue="/xFeYK4gMBzuZXmkIfXfDA==" spinCount="100000" sheet="1" selectLockedCells="1"/>
  <mergeCells count="21">
    <mergeCell ref="A23:C23"/>
    <mergeCell ref="E23:F23"/>
    <mergeCell ref="A25:F25"/>
    <mergeCell ref="D14:E14"/>
    <mergeCell ref="D15:E15"/>
    <mergeCell ref="D16:E16"/>
    <mergeCell ref="D17:E17"/>
    <mergeCell ref="A22:C22"/>
    <mergeCell ref="E22:F22"/>
    <mergeCell ref="D13:E13"/>
    <mergeCell ref="A1:C3"/>
    <mergeCell ref="D1:D3"/>
    <mergeCell ref="E1:F1"/>
    <mergeCell ref="E3:F3"/>
    <mergeCell ref="B6:E6"/>
    <mergeCell ref="D7:E7"/>
    <mergeCell ref="D8:E8"/>
    <mergeCell ref="D9:E9"/>
    <mergeCell ref="D10:E10"/>
    <mergeCell ref="D11:E11"/>
    <mergeCell ref="D12:E12"/>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B1:BG30"/>
  <sheetViews>
    <sheetView showGridLines="0" zoomScale="70" zoomScaleNormal="70" workbookViewId="0">
      <selection activeCell="B9" sqref="B9"/>
    </sheetView>
  </sheetViews>
  <sheetFormatPr baseColWidth="10" defaultColWidth="17.33203125" defaultRowHeight="15"/>
  <cols>
    <col min="1" max="1" width="4.33203125" style="66" customWidth="1"/>
    <col min="2" max="2" width="50.44140625" style="212" customWidth="1"/>
    <col min="3" max="3" width="47.5546875" style="212" customWidth="1"/>
    <col min="4" max="4" width="49.6640625" style="212" customWidth="1"/>
    <col min="5" max="6" width="27.5546875" style="212" customWidth="1"/>
    <col min="7" max="8" width="29.33203125" style="213" customWidth="1"/>
    <col min="9" max="9" width="36.6640625" style="212" customWidth="1"/>
    <col min="10" max="10" width="31.88671875" style="212" customWidth="1"/>
    <col min="11" max="11" width="55.88671875" style="212" customWidth="1"/>
    <col min="12" max="12" width="48.44140625" style="212" customWidth="1"/>
    <col min="13" max="13" width="28.5546875" style="212" customWidth="1"/>
    <col min="14" max="14" width="50" style="212" customWidth="1"/>
    <col min="15" max="46" width="15.88671875" style="66" customWidth="1"/>
    <col min="47" max="47" width="24.5546875" style="66" customWidth="1"/>
    <col min="48" max="48" width="22.88671875" style="66" customWidth="1"/>
    <col min="49" max="49" width="19.33203125" style="66" customWidth="1"/>
    <col min="50" max="50" width="18.44140625" style="66" customWidth="1"/>
    <col min="51" max="51" width="19.44140625" style="66" customWidth="1"/>
    <col min="52" max="52" width="23.33203125" style="66" customWidth="1"/>
    <col min="53" max="54" width="25.109375" style="66" customWidth="1"/>
    <col min="55" max="55" width="26.6640625" style="66" customWidth="1"/>
    <col min="56" max="56" width="26.33203125" style="66" customWidth="1"/>
    <col min="57" max="57" width="26.5546875" style="66" customWidth="1"/>
    <col min="58" max="58" width="26.33203125" style="66" customWidth="1"/>
    <col min="59" max="59" width="27.33203125" style="66" customWidth="1"/>
    <col min="60" max="16384" width="17.33203125" style="66"/>
  </cols>
  <sheetData>
    <row r="1" spans="2:59" ht="15.6" thickBot="1"/>
    <row r="2" spans="2:59" ht="15.6">
      <c r="B2" s="498" t="s">
        <v>125</v>
      </c>
      <c r="C2" s="530" t="s">
        <v>111</v>
      </c>
      <c r="D2" s="531"/>
      <c r="E2" s="531"/>
      <c r="F2" s="531"/>
      <c r="G2" s="531"/>
      <c r="H2" s="531"/>
      <c r="I2" s="531"/>
      <c r="J2" s="531"/>
      <c r="K2" s="531"/>
      <c r="L2" s="531"/>
      <c r="M2" s="531"/>
      <c r="N2" s="531"/>
      <c r="O2" s="531"/>
      <c r="P2" s="531"/>
      <c r="Q2" s="531"/>
      <c r="R2" s="531"/>
      <c r="S2" s="531"/>
      <c r="T2" s="531"/>
      <c r="U2" s="531"/>
      <c r="V2" s="531"/>
      <c r="W2" s="531"/>
      <c r="X2" s="531"/>
      <c r="Y2" s="531"/>
      <c r="Z2" s="531"/>
      <c r="AA2" s="531"/>
      <c r="AB2" s="531"/>
      <c r="AC2" s="531"/>
      <c r="AD2" s="531"/>
      <c r="AE2" s="531"/>
      <c r="AF2" s="531"/>
      <c r="AG2" s="531"/>
      <c r="AH2" s="531"/>
      <c r="AI2" s="531"/>
      <c r="AJ2" s="531"/>
      <c r="AK2" s="531"/>
      <c r="AL2" s="531"/>
      <c r="AM2" s="531"/>
      <c r="AN2" s="531"/>
      <c r="AO2" s="531"/>
      <c r="AP2" s="531"/>
      <c r="AQ2" s="531"/>
      <c r="AR2" s="531"/>
      <c r="AS2" s="531"/>
      <c r="AT2" s="531"/>
      <c r="AU2" s="531"/>
      <c r="AV2" s="531"/>
      <c r="AW2" s="531"/>
      <c r="AX2" s="531"/>
      <c r="AY2" s="531"/>
      <c r="AZ2" s="531"/>
      <c r="BA2" s="531"/>
      <c r="BB2" s="531"/>
      <c r="BC2" s="531"/>
      <c r="BD2" s="531"/>
      <c r="BE2" s="532"/>
      <c r="BF2" s="55" t="s">
        <v>643</v>
      </c>
      <c r="BG2" s="56"/>
    </row>
    <row r="3" spans="2:59" ht="15.6">
      <c r="B3" s="499"/>
      <c r="C3" s="533"/>
      <c r="D3" s="534"/>
      <c r="E3" s="534"/>
      <c r="F3" s="534"/>
      <c r="G3" s="534"/>
      <c r="H3" s="534"/>
      <c r="I3" s="534"/>
      <c r="J3" s="534"/>
      <c r="K3" s="534"/>
      <c r="L3" s="534"/>
      <c r="M3" s="534"/>
      <c r="N3" s="534"/>
      <c r="O3" s="534"/>
      <c r="P3" s="534"/>
      <c r="Q3" s="534"/>
      <c r="R3" s="534"/>
      <c r="S3" s="534"/>
      <c r="T3" s="534"/>
      <c r="U3" s="534"/>
      <c r="V3" s="534"/>
      <c r="W3" s="534"/>
      <c r="X3" s="534"/>
      <c r="Y3" s="534"/>
      <c r="Z3" s="534"/>
      <c r="AA3" s="534"/>
      <c r="AB3" s="534"/>
      <c r="AC3" s="534"/>
      <c r="AD3" s="534"/>
      <c r="AE3" s="534"/>
      <c r="AF3" s="534"/>
      <c r="AG3" s="534"/>
      <c r="AH3" s="534"/>
      <c r="AI3" s="534"/>
      <c r="AJ3" s="534"/>
      <c r="AK3" s="534"/>
      <c r="AL3" s="534"/>
      <c r="AM3" s="534"/>
      <c r="AN3" s="534"/>
      <c r="AO3" s="534"/>
      <c r="AP3" s="534"/>
      <c r="AQ3" s="534"/>
      <c r="AR3" s="534"/>
      <c r="AS3" s="534"/>
      <c r="AT3" s="534"/>
      <c r="AU3" s="534"/>
      <c r="AV3" s="534"/>
      <c r="AW3" s="534"/>
      <c r="AX3" s="534"/>
      <c r="AY3" s="534"/>
      <c r="AZ3" s="534"/>
      <c r="BA3" s="534"/>
      <c r="BB3" s="534"/>
      <c r="BC3" s="534"/>
      <c r="BD3" s="534"/>
      <c r="BE3" s="535"/>
      <c r="BF3" s="57" t="s">
        <v>25</v>
      </c>
      <c r="BG3" s="58" t="s">
        <v>26</v>
      </c>
    </row>
    <row r="4" spans="2:59">
      <c r="B4" s="499"/>
      <c r="C4" s="533"/>
      <c r="D4" s="534"/>
      <c r="E4" s="534"/>
      <c r="F4" s="534"/>
      <c r="G4" s="534"/>
      <c r="H4" s="534"/>
      <c r="I4" s="534"/>
      <c r="J4" s="534"/>
      <c r="K4" s="534"/>
      <c r="L4" s="534"/>
      <c r="M4" s="534"/>
      <c r="N4" s="534"/>
      <c r="O4" s="534"/>
      <c r="P4" s="534"/>
      <c r="Q4" s="534"/>
      <c r="R4" s="534"/>
      <c r="S4" s="534"/>
      <c r="T4" s="534"/>
      <c r="U4" s="534"/>
      <c r="V4" s="534"/>
      <c r="W4" s="534"/>
      <c r="X4" s="534"/>
      <c r="Y4" s="534"/>
      <c r="Z4" s="534"/>
      <c r="AA4" s="534"/>
      <c r="AB4" s="534"/>
      <c r="AC4" s="534"/>
      <c r="AD4" s="534"/>
      <c r="AE4" s="534"/>
      <c r="AF4" s="534"/>
      <c r="AG4" s="534"/>
      <c r="AH4" s="534"/>
      <c r="AI4" s="534"/>
      <c r="AJ4" s="534"/>
      <c r="AK4" s="534"/>
      <c r="AL4" s="534"/>
      <c r="AM4" s="534"/>
      <c r="AN4" s="534"/>
      <c r="AO4" s="534"/>
      <c r="AP4" s="534"/>
      <c r="AQ4" s="534"/>
      <c r="AR4" s="534"/>
      <c r="AS4" s="534"/>
      <c r="AT4" s="534"/>
      <c r="AU4" s="534"/>
      <c r="AV4" s="534"/>
      <c r="AW4" s="534"/>
      <c r="AX4" s="534"/>
      <c r="AY4" s="534"/>
      <c r="AZ4" s="534"/>
      <c r="BA4" s="534"/>
      <c r="BB4" s="534"/>
      <c r="BC4" s="534"/>
      <c r="BD4" s="534"/>
      <c r="BE4" s="535"/>
      <c r="BF4" s="242">
        <v>6</v>
      </c>
      <c r="BG4" s="243" t="s">
        <v>34</v>
      </c>
    </row>
    <row r="5" spans="2:59" ht="15.6">
      <c r="B5" s="499"/>
      <c r="C5" s="533"/>
      <c r="D5" s="534"/>
      <c r="E5" s="534"/>
      <c r="F5" s="534"/>
      <c r="G5" s="534"/>
      <c r="H5" s="534"/>
      <c r="I5" s="534"/>
      <c r="J5" s="534"/>
      <c r="K5" s="534"/>
      <c r="L5" s="534"/>
      <c r="M5" s="534"/>
      <c r="N5" s="534"/>
      <c r="O5" s="534"/>
      <c r="P5" s="534"/>
      <c r="Q5" s="534"/>
      <c r="R5" s="534"/>
      <c r="S5" s="534"/>
      <c r="T5" s="534"/>
      <c r="U5" s="534"/>
      <c r="V5" s="534"/>
      <c r="W5" s="534"/>
      <c r="X5" s="534"/>
      <c r="Y5" s="534"/>
      <c r="Z5" s="534"/>
      <c r="AA5" s="534"/>
      <c r="AB5" s="534"/>
      <c r="AC5" s="534"/>
      <c r="AD5" s="534"/>
      <c r="AE5" s="534"/>
      <c r="AF5" s="534"/>
      <c r="AG5" s="534"/>
      <c r="AH5" s="534"/>
      <c r="AI5" s="534"/>
      <c r="AJ5" s="534"/>
      <c r="AK5" s="534"/>
      <c r="AL5" s="534"/>
      <c r="AM5" s="534"/>
      <c r="AN5" s="534"/>
      <c r="AO5" s="534"/>
      <c r="AP5" s="534"/>
      <c r="AQ5" s="534"/>
      <c r="AR5" s="534"/>
      <c r="AS5" s="534"/>
      <c r="AT5" s="534"/>
      <c r="AU5" s="534"/>
      <c r="AV5" s="534"/>
      <c r="AW5" s="534"/>
      <c r="AX5" s="534"/>
      <c r="AY5" s="534"/>
      <c r="AZ5" s="534"/>
      <c r="BA5" s="534"/>
      <c r="BB5" s="534"/>
      <c r="BC5" s="534"/>
      <c r="BD5" s="534"/>
      <c r="BE5" s="535"/>
      <c r="BF5" s="61" t="s">
        <v>27</v>
      </c>
      <c r="BG5" s="62"/>
    </row>
    <row r="6" spans="2:59" ht="15.6" thickBot="1">
      <c r="B6" s="500"/>
      <c r="C6" s="536"/>
      <c r="D6" s="537"/>
      <c r="E6" s="537"/>
      <c r="F6" s="537"/>
      <c r="G6" s="537"/>
      <c r="H6" s="537"/>
      <c r="I6" s="537"/>
      <c r="J6" s="537"/>
      <c r="K6" s="537"/>
      <c r="L6" s="537"/>
      <c r="M6" s="537"/>
      <c r="N6" s="537"/>
      <c r="O6" s="537"/>
      <c r="P6" s="537"/>
      <c r="Q6" s="537"/>
      <c r="R6" s="537"/>
      <c r="S6" s="537"/>
      <c r="T6" s="537"/>
      <c r="U6" s="537"/>
      <c r="V6" s="537"/>
      <c r="W6" s="537"/>
      <c r="X6" s="537"/>
      <c r="Y6" s="537"/>
      <c r="Z6" s="537"/>
      <c r="AA6" s="537"/>
      <c r="AB6" s="537"/>
      <c r="AC6" s="537"/>
      <c r="AD6" s="537"/>
      <c r="AE6" s="537"/>
      <c r="AF6" s="537"/>
      <c r="AG6" s="537"/>
      <c r="AH6" s="537"/>
      <c r="AI6" s="537"/>
      <c r="AJ6" s="537"/>
      <c r="AK6" s="537"/>
      <c r="AL6" s="537"/>
      <c r="AM6" s="537"/>
      <c r="AN6" s="537"/>
      <c r="AO6" s="537"/>
      <c r="AP6" s="537"/>
      <c r="AQ6" s="537"/>
      <c r="AR6" s="537"/>
      <c r="AS6" s="537"/>
      <c r="AT6" s="537"/>
      <c r="AU6" s="537"/>
      <c r="AV6" s="537"/>
      <c r="AW6" s="537"/>
      <c r="AX6" s="537"/>
      <c r="AY6" s="537"/>
      <c r="AZ6" s="537"/>
      <c r="BA6" s="537"/>
      <c r="BB6" s="537"/>
      <c r="BC6" s="537"/>
      <c r="BD6" s="537"/>
      <c r="BE6" s="538"/>
      <c r="BF6" s="539">
        <v>45428</v>
      </c>
      <c r="BG6" s="540"/>
    </row>
    <row r="7" spans="2:59">
      <c r="B7" s="63"/>
      <c r="C7" s="63"/>
      <c r="D7" s="63"/>
      <c r="E7" s="63"/>
      <c r="F7" s="63"/>
      <c r="G7" s="64"/>
      <c r="H7" s="64"/>
      <c r="I7" s="63"/>
      <c r="J7" s="63"/>
      <c r="K7" s="63"/>
      <c r="L7" s="63"/>
      <c r="M7" s="63"/>
      <c r="N7" s="63"/>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541"/>
      <c r="AW7" s="542"/>
      <c r="AX7" s="542"/>
      <c r="AY7" s="542"/>
      <c r="AZ7" s="543"/>
      <c r="BA7" s="246"/>
      <c r="BB7" s="246"/>
      <c r="BC7" s="246"/>
      <c r="BD7" s="65"/>
      <c r="BE7" s="65"/>
    </row>
    <row r="8" spans="2:59" ht="24.6">
      <c r="B8" s="67" t="s">
        <v>44</v>
      </c>
      <c r="C8" s="544" t="s">
        <v>93</v>
      </c>
      <c r="D8" s="544"/>
      <c r="E8" s="68"/>
      <c r="F8" s="68"/>
      <c r="G8" s="68"/>
      <c r="H8" s="68"/>
      <c r="I8" s="68"/>
      <c r="J8" s="68"/>
      <c r="K8" s="68"/>
      <c r="L8" s="68"/>
      <c r="M8" s="68"/>
      <c r="N8" s="68"/>
      <c r="AV8" s="246"/>
      <c r="AW8" s="246"/>
      <c r="AX8" s="246"/>
      <c r="AY8" s="246"/>
      <c r="AZ8" s="246"/>
      <c r="BA8" s="246"/>
      <c r="BB8" s="246"/>
      <c r="BC8" s="246"/>
    </row>
    <row r="9" spans="2:59" ht="79.95" customHeight="1">
      <c r="B9" s="67" t="s">
        <v>31</v>
      </c>
      <c r="C9" s="594" t="s">
        <v>551</v>
      </c>
      <c r="D9" s="589"/>
      <c r="E9" s="68"/>
      <c r="F9" s="68"/>
      <c r="G9" s="68"/>
      <c r="H9" s="68"/>
      <c r="I9" s="68"/>
      <c r="J9" s="68"/>
      <c r="K9" s="68"/>
      <c r="L9" s="68"/>
      <c r="M9" s="68"/>
      <c r="N9" s="68"/>
      <c r="AV9" s="246"/>
      <c r="AW9" s="246"/>
      <c r="AX9" s="246"/>
      <c r="AY9" s="246"/>
      <c r="AZ9" s="246"/>
      <c r="BA9" s="246"/>
      <c r="BB9" s="246"/>
      <c r="BC9" s="246"/>
    </row>
    <row r="10" spans="2:59" ht="24.6">
      <c r="B10" s="67" t="s">
        <v>96</v>
      </c>
      <c r="C10" s="545">
        <v>2025</v>
      </c>
      <c r="D10" s="546"/>
      <c r="E10" s="68"/>
      <c r="F10" s="68"/>
      <c r="G10" s="68"/>
      <c r="H10" s="68"/>
      <c r="I10" s="68"/>
      <c r="J10" s="68"/>
      <c r="K10" s="68"/>
      <c r="L10" s="68"/>
      <c r="M10" s="68"/>
      <c r="N10" s="68"/>
      <c r="AV10" s="246"/>
      <c r="AW10" s="246"/>
      <c r="AX10" s="246"/>
      <c r="AY10" s="246"/>
      <c r="AZ10" s="246"/>
      <c r="BA10" s="246"/>
      <c r="BB10" s="246"/>
      <c r="BC10" s="246"/>
    </row>
    <row r="11" spans="2:59">
      <c r="B11" s="63"/>
      <c r="C11" s="63"/>
      <c r="D11" s="63"/>
      <c r="E11" s="63"/>
      <c r="F11" s="63"/>
      <c r="G11" s="64"/>
      <c r="H11" s="64"/>
      <c r="I11" s="63"/>
      <c r="J11" s="63"/>
      <c r="K11" s="63"/>
      <c r="L11" s="63"/>
      <c r="M11" s="63"/>
      <c r="N11" s="63"/>
      <c r="AV11" s="246"/>
      <c r="AW11" s="246"/>
      <c r="AX11" s="246"/>
      <c r="AY11" s="246"/>
      <c r="AZ11" s="246"/>
      <c r="BA11" s="246"/>
      <c r="BB11" s="246"/>
      <c r="BC11" s="246"/>
    </row>
    <row r="12" spans="2:59" ht="15.6">
      <c r="B12" s="497" t="s">
        <v>0</v>
      </c>
      <c r="C12" s="497" t="s">
        <v>51</v>
      </c>
      <c r="D12" s="497" t="s">
        <v>131</v>
      </c>
      <c r="E12" s="497" t="s">
        <v>59</v>
      </c>
      <c r="F12" s="497" t="s">
        <v>130</v>
      </c>
      <c r="G12" s="497" t="s">
        <v>56</v>
      </c>
      <c r="H12" s="497" t="s">
        <v>22</v>
      </c>
      <c r="I12" s="497" t="s">
        <v>58</v>
      </c>
      <c r="J12" s="497" t="s">
        <v>38</v>
      </c>
      <c r="K12" s="497" t="s">
        <v>33</v>
      </c>
      <c r="L12" s="497" t="s">
        <v>17</v>
      </c>
      <c r="M12" s="497" t="s">
        <v>39</v>
      </c>
      <c r="N12" s="497" t="s">
        <v>41</v>
      </c>
      <c r="O12" s="551" t="s">
        <v>105</v>
      </c>
      <c r="P12" s="551"/>
      <c r="Q12" s="551"/>
      <c r="R12" s="551"/>
      <c r="S12" s="551"/>
      <c r="T12" s="551"/>
      <c r="U12" s="551"/>
      <c r="V12" s="551"/>
      <c r="W12" s="551"/>
      <c r="X12" s="551"/>
      <c r="Y12" s="551"/>
      <c r="Z12" s="551"/>
      <c r="AA12" s="551"/>
      <c r="AB12" s="551"/>
      <c r="AC12" s="551"/>
      <c r="AD12" s="551"/>
      <c r="AE12" s="551"/>
      <c r="AF12" s="551"/>
      <c r="AG12" s="551"/>
      <c r="AH12" s="551"/>
      <c r="AI12" s="551"/>
      <c r="AJ12" s="551"/>
      <c r="AK12" s="551"/>
      <c r="AL12" s="551"/>
      <c r="AM12" s="551"/>
      <c r="AN12" s="551"/>
      <c r="AO12" s="551"/>
      <c r="AP12" s="551"/>
      <c r="AQ12" s="551"/>
      <c r="AR12" s="551"/>
      <c r="AS12" s="551"/>
      <c r="AT12" s="551"/>
      <c r="AU12" s="552" t="s">
        <v>60</v>
      </c>
      <c r="AV12" s="553" t="s">
        <v>126</v>
      </c>
      <c r="AW12" s="554"/>
      <c r="AX12" s="554"/>
      <c r="AY12" s="555"/>
      <c r="AZ12" s="556" t="s">
        <v>123</v>
      </c>
      <c r="BA12" s="557"/>
      <c r="BB12" s="557"/>
      <c r="BC12" s="558"/>
      <c r="BD12" s="547" t="s">
        <v>124</v>
      </c>
      <c r="BE12" s="548"/>
      <c r="BF12" s="548"/>
      <c r="BG12" s="549"/>
    </row>
    <row r="13" spans="2:59" ht="15.6">
      <c r="B13" s="497"/>
      <c r="C13" s="497"/>
      <c r="D13" s="497"/>
      <c r="E13" s="497"/>
      <c r="F13" s="497"/>
      <c r="G13" s="497"/>
      <c r="H13" s="497"/>
      <c r="I13" s="497"/>
      <c r="J13" s="497"/>
      <c r="K13" s="497"/>
      <c r="L13" s="497"/>
      <c r="M13" s="497"/>
      <c r="N13" s="497"/>
      <c r="O13" s="550" t="s">
        <v>18</v>
      </c>
      <c r="P13" s="550"/>
      <c r="Q13" s="550"/>
      <c r="R13" s="550"/>
      <c r="S13" s="550"/>
      <c r="T13" s="550"/>
      <c r="U13" s="550"/>
      <c r="V13" s="550"/>
      <c r="W13" s="550" t="s">
        <v>19</v>
      </c>
      <c r="X13" s="550"/>
      <c r="Y13" s="550"/>
      <c r="Z13" s="550"/>
      <c r="AA13" s="550"/>
      <c r="AB13" s="550"/>
      <c r="AC13" s="550"/>
      <c r="AD13" s="550"/>
      <c r="AE13" s="550" t="s">
        <v>20</v>
      </c>
      <c r="AF13" s="550"/>
      <c r="AG13" s="550"/>
      <c r="AH13" s="550"/>
      <c r="AI13" s="550"/>
      <c r="AJ13" s="550"/>
      <c r="AK13" s="550"/>
      <c r="AL13" s="550"/>
      <c r="AM13" s="550" t="s">
        <v>21</v>
      </c>
      <c r="AN13" s="550"/>
      <c r="AO13" s="550"/>
      <c r="AP13" s="550"/>
      <c r="AQ13" s="550"/>
      <c r="AR13" s="550"/>
      <c r="AS13" s="550"/>
      <c r="AT13" s="550"/>
      <c r="AU13" s="552"/>
      <c r="AV13" s="562" t="s">
        <v>112</v>
      </c>
      <c r="AW13" s="562" t="s">
        <v>19</v>
      </c>
      <c r="AX13" s="562" t="s">
        <v>113</v>
      </c>
      <c r="AY13" s="562" t="s">
        <v>114</v>
      </c>
      <c r="AZ13" s="559" t="s">
        <v>112</v>
      </c>
      <c r="BA13" s="559" t="s">
        <v>115</v>
      </c>
      <c r="BB13" s="559" t="s">
        <v>116</v>
      </c>
      <c r="BC13" s="559" t="s">
        <v>117</v>
      </c>
      <c r="BD13" s="565" t="s">
        <v>18</v>
      </c>
      <c r="BE13" s="565" t="s">
        <v>19</v>
      </c>
      <c r="BF13" s="565" t="s">
        <v>20</v>
      </c>
      <c r="BG13" s="565" t="s">
        <v>21</v>
      </c>
    </row>
    <row r="14" spans="2:59" ht="15.6">
      <c r="B14" s="497"/>
      <c r="C14" s="497"/>
      <c r="D14" s="497"/>
      <c r="E14" s="497"/>
      <c r="F14" s="497"/>
      <c r="G14" s="497"/>
      <c r="H14" s="497"/>
      <c r="I14" s="497"/>
      <c r="J14" s="497"/>
      <c r="K14" s="497"/>
      <c r="L14" s="497"/>
      <c r="M14" s="497"/>
      <c r="N14" s="497"/>
      <c r="O14" s="568" t="s">
        <v>2</v>
      </c>
      <c r="P14" s="568"/>
      <c r="Q14" s="568" t="s">
        <v>3</v>
      </c>
      <c r="R14" s="568"/>
      <c r="S14" s="568" t="s">
        <v>4</v>
      </c>
      <c r="T14" s="568"/>
      <c r="U14" s="551" t="s">
        <v>5</v>
      </c>
      <c r="V14" s="551"/>
      <c r="W14" s="568" t="s">
        <v>24</v>
      </c>
      <c r="X14" s="568"/>
      <c r="Y14" s="568" t="s">
        <v>6</v>
      </c>
      <c r="Z14" s="568"/>
      <c r="AA14" s="568" t="s">
        <v>7</v>
      </c>
      <c r="AB14" s="568"/>
      <c r="AC14" s="551" t="s">
        <v>5</v>
      </c>
      <c r="AD14" s="551"/>
      <c r="AE14" s="568" t="s">
        <v>8</v>
      </c>
      <c r="AF14" s="568"/>
      <c r="AG14" s="568" t="s">
        <v>9</v>
      </c>
      <c r="AH14" s="568"/>
      <c r="AI14" s="568" t="s">
        <v>10</v>
      </c>
      <c r="AJ14" s="568"/>
      <c r="AK14" s="551" t="s">
        <v>5</v>
      </c>
      <c r="AL14" s="551"/>
      <c r="AM14" s="697" t="s">
        <v>11</v>
      </c>
      <c r="AN14" s="697"/>
      <c r="AO14" s="697" t="s">
        <v>12</v>
      </c>
      <c r="AP14" s="697"/>
      <c r="AQ14" s="697" t="s">
        <v>13</v>
      </c>
      <c r="AR14" s="697"/>
      <c r="AS14" s="551" t="s">
        <v>5</v>
      </c>
      <c r="AT14" s="551"/>
      <c r="AU14" s="552"/>
      <c r="AV14" s="563"/>
      <c r="AW14" s="563"/>
      <c r="AX14" s="563"/>
      <c r="AY14" s="563"/>
      <c r="AZ14" s="560"/>
      <c r="BA14" s="560"/>
      <c r="BB14" s="560"/>
      <c r="BC14" s="560"/>
      <c r="BD14" s="566"/>
      <c r="BE14" s="566"/>
      <c r="BF14" s="566"/>
      <c r="BG14" s="566"/>
    </row>
    <row r="15" spans="2:59" ht="25.5" customHeight="1">
      <c r="B15" s="497"/>
      <c r="C15" s="497"/>
      <c r="D15" s="497"/>
      <c r="E15" s="497"/>
      <c r="F15" s="497"/>
      <c r="G15" s="497"/>
      <c r="H15" s="497"/>
      <c r="I15" s="497"/>
      <c r="J15" s="497"/>
      <c r="K15" s="497"/>
      <c r="L15" s="497"/>
      <c r="M15" s="497"/>
      <c r="N15" s="497"/>
      <c r="O15" s="69" t="s">
        <v>14</v>
      </c>
      <c r="P15" s="70" t="s">
        <v>15</v>
      </c>
      <c r="Q15" s="69" t="s">
        <v>14</v>
      </c>
      <c r="R15" s="70" t="s">
        <v>15</v>
      </c>
      <c r="S15" s="69" t="s">
        <v>14</v>
      </c>
      <c r="T15" s="70" t="s">
        <v>15</v>
      </c>
      <c r="U15" s="71" t="s">
        <v>14</v>
      </c>
      <c r="V15" s="72" t="s">
        <v>15</v>
      </c>
      <c r="W15" s="69" t="s">
        <v>14</v>
      </c>
      <c r="X15" s="70" t="s">
        <v>15</v>
      </c>
      <c r="Y15" s="69" t="s">
        <v>14</v>
      </c>
      <c r="Z15" s="70" t="s">
        <v>15</v>
      </c>
      <c r="AA15" s="69" t="s">
        <v>14</v>
      </c>
      <c r="AB15" s="70" t="s">
        <v>15</v>
      </c>
      <c r="AC15" s="71" t="s">
        <v>14</v>
      </c>
      <c r="AD15" s="72" t="s">
        <v>15</v>
      </c>
      <c r="AE15" s="69" t="s">
        <v>14</v>
      </c>
      <c r="AF15" s="70" t="s">
        <v>15</v>
      </c>
      <c r="AG15" s="69" t="s">
        <v>14</v>
      </c>
      <c r="AH15" s="70" t="s">
        <v>15</v>
      </c>
      <c r="AI15" s="69" t="s">
        <v>14</v>
      </c>
      <c r="AJ15" s="70" t="s">
        <v>15</v>
      </c>
      <c r="AK15" s="71" t="s">
        <v>14</v>
      </c>
      <c r="AL15" s="72" t="s">
        <v>15</v>
      </c>
      <c r="AM15" s="69" t="s">
        <v>14</v>
      </c>
      <c r="AN15" s="70" t="s">
        <v>15</v>
      </c>
      <c r="AO15" s="69" t="s">
        <v>14</v>
      </c>
      <c r="AP15" s="70" t="s">
        <v>15</v>
      </c>
      <c r="AQ15" s="69" t="s">
        <v>14</v>
      </c>
      <c r="AR15" s="70" t="s">
        <v>15</v>
      </c>
      <c r="AS15" s="71" t="s">
        <v>14</v>
      </c>
      <c r="AT15" s="72" t="s">
        <v>15</v>
      </c>
      <c r="AU15" s="552"/>
      <c r="AV15" s="676"/>
      <c r="AW15" s="676"/>
      <c r="AX15" s="676"/>
      <c r="AY15" s="676"/>
      <c r="AZ15" s="674"/>
      <c r="BA15" s="674"/>
      <c r="BB15" s="674"/>
      <c r="BC15" s="674"/>
      <c r="BD15" s="678"/>
      <c r="BE15" s="678"/>
      <c r="BF15" s="678"/>
      <c r="BG15" s="678"/>
    </row>
    <row r="16" spans="2:59" ht="98.25" customHeight="1">
      <c r="B16" s="507" t="str">
        <f>+'Anexo 1. 01-FR-003 POA INSTIT.'!B55</f>
        <v>4. Fortalecer las capacidades institucionales a través de la  modernización y la transformación tecnológica de la Personería de Bogotá, D. C.</v>
      </c>
      <c r="C16" s="507" t="str">
        <f>+'Anexo 1. 01-FR-003 POA INSTIT.'!C98</f>
        <v>4.11 Verificar y evaluar el 100% la gestión institucional en el marco del Sistema de Control Interno y Otros Sistemas de Gestión, con el fin de contribuir a la mejora de la capacidad institucional, durante el cuatrienio.</v>
      </c>
      <c r="D16" s="220" t="str">
        <f>+'Anexo 1. 01-FR-003 POA INSTIT.'!D98</f>
        <v>4.11.1 Ejecutar  4  programas anuales de auditorías, aprobados por el Comité Institucional de Coordinación del Sistema de Control Interno.</v>
      </c>
      <c r="E16" s="73">
        <f>+'Anexo 1. 01-FR-003 POA INSTIT.'!E98</f>
        <v>0.8</v>
      </c>
      <c r="F16" s="85">
        <f>+'Anexo 1. 01-FR-003 POA INSTIT.'!F98</f>
        <v>4</v>
      </c>
      <c r="G16" s="85">
        <f>+'Anexo 1. 01-FR-003 POA INSTIT.'!L98</f>
        <v>1</v>
      </c>
      <c r="H16" s="108">
        <f>+'Anexo 1. 01-FR-003 POA INSTIT.'!G98</f>
        <v>4</v>
      </c>
      <c r="I16" s="75" t="str">
        <f>+'Anexo 1. 01-FR-003 POA INSTIT.'!H98</f>
        <v>Programa anual de auditorías ejecutado.</v>
      </c>
      <c r="J16" s="175" t="s">
        <v>567</v>
      </c>
      <c r="K16" s="241" t="s">
        <v>538</v>
      </c>
      <c r="L16" s="137" t="s">
        <v>492</v>
      </c>
      <c r="M16" s="137" t="s">
        <v>539</v>
      </c>
      <c r="N16" s="107" t="str">
        <f>+'Anexo 1. 01-FR-003 POA INSTIT.'!J98</f>
        <v>Oficina de Control Interno</v>
      </c>
      <c r="O16" s="244">
        <v>0.12</v>
      </c>
      <c r="P16" s="244"/>
      <c r="Q16" s="244">
        <v>0.12</v>
      </c>
      <c r="R16" s="244"/>
      <c r="S16" s="244">
        <v>0.14000000000000001</v>
      </c>
      <c r="T16" s="244"/>
      <c r="U16" s="210">
        <f t="shared" ref="U16:V18" si="0">O16+Q16+S16</f>
        <v>0.38</v>
      </c>
      <c r="V16" s="210">
        <f t="shared" si="0"/>
        <v>0</v>
      </c>
      <c r="W16" s="244">
        <v>0.1</v>
      </c>
      <c r="X16" s="244"/>
      <c r="Y16" s="244">
        <v>7.0000000000000007E-2</v>
      </c>
      <c r="Z16" s="244"/>
      <c r="AA16" s="244">
        <v>7.0000000000000007E-2</v>
      </c>
      <c r="AB16" s="244"/>
      <c r="AC16" s="210">
        <f t="shared" ref="AC16:AD18" si="1">W16+Y16+AA16</f>
        <v>0.24000000000000002</v>
      </c>
      <c r="AD16" s="210">
        <f t="shared" si="1"/>
        <v>0</v>
      </c>
      <c r="AE16" s="244">
        <v>7.0000000000000007E-2</v>
      </c>
      <c r="AF16" s="244"/>
      <c r="AG16" s="244">
        <v>0.09</v>
      </c>
      <c r="AH16" s="244"/>
      <c r="AI16" s="245">
        <v>0.1</v>
      </c>
      <c r="AJ16" s="245"/>
      <c r="AK16" s="210">
        <f t="shared" ref="AK16:AL18" si="2">AE16+AG16+AI16</f>
        <v>0.26</v>
      </c>
      <c r="AL16" s="210">
        <f t="shared" si="2"/>
        <v>0</v>
      </c>
      <c r="AM16" s="244">
        <v>0.09</v>
      </c>
      <c r="AN16" s="244"/>
      <c r="AO16" s="244">
        <v>0.03</v>
      </c>
      <c r="AP16" s="244"/>
      <c r="AQ16" s="244">
        <v>0</v>
      </c>
      <c r="AR16" s="244"/>
      <c r="AS16" s="210">
        <f t="shared" ref="AS16:AT18" si="3">AM16+AO16+AQ16</f>
        <v>0.12</v>
      </c>
      <c r="AT16" s="210">
        <f t="shared" si="3"/>
        <v>0</v>
      </c>
      <c r="AU16" s="123">
        <f>U16+AC16+AK16+AS16</f>
        <v>1</v>
      </c>
      <c r="AV16" s="163">
        <f>+V16</f>
        <v>0</v>
      </c>
      <c r="AW16" s="163">
        <f>+V16+AD16</f>
        <v>0</v>
      </c>
      <c r="AX16" s="164">
        <f>+V16+AD16+AL16</f>
        <v>0</v>
      </c>
      <c r="AY16" s="164">
        <f>+V16+AD16+AL16+AT16</f>
        <v>0</v>
      </c>
      <c r="AZ16" s="158">
        <f t="shared" ref="AZ16:BC17" si="4">IF(AND(AV16&gt;0,$AU16&gt;0),AV16/$AU16,0)</f>
        <v>0</v>
      </c>
      <c r="BA16" s="158">
        <f t="shared" si="4"/>
        <v>0</v>
      </c>
      <c r="BB16" s="158">
        <f t="shared" si="4"/>
        <v>0</v>
      </c>
      <c r="BC16" s="158">
        <f t="shared" si="4"/>
        <v>0</v>
      </c>
      <c r="BD16" s="159">
        <f>(IF(AND(AV16&gt;0,$F16&gt;0),AV16/$F16,0))</f>
        <v>0</v>
      </c>
      <c r="BE16" s="159">
        <f t="shared" ref="BE16:BG18" si="5">(IF(AND(AW16&gt;0,$F16&gt;0),AW16/$F16,0))</f>
        <v>0</v>
      </c>
      <c r="BF16" s="159">
        <f t="shared" si="5"/>
        <v>0</v>
      </c>
      <c r="BG16" s="159">
        <f t="shared" si="5"/>
        <v>0</v>
      </c>
    </row>
    <row r="17" spans="2:59" ht="128.25" customHeight="1">
      <c r="B17" s="508"/>
      <c r="C17" s="508"/>
      <c r="D17" s="220" t="str">
        <f>+'Anexo 1. 01-FR-003 POA INSTIT.'!D99</f>
        <v>4.11.2 Desarrollar 4 estrategias de sensibilización acerca de la cultura del control.</v>
      </c>
      <c r="E17" s="73">
        <f>+'Anexo 1. 01-FR-003 POA INSTIT.'!E99</f>
        <v>0.1</v>
      </c>
      <c r="F17" s="85">
        <f>+'Anexo 1. 01-FR-003 POA INSTIT.'!F99</f>
        <v>4</v>
      </c>
      <c r="G17" s="85">
        <f>+'Anexo 1. 01-FR-003 POA INSTIT.'!L99</f>
        <v>1</v>
      </c>
      <c r="H17" s="108">
        <f>+'Anexo 1. 01-FR-003 POA INSTIT.'!G99</f>
        <v>4</v>
      </c>
      <c r="I17" s="75" t="str">
        <f>+'Anexo 1. 01-FR-003 POA INSTIT.'!H99</f>
        <v>Estrategia de Sensibilización acerca de la Cultura del Control realizada.</v>
      </c>
      <c r="J17" s="175" t="s">
        <v>540</v>
      </c>
      <c r="K17" s="241" t="s">
        <v>541</v>
      </c>
      <c r="L17" s="137" t="s">
        <v>542</v>
      </c>
      <c r="M17" s="137" t="s">
        <v>539</v>
      </c>
      <c r="N17" s="107" t="str">
        <f>+'Anexo 1. 01-FR-003 POA INSTIT.'!J99</f>
        <v>Oficina de Control Interno</v>
      </c>
      <c r="O17" s="244">
        <v>0</v>
      </c>
      <c r="P17" s="244"/>
      <c r="Q17" s="244">
        <v>0</v>
      </c>
      <c r="R17" s="244"/>
      <c r="S17" s="244">
        <v>0</v>
      </c>
      <c r="T17" s="244"/>
      <c r="U17" s="210">
        <f t="shared" si="0"/>
        <v>0</v>
      </c>
      <c r="V17" s="210">
        <f t="shared" si="0"/>
        <v>0</v>
      </c>
      <c r="W17" s="244">
        <v>0</v>
      </c>
      <c r="X17" s="244"/>
      <c r="Y17" s="244">
        <v>0</v>
      </c>
      <c r="Z17" s="244"/>
      <c r="AA17" s="244">
        <v>0</v>
      </c>
      <c r="AB17" s="244"/>
      <c r="AC17" s="210">
        <f t="shared" si="1"/>
        <v>0</v>
      </c>
      <c r="AD17" s="210">
        <f t="shared" si="1"/>
        <v>0</v>
      </c>
      <c r="AE17" s="244">
        <v>0</v>
      </c>
      <c r="AF17" s="244"/>
      <c r="AG17" s="244">
        <v>0</v>
      </c>
      <c r="AH17" s="244"/>
      <c r="AI17" s="245">
        <v>1</v>
      </c>
      <c r="AJ17" s="245"/>
      <c r="AK17" s="210">
        <f t="shared" si="2"/>
        <v>1</v>
      </c>
      <c r="AL17" s="210">
        <f t="shared" si="2"/>
        <v>0</v>
      </c>
      <c r="AM17" s="244">
        <v>0</v>
      </c>
      <c r="AN17" s="244"/>
      <c r="AO17" s="244">
        <v>0</v>
      </c>
      <c r="AP17" s="244"/>
      <c r="AQ17" s="244">
        <v>0</v>
      </c>
      <c r="AR17" s="244"/>
      <c r="AS17" s="210">
        <f t="shared" si="3"/>
        <v>0</v>
      </c>
      <c r="AT17" s="210">
        <f t="shared" si="3"/>
        <v>0</v>
      </c>
      <c r="AU17" s="123">
        <f>U17+AC17+AK17+AS17</f>
        <v>1</v>
      </c>
      <c r="AV17" s="163">
        <f>+V17</f>
        <v>0</v>
      </c>
      <c r="AW17" s="163">
        <f>+V17+AD17</f>
        <v>0</v>
      </c>
      <c r="AX17" s="164">
        <f>+V17+AD17+AL17</f>
        <v>0</v>
      </c>
      <c r="AY17" s="164">
        <f>+V17+AD17+AL17+AT17</f>
        <v>0</v>
      </c>
      <c r="AZ17" s="158">
        <f t="shared" si="4"/>
        <v>0</v>
      </c>
      <c r="BA17" s="158">
        <f t="shared" si="4"/>
        <v>0</v>
      </c>
      <c r="BB17" s="158">
        <f t="shared" si="4"/>
        <v>0</v>
      </c>
      <c r="BC17" s="158">
        <f t="shared" si="4"/>
        <v>0</v>
      </c>
      <c r="BD17" s="159">
        <f>(IF(AND(AV17&gt;0,$F17&gt;0),AV17/$F17,0))</f>
        <v>0</v>
      </c>
      <c r="BE17" s="159">
        <f t="shared" si="5"/>
        <v>0</v>
      </c>
      <c r="BF17" s="159">
        <f t="shared" si="5"/>
        <v>0</v>
      </c>
      <c r="BG17" s="159">
        <f t="shared" si="5"/>
        <v>0</v>
      </c>
    </row>
    <row r="18" spans="2:59" ht="64.2" customHeight="1">
      <c r="B18" s="606"/>
      <c r="C18" s="606"/>
      <c r="D18" s="220" t="str">
        <f>+'Anexo 1. 01-FR-003 POA INSTIT.'!D100</f>
        <v>4.11.3 Realizar 4 jornadas de sensibilización a Directivos y Referentes de proceso sobre la Séptima Dimensión.</v>
      </c>
      <c r="E18" s="73">
        <f>+'Anexo 1. 01-FR-003 POA INSTIT.'!E100</f>
        <v>0.1</v>
      </c>
      <c r="F18" s="85">
        <f>+'Anexo 1. 01-FR-003 POA INSTIT.'!F100</f>
        <v>4</v>
      </c>
      <c r="G18" s="85">
        <f>+'Anexo 1. 01-FR-003 POA INSTIT.'!L100</f>
        <v>1</v>
      </c>
      <c r="H18" s="108">
        <f>+'Anexo 1. 01-FR-003 POA INSTIT.'!G100</f>
        <v>4</v>
      </c>
      <c r="I18" s="75" t="str">
        <f>+'Anexo 1. 01-FR-003 POA INSTIT.'!H100</f>
        <v>Jornada de sensibilización a Directivos y Referentes de Procesos sobre la Séptima Dimensión del MIPG realizada.</v>
      </c>
      <c r="J18" s="175" t="s">
        <v>493</v>
      </c>
      <c r="K18" s="241" t="s">
        <v>497</v>
      </c>
      <c r="L18" s="137" t="s">
        <v>494</v>
      </c>
      <c r="M18" s="137" t="s">
        <v>539</v>
      </c>
      <c r="N18" s="107" t="str">
        <f>+'Anexo 1. 01-FR-003 POA INSTIT.'!J100</f>
        <v>Oficina de Control Interno</v>
      </c>
      <c r="O18" s="244">
        <v>0</v>
      </c>
      <c r="P18" s="244"/>
      <c r="Q18" s="244">
        <v>0</v>
      </c>
      <c r="R18" s="244"/>
      <c r="S18" s="244">
        <v>0</v>
      </c>
      <c r="T18" s="244"/>
      <c r="U18" s="210">
        <f t="shared" si="0"/>
        <v>0</v>
      </c>
      <c r="V18" s="210">
        <f t="shared" si="0"/>
        <v>0</v>
      </c>
      <c r="W18" s="244">
        <v>0</v>
      </c>
      <c r="X18" s="244"/>
      <c r="Y18" s="244">
        <v>1</v>
      </c>
      <c r="Z18" s="244"/>
      <c r="AA18" s="244">
        <v>0</v>
      </c>
      <c r="AB18" s="244"/>
      <c r="AC18" s="210">
        <f t="shared" si="1"/>
        <v>1</v>
      </c>
      <c r="AD18" s="210">
        <f t="shared" si="1"/>
        <v>0</v>
      </c>
      <c r="AE18" s="244">
        <v>0</v>
      </c>
      <c r="AF18" s="244"/>
      <c r="AG18" s="244">
        <v>0</v>
      </c>
      <c r="AH18" s="244"/>
      <c r="AI18" s="245">
        <v>0</v>
      </c>
      <c r="AJ18" s="245"/>
      <c r="AK18" s="210">
        <f t="shared" si="2"/>
        <v>0</v>
      </c>
      <c r="AL18" s="210">
        <f t="shared" si="2"/>
        <v>0</v>
      </c>
      <c r="AM18" s="244">
        <v>0</v>
      </c>
      <c r="AN18" s="244"/>
      <c r="AO18" s="244">
        <v>0</v>
      </c>
      <c r="AP18" s="244"/>
      <c r="AQ18" s="244">
        <v>0</v>
      </c>
      <c r="AR18" s="244"/>
      <c r="AS18" s="210">
        <f t="shared" si="3"/>
        <v>0</v>
      </c>
      <c r="AT18" s="210">
        <f t="shared" si="3"/>
        <v>0</v>
      </c>
      <c r="AU18" s="80">
        <f>U18+AC18+AK18+AS18</f>
        <v>1</v>
      </c>
      <c r="AV18" s="163">
        <f>+V18</f>
        <v>0</v>
      </c>
      <c r="AW18" s="163">
        <f>+V18+AD18</f>
        <v>0</v>
      </c>
      <c r="AX18" s="164">
        <f>+V18+AD18+AL18</f>
        <v>0</v>
      </c>
      <c r="AY18" s="164">
        <f>+V18+AD18+AL18+AT18</f>
        <v>0</v>
      </c>
      <c r="AZ18" s="158">
        <f>IF(AND(AV18&gt;0,$AU18&gt;0),AV18/$AU18,0)</f>
        <v>0</v>
      </c>
      <c r="BA18" s="158">
        <f>IF(AND(AW18&gt;0,$AU18&gt;0),AW18/$AU18,0)</f>
        <v>0</v>
      </c>
      <c r="BB18" s="158">
        <f>IF(AND(AX18&gt;0,$AU18&gt;0),AX18/$AU18,0)</f>
        <v>0</v>
      </c>
      <c r="BC18" s="158">
        <f>IF(AND(AY18&gt;0,$AU18&gt;0),AY18/$AU18,0)</f>
        <v>0</v>
      </c>
      <c r="BD18" s="159">
        <f>(IF(AND(AV18&gt;0,$F18&gt;0),AV18/$F18,0))</f>
        <v>0</v>
      </c>
      <c r="BE18" s="159">
        <f t="shared" si="5"/>
        <v>0</v>
      </c>
      <c r="BF18" s="159">
        <f t="shared" si="5"/>
        <v>0</v>
      </c>
      <c r="BG18" s="159">
        <f t="shared" si="5"/>
        <v>0</v>
      </c>
    </row>
    <row r="19" spans="2:59" ht="22.8">
      <c r="B19" s="523"/>
      <c r="C19" s="524"/>
      <c r="D19" s="524"/>
      <c r="E19" s="524"/>
      <c r="F19" s="524"/>
      <c r="G19" s="524"/>
      <c r="H19" s="524"/>
      <c r="I19" s="524"/>
      <c r="J19" s="524"/>
      <c r="K19" s="524"/>
      <c r="L19" s="524"/>
      <c r="M19" s="524"/>
      <c r="N19" s="524"/>
      <c r="O19" s="524"/>
      <c r="P19" s="524"/>
      <c r="Q19" s="524"/>
      <c r="R19" s="524"/>
      <c r="S19" s="524"/>
      <c r="T19" s="524"/>
      <c r="U19" s="524"/>
      <c r="V19" s="524"/>
      <c r="W19" s="524"/>
      <c r="X19" s="524"/>
      <c r="Y19" s="524"/>
      <c r="Z19" s="524"/>
      <c r="AA19" s="524"/>
      <c r="AB19" s="524"/>
      <c r="AC19" s="524"/>
      <c r="AD19" s="524"/>
      <c r="AE19" s="524"/>
      <c r="AF19" s="524"/>
      <c r="AG19" s="524"/>
      <c r="AH19" s="524"/>
      <c r="AI19" s="524"/>
      <c r="AJ19" s="524"/>
      <c r="AK19" s="524"/>
      <c r="AL19" s="524"/>
      <c r="AM19" s="524"/>
      <c r="AN19" s="524"/>
      <c r="AO19" s="524"/>
      <c r="AP19" s="524"/>
      <c r="AQ19" s="524"/>
      <c r="AR19" s="524"/>
      <c r="AS19" s="524"/>
      <c r="AT19" s="524"/>
      <c r="AU19" s="524"/>
      <c r="AV19" s="581"/>
      <c r="AW19" s="569" t="s">
        <v>16</v>
      </c>
      <c r="AX19" s="570"/>
      <c r="AY19" s="570"/>
      <c r="AZ19" s="1">
        <f t="shared" ref="AZ19:BG19" si="6">AVERAGE(AZ16:AZ18)</f>
        <v>0</v>
      </c>
      <c r="BA19" s="1">
        <f t="shared" si="6"/>
        <v>0</v>
      </c>
      <c r="BB19" s="1">
        <f t="shared" si="6"/>
        <v>0</v>
      </c>
      <c r="BC19" s="1">
        <f t="shared" si="6"/>
        <v>0</v>
      </c>
      <c r="BD19" s="1">
        <f t="shared" si="6"/>
        <v>0</v>
      </c>
      <c r="BE19" s="1">
        <f t="shared" si="6"/>
        <v>0</v>
      </c>
      <c r="BF19" s="1">
        <f t="shared" si="6"/>
        <v>0</v>
      </c>
      <c r="BG19" s="1">
        <f t="shared" si="6"/>
        <v>0</v>
      </c>
    </row>
    <row r="20" spans="2:59">
      <c r="B20" s="215"/>
      <c r="C20" s="215"/>
      <c r="D20" s="215"/>
      <c r="E20" s="215"/>
      <c r="F20" s="215"/>
      <c r="G20" s="216"/>
      <c r="H20" s="216"/>
      <c r="I20" s="215"/>
      <c r="J20" s="215"/>
      <c r="K20" s="215"/>
      <c r="L20" s="215"/>
      <c r="M20" s="215"/>
      <c r="N20" s="215"/>
    </row>
    <row r="21" spans="2:59">
      <c r="B21" s="215"/>
      <c r="C21" s="215"/>
      <c r="D21" s="580"/>
      <c r="E21" s="580"/>
      <c r="F21" s="580"/>
      <c r="G21" s="580"/>
      <c r="H21" s="580"/>
      <c r="I21" s="580"/>
      <c r="J21" s="580"/>
      <c r="K21" s="580"/>
      <c r="L21" s="580"/>
      <c r="M21" s="580"/>
      <c r="N21" s="580"/>
    </row>
    <row r="22" spans="2:59" ht="15.6">
      <c r="B22" s="81" t="s">
        <v>23</v>
      </c>
      <c r="C22" s="95">
        <v>45450</v>
      </c>
      <c r="D22" s="238"/>
      <c r="E22" s="572" t="s">
        <v>50</v>
      </c>
      <c r="F22" s="573" t="s">
        <v>726</v>
      </c>
      <c r="G22" s="574"/>
      <c r="H22" s="574"/>
      <c r="I22" s="574"/>
      <c r="J22" s="575"/>
      <c r="K22" s="239"/>
      <c r="L22" s="542"/>
      <c r="M22" s="542"/>
      <c r="N22" s="579"/>
    </row>
    <row r="23" spans="2:59" ht="15.6">
      <c r="B23" s="215"/>
      <c r="C23" s="215"/>
      <c r="D23" s="239"/>
      <c r="E23" s="572"/>
      <c r="F23" s="612"/>
      <c r="G23" s="613"/>
      <c r="H23" s="613"/>
      <c r="I23" s="613"/>
      <c r="J23" s="614"/>
      <c r="K23" s="215"/>
      <c r="L23" s="215"/>
      <c r="M23" s="215"/>
      <c r="N23" s="215"/>
    </row>
    <row r="24" spans="2:59" ht="15.6">
      <c r="B24" s="81" t="s">
        <v>49</v>
      </c>
      <c r="C24" s="95">
        <v>45679</v>
      </c>
      <c r="D24" s="215"/>
      <c r="E24" s="215"/>
      <c r="F24" s="215"/>
      <c r="K24" s="215"/>
      <c r="L24" s="215"/>
      <c r="M24" s="215"/>
      <c r="N24" s="215"/>
    </row>
    <row r="25" spans="2:59">
      <c r="B25" s="215"/>
      <c r="C25" s="215"/>
      <c r="D25" s="215"/>
      <c r="E25" s="215"/>
      <c r="F25" s="215"/>
      <c r="K25" s="215"/>
      <c r="L25" s="215"/>
      <c r="M25" s="215"/>
      <c r="N25" s="215"/>
    </row>
    <row r="26" spans="2:59" ht="15.6">
      <c r="B26" s="81" t="s">
        <v>49</v>
      </c>
      <c r="C26" s="95">
        <v>45898</v>
      </c>
      <c r="D26" s="215"/>
      <c r="E26" s="215"/>
      <c r="F26" s="215"/>
      <c r="K26" s="215"/>
      <c r="L26" s="215"/>
      <c r="M26" s="215"/>
      <c r="N26" s="215"/>
    </row>
    <row r="27" spans="2:59">
      <c r="B27" s="522" t="s">
        <v>144</v>
      </c>
      <c r="C27" s="522"/>
      <c r="D27" s="522"/>
      <c r="E27" s="522"/>
      <c r="F27" s="522"/>
      <c r="G27" s="216"/>
      <c r="H27" s="216"/>
      <c r="I27" s="215"/>
      <c r="J27" s="215"/>
      <c r="K27" s="240"/>
      <c r="L27" s="215"/>
      <c r="M27" s="215"/>
      <c r="N27" s="215"/>
    </row>
    <row r="28" spans="2:59">
      <c r="B28" s="215"/>
      <c r="C28" s="215"/>
      <c r="D28" s="215"/>
      <c r="E28" s="215"/>
      <c r="F28" s="215"/>
      <c r="G28" s="216"/>
      <c r="H28" s="216"/>
      <c r="I28" s="571"/>
      <c r="J28" s="571"/>
      <c r="K28" s="571"/>
      <c r="L28" s="571"/>
      <c r="M28" s="217"/>
      <c r="N28" s="217"/>
    </row>
    <row r="29" spans="2:59">
      <c r="B29" s="215"/>
      <c r="C29" s="215"/>
      <c r="D29" s="215"/>
      <c r="E29" s="215"/>
      <c r="F29" s="215"/>
      <c r="G29" s="216"/>
      <c r="H29" s="216"/>
      <c r="I29" s="215"/>
      <c r="J29" s="215"/>
      <c r="K29" s="240"/>
      <c r="L29" s="215"/>
      <c r="M29" s="215"/>
      <c r="N29" s="215"/>
    </row>
    <row r="30" spans="2:59">
      <c r="B30" s="215"/>
      <c r="C30" s="215"/>
      <c r="D30" s="215"/>
      <c r="E30" s="215"/>
      <c r="F30" s="215"/>
      <c r="G30" s="216"/>
      <c r="H30" s="216"/>
      <c r="I30" s="571"/>
      <c r="J30" s="571"/>
      <c r="K30" s="571"/>
      <c r="L30" s="571"/>
      <c r="M30" s="217"/>
      <c r="N30" s="217"/>
    </row>
  </sheetData>
  <sheetProtection algorithmName="SHA-512" hashValue="orwbgaqe50g1esEepSeRmIjHyUkScWymQhqvuDp8SzilaIfkQA1uz3QPiC/c2MGn4ohMtWyQNhn8p9DOk+QY6A==" saltValue="9ntheMlxJeleNnBE6XQyYA==" spinCount="100000" sheet="1" objects="1" scenarios="1"/>
  <mergeCells count="68">
    <mergeCell ref="I30:L30"/>
    <mergeCell ref="B16:B18"/>
    <mergeCell ref="C16:C18"/>
    <mergeCell ref="E22:E23"/>
    <mergeCell ref="F22:J23"/>
    <mergeCell ref="L22:N22"/>
    <mergeCell ref="B27:F27"/>
    <mergeCell ref="I28:L28"/>
    <mergeCell ref="D21:N21"/>
    <mergeCell ref="B19:AV19"/>
    <mergeCell ref="AW19:AY19"/>
    <mergeCell ref="AC14:AD14"/>
    <mergeCell ref="AE14:AF14"/>
    <mergeCell ref="AG14:AH14"/>
    <mergeCell ref="AI14:AJ14"/>
    <mergeCell ref="AK14:AL14"/>
    <mergeCell ref="AM14:AN14"/>
    <mergeCell ref="M12:M15"/>
    <mergeCell ref="N12:N15"/>
    <mergeCell ref="G12:G15"/>
    <mergeCell ref="H12:H15"/>
    <mergeCell ref="I12:I15"/>
    <mergeCell ref="J12:J15"/>
    <mergeCell ref="K12:K15"/>
    <mergeCell ref="L12:L15"/>
    <mergeCell ref="BD13:BD15"/>
    <mergeCell ref="BE13:BE15"/>
    <mergeCell ref="BF13:BF15"/>
    <mergeCell ref="BG13:BG15"/>
    <mergeCell ref="O14:P14"/>
    <mergeCell ref="Q14:R14"/>
    <mergeCell ref="S14:T14"/>
    <mergeCell ref="U14:V14"/>
    <mergeCell ref="W14:X14"/>
    <mergeCell ref="Y14:Z14"/>
    <mergeCell ref="BC13:BC15"/>
    <mergeCell ref="AA14:AB14"/>
    <mergeCell ref="AO14:AP14"/>
    <mergeCell ref="AQ14:AR14"/>
    <mergeCell ref="AS14:AT14"/>
    <mergeCell ref="AZ13:AZ15"/>
    <mergeCell ref="O12:AT12"/>
    <mergeCell ref="AU12:AU15"/>
    <mergeCell ref="AV12:AY12"/>
    <mergeCell ref="AZ12:BC12"/>
    <mergeCell ref="BA13:BA15"/>
    <mergeCell ref="BB13:BB15"/>
    <mergeCell ref="AM13:AT13"/>
    <mergeCell ref="AV13:AV15"/>
    <mergeCell ref="AW13:AW15"/>
    <mergeCell ref="AX13:AX15"/>
    <mergeCell ref="AY13:AY15"/>
    <mergeCell ref="F12:F15"/>
    <mergeCell ref="C9:D9"/>
    <mergeCell ref="B2:B6"/>
    <mergeCell ref="C2:BE6"/>
    <mergeCell ref="BF6:BG6"/>
    <mergeCell ref="AV7:AZ7"/>
    <mergeCell ref="C8:D8"/>
    <mergeCell ref="C10:D10"/>
    <mergeCell ref="B12:B15"/>
    <mergeCell ref="C12:C15"/>
    <mergeCell ref="D12:D15"/>
    <mergeCell ref="E12:E15"/>
    <mergeCell ref="BD12:BG12"/>
    <mergeCell ref="O13:V13"/>
    <mergeCell ref="W13:AD13"/>
    <mergeCell ref="AE13:AL13"/>
  </mergeCells>
  <conditionalFormatting sqref="AZ16:BC18">
    <cfRule type="cellIs" dxfId="3" priority="1" operator="greaterThan">
      <formula>1</formula>
    </cfRule>
    <cfRule type="cellIs" dxfId="2" priority="2" operator="between">
      <formula>0.95000000000001</formula>
      <formula>1</formula>
    </cfRule>
    <cfRule type="cellIs" dxfId="1" priority="3" operator="between">
      <formula>0.75</formula>
      <formula>0.95</formula>
    </cfRule>
    <cfRule type="cellIs" dxfId="0" priority="4" operator="between">
      <formula>0</formula>
      <formula>0.6</formula>
    </cfRule>
  </conditionalFormatting>
  <dataValidations count="1">
    <dataValidation allowBlank="1" showInputMessage="1" showErrorMessage="1" prompt="Transcriba de manera exacta el objetivo definido en la caracterización del proceso." sqref="C9:D9" xr:uid="{00000000-0002-0000-1300-000000000000}"/>
  </dataValidations>
  <pageMargins left="0.7" right="0.7" top="0.75" bottom="0.75" header="0.3" footer="0.3"/>
  <pageSetup orientation="portrait" r:id="rId1"/>
  <ignoredErrors>
    <ignoredError sqref="F18 F16 F17" unlockedFormula="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300-000001000000}">
          <x14:formula1>
            <xm:f>'Listas-N'!$E$6:$E$10</xm:f>
          </x14:formula1>
          <xm:sqref>C10:D10</xm:sqref>
        </x14:dataValidation>
        <x14:dataValidation type="list" allowBlank="1" showInputMessage="1" showErrorMessage="1" xr:uid="{00000000-0002-0000-1300-000002000000}">
          <x14:formula1>
            <xm:f>'Listas-N'!$C$6:$C$21</xm:f>
          </x14:formula1>
          <xm:sqref>C8:D8</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P67"/>
  <sheetViews>
    <sheetView showGridLines="0" workbookViewId="0">
      <selection activeCell="C2" sqref="C2:M6"/>
    </sheetView>
  </sheetViews>
  <sheetFormatPr baseColWidth="10" defaultColWidth="11.44140625" defaultRowHeight="13.2"/>
  <cols>
    <col min="1" max="1" width="4.33203125" style="9" customWidth="1"/>
    <col min="2" max="2" width="42.88671875" style="9" customWidth="1"/>
    <col min="3" max="13" width="7.109375" style="9" customWidth="1"/>
    <col min="14" max="14" width="14.33203125" style="9" customWidth="1"/>
    <col min="15" max="15" width="14.44140625" style="9" customWidth="1"/>
    <col min="16" max="16" width="6.6640625" style="9" customWidth="1"/>
    <col min="17" max="17" width="9.5546875" style="9" customWidth="1"/>
    <col min="18" max="18" width="17.109375" style="9" customWidth="1"/>
    <col min="19" max="16384" width="11.44140625" style="9"/>
  </cols>
  <sheetData>
    <row r="1" spans="2:16" s="2" customFormat="1" ht="7.5" customHeight="1" thickBot="1">
      <c r="B1" s="3"/>
      <c r="C1" s="3"/>
      <c r="D1" s="3"/>
      <c r="E1" s="3"/>
      <c r="F1" s="3"/>
      <c r="G1" s="3"/>
      <c r="H1" s="3"/>
      <c r="I1" s="3"/>
      <c r="J1" s="3"/>
      <c r="K1" s="3"/>
      <c r="L1" s="3"/>
      <c r="M1" s="3"/>
      <c r="N1" s="3"/>
      <c r="O1" s="3"/>
      <c r="P1" s="3"/>
    </row>
    <row r="2" spans="2:16" s="2" customFormat="1" ht="15.6">
      <c r="B2" s="701" t="s">
        <v>143</v>
      </c>
      <c r="C2" s="704" t="s">
        <v>1</v>
      </c>
      <c r="D2" s="705"/>
      <c r="E2" s="705"/>
      <c r="F2" s="705"/>
      <c r="G2" s="705"/>
      <c r="H2" s="705"/>
      <c r="I2" s="705"/>
      <c r="J2" s="705"/>
      <c r="K2" s="705"/>
      <c r="L2" s="705"/>
      <c r="M2" s="705"/>
      <c r="N2" s="710" t="s">
        <v>28</v>
      </c>
      <c r="O2" s="711"/>
      <c r="P2" s="3"/>
    </row>
    <row r="3" spans="2:16" s="2" customFormat="1" ht="15.6">
      <c r="B3" s="702"/>
      <c r="C3" s="706"/>
      <c r="D3" s="707"/>
      <c r="E3" s="707"/>
      <c r="F3" s="707"/>
      <c r="G3" s="707"/>
      <c r="H3" s="707"/>
      <c r="I3" s="707"/>
      <c r="J3" s="707"/>
      <c r="K3" s="707"/>
      <c r="L3" s="707"/>
      <c r="M3" s="707"/>
      <c r="N3" s="4" t="s">
        <v>25</v>
      </c>
      <c r="O3" s="5" t="s">
        <v>26</v>
      </c>
      <c r="P3" s="3"/>
    </row>
    <row r="4" spans="2:16" s="2" customFormat="1" ht="15.75" customHeight="1">
      <c r="B4" s="702"/>
      <c r="C4" s="706"/>
      <c r="D4" s="707"/>
      <c r="E4" s="707"/>
      <c r="F4" s="707"/>
      <c r="G4" s="707"/>
      <c r="H4" s="707"/>
      <c r="I4" s="707"/>
      <c r="J4" s="707"/>
      <c r="K4" s="707"/>
      <c r="L4" s="707"/>
      <c r="M4" s="707"/>
      <c r="N4" s="6">
        <v>6</v>
      </c>
      <c r="O4" s="7" t="s">
        <v>35</v>
      </c>
      <c r="P4" s="3"/>
    </row>
    <row r="5" spans="2:16" s="2" customFormat="1" ht="15.6">
      <c r="B5" s="702"/>
      <c r="C5" s="706"/>
      <c r="D5" s="707"/>
      <c r="E5" s="707"/>
      <c r="F5" s="707"/>
      <c r="G5" s="707"/>
      <c r="H5" s="707"/>
      <c r="I5" s="707"/>
      <c r="J5" s="707"/>
      <c r="K5" s="707"/>
      <c r="L5" s="707"/>
      <c r="M5" s="707"/>
      <c r="N5" s="712" t="s">
        <v>27</v>
      </c>
      <c r="O5" s="713"/>
      <c r="P5" s="3"/>
    </row>
    <row r="6" spans="2:16" s="2" customFormat="1" ht="16.5" customHeight="1" thickBot="1">
      <c r="B6" s="703"/>
      <c r="C6" s="708"/>
      <c r="D6" s="709"/>
      <c r="E6" s="709"/>
      <c r="F6" s="709"/>
      <c r="G6" s="709"/>
      <c r="H6" s="709"/>
      <c r="I6" s="709"/>
      <c r="J6" s="709"/>
      <c r="K6" s="709"/>
      <c r="L6" s="709"/>
      <c r="M6" s="709"/>
      <c r="N6" s="714">
        <v>45428</v>
      </c>
      <c r="O6" s="715"/>
      <c r="P6" s="3"/>
    </row>
    <row r="7" spans="2:16" s="2" customFormat="1" ht="7.5" customHeight="1">
      <c r="B7" s="3"/>
      <c r="C7" s="3"/>
      <c r="D7" s="3"/>
      <c r="E7" s="3"/>
      <c r="F7" s="8">
        <f>D13</f>
        <v>0</v>
      </c>
      <c r="G7" s="3"/>
      <c r="H7" s="3"/>
      <c r="I7" s="3"/>
      <c r="J7" s="3"/>
      <c r="K7" s="3"/>
      <c r="L7" s="3"/>
      <c r="M7" s="3"/>
      <c r="N7" s="3"/>
      <c r="O7" s="3"/>
      <c r="P7" s="3"/>
    </row>
    <row r="8" spans="2:16" s="2" customFormat="1" ht="22.5" customHeight="1">
      <c r="B8" s="716" t="s">
        <v>46</v>
      </c>
      <c r="C8" s="716"/>
      <c r="D8" s="716"/>
      <c r="E8" s="716"/>
      <c r="F8" s="716"/>
      <c r="G8" s="716"/>
      <c r="H8" s="716"/>
      <c r="I8" s="716"/>
      <c r="J8" s="716"/>
      <c r="K8" s="716"/>
      <c r="L8" s="716"/>
      <c r="M8" s="716"/>
      <c r="N8" s="716"/>
      <c r="O8" s="716"/>
      <c r="P8" s="3"/>
    </row>
    <row r="9" spans="2:16" s="2" customFormat="1" ht="7.5" customHeight="1">
      <c r="B9" s="3"/>
      <c r="C9" s="3"/>
      <c r="D9" s="3"/>
      <c r="E9" s="3"/>
      <c r="F9" s="8"/>
      <c r="G9" s="3"/>
      <c r="H9" s="3"/>
      <c r="I9" s="3"/>
      <c r="J9" s="3"/>
      <c r="K9" s="3"/>
      <c r="L9" s="3"/>
      <c r="M9" s="3"/>
      <c r="N9" s="3"/>
      <c r="O9" s="3"/>
      <c r="P9" s="3"/>
    </row>
    <row r="10" spans="2:16" s="2" customFormat="1" ht="28.5" customHeight="1">
      <c r="B10" s="700" t="s">
        <v>47</v>
      </c>
      <c r="C10" s="700"/>
      <c r="D10" s="700"/>
      <c r="E10" s="700"/>
      <c r="F10" s="700"/>
      <c r="G10" s="700"/>
      <c r="H10" s="700"/>
      <c r="I10" s="700"/>
      <c r="J10" s="700"/>
      <c r="K10" s="700"/>
      <c r="L10" s="700"/>
      <c r="M10" s="700"/>
      <c r="N10" s="700"/>
      <c r="O10" s="700"/>
      <c r="P10" s="3"/>
    </row>
    <row r="11" spans="2:16" s="2" customFormat="1" ht="7.5" customHeight="1">
      <c r="B11" s="3"/>
      <c r="C11" s="3"/>
      <c r="D11" s="3"/>
      <c r="E11" s="3"/>
      <c r="F11" s="8"/>
      <c r="G11" s="3"/>
      <c r="H11" s="3"/>
      <c r="I11" s="3"/>
      <c r="J11" s="3"/>
      <c r="K11" s="3"/>
      <c r="L11" s="3"/>
      <c r="M11" s="3"/>
      <c r="N11" s="3"/>
      <c r="O11" s="3"/>
      <c r="P11" s="3"/>
    </row>
    <row r="12" spans="2:16" s="2" customFormat="1" ht="22.5" customHeight="1">
      <c r="B12" s="15" t="s">
        <v>29</v>
      </c>
      <c r="C12" s="717" t="s">
        <v>30</v>
      </c>
      <c r="D12" s="717"/>
      <c r="E12" s="717"/>
      <c r="F12" s="717"/>
      <c r="G12" s="717"/>
      <c r="H12" s="717"/>
      <c r="I12" s="717"/>
      <c r="J12" s="717"/>
      <c r="K12" s="717"/>
      <c r="L12" s="717"/>
      <c r="M12" s="717"/>
      <c r="N12" s="717"/>
      <c r="O12" s="717"/>
      <c r="P12" s="3"/>
    </row>
    <row r="13" spans="2:16" s="2" customFormat="1" ht="45.75" customHeight="1">
      <c r="B13" s="16" t="s">
        <v>62</v>
      </c>
      <c r="C13" s="699" t="s">
        <v>63</v>
      </c>
      <c r="D13" s="699"/>
      <c r="E13" s="699"/>
      <c r="F13" s="699"/>
      <c r="G13" s="699"/>
      <c r="H13" s="699"/>
      <c r="I13" s="699"/>
      <c r="J13" s="699"/>
      <c r="K13" s="699"/>
      <c r="L13" s="699"/>
      <c r="M13" s="699"/>
      <c r="N13" s="699"/>
      <c r="O13" s="699"/>
    </row>
    <row r="14" spans="2:16" s="2" customFormat="1" ht="45.75" customHeight="1">
      <c r="B14" s="16" t="s">
        <v>137</v>
      </c>
      <c r="C14" s="699" t="s">
        <v>64</v>
      </c>
      <c r="D14" s="699"/>
      <c r="E14" s="699"/>
      <c r="F14" s="699"/>
      <c r="G14" s="699"/>
      <c r="H14" s="699"/>
      <c r="I14" s="699"/>
      <c r="J14" s="699"/>
      <c r="K14" s="699"/>
      <c r="L14" s="699"/>
      <c r="M14" s="699"/>
      <c r="N14" s="699"/>
      <c r="O14" s="699"/>
    </row>
    <row r="15" spans="2:16" s="2" customFormat="1" ht="76.5" customHeight="1">
      <c r="B15" s="16" t="s">
        <v>138</v>
      </c>
      <c r="C15" s="699" t="s">
        <v>122</v>
      </c>
      <c r="D15" s="699"/>
      <c r="E15" s="699"/>
      <c r="F15" s="699"/>
      <c r="G15" s="699"/>
      <c r="H15" s="699"/>
      <c r="I15" s="699"/>
      <c r="J15" s="699"/>
      <c r="K15" s="699"/>
      <c r="L15" s="699"/>
      <c r="M15" s="699"/>
      <c r="N15" s="699"/>
      <c r="O15" s="699"/>
    </row>
    <row r="16" spans="2:16" s="2" customFormat="1" ht="45.75" customHeight="1">
      <c r="B16" s="16" t="s">
        <v>139</v>
      </c>
      <c r="C16" s="699" t="s">
        <v>65</v>
      </c>
      <c r="D16" s="699"/>
      <c r="E16" s="699"/>
      <c r="F16" s="699"/>
      <c r="G16" s="699"/>
      <c r="H16" s="699"/>
      <c r="I16" s="699"/>
      <c r="J16" s="699"/>
      <c r="K16" s="699"/>
      <c r="L16" s="699"/>
      <c r="M16" s="699"/>
      <c r="N16" s="699"/>
      <c r="O16" s="699"/>
    </row>
    <row r="17" spans="2:16" s="2" customFormat="1" ht="61.5" customHeight="1">
      <c r="B17" s="16" t="s">
        <v>134</v>
      </c>
      <c r="C17" s="699" t="s">
        <v>132</v>
      </c>
      <c r="D17" s="699"/>
      <c r="E17" s="699"/>
      <c r="F17" s="699"/>
      <c r="G17" s="699"/>
      <c r="H17" s="699"/>
      <c r="I17" s="699"/>
      <c r="J17" s="699"/>
      <c r="K17" s="699"/>
      <c r="L17" s="699"/>
      <c r="M17" s="699"/>
      <c r="N17" s="699"/>
      <c r="O17" s="699"/>
    </row>
    <row r="18" spans="2:16" s="2" customFormat="1" ht="45.75" customHeight="1">
      <c r="B18" s="16" t="s">
        <v>67</v>
      </c>
      <c r="C18" s="699" t="s">
        <v>69</v>
      </c>
      <c r="D18" s="699"/>
      <c r="E18" s="699"/>
      <c r="F18" s="699"/>
      <c r="G18" s="699"/>
      <c r="H18" s="699"/>
      <c r="I18" s="699"/>
      <c r="J18" s="699"/>
      <c r="K18" s="699"/>
      <c r="L18" s="699"/>
      <c r="M18" s="699"/>
      <c r="N18" s="699"/>
      <c r="O18" s="699"/>
    </row>
    <row r="19" spans="2:16" s="2" customFormat="1" ht="45.75" customHeight="1">
      <c r="B19" s="16" t="s">
        <v>140</v>
      </c>
      <c r="C19" s="699" t="s">
        <v>70</v>
      </c>
      <c r="D19" s="699"/>
      <c r="E19" s="699"/>
      <c r="F19" s="699"/>
      <c r="G19" s="699"/>
      <c r="H19" s="699"/>
      <c r="I19" s="699"/>
      <c r="J19" s="699"/>
      <c r="K19" s="699"/>
      <c r="L19" s="699"/>
      <c r="M19" s="699"/>
      <c r="N19" s="699"/>
      <c r="O19" s="699"/>
    </row>
    <row r="20" spans="2:16" s="2" customFormat="1" ht="45.75" customHeight="1">
      <c r="B20" s="16" t="s">
        <v>44</v>
      </c>
      <c r="C20" s="699" t="s">
        <v>71</v>
      </c>
      <c r="D20" s="699"/>
      <c r="E20" s="699"/>
      <c r="F20" s="699"/>
      <c r="G20" s="699"/>
      <c r="H20" s="699"/>
      <c r="I20" s="699"/>
      <c r="J20" s="699"/>
      <c r="K20" s="699"/>
      <c r="L20" s="699"/>
      <c r="M20" s="699"/>
      <c r="N20" s="699"/>
      <c r="O20" s="699"/>
    </row>
    <row r="21" spans="2:16" s="2" customFormat="1" ht="45.75" customHeight="1">
      <c r="B21" s="16" t="s">
        <v>66</v>
      </c>
      <c r="C21" s="699" t="s">
        <v>72</v>
      </c>
      <c r="D21" s="699"/>
      <c r="E21" s="699"/>
      <c r="F21" s="699"/>
      <c r="G21" s="699"/>
      <c r="H21" s="699"/>
      <c r="I21" s="699"/>
      <c r="J21" s="699"/>
      <c r="K21" s="699"/>
      <c r="L21" s="699"/>
      <c r="M21" s="699"/>
      <c r="N21" s="699"/>
      <c r="O21" s="699"/>
    </row>
    <row r="22" spans="2:16" s="2" customFormat="1" ht="78" customHeight="1">
      <c r="B22" s="12" t="s">
        <v>74</v>
      </c>
      <c r="C22" s="699" t="s">
        <v>109</v>
      </c>
      <c r="D22" s="699"/>
      <c r="E22" s="699"/>
      <c r="F22" s="699"/>
      <c r="G22" s="699"/>
      <c r="H22" s="699"/>
      <c r="I22" s="699"/>
      <c r="J22" s="699"/>
      <c r="K22" s="699"/>
      <c r="L22" s="699"/>
      <c r="M22" s="699"/>
      <c r="N22" s="699"/>
      <c r="O22" s="699"/>
    </row>
    <row r="23" spans="2:16" s="2" customFormat="1" ht="45.75" customHeight="1">
      <c r="B23" s="12" t="s">
        <v>75</v>
      </c>
      <c r="C23" s="698" t="s">
        <v>110</v>
      </c>
      <c r="D23" s="698"/>
      <c r="E23" s="698"/>
      <c r="F23" s="698"/>
      <c r="G23" s="698"/>
      <c r="H23" s="698"/>
      <c r="I23" s="698"/>
      <c r="J23" s="698"/>
      <c r="K23" s="698"/>
      <c r="L23" s="698"/>
      <c r="M23" s="698"/>
      <c r="N23" s="698"/>
      <c r="O23" s="698"/>
    </row>
    <row r="24" spans="2:16" s="2" customFormat="1" ht="45.75" customHeight="1">
      <c r="B24" s="12" t="s">
        <v>36</v>
      </c>
      <c r="C24" s="699" t="s">
        <v>80</v>
      </c>
      <c r="D24" s="699"/>
      <c r="E24" s="699"/>
      <c r="F24" s="699"/>
      <c r="G24" s="699"/>
      <c r="H24" s="699"/>
      <c r="I24" s="699"/>
      <c r="J24" s="699"/>
      <c r="K24" s="699"/>
      <c r="L24" s="699"/>
      <c r="M24" s="699"/>
      <c r="N24" s="699"/>
      <c r="O24" s="699"/>
    </row>
    <row r="25" spans="2:16" s="2" customFormat="1" ht="45.75" customHeight="1">
      <c r="B25" s="12" t="s">
        <v>79</v>
      </c>
      <c r="C25" s="699" t="s">
        <v>81</v>
      </c>
      <c r="D25" s="699"/>
      <c r="E25" s="699"/>
      <c r="F25" s="699"/>
      <c r="G25" s="699"/>
      <c r="H25" s="699"/>
      <c r="I25" s="699"/>
      <c r="J25" s="699"/>
      <c r="K25" s="699"/>
      <c r="L25" s="699"/>
      <c r="M25" s="699"/>
      <c r="N25" s="699"/>
      <c r="O25" s="699"/>
    </row>
    <row r="26" spans="2:16" s="2" customFormat="1">
      <c r="B26" s="3"/>
      <c r="C26" s="3"/>
      <c r="D26" s="3"/>
      <c r="E26" s="3"/>
      <c r="F26" s="8"/>
      <c r="G26" s="3"/>
      <c r="H26" s="3"/>
      <c r="I26" s="3"/>
      <c r="J26" s="3"/>
      <c r="K26" s="3"/>
      <c r="L26" s="3"/>
      <c r="M26" s="3"/>
      <c r="N26" s="3"/>
      <c r="O26" s="3"/>
      <c r="P26" s="3"/>
    </row>
    <row r="27" spans="2:16" s="2" customFormat="1" ht="32.25" customHeight="1">
      <c r="B27" s="700" t="s">
        <v>61</v>
      </c>
      <c r="C27" s="700"/>
      <c r="D27" s="700"/>
      <c r="E27" s="700"/>
      <c r="F27" s="700"/>
      <c r="G27" s="700"/>
      <c r="H27" s="700"/>
      <c r="I27" s="700"/>
      <c r="J27" s="700"/>
      <c r="K27" s="700"/>
      <c r="L27" s="700"/>
      <c r="M27" s="700"/>
      <c r="N27" s="700"/>
      <c r="O27" s="700"/>
      <c r="P27" s="3"/>
    </row>
    <row r="28" spans="2:16" s="2" customFormat="1" ht="7.5" customHeight="1">
      <c r="B28" s="3"/>
      <c r="C28" s="3"/>
      <c r="D28" s="3"/>
      <c r="E28" s="3"/>
      <c r="F28" s="8"/>
      <c r="G28" s="3"/>
      <c r="H28" s="3"/>
      <c r="I28" s="3"/>
      <c r="J28" s="3"/>
      <c r="K28" s="3"/>
      <c r="L28" s="3"/>
      <c r="M28" s="3"/>
      <c r="N28" s="3"/>
      <c r="O28" s="3"/>
      <c r="P28" s="3"/>
    </row>
    <row r="29" spans="2:16" s="2" customFormat="1" ht="22.5" customHeight="1">
      <c r="B29" s="15" t="s">
        <v>29</v>
      </c>
      <c r="C29" s="717" t="s">
        <v>30</v>
      </c>
      <c r="D29" s="717"/>
      <c r="E29" s="717"/>
      <c r="F29" s="717"/>
      <c r="G29" s="717"/>
      <c r="H29" s="717"/>
      <c r="I29" s="717"/>
      <c r="J29" s="717"/>
      <c r="K29" s="717"/>
      <c r="L29" s="717"/>
      <c r="M29" s="717"/>
      <c r="N29" s="717"/>
      <c r="O29" s="717"/>
      <c r="P29" s="3"/>
    </row>
    <row r="30" spans="2:16" s="2" customFormat="1" ht="45.75" customHeight="1">
      <c r="B30" s="16" t="s">
        <v>44</v>
      </c>
      <c r="C30" s="699" t="s">
        <v>95</v>
      </c>
      <c r="D30" s="699"/>
      <c r="E30" s="699"/>
      <c r="F30" s="699"/>
      <c r="G30" s="699"/>
      <c r="H30" s="699"/>
      <c r="I30" s="699"/>
      <c r="J30" s="699"/>
      <c r="K30" s="699"/>
      <c r="L30" s="699"/>
      <c r="M30" s="699"/>
      <c r="N30" s="699"/>
      <c r="O30" s="699"/>
    </row>
    <row r="31" spans="2:16" s="2" customFormat="1" ht="45.75" customHeight="1">
      <c r="B31" s="16" t="s">
        <v>31</v>
      </c>
      <c r="C31" s="699" t="s">
        <v>82</v>
      </c>
      <c r="D31" s="699"/>
      <c r="E31" s="699"/>
      <c r="F31" s="699"/>
      <c r="G31" s="699"/>
      <c r="H31" s="699"/>
      <c r="I31" s="699"/>
      <c r="J31" s="699"/>
      <c r="K31" s="699"/>
      <c r="L31" s="699"/>
      <c r="M31" s="699"/>
      <c r="N31" s="699"/>
      <c r="O31" s="699"/>
    </row>
    <row r="32" spans="2:16" s="2" customFormat="1" ht="45.75" customHeight="1">
      <c r="B32" s="17" t="s">
        <v>96</v>
      </c>
      <c r="C32" s="699" t="s">
        <v>97</v>
      </c>
      <c r="D32" s="699"/>
      <c r="E32" s="699"/>
      <c r="F32" s="699"/>
      <c r="G32" s="699"/>
      <c r="H32" s="699"/>
      <c r="I32" s="699"/>
      <c r="J32" s="699"/>
      <c r="K32" s="699"/>
      <c r="L32" s="699"/>
      <c r="M32" s="699"/>
      <c r="N32" s="699"/>
      <c r="O32" s="699"/>
    </row>
    <row r="33" spans="2:15" s="2" customFormat="1" ht="45.75" customHeight="1">
      <c r="B33" s="16" t="s">
        <v>134</v>
      </c>
      <c r="C33" s="699" t="s">
        <v>136</v>
      </c>
      <c r="D33" s="699"/>
      <c r="E33" s="699"/>
      <c r="F33" s="699"/>
      <c r="G33" s="699"/>
      <c r="H33" s="699"/>
      <c r="I33" s="699"/>
      <c r="J33" s="699"/>
      <c r="K33" s="699"/>
      <c r="L33" s="699"/>
      <c r="M33" s="699"/>
      <c r="N33" s="699"/>
      <c r="O33" s="699"/>
    </row>
    <row r="34" spans="2:15" s="2" customFormat="1" ht="45.75" customHeight="1">
      <c r="B34" s="16" t="s">
        <v>135</v>
      </c>
      <c r="C34" s="699" t="s">
        <v>141</v>
      </c>
      <c r="D34" s="699"/>
      <c r="E34" s="699"/>
      <c r="F34" s="699"/>
      <c r="G34" s="699"/>
      <c r="H34" s="699"/>
      <c r="I34" s="699"/>
      <c r="J34" s="699"/>
      <c r="K34" s="699"/>
      <c r="L34" s="699"/>
      <c r="M34" s="699"/>
      <c r="N34" s="699"/>
      <c r="O34" s="699"/>
    </row>
    <row r="35" spans="2:15" s="2" customFormat="1" ht="144" customHeight="1">
      <c r="B35" s="18" t="s">
        <v>133</v>
      </c>
      <c r="C35" s="699" t="s">
        <v>98</v>
      </c>
      <c r="D35" s="699"/>
      <c r="E35" s="699"/>
      <c r="F35" s="699"/>
      <c r="G35" s="699"/>
      <c r="H35" s="699"/>
      <c r="I35" s="699"/>
      <c r="J35" s="699"/>
      <c r="K35" s="699"/>
      <c r="L35" s="699"/>
      <c r="M35" s="699"/>
      <c r="N35" s="699"/>
      <c r="O35" s="699"/>
    </row>
    <row r="36" spans="2:15" s="2" customFormat="1" ht="45.75" customHeight="1">
      <c r="B36" s="14" t="s">
        <v>99</v>
      </c>
      <c r="C36" s="699" t="s">
        <v>100</v>
      </c>
      <c r="D36" s="699"/>
      <c r="E36" s="699"/>
      <c r="F36" s="699"/>
      <c r="G36" s="699"/>
      <c r="H36" s="699"/>
      <c r="I36" s="699"/>
      <c r="J36" s="699"/>
      <c r="K36" s="699"/>
      <c r="L36" s="699"/>
      <c r="M36" s="699"/>
      <c r="N36" s="699"/>
      <c r="O36" s="699"/>
    </row>
    <row r="37" spans="2:15" s="2" customFormat="1" ht="45.75" customHeight="1">
      <c r="B37" s="16" t="s">
        <v>33</v>
      </c>
      <c r="C37" s="699" t="s">
        <v>101</v>
      </c>
      <c r="D37" s="699"/>
      <c r="E37" s="699"/>
      <c r="F37" s="699"/>
      <c r="G37" s="699"/>
      <c r="H37" s="699"/>
      <c r="I37" s="699"/>
      <c r="J37" s="699"/>
      <c r="K37" s="699"/>
      <c r="L37" s="699"/>
      <c r="M37" s="699"/>
      <c r="N37" s="699"/>
      <c r="O37" s="699"/>
    </row>
    <row r="38" spans="2:15" s="2" customFormat="1" ht="45.75" customHeight="1">
      <c r="B38" s="12" t="s">
        <v>32</v>
      </c>
      <c r="C38" s="699" t="s">
        <v>102</v>
      </c>
      <c r="D38" s="699"/>
      <c r="E38" s="699"/>
      <c r="F38" s="699"/>
      <c r="G38" s="699"/>
      <c r="H38" s="699"/>
      <c r="I38" s="699"/>
      <c r="J38" s="699"/>
      <c r="K38" s="699"/>
      <c r="L38" s="699"/>
      <c r="M38" s="699"/>
      <c r="N38" s="699"/>
      <c r="O38" s="699"/>
    </row>
    <row r="39" spans="2:15" s="2" customFormat="1" ht="45.75" customHeight="1">
      <c r="B39" s="12" t="s">
        <v>104</v>
      </c>
      <c r="C39" s="699" t="s">
        <v>103</v>
      </c>
      <c r="D39" s="699"/>
      <c r="E39" s="699"/>
      <c r="F39" s="699"/>
      <c r="G39" s="699"/>
      <c r="H39" s="699"/>
      <c r="I39" s="699"/>
      <c r="J39" s="699"/>
      <c r="K39" s="699"/>
      <c r="L39" s="699"/>
      <c r="M39" s="699"/>
      <c r="N39" s="699"/>
      <c r="O39" s="699"/>
    </row>
    <row r="40" spans="2:15" s="2" customFormat="1" ht="108.75" customHeight="1">
      <c r="B40" s="12" t="s">
        <v>106</v>
      </c>
      <c r="C40" s="699" t="s">
        <v>107</v>
      </c>
      <c r="D40" s="699"/>
      <c r="E40" s="699"/>
      <c r="F40" s="699"/>
      <c r="G40" s="699"/>
      <c r="H40" s="699"/>
      <c r="I40" s="699"/>
      <c r="J40" s="699"/>
      <c r="K40" s="699"/>
      <c r="L40" s="699"/>
      <c r="M40" s="699"/>
      <c r="N40" s="699"/>
      <c r="O40" s="699"/>
    </row>
    <row r="41" spans="2:15" s="2" customFormat="1" ht="45.75" customHeight="1">
      <c r="B41" s="14" t="s">
        <v>108</v>
      </c>
      <c r="C41" s="698" t="s">
        <v>118</v>
      </c>
      <c r="D41" s="698"/>
      <c r="E41" s="698"/>
      <c r="F41" s="698"/>
      <c r="G41" s="698"/>
      <c r="H41" s="698"/>
      <c r="I41" s="698"/>
      <c r="J41" s="698"/>
      <c r="K41" s="698"/>
      <c r="L41" s="698"/>
      <c r="M41" s="698"/>
      <c r="N41" s="698"/>
      <c r="O41" s="698"/>
    </row>
    <row r="42" spans="2:15" s="2" customFormat="1" ht="45.75" customHeight="1">
      <c r="B42" s="12" t="s">
        <v>127</v>
      </c>
      <c r="C42" s="698" t="s">
        <v>119</v>
      </c>
      <c r="D42" s="698"/>
      <c r="E42" s="698"/>
      <c r="F42" s="698"/>
      <c r="G42" s="698"/>
      <c r="H42" s="698"/>
      <c r="I42" s="698"/>
      <c r="J42" s="698"/>
      <c r="K42" s="698"/>
      <c r="L42" s="698"/>
      <c r="M42" s="698"/>
      <c r="N42" s="698"/>
      <c r="O42" s="698"/>
    </row>
    <row r="43" spans="2:15" s="2" customFormat="1" ht="75" customHeight="1">
      <c r="B43" s="12" t="s">
        <v>123</v>
      </c>
      <c r="C43" s="698" t="s">
        <v>128</v>
      </c>
      <c r="D43" s="698"/>
      <c r="E43" s="698"/>
      <c r="F43" s="698"/>
      <c r="G43" s="698"/>
      <c r="H43" s="698"/>
      <c r="I43" s="698"/>
      <c r="J43" s="698"/>
      <c r="K43" s="698"/>
      <c r="L43" s="698"/>
      <c r="M43" s="698"/>
      <c r="N43" s="698"/>
      <c r="O43" s="698"/>
    </row>
    <row r="44" spans="2:15" s="2" customFormat="1" ht="64.2" customHeight="1">
      <c r="B44" s="12" t="s">
        <v>142</v>
      </c>
      <c r="C44" s="698" t="s">
        <v>129</v>
      </c>
      <c r="D44" s="698"/>
      <c r="E44" s="698"/>
      <c r="F44" s="698"/>
      <c r="G44" s="698"/>
      <c r="H44" s="698"/>
      <c r="I44" s="698"/>
      <c r="J44" s="698"/>
      <c r="K44" s="698"/>
      <c r="L44" s="698"/>
      <c r="M44" s="698"/>
      <c r="N44" s="698"/>
      <c r="O44" s="698"/>
    </row>
    <row r="45" spans="2:15" s="2" customFormat="1" ht="45.75" customHeight="1">
      <c r="B45" s="12" t="s">
        <v>36</v>
      </c>
      <c r="C45" s="699" t="s">
        <v>120</v>
      </c>
      <c r="D45" s="699"/>
      <c r="E45" s="699"/>
      <c r="F45" s="699"/>
      <c r="G45" s="699"/>
      <c r="H45" s="699"/>
      <c r="I45" s="699"/>
      <c r="J45" s="699"/>
      <c r="K45" s="699"/>
      <c r="L45" s="699"/>
      <c r="M45" s="699"/>
      <c r="N45" s="699"/>
      <c r="O45" s="699"/>
    </row>
    <row r="46" spans="2:15" s="2" customFormat="1" ht="45.75" customHeight="1">
      <c r="B46" s="12" t="s">
        <v>79</v>
      </c>
      <c r="C46" s="699" t="s">
        <v>121</v>
      </c>
      <c r="D46" s="699"/>
      <c r="E46" s="699"/>
      <c r="F46" s="699"/>
      <c r="G46" s="699"/>
      <c r="H46" s="699"/>
      <c r="I46" s="699"/>
      <c r="J46" s="699"/>
      <c r="K46" s="699"/>
      <c r="L46" s="699"/>
      <c r="M46" s="699"/>
      <c r="N46" s="699"/>
      <c r="O46" s="699"/>
    </row>
    <row r="47" spans="2:15" s="2" customFormat="1" ht="45" customHeight="1">
      <c r="B47" s="12" t="s">
        <v>50</v>
      </c>
      <c r="C47" s="699" t="s">
        <v>37</v>
      </c>
      <c r="D47" s="699"/>
      <c r="E47" s="699"/>
      <c r="F47" s="699"/>
      <c r="G47" s="699"/>
      <c r="H47" s="699"/>
      <c r="I47" s="699"/>
      <c r="J47" s="699"/>
      <c r="K47" s="699"/>
      <c r="L47" s="699"/>
      <c r="M47" s="699"/>
      <c r="N47" s="699"/>
      <c r="O47" s="699"/>
    </row>
    <row r="49" spans="2:15" ht="12.75" customHeight="1">
      <c r="B49" s="718" t="s">
        <v>144</v>
      </c>
      <c r="C49" s="718"/>
      <c r="D49" s="718"/>
      <c r="E49" s="718"/>
      <c r="F49" s="718"/>
      <c r="G49" s="718"/>
      <c r="H49" s="718"/>
      <c r="I49" s="718"/>
      <c r="J49" s="718"/>
      <c r="K49" s="718"/>
      <c r="L49" s="718"/>
      <c r="M49" s="718"/>
      <c r="N49" s="718"/>
      <c r="O49" s="718"/>
    </row>
    <row r="50" spans="2:15" ht="12.75" customHeight="1"/>
    <row r="51" spans="2:15" ht="12.75" customHeight="1"/>
    <row r="52" spans="2:15" ht="12.75" customHeight="1"/>
    <row r="53" spans="2:15" ht="12.75" customHeight="1"/>
    <row r="54" spans="2:15" ht="12.75" customHeight="1"/>
    <row r="55" spans="2:15" ht="12.75" customHeight="1"/>
    <row r="56" spans="2:15" ht="12.75" customHeight="1"/>
    <row r="57" spans="2:15" ht="12.75" customHeight="1"/>
    <row r="58" spans="2:15" ht="12.75" customHeight="1"/>
    <row r="59" spans="2:15" ht="12.75" customHeight="1"/>
    <row r="60" spans="2:15" ht="12.75" customHeight="1"/>
    <row r="61" spans="2:15" ht="12.75" customHeight="1"/>
    <row r="62" spans="2:15" ht="12.75" customHeight="1"/>
    <row r="63" spans="2:15" ht="12.75" customHeight="1"/>
    <row r="64" spans="2:15" ht="12.75" customHeight="1"/>
    <row r="65" ht="12.75" customHeight="1"/>
    <row r="66" ht="12.75" customHeight="1"/>
    <row r="67" ht="12.75" customHeight="1"/>
  </sheetData>
  <sheetProtection algorithmName="SHA-512" hashValue="HhKItb8zWohY5WxbExoyCKn1i6WRAJhcNnWoRl7JOPlnl/dEWt54WpLmDe3Uvqjh827MtOsEuGSf4JEqlpacOA==" saltValue="fNwjPBQMSeGNp1mwaNXJyA==" spinCount="100000" sheet="1" objects="1" scenarios="1"/>
  <mergeCells count="42">
    <mergeCell ref="B49:O49"/>
    <mergeCell ref="C36:O36"/>
    <mergeCell ref="C37:O37"/>
    <mergeCell ref="C38:O38"/>
    <mergeCell ref="B27:O27"/>
    <mergeCell ref="C35:O35"/>
    <mergeCell ref="C34:O34"/>
    <mergeCell ref="C33:O33"/>
    <mergeCell ref="C43:O43"/>
    <mergeCell ref="C44:O44"/>
    <mergeCell ref="C45:O45"/>
    <mergeCell ref="C46:O46"/>
    <mergeCell ref="C47:O47"/>
    <mergeCell ref="C39:O39"/>
    <mergeCell ref="C40:O40"/>
    <mergeCell ref="C32:O32"/>
    <mergeCell ref="B8:O8"/>
    <mergeCell ref="C41:O41"/>
    <mergeCell ref="C42:O42"/>
    <mergeCell ref="C12:O12"/>
    <mergeCell ref="C13:O13"/>
    <mergeCell ref="C14:O14"/>
    <mergeCell ref="C15:O15"/>
    <mergeCell ref="C21:O21"/>
    <mergeCell ref="C16:O16"/>
    <mergeCell ref="C18:O18"/>
    <mergeCell ref="C17:O17"/>
    <mergeCell ref="C19:O19"/>
    <mergeCell ref="C20:O20"/>
    <mergeCell ref="C22:O22"/>
    <mergeCell ref="C25:O25"/>
    <mergeCell ref="C29:O29"/>
    <mergeCell ref="B2:B6"/>
    <mergeCell ref="C2:M6"/>
    <mergeCell ref="N2:O2"/>
    <mergeCell ref="N5:O5"/>
    <mergeCell ref="N6:O6"/>
    <mergeCell ref="C23:O23"/>
    <mergeCell ref="C24:O24"/>
    <mergeCell ref="C30:O30"/>
    <mergeCell ref="B10:O10"/>
    <mergeCell ref="C31:O31"/>
  </mergeCell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4"/>
  <sheetViews>
    <sheetView showGridLines="0" workbookViewId="0">
      <selection activeCell="A5" sqref="A5:F28"/>
    </sheetView>
  </sheetViews>
  <sheetFormatPr baseColWidth="10" defaultColWidth="12.5546875" defaultRowHeight="13.2"/>
  <cols>
    <col min="1" max="1" width="4.33203125" customWidth="1"/>
    <col min="2" max="2" width="13.6640625" customWidth="1"/>
    <col min="3" max="3" width="16.44140625" customWidth="1"/>
    <col min="4" max="4" width="52.44140625" customWidth="1"/>
    <col min="5" max="5" width="16.44140625" customWidth="1"/>
    <col min="6" max="6" width="13.6640625" customWidth="1"/>
  </cols>
  <sheetData>
    <row r="1" spans="1:6" ht="19.5" customHeight="1">
      <c r="A1" s="436" t="s">
        <v>184</v>
      </c>
      <c r="B1" s="437"/>
      <c r="C1" s="437"/>
      <c r="D1" s="440" t="s">
        <v>196</v>
      </c>
      <c r="E1" s="442" t="s">
        <v>618</v>
      </c>
      <c r="F1" s="443"/>
    </row>
    <row r="2" spans="1:6" ht="26.4">
      <c r="A2" s="438"/>
      <c r="B2" s="439"/>
      <c r="C2" s="439"/>
      <c r="D2" s="441"/>
      <c r="E2" s="22" t="s">
        <v>590</v>
      </c>
      <c r="F2" s="192" t="s">
        <v>185</v>
      </c>
    </row>
    <row r="3" spans="1:6" ht="28.5" customHeight="1">
      <c r="A3" s="438"/>
      <c r="B3" s="439"/>
      <c r="C3" s="439"/>
      <c r="D3" s="441"/>
      <c r="E3" s="444" t="s">
        <v>720</v>
      </c>
      <c r="F3" s="445"/>
    </row>
    <row r="4" spans="1:6" ht="9" customHeight="1">
      <c r="A4" s="23"/>
      <c r="B4" s="24"/>
      <c r="C4" s="24"/>
      <c r="D4" s="24"/>
      <c r="E4" s="24"/>
      <c r="F4" s="25"/>
    </row>
    <row r="5" spans="1:6" ht="17.850000000000001" customHeight="1">
      <c r="A5" s="470" t="s">
        <v>708</v>
      </c>
      <c r="B5" s="471"/>
      <c r="C5" s="471"/>
      <c r="D5" s="471"/>
      <c r="E5" s="471"/>
      <c r="F5" s="472"/>
    </row>
    <row r="6" spans="1:6" ht="30" customHeight="1">
      <c r="A6" s="473"/>
      <c r="B6" s="471"/>
      <c r="C6" s="471"/>
      <c r="D6" s="471"/>
      <c r="E6" s="471"/>
      <c r="F6" s="472"/>
    </row>
    <row r="7" spans="1:6" ht="19.5" customHeight="1">
      <c r="A7" s="473"/>
      <c r="B7" s="471"/>
      <c r="C7" s="471"/>
      <c r="D7" s="471"/>
      <c r="E7" s="471"/>
      <c r="F7" s="472"/>
    </row>
    <row r="8" spans="1:6" ht="15" customHeight="1">
      <c r="A8" s="473"/>
      <c r="B8" s="471"/>
      <c r="C8" s="471"/>
      <c r="D8" s="471"/>
      <c r="E8" s="471"/>
      <c r="F8" s="472"/>
    </row>
    <row r="9" spans="1:6">
      <c r="A9" s="473"/>
      <c r="B9" s="471"/>
      <c r="C9" s="471"/>
      <c r="D9" s="471"/>
      <c r="E9" s="471"/>
      <c r="F9" s="472"/>
    </row>
    <row r="10" spans="1:6" ht="19.5" customHeight="1">
      <c r="A10" s="473"/>
      <c r="B10" s="471"/>
      <c r="C10" s="471"/>
      <c r="D10" s="471"/>
      <c r="E10" s="471"/>
      <c r="F10" s="472"/>
    </row>
    <row r="11" spans="1:6" ht="19.5" customHeight="1">
      <c r="A11" s="473"/>
      <c r="B11" s="471"/>
      <c r="C11" s="471"/>
      <c r="D11" s="471"/>
      <c r="E11" s="471"/>
      <c r="F11" s="472"/>
    </row>
    <row r="12" spans="1:6" ht="19.5" customHeight="1">
      <c r="A12" s="473"/>
      <c r="B12" s="471"/>
      <c r="C12" s="471"/>
      <c r="D12" s="471"/>
      <c r="E12" s="471"/>
      <c r="F12" s="472"/>
    </row>
    <row r="13" spans="1:6" ht="19.5" customHeight="1">
      <c r="A13" s="473"/>
      <c r="B13" s="471"/>
      <c r="C13" s="471"/>
      <c r="D13" s="471"/>
      <c r="E13" s="471"/>
      <c r="F13" s="472"/>
    </row>
    <row r="14" spans="1:6" ht="19.5" customHeight="1">
      <c r="A14" s="473"/>
      <c r="B14" s="471"/>
      <c r="C14" s="471"/>
      <c r="D14" s="471"/>
      <c r="E14" s="471"/>
      <c r="F14" s="472"/>
    </row>
    <row r="15" spans="1:6" ht="16.350000000000001" customHeight="1">
      <c r="A15" s="473"/>
      <c r="B15" s="471"/>
      <c r="C15" s="471"/>
      <c r="D15" s="471"/>
      <c r="E15" s="471"/>
      <c r="F15" s="472"/>
    </row>
    <row r="16" spans="1:6" ht="16.350000000000001" customHeight="1">
      <c r="A16" s="473"/>
      <c r="B16" s="471"/>
      <c r="C16" s="471"/>
      <c r="D16" s="471"/>
      <c r="E16" s="471"/>
      <c r="F16" s="472"/>
    </row>
    <row r="17" spans="1:7" ht="18" customHeight="1">
      <c r="A17" s="473"/>
      <c r="B17" s="471"/>
      <c r="C17" s="471"/>
      <c r="D17" s="471"/>
      <c r="E17" s="471"/>
      <c r="F17" s="472"/>
      <c r="G17" t="s">
        <v>194</v>
      </c>
    </row>
    <row r="18" spans="1:7" ht="25.5" customHeight="1">
      <c r="A18" s="473"/>
      <c r="B18" s="471"/>
      <c r="C18" s="471"/>
      <c r="D18" s="471"/>
      <c r="E18" s="471"/>
      <c r="F18" s="472"/>
    </row>
    <row r="19" spans="1:7" ht="25.5" customHeight="1">
      <c r="A19" s="473"/>
      <c r="B19" s="471"/>
      <c r="C19" s="471"/>
      <c r="D19" s="471"/>
      <c r="E19" s="471"/>
      <c r="F19" s="472"/>
    </row>
    <row r="20" spans="1:7" ht="16.350000000000001" customHeight="1">
      <c r="A20" s="473"/>
      <c r="B20" s="471"/>
      <c r="C20" s="471"/>
      <c r="D20" s="471"/>
      <c r="E20" s="471"/>
      <c r="F20" s="472"/>
    </row>
    <row r="21" spans="1:7" ht="16.350000000000001" customHeight="1">
      <c r="A21" s="473"/>
      <c r="B21" s="471"/>
      <c r="C21" s="471"/>
      <c r="D21" s="471"/>
      <c r="E21" s="471"/>
      <c r="F21" s="472"/>
    </row>
    <row r="22" spans="1:7" ht="16.350000000000001" customHeight="1">
      <c r="A22" s="473"/>
      <c r="B22" s="471"/>
      <c r="C22" s="471"/>
      <c r="D22" s="471"/>
      <c r="E22" s="471"/>
      <c r="F22" s="472"/>
    </row>
    <row r="23" spans="1:7" ht="16.350000000000001" customHeight="1">
      <c r="A23" s="473"/>
      <c r="B23" s="471"/>
      <c r="C23" s="471"/>
      <c r="D23" s="471"/>
      <c r="E23" s="471"/>
      <c r="F23" s="472"/>
    </row>
    <row r="24" spans="1:7" ht="16.350000000000001" customHeight="1">
      <c r="A24" s="473"/>
      <c r="B24" s="471"/>
      <c r="C24" s="471"/>
      <c r="D24" s="471"/>
      <c r="E24" s="471"/>
      <c r="F24" s="472"/>
    </row>
    <row r="25" spans="1:7" ht="16.350000000000001" customHeight="1">
      <c r="A25" s="473"/>
      <c r="B25" s="471"/>
      <c r="C25" s="471"/>
      <c r="D25" s="471"/>
      <c r="E25" s="471"/>
      <c r="F25" s="472"/>
    </row>
    <row r="26" spans="1:7" ht="16.350000000000001" customHeight="1">
      <c r="A26" s="473"/>
      <c r="B26" s="471"/>
      <c r="C26" s="471"/>
      <c r="D26" s="471"/>
      <c r="E26" s="471"/>
      <c r="F26" s="472"/>
    </row>
    <row r="27" spans="1:7" ht="16.350000000000001" customHeight="1">
      <c r="A27" s="473"/>
      <c r="B27" s="471"/>
      <c r="C27" s="471"/>
      <c r="D27" s="471"/>
      <c r="E27" s="471"/>
      <c r="F27" s="472"/>
    </row>
    <row r="28" spans="1:7" ht="16.350000000000001" customHeight="1">
      <c r="A28" s="473"/>
      <c r="B28" s="471"/>
      <c r="C28" s="471"/>
      <c r="D28" s="471"/>
      <c r="E28" s="471"/>
      <c r="F28" s="472"/>
    </row>
    <row r="29" spans="1:7" ht="17.399999999999999">
      <c r="A29" s="474"/>
      <c r="B29" s="475"/>
      <c r="C29" s="475"/>
      <c r="D29" s="53"/>
      <c r="E29" s="476"/>
      <c r="F29" s="477"/>
    </row>
    <row r="30" spans="1:7" ht="15">
      <c r="A30" s="463"/>
      <c r="B30" s="464"/>
      <c r="C30" s="464"/>
      <c r="D30" s="54"/>
      <c r="E30" s="465"/>
      <c r="F30" s="466"/>
    </row>
    <row r="31" spans="1:7" ht="21" customHeight="1">
      <c r="A31" s="23"/>
      <c r="B31" s="24"/>
      <c r="C31" s="24"/>
      <c r="D31" s="24"/>
      <c r="E31" s="24"/>
      <c r="F31" s="25"/>
    </row>
    <row r="32" spans="1:7" ht="13.8" thickBot="1">
      <c r="A32" s="467" t="s">
        <v>144</v>
      </c>
      <c r="B32" s="468"/>
      <c r="C32" s="468"/>
      <c r="D32" s="468"/>
      <c r="E32" s="468"/>
      <c r="F32" s="469"/>
    </row>
    <row r="33" spans="1:6" ht="27" customHeight="1"/>
    <row r="34" spans="1:6" ht="13.8">
      <c r="A34" s="49"/>
      <c r="B34" s="49"/>
      <c r="C34" s="49"/>
      <c r="D34" s="49"/>
      <c r="E34" s="49"/>
      <c r="F34" s="49"/>
    </row>
    <row r="35" spans="1:6" ht="13.8">
      <c r="A35" s="49"/>
      <c r="B35" s="24"/>
      <c r="C35" s="24"/>
      <c r="D35" s="24"/>
      <c r="E35" s="24"/>
      <c r="F35" s="24"/>
    </row>
    <row r="36" spans="1:6" ht="13.8">
      <c r="A36" s="24"/>
      <c r="B36" s="50"/>
      <c r="C36" s="24"/>
      <c r="D36" s="24"/>
      <c r="E36" s="24"/>
      <c r="F36" s="24"/>
    </row>
    <row r="37" spans="1:6" ht="13.8">
      <c r="A37" s="49"/>
      <c r="B37" s="49"/>
      <c r="C37" s="49"/>
      <c r="D37" s="49"/>
      <c r="E37" s="24"/>
      <c r="F37" s="24"/>
    </row>
    <row r="38" spans="1:6" ht="13.8">
      <c r="A38" s="49"/>
      <c r="B38" s="49"/>
      <c r="C38" s="49"/>
      <c r="D38" s="49"/>
      <c r="E38" s="49"/>
      <c r="F38" s="49"/>
    </row>
    <row r="39" spans="1:6" ht="13.8">
      <c r="A39" s="49"/>
      <c r="B39" s="49"/>
      <c r="C39" s="49"/>
      <c r="D39" s="49"/>
      <c r="E39" s="49"/>
      <c r="F39" s="49"/>
    </row>
    <row r="40" spans="1:6" ht="11.1" customHeight="1">
      <c r="A40" s="24"/>
      <c r="B40" s="24"/>
      <c r="C40" s="24"/>
      <c r="D40" s="24"/>
      <c r="E40" s="24"/>
      <c r="F40" s="24"/>
    </row>
    <row r="41" spans="1:6" ht="11.25" customHeight="1">
      <c r="A41" s="51"/>
      <c r="B41" s="51"/>
      <c r="C41" s="51"/>
      <c r="D41" s="51"/>
      <c r="E41" s="51"/>
      <c r="F41" s="51"/>
    </row>
    <row r="42" spans="1:6" ht="7.5" customHeight="1">
      <c r="A42" s="24"/>
      <c r="B42" s="24"/>
      <c r="C42" s="24"/>
      <c r="D42" s="24"/>
      <c r="E42" s="24"/>
      <c r="F42" s="24"/>
    </row>
    <row r="43" spans="1:6" ht="13.8">
      <c r="A43" s="52"/>
      <c r="B43" s="52"/>
      <c r="C43" s="52"/>
      <c r="D43" s="52"/>
      <c r="E43" s="52"/>
      <c r="F43" s="52"/>
    </row>
    <row r="44" spans="1:6" ht="24.75" customHeight="1"/>
  </sheetData>
  <sheetProtection algorithmName="SHA-512" hashValue="cfsHomMhTbHeG7RGcTORHUBiG7br6/Ofj9fROKWETNj1GptF81hM2pfhjKLlIdkMknp4puyUpqlLCwxd2uXzLg==" saltValue="zv5d7/yEsV6jfrFNjPj9OA==" spinCount="100000" sheet="1" objects="1" scenarios="1"/>
  <mergeCells count="10">
    <mergeCell ref="A30:C30"/>
    <mergeCell ref="E30:F30"/>
    <mergeCell ref="A32:F32"/>
    <mergeCell ref="A1:C3"/>
    <mergeCell ref="D1:D3"/>
    <mergeCell ref="E1:F1"/>
    <mergeCell ref="E3:F3"/>
    <mergeCell ref="A5:F28"/>
    <mergeCell ref="A29:C29"/>
    <mergeCell ref="E29:F2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Q112"/>
  <sheetViews>
    <sheetView showGridLines="0" tabSelected="1" zoomScale="70" zoomScaleNormal="70" workbookViewId="0">
      <selection activeCell="D13" sqref="D13"/>
    </sheetView>
  </sheetViews>
  <sheetFormatPr baseColWidth="10" defaultColWidth="17.33203125" defaultRowHeight="15" customHeight="1"/>
  <cols>
    <col min="1" max="1" width="4.33203125" style="66" customWidth="1"/>
    <col min="2" max="2" width="50.44140625" style="212" customWidth="1"/>
    <col min="3" max="3" width="70.6640625" style="212" customWidth="1"/>
    <col min="4" max="4" width="44.44140625" style="212" customWidth="1"/>
    <col min="5" max="5" width="22.33203125" style="212" customWidth="1"/>
    <col min="6" max="7" width="26.33203125" style="213" customWidth="1"/>
    <col min="8" max="8" width="35.33203125" style="212" customWidth="1"/>
    <col min="9" max="9" width="30.6640625" style="212" customWidth="1"/>
    <col min="10" max="10" width="60" style="212" customWidth="1"/>
    <col min="11" max="15" width="14.33203125" style="66" customWidth="1"/>
    <col min="16" max="16" width="20.88671875" style="66" customWidth="1"/>
    <col min="17" max="16384" width="17.33203125" style="66"/>
  </cols>
  <sheetData>
    <row r="1" spans="2:16" ht="15" customHeight="1" thickBot="1"/>
    <row r="2" spans="2:16" ht="16.5" customHeight="1">
      <c r="B2" s="498" t="s">
        <v>125</v>
      </c>
      <c r="C2" s="488" t="s">
        <v>43</v>
      </c>
      <c r="D2" s="489"/>
      <c r="E2" s="489"/>
      <c r="F2" s="489"/>
      <c r="G2" s="489"/>
      <c r="H2" s="489"/>
      <c r="I2" s="489"/>
      <c r="J2" s="489"/>
      <c r="K2" s="489"/>
      <c r="L2" s="489"/>
      <c r="M2" s="489"/>
      <c r="N2" s="490"/>
      <c r="O2" s="478" t="s">
        <v>619</v>
      </c>
      <c r="P2" s="479"/>
    </row>
    <row r="3" spans="2:16" ht="16.5" customHeight="1">
      <c r="B3" s="499"/>
      <c r="C3" s="491"/>
      <c r="D3" s="492"/>
      <c r="E3" s="492"/>
      <c r="F3" s="492"/>
      <c r="G3" s="492"/>
      <c r="H3" s="492"/>
      <c r="I3" s="492"/>
      <c r="J3" s="492"/>
      <c r="K3" s="492"/>
      <c r="L3" s="492"/>
      <c r="M3" s="492"/>
      <c r="N3" s="493"/>
      <c r="O3" s="109" t="s">
        <v>25</v>
      </c>
      <c r="P3" s="110" t="s">
        <v>26</v>
      </c>
    </row>
    <row r="4" spans="2:16" ht="16.5" customHeight="1">
      <c r="B4" s="499"/>
      <c r="C4" s="491"/>
      <c r="D4" s="492"/>
      <c r="E4" s="492"/>
      <c r="F4" s="492"/>
      <c r="G4" s="492"/>
      <c r="H4" s="492"/>
      <c r="I4" s="492"/>
      <c r="J4" s="492"/>
      <c r="K4" s="492"/>
      <c r="L4" s="492"/>
      <c r="M4" s="492"/>
      <c r="N4" s="493"/>
      <c r="O4" s="111">
        <v>6</v>
      </c>
      <c r="P4" s="112" t="s">
        <v>45</v>
      </c>
    </row>
    <row r="5" spans="2:16" ht="16.5" customHeight="1">
      <c r="B5" s="499"/>
      <c r="C5" s="491"/>
      <c r="D5" s="492"/>
      <c r="E5" s="492"/>
      <c r="F5" s="492"/>
      <c r="G5" s="492"/>
      <c r="H5" s="492"/>
      <c r="I5" s="492"/>
      <c r="J5" s="492"/>
      <c r="K5" s="492"/>
      <c r="L5" s="492"/>
      <c r="M5" s="492"/>
      <c r="N5" s="493"/>
      <c r="O5" s="480" t="s">
        <v>27</v>
      </c>
      <c r="P5" s="481"/>
    </row>
    <row r="6" spans="2:16" ht="16.5" customHeight="1" thickBot="1">
      <c r="B6" s="500"/>
      <c r="C6" s="494"/>
      <c r="D6" s="495"/>
      <c r="E6" s="495"/>
      <c r="F6" s="495"/>
      <c r="G6" s="495"/>
      <c r="H6" s="495"/>
      <c r="I6" s="495"/>
      <c r="J6" s="495"/>
      <c r="K6" s="495"/>
      <c r="L6" s="495"/>
      <c r="M6" s="495"/>
      <c r="N6" s="496"/>
      <c r="O6" s="482">
        <v>45428</v>
      </c>
      <c r="P6" s="483"/>
    </row>
    <row r="7" spans="2:16" ht="14.25" customHeight="1">
      <c r="B7" s="63"/>
      <c r="C7" s="63"/>
      <c r="D7" s="63"/>
      <c r="E7" s="63"/>
      <c r="F7" s="64"/>
      <c r="G7" s="64"/>
      <c r="H7" s="63"/>
      <c r="I7" s="63"/>
      <c r="J7" s="63"/>
    </row>
    <row r="8" spans="2:16" ht="18" customHeight="1">
      <c r="B8" s="484" t="s">
        <v>48</v>
      </c>
      <c r="C8" s="484"/>
      <c r="D8" s="484"/>
      <c r="E8" s="484"/>
      <c r="F8" s="484"/>
      <c r="G8" s="484"/>
      <c r="H8" s="484"/>
      <c r="I8" s="484"/>
      <c r="J8" s="484"/>
      <c r="K8" s="484"/>
      <c r="L8" s="484"/>
      <c r="M8" s="484"/>
      <c r="N8" s="484"/>
      <c r="O8" s="484"/>
      <c r="P8" s="484"/>
    </row>
    <row r="9" spans="2:16" ht="14.25" customHeight="1">
      <c r="B9" s="63"/>
      <c r="C9" s="63"/>
      <c r="D9" s="63"/>
      <c r="E9" s="63"/>
      <c r="F9" s="64"/>
      <c r="G9" s="64"/>
      <c r="H9" s="63"/>
      <c r="I9" s="63"/>
      <c r="J9" s="63"/>
      <c r="K9" s="65"/>
      <c r="L9" s="65"/>
      <c r="M9" s="65"/>
      <c r="N9" s="65"/>
      <c r="O9" s="65"/>
      <c r="P9" s="65"/>
    </row>
    <row r="10" spans="2:16" ht="24.75" customHeight="1">
      <c r="B10" s="497" t="s">
        <v>0</v>
      </c>
      <c r="C10" s="497" t="s">
        <v>51</v>
      </c>
      <c r="D10" s="503" t="s">
        <v>52</v>
      </c>
      <c r="E10" s="485" t="s">
        <v>53</v>
      </c>
      <c r="F10" s="497" t="s">
        <v>54</v>
      </c>
      <c r="G10" s="497" t="s">
        <v>68</v>
      </c>
      <c r="H10" s="497" t="s">
        <v>55</v>
      </c>
      <c r="I10" s="497" t="s">
        <v>40</v>
      </c>
      <c r="J10" s="497" t="s">
        <v>41</v>
      </c>
      <c r="K10" s="502" t="s">
        <v>73</v>
      </c>
      <c r="L10" s="502"/>
      <c r="M10" s="502"/>
      <c r="N10" s="502"/>
      <c r="O10" s="502"/>
      <c r="P10" s="501" t="s">
        <v>42</v>
      </c>
    </row>
    <row r="11" spans="2:16" ht="24.75" customHeight="1">
      <c r="B11" s="497"/>
      <c r="C11" s="497"/>
      <c r="D11" s="503"/>
      <c r="E11" s="486"/>
      <c r="F11" s="497"/>
      <c r="G11" s="497"/>
      <c r="H11" s="497"/>
      <c r="I11" s="497"/>
      <c r="J11" s="497"/>
      <c r="K11" s="375" t="s">
        <v>57</v>
      </c>
      <c r="L11" s="375" t="s">
        <v>57</v>
      </c>
      <c r="M11" s="375" t="s">
        <v>57</v>
      </c>
      <c r="N11" s="375" t="s">
        <v>57</v>
      </c>
      <c r="O11" s="375" t="s">
        <v>57</v>
      </c>
      <c r="P11" s="501"/>
    </row>
    <row r="12" spans="2:16" ht="22.5" customHeight="1">
      <c r="B12" s="497"/>
      <c r="C12" s="497"/>
      <c r="D12" s="503"/>
      <c r="E12" s="487"/>
      <c r="F12" s="497"/>
      <c r="G12" s="497"/>
      <c r="H12" s="497"/>
      <c r="I12" s="497"/>
      <c r="J12" s="497"/>
      <c r="K12" s="113">
        <v>2024</v>
      </c>
      <c r="L12" s="113">
        <v>2025</v>
      </c>
      <c r="M12" s="113">
        <v>2026</v>
      </c>
      <c r="N12" s="113">
        <v>2027</v>
      </c>
      <c r="O12" s="113">
        <v>2028</v>
      </c>
      <c r="P12" s="501"/>
    </row>
    <row r="13" spans="2:16" ht="174" customHeight="1">
      <c r="B13" s="525" t="s">
        <v>592</v>
      </c>
      <c r="C13" s="510" t="s">
        <v>634</v>
      </c>
      <c r="D13" s="374" t="s">
        <v>620</v>
      </c>
      <c r="E13" s="424">
        <v>0.28399999999999997</v>
      </c>
      <c r="F13" s="428">
        <f>P13</f>
        <v>480333</v>
      </c>
      <c r="G13" s="359">
        <v>421204</v>
      </c>
      <c r="H13" s="360" t="s">
        <v>153</v>
      </c>
      <c r="I13" s="362" t="s">
        <v>84</v>
      </c>
      <c r="J13" s="429" t="s">
        <v>608</v>
      </c>
      <c r="K13" s="335">
        <v>60231</v>
      </c>
      <c r="L13" s="335">
        <v>120210</v>
      </c>
      <c r="M13" s="335">
        <v>120041</v>
      </c>
      <c r="N13" s="335">
        <v>120041</v>
      </c>
      <c r="O13" s="335">
        <v>59810</v>
      </c>
      <c r="P13" s="115">
        <f>+K13+L13+M13+N13+O13</f>
        <v>480333</v>
      </c>
    </row>
    <row r="14" spans="2:16" ht="116.25" customHeight="1">
      <c r="B14" s="525"/>
      <c r="C14" s="511"/>
      <c r="D14" s="374" t="s">
        <v>621</v>
      </c>
      <c r="E14" s="424">
        <v>0.28599999999999998</v>
      </c>
      <c r="F14" s="428">
        <f t="shared" ref="F14:F21" si="0">P14</f>
        <v>733821</v>
      </c>
      <c r="G14" s="359">
        <v>482785</v>
      </c>
      <c r="H14" s="360" t="s">
        <v>154</v>
      </c>
      <c r="I14" s="362" t="s">
        <v>84</v>
      </c>
      <c r="J14" s="429" t="s">
        <v>622</v>
      </c>
      <c r="K14" s="121">
        <v>62323</v>
      </c>
      <c r="L14" s="335">
        <v>121436</v>
      </c>
      <c r="M14" s="335">
        <v>218100</v>
      </c>
      <c r="N14" s="335">
        <v>218100</v>
      </c>
      <c r="O14" s="335">
        <v>113862</v>
      </c>
      <c r="P14" s="115">
        <f t="shared" ref="P14:P100" si="1">+K14+L14+M14+N14+O14</f>
        <v>733821</v>
      </c>
    </row>
    <row r="15" spans="2:16" ht="143.25" customHeight="1">
      <c r="B15" s="525"/>
      <c r="C15" s="511"/>
      <c r="D15" s="374" t="s">
        <v>623</v>
      </c>
      <c r="E15" s="424">
        <v>0.154</v>
      </c>
      <c r="F15" s="428">
        <f t="shared" si="0"/>
        <v>301753</v>
      </c>
      <c r="G15" s="359">
        <v>250365</v>
      </c>
      <c r="H15" s="360" t="s">
        <v>155</v>
      </c>
      <c r="I15" s="362" t="s">
        <v>84</v>
      </c>
      <c r="J15" s="429" t="s">
        <v>624</v>
      </c>
      <c r="K15" s="121">
        <v>32089</v>
      </c>
      <c r="L15" s="335">
        <v>55525</v>
      </c>
      <c r="M15" s="335">
        <v>86037</v>
      </c>
      <c r="N15" s="335">
        <v>86037</v>
      </c>
      <c r="O15" s="335">
        <v>42065</v>
      </c>
      <c r="P15" s="115">
        <f t="shared" si="1"/>
        <v>301753</v>
      </c>
    </row>
    <row r="16" spans="2:16" ht="114.6" customHeight="1">
      <c r="B16" s="525"/>
      <c r="C16" s="511"/>
      <c r="D16" s="374" t="s">
        <v>625</v>
      </c>
      <c r="E16" s="424">
        <v>5.6000000000000001E-2</v>
      </c>
      <c r="F16" s="428">
        <f t="shared" si="0"/>
        <v>142870</v>
      </c>
      <c r="G16" s="359">
        <v>85134</v>
      </c>
      <c r="H16" s="360" t="s">
        <v>173</v>
      </c>
      <c r="I16" s="362" t="s">
        <v>84</v>
      </c>
      <c r="J16" s="429" t="s">
        <v>626</v>
      </c>
      <c r="K16" s="121">
        <v>11754</v>
      </c>
      <c r="L16" s="335">
        <v>27719</v>
      </c>
      <c r="M16" s="335">
        <v>40983</v>
      </c>
      <c r="N16" s="335">
        <v>41983</v>
      </c>
      <c r="O16" s="335">
        <v>20431</v>
      </c>
      <c r="P16" s="115">
        <f t="shared" si="1"/>
        <v>142870</v>
      </c>
    </row>
    <row r="17" spans="2:16" ht="94.5" customHeight="1">
      <c r="B17" s="525"/>
      <c r="C17" s="511"/>
      <c r="D17" s="374" t="s">
        <v>627</v>
      </c>
      <c r="E17" s="424">
        <v>0.20799999999999999</v>
      </c>
      <c r="F17" s="428">
        <f t="shared" si="0"/>
        <v>427647</v>
      </c>
      <c r="G17" s="359">
        <v>350101</v>
      </c>
      <c r="H17" s="360" t="s">
        <v>174</v>
      </c>
      <c r="I17" s="362" t="s">
        <v>84</v>
      </c>
      <c r="J17" s="429" t="s">
        <v>628</v>
      </c>
      <c r="K17" s="121">
        <v>42605</v>
      </c>
      <c r="L17" s="335">
        <v>92602</v>
      </c>
      <c r="M17" s="335">
        <v>121087</v>
      </c>
      <c r="N17" s="335">
        <v>121087</v>
      </c>
      <c r="O17" s="335">
        <v>50266</v>
      </c>
      <c r="P17" s="115">
        <f t="shared" si="1"/>
        <v>427647</v>
      </c>
    </row>
    <row r="18" spans="2:16" ht="200.4" customHeight="1">
      <c r="B18" s="525"/>
      <c r="C18" s="511"/>
      <c r="D18" s="374" t="s">
        <v>629</v>
      </c>
      <c r="E18" s="424">
        <v>4.0000000000000002E-4</v>
      </c>
      <c r="F18" s="428">
        <f t="shared" si="0"/>
        <v>681</v>
      </c>
      <c r="G18" s="359">
        <v>694</v>
      </c>
      <c r="H18" s="360" t="s">
        <v>176</v>
      </c>
      <c r="I18" s="362" t="s">
        <v>84</v>
      </c>
      <c r="J18" s="429" t="s">
        <v>607</v>
      </c>
      <c r="K18" s="121">
        <v>90</v>
      </c>
      <c r="L18" s="335">
        <v>162</v>
      </c>
      <c r="M18" s="335">
        <v>175</v>
      </c>
      <c r="N18" s="335">
        <v>175</v>
      </c>
      <c r="O18" s="335">
        <v>79</v>
      </c>
      <c r="P18" s="115">
        <f t="shared" si="1"/>
        <v>681</v>
      </c>
    </row>
    <row r="19" spans="2:16" ht="84" customHeight="1">
      <c r="B19" s="525"/>
      <c r="C19" s="511"/>
      <c r="D19" s="374" t="s">
        <v>630</v>
      </c>
      <c r="E19" s="424">
        <v>2E-3</v>
      </c>
      <c r="F19" s="428">
        <f t="shared" si="0"/>
        <v>2650</v>
      </c>
      <c r="G19" s="359">
        <v>2600</v>
      </c>
      <c r="H19" s="360" t="s">
        <v>156</v>
      </c>
      <c r="I19" s="362" t="s">
        <v>84</v>
      </c>
      <c r="J19" s="429" t="s">
        <v>152</v>
      </c>
      <c r="K19" s="121">
        <v>350</v>
      </c>
      <c r="L19" s="335">
        <v>550</v>
      </c>
      <c r="M19" s="335">
        <v>700</v>
      </c>
      <c r="N19" s="335">
        <v>700</v>
      </c>
      <c r="O19" s="335">
        <v>350</v>
      </c>
      <c r="P19" s="115">
        <f t="shared" si="1"/>
        <v>2650</v>
      </c>
    </row>
    <row r="20" spans="2:16" ht="84" customHeight="1">
      <c r="B20" s="525"/>
      <c r="C20" s="511"/>
      <c r="D20" s="374" t="s">
        <v>631</v>
      </c>
      <c r="E20" s="424">
        <v>1E-4</v>
      </c>
      <c r="F20" s="428">
        <f t="shared" si="0"/>
        <v>172</v>
      </c>
      <c r="G20" s="359">
        <v>160</v>
      </c>
      <c r="H20" s="360" t="s">
        <v>178</v>
      </c>
      <c r="I20" s="362" t="s">
        <v>84</v>
      </c>
      <c r="J20" s="429" t="s">
        <v>152</v>
      </c>
      <c r="K20" s="121">
        <v>20</v>
      </c>
      <c r="L20" s="335">
        <v>52</v>
      </c>
      <c r="M20" s="335">
        <v>40</v>
      </c>
      <c r="N20" s="335">
        <v>40</v>
      </c>
      <c r="O20" s="335">
        <v>20</v>
      </c>
      <c r="P20" s="115">
        <f t="shared" si="1"/>
        <v>172</v>
      </c>
    </row>
    <row r="21" spans="2:16" ht="114" customHeight="1">
      <c r="B21" s="525"/>
      <c r="C21" s="512"/>
      <c r="D21" s="374" t="s">
        <v>632</v>
      </c>
      <c r="E21" s="424">
        <v>9.4999999999999998E-3</v>
      </c>
      <c r="F21" s="428">
        <f t="shared" si="0"/>
        <v>27600</v>
      </c>
      <c r="G21" s="359">
        <v>14000</v>
      </c>
      <c r="H21" s="360" t="s">
        <v>167</v>
      </c>
      <c r="I21" s="362" t="s">
        <v>84</v>
      </c>
      <c r="J21" s="429" t="s">
        <v>633</v>
      </c>
      <c r="K21" s="121">
        <v>2000</v>
      </c>
      <c r="L21" s="335">
        <v>5600</v>
      </c>
      <c r="M21" s="335">
        <v>8000</v>
      </c>
      <c r="N21" s="335">
        <v>8000</v>
      </c>
      <c r="O21" s="335">
        <v>4000</v>
      </c>
      <c r="P21" s="115">
        <f t="shared" si="1"/>
        <v>27600</v>
      </c>
    </row>
    <row r="22" spans="2:16" ht="84" customHeight="1">
      <c r="B22" s="525"/>
      <c r="C22" s="504" t="s">
        <v>672</v>
      </c>
      <c r="D22" s="220" t="s">
        <v>667</v>
      </c>
      <c r="E22" s="19">
        <v>0.2</v>
      </c>
      <c r="F22" s="85">
        <f t="shared" ref="F22:F82" si="2">P22</f>
        <v>989</v>
      </c>
      <c r="G22" s="108">
        <v>1509</v>
      </c>
      <c r="H22" s="75" t="s">
        <v>213</v>
      </c>
      <c r="I22" s="114" t="s">
        <v>85</v>
      </c>
      <c r="J22" s="429" t="s">
        <v>668</v>
      </c>
      <c r="K22" s="121">
        <v>104</v>
      </c>
      <c r="L22" s="121">
        <v>230</v>
      </c>
      <c r="M22" s="121">
        <v>260</v>
      </c>
      <c r="N22" s="121">
        <v>260</v>
      </c>
      <c r="O22" s="121">
        <v>135</v>
      </c>
      <c r="P22" s="115">
        <f t="shared" si="1"/>
        <v>989</v>
      </c>
    </row>
    <row r="23" spans="2:16" ht="84" customHeight="1">
      <c r="B23" s="525"/>
      <c r="C23" s="506"/>
      <c r="D23" s="220" t="s">
        <v>211</v>
      </c>
      <c r="E23" s="19">
        <v>0.2</v>
      </c>
      <c r="F23" s="85">
        <f t="shared" si="2"/>
        <v>218</v>
      </c>
      <c r="G23" s="108">
        <v>137</v>
      </c>
      <c r="H23" s="75" t="s">
        <v>214</v>
      </c>
      <c r="I23" s="114" t="s">
        <v>85</v>
      </c>
      <c r="J23" s="429" t="s">
        <v>595</v>
      </c>
      <c r="K23" s="121">
        <v>30</v>
      </c>
      <c r="L23" s="121">
        <v>53</v>
      </c>
      <c r="M23" s="121">
        <v>53</v>
      </c>
      <c r="N23" s="121">
        <v>53</v>
      </c>
      <c r="O23" s="121">
        <v>29</v>
      </c>
      <c r="P23" s="115">
        <f t="shared" si="1"/>
        <v>218</v>
      </c>
    </row>
    <row r="24" spans="2:16" ht="82.2" customHeight="1">
      <c r="B24" s="525"/>
      <c r="C24" s="506"/>
      <c r="D24" s="220" t="s">
        <v>670</v>
      </c>
      <c r="E24" s="19">
        <v>0.2</v>
      </c>
      <c r="F24" s="85">
        <f t="shared" si="2"/>
        <v>1171</v>
      </c>
      <c r="G24" s="108">
        <v>2400</v>
      </c>
      <c r="H24" s="75" t="s">
        <v>215</v>
      </c>
      <c r="I24" s="114" t="s">
        <v>85</v>
      </c>
      <c r="J24" s="429" t="s">
        <v>668</v>
      </c>
      <c r="K24" s="121">
        <v>112</v>
      </c>
      <c r="L24" s="121">
        <v>260</v>
      </c>
      <c r="M24" s="121">
        <v>320</v>
      </c>
      <c r="N24" s="121">
        <v>320</v>
      </c>
      <c r="O24" s="121">
        <v>159</v>
      </c>
      <c r="P24" s="115">
        <f t="shared" si="1"/>
        <v>1171</v>
      </c>
    </row>
    <row r="25" spans="2:16" ht="88.2" customHeight="1">
      <c r="B25" s="525"/>
      <c r="C25" s="506"/>
      <c r="D25" s="220" t="s">
        <v>671</v>
      </c>
      <c r="E25" s="19">
        <v>0.2</v>
      </c>
      <c r="F25" s="85">
        <f t="shared" si="2"/>
        <v>121</v>
      </c>
      <c r="G25" s="108">
        <v>30</v>
      </c>
      <c r="H25" s="75" t="s">
        <v>216</v>
      </c>
      <c r="I25" s="114" t="s">
        <v>85</v>
      </c>
      <c r="J25" s="429" t="s">
        <v>595</v>
      </c>
      <c r="K25" s="121">
        <v>15</v>
      </c>
      <c r="L25" s="121">
        <v>31</v>
      </c>
      <c r="M25" s="121">
        <v>30</v>
      </c>
      <c r="N25" s="121">
        <v>30</v>
      </c>
      <c r="O25" s="121">
        <v>15</v>
      </c>
      <c r="P25" s="115">
        <f t="shared" si="1"/>
        <v>121</v>
      </c>
    </row>
    <row r="26" spans="2:16" ht="98.4" customHeight="1">
      <c r="B26" s="525"/>
      <c r="C26" s="505"/>
      <c r="D26" s="220" t="s">
        <v>212</v>
      </c>
      <c r="E26" s="19">
        <v>0.2</v>
      </c>
      <c r="F26" s="85">
        <f t="shared" si="2"/>
        <v>13</v>
      </c>
      <c r="G26" s="108">
        <v>3</v>
      </c>
      <c r="H26" s="75" t="s">
        <v>217</v>
      </c>
      <c r="I26" s="114" t="s">
        <v>85</v>
      </c>
      <c r="J26" s="429" t="s">
        <v>669</v>
      </c>
      <c r="K26" s="121">
        <v>2</v>
      </c>
      <c r="L26" s="121">
        <v>1</v>
      </c>
      <c r="M26" s="121">
        <v>4</v>
      </c>
      <c r="N26" s="121">
        <v>4</v>
      </c>
      <c r="O26" s="121">
        <v>2</v>
      </c>
      <c r="P26" s="115">
        <f t="shared" si="1"/>
        <v>13</v>
      </c>
    </row>
    <row r="27" spans="2:16" ht="121.95" customHeight="1">
      <c r="B27" s="525"/>
      <c r="C27" s="518" t="s">
        <v>197</v>
      </c>
      <c r="D27" s="220" t="s">
        <v>684</v>
      </c>
      <c r="E27" s="19">
        <v>0.05</v>
      </c>
      <c r="F27" s="85">
        <f t="shared" si="2"/>
        <v>531</v>
      </c>
      <c r="G27" s="108">
        <v>714</v>
      </c>
      <c r="H27" s="75" t="s">
        <v>218</v>
      </c>
      <c r="I27" s="114" t="s">
        <v>86</v>
      </c>
      <c r="J27" s="421" t="s">
        <v>596</v>
      </c>
      <c r="K27" s="121">
        <v>432</v>
      </c>
      <c r="L27" s="121">
        <v>99</v>
      </c>
      <c r="M27" s="121">
        <v>0</v>
      </c>
      <c r="N27" s="121">
        <v>0</v>
      </c>
      <c r="O27" s="121">
        <v>0</v>
      </c>
      <c r="P27" s="115">
        <f t="shared" si="1"/>
        <v>531</v>
      </c>
    </row>
    <row r="28" spans="2:16" ht="121.95" customHeight="1">
      <c r="B28" s="525"/>
      <c r="C28" s="506"/>
      <c r="D28" s="220" t="s">
        <v>222</v>
      </c>
      <c r="E28" s="19">
        <v>2.5000000000000001E-2</v>
      </c>
      <c r="F28" s="20">
        <f t="shared" si="2"/>
        <v>1</v>
      </c>
      <c r="G28" s="108">
        <v>1</v>
      </c>
      <c r="H28" s="75" t="s">
        <v>219</v>
      </c>
      <c r="I28" s="114" t="s">
        <v>86</v>
      </c>
      <c r="J28" s="421" t="s">
        <v>596</v>
      </c>
      <c r="K28" s="119">
        <v>1</v>
      </c>
      <c r="L28" s="119">
        <v>1</v>
      </c>
      <c r="M28" s="119">
        <v>0</v>
      </c>
      <c r="N28" s="119">
        <v>0</v>
      </c>
      <c r="O28" s="119">
        <v>0</v>
      </c>
      <c r="P28" s="116">
        <f>AVERAGE(K28:L28)</f>
        <v>1</v>
      </c>
    </row>
    <row r="29" spans="2:16" ht="121.95" customHeight="1">
      <c r="B29" s="525"/>
      <c r="C29" s="506"/>
      <c r="D29" s="220" t="s">
        <v>223</v>
      </c>
      <c r="E29" s="19">
        <v>0.05</v>
      </c>
      <c r="F29" s="20">
        <f t="shared" si="2"/>
        <v>1</v>
      </c>
      <c r="G29" s="108" t="s">
        <v>166</v>
      </c>
      <c r="H29" s="75" t="s">
        <v>220</v>
      </c>
      <c r="I29" s="114" t="s">
        <v>86</v>
      </c>
      <c r="J29" s="421" t="s">
        <v>596</v>
      </c>
      <c r="K29" s="119">
        <v>1</v>
      </c>
      <c r="L29" s="119">
        <v>1</v>
      </c>
      <c r="M29" s="119">
        <v>0</v>
      </c>
      <c r="N29" s="119">
        <v>0</v>
      </c>
      <c r="O29" s="119">
        <v>0</v>
      </c>
      <c r="P29" s="116">
        <f>AVERAGE(K29:L29)</f>
        <v>1</v>
      </c>
    </row>
    <row r="30" spans="2:16" ht="121.95" customHeight="1">
      <c r="B30" s="525"/>
      <c r="C30" s="506"/>
      <c r="D30" s="220" t="s">
        <v>685</v>
      </c>
      <c r="E30" s="19">
        <v>2.5000000000000001E-2</v>
      </c>
      <c r="F30" s="20">
        <f t="shared" si="2"/>
        <v>1</v>
      </c>
      <c r="G30" s="108" t="s">
        <v>166</v>
      </c>
      <c r="H30" s="75" t="s">
        <v>221</v>
      </c>
      <c r="I30" s="114" t="s">
        <v>86</v>
      </c>
      <c r="J30" s="421" t="s">
        <v>596</v>
      </c>
      <c r="K30" s="119">
        <v>1</v>
      </c>
      <c r="L30" s="119">
        <v>1</v>
      </c>
      <c r="M30" s="119">
        <v>0</v>
      </c>
      <c r="N30" s="119">
        <v>0</v>
      </c>
      <c r="O30" s="119">
        <v>0</v>
      </c>
      <c r="P30" s="116">
        <f>AVERAGE(K30:L30)</f>
        <v>1</v>
      </c>
    </row>
    <row r="31" spans="2:16" ht="121.95" customHeight="1">
      <c r="B31" s="526"/>
      <c r="C31" s="506"/>
      <c r="D31" s="374" t="s">
        <v>712</v>
      </c>
      <c r="E31" s="361">
        <v>0.65</v>
      </c>
      <c r="F31" s="85">
        <f t="shared" si="2"/>
        <v>5054</v>
      </c>
      <c r="G31" s="359">
        <v>1553</v>
      </c>
      <c r="H31" s="360" t="s">
        <v>686</v>
      </c>
      <c r="I31" s="362" t="s">
        <v>86</v>
      </c>
      <c r="J31" s="420" t="s">
        <v>596</v>
      </c>
      <c r="K31" s="121">
        <v>0</v>
      </c>
      <c r="L31" s="121">
        <v>1324</v>
      </c>
      <c r="M31" s="121">
        <v>1760</v>
      </c>
      <c r="N31" s="121">
        <v>1298</v>
      </c>
      <c r="O31" s="121">
        <v>672</v>
      </c>
      <c r="P31" s="115">
        <f t="shared" si="1"/>
        <v>5054</v>
      </c>
    </row>
    <row r="32" spans="2:16" ht="121.95" customHeight="1">
      <c r="B32" s="526"/>
      <c r="C32" s="519"/>
      <c r="D32" s="374" t="s">
        <v>699</v>
      </c>
      <c r="E32" s="361">
        <v>0.2</v>
      </c>
      <c r="F32" s="20">
        <f t="shared" si="2"/>
        <v>1</v>
      </c>
      <c r="G32" s="417">
        <v>0.9</v>
      </c>
      <c r="H32" s="360" t="s">
        <v>687</v>
      </c>
      <c r="I32" s="362" t="s">
        <v>86</v>
      </c>
      <c r="J32" s="420" t="s">
        <v>688</v>
      </c>
      <c r="K32" s="363">
        <v>0</v>
      </c>
      <c r="L32" s="363">
        <v>1</v>
      </c>
      <c r="M32" s="363">
        <v>1</v>
      </c>
      <c r="N32" s="363">
        <v>1</v>
      </c>
      <c r="O32" s="363">
        <v>1</v>
      </c>
      <c r="P32" s="116">
        <f>AVERAGE(L32:O32)</f>
        <v>1</v>
      </c>
    </row>
    <row r="33" spans="2:17" ht="140.4" customHeight="1">
      <c r="B33" s="525"/>
      <c r="C33" s="518" t="s">
        <v>198</v>
      </c>
      <c r="D33" s="220" t="s">
        <v>228</v>
      </c>
      <c r="E33" s="19">
        <v>0.4</v>
      </c>
      <c r="F33" s="85">
        <f t="shared" si="2"/>
        <v>208</v>
      </c>
      <c r="G33" s="108">
        <v>204</v>
      </c>
      <c r="H33" s="75" t="s">
        <v>224</v>
      </c>
      <c r="I33" s="114" t="s">
        <v>86</v>
      </c>
      <c r="J33" s="421" t="s">
        <v>596</v>
      </c>
      <c r="K33" s="121">
        <v>26</v>
      </c>
      <c r="L33" s="121">
        <v>52</v>
      </c>
      <c r="M33" s="121">
        <v>52</v>
      </c>
      <c r="N33" s="121">
        <v>52</v>
      </c>
      <c r="O33" s="121">
        <v>26</v>
      </c>
      <c r="P33" s="115">
        <f t="shared" si="1"/>
        <v>208</v>
      </c>
    </row>
    <row r="34" spans="2:17" ht="123" customHeight="1">
      <c r="B34" s="525"/>
      <c r="C34" s="506"/>
      <c r="D34" s="220" t="s">
        <v>231</v>
      </c>
      <c r="E34" s="19">
        <v>0.2</v>
      </c>
      <c r="F34" s="20">
        <f t="shared" si="2"/>
        <v>1</v>
      </c>
      <c r="G34" s="418">
        <v>1</v>
      </c>
      <c r="H34" s="75" t="s">
        <v>225</v>
      </c>
      <c r="I34" s="114" t="s">
        <v>86</v>
      </c>
      <c r="J34" s="421" t="s">
        <v>691</v>
      </c>
      <c r="K34" s="119">
        <v>1</v>
      </c>
      <c r="L34" s="119">
        <v>1</v>
      </c>
      <c r="M34" s="119">
        <v>1</v>
      </c>
      <c r="N34" s="119">
        <v>1</v>
      </c>
      <c r="O34" s="119">
        <v>1</v>
      </c>
      <c r="P34" s="116">
        <f>AVERAGE(K34:O34)</f>
        <v>1</v>
      </c>
    </row>
    <row r="35" spans="2:17" ht="147" customHeight="1">
      <c r="B35" s="525"/>
      <c r="C35" s="506"/>
      <c r="D35" s="220" t="s">
        <v>230</v>
      </c>
      <c r="E35" s="19">
        <v>0</v>
      </c>
      <c r="F35" s="85">
        <f t="shared" si="2"/>
        <v>0</v>
      </c>
      <c r="G35" s="108" t="s">
        <v>166</v>
      </c>
      <c r="H35" s="75" t="s">
        <v>226</v>
      </c>
      <c r="I35" s="114" t="s">
        <v>86</v>
      </c>
      <c r="J35" s="421" t="s">
        <v>597</v>
      </c>
      <c r="K35" s="121">
        <v>0</v>
      </c>
      <c r="L35" s="121">
        <v>0</v>
      </c>
      <c r="M35" s="121">
        <v>0</v>
      </c>
      <c r="N35" s="121">
        <v>0</v>
      </c>
      <c r="O35" s="121">
        <v>0</v>
      </c>
      <c r="P35" s="115">
        <f t="shared" si="1"/>
        <v>0</v>
      </c>
    </row>
    <row r="36" spans="2:17" ht="138" customHeight="1">
      <c r="B36" s="525"/>
      <c r="C36" s="506"/>
      <c r="D36" s="220" t="s">
        <v>229</v>
      </c>
      <c r="E36" s="19">
        <v>0.2</v>
      </c>
      <c r="F36" s="85">
        <f t="shared" si="2"/>
        <v>4</v>
      </c>
      <c r="G36" s="108" t="s">
        <v>166</v>
      </c>
      <c r="H36" s="75" t="s">
        <v>227</v>
      </c>
      <c r="I36" s="114" t="s">
        <v>86</v>
      </c>
      <c r="J36" s="421" t="s">
        <v>691</v>
      </c>
      <c r="K36" s="121">
        <v>1</v>
      </c>
      <c r="L36" s="121">
        <v>1</v>
      </c>
      <c r="M36" s="121">
        <v>1</v>
      </c>
      <c r="N36" s="121">
        <v>1</v>
      </c>
      <c r="O36" s="121">
        <v>0</v>
      </c>
      <c r="P36" s="115">
        <f t="shared" si="1"/>
        <v>4</v>
      </c>
    </row>
    <row r="37" spans="2:17" ht="138" customHeight="1">
      <c r="B37" s="526"/>
      <c r="C37" s="519"/>
      <c r="D37" s="374" t="s">
        <v>713</v>
      </c>
      <c r="E37" s="361">
        <v>0.2</v>
      </c>
      <c r="F37" s="20">
        <f t="shared" si="2"/>
        <v>1</v>
      </c>
      <c r="G37" s="360" t="s">
        <v>278</v>
      </c>
      <c r="H37" s="360" t="s">
        <v>689</v>
      </c>
      <c r="I37" s="362" t="s">
        <v>86</v>
      </c>
      <c r="J37" s="180" t="s">
        <v>690</v>
      </c>
      <c r="K37" s="419">
        <v>0</v>
      </c>
      <c r="L37" s="419">
        <v>0.2</v>
      </c>
      <c r="M37" s="419">
        <v>0.6</v>
      </c>
      <c r="N37" s="419">
        <v>0.2</v>
      </c>
      <c r="O37" s="395">
        <v>0</v>
      </c>
      <c r="P37" s="116">
        <f t="shared" si="1"/>
        <v>1</v>
      </c>
    </row>
    <row r="38" spans="2:17" ht="129" customHeight="1">
      <c r="B38" s="525"/>
      <c r="C38" s="504" t="s">
        <v>709</v>
      </c>
      <c r="D38" s="220" t="s">
        <v>692</v>
      </c>
      <c r="E38" s="19">
        <v>0.05</v>
      </c>
      <c r="F38" s="85">
        <f t="shared" si="2"/>
        <v>2</v>
      </c>
      <c r="G38" s="108">
        <v>8</v>
      </c>
      <c r="H38" s="75" t="s">
        <v>232</v>
      </c>
      <c r="I38" s="114" t="s">
        <v>86</v>
      </c>
      <c r="J38" s="421" t="s">
        <v>597</v>
      </c>
      <c r="K38" s="121">
        <v>2</v>
      </c>
      <c r="L38" s="121">
        <v>0</v>
      </c>
      <c r="M38" s="121">
        <v>0</v>
      </c>
      <c r="N38" s="121">
        <v>0</v>
      </c>
      <c r="O38" s="121">
        <v>0</v>
      </c>
      <c r="P38" s="115">
        <f t="shared" si="1"/>
        <v>2</v>
      </c>
    </row>
    <row r="39" spans="2:17" ht="129" customHeight="1">
      <c r="B39" s="525"/>
      <c r="C39" s="506"/>
      <c r="D39" s="220" t="s">
        <v>693</v>
      </c>
      <c r="E39" s="19">
        <v>0.01</v>
      </c>
      <c r="F39" s="85">
        <f t="shared" si="2"/>
        <v>1</v>
      </c>
      <c r="G39" s="108">
        <v>0</v>
      </c>
      <c r="H39" s="75" t="s">
        <v>233</v>
      </c>
      <c r="I39" s="114" t="s">
        <v>86</v>
      </c>
      <c r="J39" s="421" t="s">
        <v>597</v>
      </c>
      <c r="K39" s="121">
        <v>1</v>
      </c>
      <c r="L39" s="121">
        <v>0</v>
      </c>
      <c r="M39" s="121">
        <v>0</v>
      </c>
      <c r="N39" s="121">
        <v>0</v>
      </c>
      <c r="O39" s="121">
        <v>0</v>
      </c>
      <c r="P39" s="115">
        <f t="shared" si="1"/>
        <v>1</v>
      </c>
      <c r="Q39" s="214"/>
    </row>
    <row r="40" spans="2:17" ht="129" customHeight="1">
      <c r="B40" s="526"/>
      <c r="C40" s="506"/>
      <c r="D40" s="220" t="s">
        <v>710</v>
      </c>
      <c r="E40" s="19">
        <v>0.04</v>
      </c>
      <c r="F40" s="85">
        <f t="shared" ref="F40:F42" si="3">P40</f>
        <v>6</v>
      </c>
      <c r="G40" s="108">
        <v>0</v>
      </c>
      <c r="H40" s="75" t="s">
        <v>234</v>
      </c>
      <c r="I40" s="114" t="s">
        <v>86</v>
      </c>
      <c r="J40" s="421" t="s">
        <v>597</v>
      </c>
      <c r="K40" s="121">
        <v>4</v>
      </c>
      <c r="L40" s="121">
        <v>2</v>
      </c>
      <c r="M40" s="121">
        <v>0</v>
      </c>
      <c r="N40" s="121">
        <v>0</v>
      </c>
      <c r="O40" s="121">
        <v>0</v>
      </c>
      <c r="P40" s="115">
        <f t="shared" ref="P40:P41" si="4">+K40+L40+M40+N40+O40</f>
        <v>6</v>
      </c>
    </row>
    <row r="41" spans="2:17" ht="129" customHeight="1">
      <c r="B41" s="526"/>
      <c r="C41" s="506"/>
      <c r="D41" s="374" t="s">
        <v>730</v>
      </c>
      <c r="E41" s="361">
        <v>0.45</v>
      </c>
      <c r="F41" s="85">
        <f t="shared" si="3"/>
        <v>4</v>
      </c>
      <c r="G41" s="359">
        <v>4</v>
      </c>
      <c r="H41" s="360" t="s">
        <v>695</v>
      </c>
      <c r="I41" s="362" t="s">
        <v>86</v>
      </c>
      <c r="J41" s="420" t="s">
        <v>694</v>
      </c>
      <c r="K41" s="346">
        <v>0</v>
      </c>
      <c r="L41" s="346">
        <v>1</v>
      </c>
      <c r="M41" s="346">
        <v>1</v>
      </c>
      <c r="N41" s="346">
        <v>1</v>
      </c>
      <c r="O41" s="346">
        <v>1</v>
      </c>
      <c r="P41" s="347">
        <f t="shared" si="4"/>
        <v>4</v>
      </c>
    </row>
    <row r="42" spans="2:17" ht="129" customHeight="1">
      <c r="B42" s="525"/>
      <c r="C42" s="505"/>
      <c r="D42" s="220" t="s">
        <v>698</v>
      </c>
      <c r="E42" s="19">
        <v>0.45</v>
      </c>
      <c r="F42" s="85">
        <f t="shared" si="3"/>
        <v>4</v>
      </c>
      <c r="G42" s="108">
        <v>4</v>
      </c>
      <c r="H42" s="75" t="s">
        <v>696</v>
      </c>
      <c r="I42" s="114" t="s">
        <v>86</v>
      </c>
      <c r="J42" s="421" t="s">
        <v>694</v>
      </c>
      <c r="K42" s="121">
        <v>0</v>
      </c>
      <c r="L42" s="346">
        <v>1</v>
      </c>
      <c r="M42" s="346">
        <v>1</v>
      </c>
      <c r="N42" s="346">
        <v>1</v>
      </c>
      <c r="O42" s="346">
        <v>1</v>
      </c>
      <c r="P42" s="115">
        <f t="shared" si="1"/>
        <v>4</v>
      </c>
    </row>
    <row r="43" spans="2:17" ht="95.4" customHeight="1">
      <c r="B43" s="525"/>
      <c r="C43" s="516" t="s">
        <v>320</v>
      </c>
      <c r="D43" s="220" t="s">
        <v>237</v>
      </c>
      <c r="E43" s="19">
        <v>0.8</v>
      </c>
      <c r="F43" s="85">
        <f t="shared" si="2"/>
        <v>8</v>
      </c>
      <c r="G43" s="108" t="s">
        <v>166</v>
      </c>
      <c r="H43" s="75" t="s">
        <v>235</v>
      </c>
      <c r="I43" s="114" t="s">
        <v>594</v>
      </c>
      <c r="J43" s="421" t="s">
        <v>598</v>
      </c>
      <c r="K43" s="121">
        <v>1</v>
      </c>
      <c r="L43" s="121">
        <v>2</v>
      </c>
      <c r="M43" s="121">
        <v>2</v>
      </c>
      <c r="N43" s="121">
        <v>2</v>
      </c>
      <c r="O43" s="121">
        <v>1</v>
      </c>
      <c r="P43" s="115">
        <f t="shared" si="1"/>
        <v>8</v>
      </c>
    </row>
    <row r="44" spans="2:17" ht="123.75" customHeight="1">
      <c r="B44" s="525"/>
      <c r="C44" s="517"/>
      <c r="D44" s="220" t="s">
        <v>678</v>
      </c>
      <c r="E44" s="19">
        <v>0.2</v>
      </c>
      <c r="F44" s="20">
        <f t="shared" si="2"/>
        <v>1</v>
      </c>
      <c r="G44" s="108" t="s">
        <v>166</v>
      </c>
      <c r="H44" s="75" t="s">
        <v>236</v>
      </c>
      <c r="I44" s="114" t="s">
        <v>723</v>
      </c>
      <c r="J44" s="421" t="s">
        <v>680</v>
      </c>
      <c r="K44" s="119">
        <v>1</v>
      </c>
      <c r="L44" s="119">
        <v>1</v>
      </c>
      <c r="M44" s="119">
        <v>1</v>
      </c>
      <c r="N44" s="119">
        <v>1</v>
      </c>
      <c r="O44" s="119">
        <v>1</v>
      </c>
      <c r="P44" s="116">
        <f>AVERAGE(K44:O44)</f>
        <v>1</v>
      </c>
    </row>
    <row r="45" spans="2:17" ht="171" customHeight="1">
      <c r="B45" s="504" t="s">
        <v>593</v>
      </c>
      <c r="C45" s="518" t="s">
        <v>635</v>
      </c>
      <c r="D45" s="374" t="s">
        <v>636</v>
      </c>
      <c r="E45" s="424">
        <v>0.96099999999999997</v>
      </c>
      <c r="F45" s="428">
        <f t="shared" si="2"/>
        <v>2310</v>
      </c>
      <c r="G45" s="359">
        <v>2221</v>
      </c>
      <c r="H45" s="360" t="s">
        <v>180</v>
      </c>
      <c r="I45" s="362" t="s">
        <v>84</v>
      </c>
      <c r="J45" s="429" t="s">
        <v>637</v>
      </c>
      <c r="K45" s="335">
        <v>305</v>
      </c>
      <c r="L45" s="335">
        <v>639</v>
      </c>
      <c r="M45" s="335">
        <v>550</v>
      </c>
      <c r="N45" s="335">
        <v>550</v>
      </c>
      <c r="O45" s="335">
        <v>266</v>
      </c>
      <c r="P45" s="115">
        <f t="shared" si="1"/>
        <v>2310</v>
      </c>
    </row>
    <row r="46" spans="2:17" ht="143.4" customHeight="1">
      <c r="B46" s="506"/>
      <c r="C46" s="519"/>
      <c r="D46" s="374" t="s">
        <v>638</v>
      </c>
      <c r="E46" s="424">
        <v>3.9E-2</v>
      </c>
      <c r="F46" s="428">
        <f t="shared" si="2"/>
        <v>120</v>
      </c>
      <c r="G46" s="359">
        <v>21</v>
      </c>
      <c r="H46" s="360" t="s">
        <v>157</v>
      </c>
      <c r="I46" s="362" t="s">
        <v>84</v>
      </c>
      <c r="J46" s="429" t="s">
        <v>639</v>
      </c>
      <c r="K46" s="335">
        <v>10</v>
      </c>
      <c r="L46" s="335">
        <v>20</v>
      </c>
      <c r="M46" s="335">
        <v>30</v>
      </c>
      <c r="N46" s="335">
        <v>30</v>
      </c>
      <c r="O46" s="121">
        <v>30</v>
      </c>
      <c r="P46" s="115">
        <f t="shared" si="1"/>
        <v>120</v>
      </c>
    </row>
    <row r="47" spans="2:17" ht="114.6" customHeight="1">
      <c r="B47" s="506"/>
      <c r="C47" s="520" t="s">
        <v>199</v>
      </c>
      <c r="D47" s="374" t="s">
        <v>483</v>
      </c>
      <c r="E47" s="19">
        <v>0.5</v>
      </c>
      <c r="F47" s="349">
        <f t="shared" si="2"/>
        <v>8</v>
      </c>
      <c r="G47" s="422">
        <v>7</v>
      </c>
      <c r="H47" s="75" t="s">
        <v>238</v>
      </c>
      <c r="I47" s="114" t="s">
        <v>599</v>
      </c>
      <c r="J47" s="421" t="s">
        <v>674</v>
      </c>
      <c r="K47" s="121">
        <v>1</v>
      </c>
      <c r="L47" s="121">
        <v>3</v>
      </c>
      <c r="M47" s="121">
        <v>2</v>
      </c>
      <c r="N47" s="121">
        <v>2</v>
      </c>
      <c r="O47" s="121">
        <v>0</v>
      </c>
      <c r="P47" s="115">
        <f t="shared" si="1"/>
        <v>8</v>
      </c>
    </row>
    <row r="48" spans="2:17" ht="114.6" customHeight="1">
      <c r="B48" s="506"/>
      <c r="C48" s="521"/>
      <c r="D48" s="220" t="s">
        <v>484</v>
      </c>
      <c r="E48" s="19">
        <v>0.5</v>
      </c>
      <c r="F48" s="85">
        <f t="shared" si="2"/>
        <v>4</v>
      </c>
      <c r="G48" s="108">
        <v>3</v>
      </c>
      <c r="H48" s="75" t="s">
        <v>679</v>
      </c>
      <c r="I48" s="114" t="s">
        <v>594</v>
      </c>
      <c r="J48" s="421" t="s">
        <v>615</v>
      </c>
      <c r="K48" s="121">
        <v>0</v>
      </c>
      <c r="L48" s="121">
        <v>2</v>
      </c>
      <c r="M48" s="121">
        <v>1</v>
      </c>
      <c r="N48" s="121">
        <v>1</v>
      </c>
      <c r="O48" s="121">
        <v>0</v>
      </c>
      <c r="P48" s="115">
        <f t="shared" si="1"/>
        <v>4</v>
      </c>
    </row>
    <row r="49" spans="2:16" ht="112.2" customHeight="1">
      <c r="B49" s="506"/>
      <c r="C49" s="117" t="s">
        <v>200</v>
      </c>
      <c r="D49" s="220" t="s">
        <v>553</v>
      </c>
      <c r="E49" s="19">
        <v>1</v>
      </c>
      <c r="F49" s="20">
        <f t="shared" si="2"/>
        <v>1</v>
      </c>
      <c r="G49" s="108" t="s">
        <v>166</v>
      </c>
      <c r="H49" s="75" t="s">
        <v>239</v>
      </c>
      <c r="I49" s="114" t="s">
        <v>85</v>
      </c>
      <c r="J49" s="421" t="s">
        <v>600</v>
      </c>
      <c r="K49" s="119">
        <v>1</v>
      </c>
      <c r="L49" s="119">
        <v>1</v>
      </c>
      <c r="M49" s="119">
        <v>1</v>
      </c>
      <c r="N49" s="119">
        <v>1</v>
      </c>
      <c r="O49" s="119">
        <v>1</v>
      </c>
      <c r="P49" s="116">
        <f>AVERAGE(K49:O49)</f>
        <v>1</v>
      </c>
    </row>
    <row r="50" spans="2:16" ht="124.95" customHeight="1">
      <c r="B50" s="527" t="s">
        <v>266</v>
      </c>
      <c r="C50" s="504" t="s">
        <v>642</v>
      </c>
      <c r="D50" s="220" t="s">
        <v>240</v>
      </c>
      <c r="E50" s="19">
        <v>0.5</v>
      </c>
      <c r="F50" s="85">
        <f t="shared" si="2"/>
        <v>5</v>
      </c>
      <c r="G50" s="108" t="s">
        <v>166</v>
      </c>
      <c r="H50" s="75" t="s">
        <v>241</v>
      </c>
      <c r="I50" s="114" t="s">
        <v>594</v>
      </c>
      <c r="J50" s="421" t="s">
        <v>598</v>
      </c>
      <c r="K50" s="121">
        <v>1</v>
      </c>
      <c r="L50" s="121">
        <v>1</v>
      </c>
      <c r="M50" s="121">
        <v>1</v>
      </c>
      <c r="N50" s="121">
        <v>1</v>
      </c>
      <c r="O50" s="121">
        <v>1</v>
      </c>
      <c r="P50" s="115">
        <f t="shared" si="1"/>
        <v>5</v>
      </c>
    </row>
    <row r="51" spans="2:16" ht="124.95" customHeight="1">
      <c r="B51" s="527"/>
      <c r="C51" s="505"/>
      <c r="D51" s="374" t="s">
        <v>640</v>
      </c>
      <c r="E51" s="424">
        <v>0.5</v>
      </c>
      <c r="F51" s="428">
        <f t="shared" si="2"/>
        <v>38</v>
      </c>
      <c r="G51" s="359">
        <v>61</v>
      </c>
      <c r="H51" s="360" t="s">
        <v>183</v>
      </c>
      <c r="I51" s="362" t="s">
        <v>84</v>
      </c>
      <c r="J51" s="429" t="s">
        <v>641</v>
      </c>
      <c r="K51" s="335">
        <v>0</v>
      </c>
      <c r="L51" s="335">
        <v>8</v>
      </c>
      <c r="M51" s="335">
        <v>10</v>
      </c>
      <c r="N51" s="335">
        <v>10</v>
      </c>
      <c r="O51" s="335">
        <v>10</v>
      </c>
      <c r="P51" s="115">
        <f t="shared" si="1"/>
        <v>38</v>
      </c>
    </row>
    <row r="52" spans="2:16" ht="118.95" customHeight="1">
      <c r="B52" s="527"/>
      <c r="C52" s="117" t="s">
        <v>201</v>
      </c>
      <c r="D52" s="220" t="s">
        <v>242</v>
      </c>
      <c r="E52" s="19">
        <v>1</v>
      </c>
      <c r="F52" s="85">
        <f t="shared" si="2"/>
        <v>4</v>
      </c>
      <c r="G52" s="108" t="s">
        <v>166</v>
      </c>
      <c r="H52" s="75" t="s">
        <v>243</v>
      </c>
      <c r="I52" s="114" t="s">
        <v>594</v>
      </c>
      <c r="J52" s="421" t="s">
        <v>598</v>
      </c>
      <c r="K52" s="121">
        <v>1</v>
      </c>
      <c r="L52" s="121">
        <v>1</v>
      </c>
      <c r="M52" s="121">
        <v>1</v>
      </c>
      <c r="N52" s="121">
        <v>1</v>
      </c>
      <c r="O52" s="121">
        <v>0</v>
      </c>
      <c r="P52" s="115">
        <f t="shared" si="1"/>
        <v>4</v>
      </c>
    </row>
    <row r="53" spans="2:16" ht="105" customHeight="1">
      <c r="B53" s="527"/>
      <c r="C53" s="516" t="s">
        <v>202</v>
      </c>
      <c r="D53" s="220" t="s">
        <v>244</v>
      </c>
      <c r="E53" s="19">
        <v>0.5</v>
      </c>
      <c r="F53" s="85">
        <f t="shared" si="2"/>
        <v>1</v>
      </c>
      <c r="G53" s="108" t="s">
        <v>166</v>
      </c>
      <c r="H53" s="75" t="s">
        <v>245</v>
      </c>
      <c r="I53" s="114" t="s">
        <v>594</v>
      </c>
      <c r="J53" s="421" t="s">
        <v>598</v>
      </c>
      <c r="K53" s="118">
        <v>0.125</v>
      </c>
      <c r="L53" s="423">
        <v>0.25</v>
      </c>
      <c r="M53" s="423">
        <v>0.25</v>
      </c>
      <c r="N53" s="423">
        <v>0.25</v>
      </c>
      <c r="O53" s="118">
        <v>0.125</v>
      </c>
      <c r="P53" s="115">
        <f t="shared" si="1"/>
        <v>1</v>
      </c>
    </row>
    <row r="54" spans="2:16" ht="105" customHeight="1">
      <c r="B54" s="527"/>
      <c r="C54" s="517"/>
      <c r="D54" s="220" t="s">
        <v>246</v>
      </c>
      <c r="E54" s="19">
        <v>0.5</v>
      </c>
      <c r="F54" s="85">
        <f t="shared" si="2"/>
        <v>15</v>
      </c>
      <c r="G54" s="108" t="s">
        <v>166</v>
      </c>
      <c r="H54" s="75" t="s">
        <v>247</v>
      </c>
      <c r="I54" s="114" t="s">
        <v>594</v>
      </c>
      <c r="J54" s="421" t="s">
        <v>598</v>
      </c>
      <c r="K54" s="121">
        <v>1</v>
      </c>
      <c r="L54" s="121">
        <v>4</v>
      </c>
      <c r="M54" s="121">
        <v>4</v>
      </c>
      <c r="N54" s="121">
        <v>4</v>
      </c>
      <c r="O54" s="121">
        <v>2</v>
      </c>
      <c r="P54" s="115">
        <f t="shared" si="1"/>
        <v>15</v>
      </c>
    </row>
    <row r="55" spans="2:16" ht="103.95" customHeight="1">
      <c r="B55" s="504" t="s">
        <v>267</v>
      </c>
      <c r="C55" s="504" t="s">
        <v>203</v>
      </c>
      <c r="D55" s="220" t="s">
        <v>252</v>
      </c>
      <c r="E55" s="424">
        <v>0.14000000000000001</v>
      </c>
      <c r="F55" s="20">
        <f t="shared" si="2"/>
        <v>1</v>
      </c>
      <c r="G55" s="108" t="s">
        <v>166</v>
      </c>
      <c r="H55" s="75" t="s">
        <v>248</v>
      </c>
      <c r="I55" s="114" t="s">
        <v>78</v>
      </c>
      <c r="J55" s="180" t="s">
        <v>662</v>
      </c>
      <c r="K55" s="119">
        <v>0.1</v>
      </c>
      <c r="L55" s="119">
        <v>0.25</v>
      </c>
      <c r="M55" s="119">
        <v>0.3</v>
      </c>
      <c r="N55" s="119">
        <v>0.3</v>
      </c>
      <c r="O55" s="119">
        <v>0.05</v>
      </c>
      <c r="P55" s="116">
        <f t="shared" si="1"/>
        <v>1</v>
      </c>
    </row>
    <row r="56" spans="2:16" ht="103.95" customHeight="1">
      <c r="B56" s="506"/>
      <c r="C56" s="506"/>
      <c r="D56" s="220" t="s">
        <v>481</v>
      </c>
      <c r="E56" s="424">
        <v>0.14000000000000001</v>
      </c>
      <c r="F56" s="20">
        <f t="shared" si="2"/>
        <v>1</v>
      </c>
      <c r="G56" s="108" t="s">
        <v>166</v>
      </c>
      <c r="H56" s="75" t="s">
        <v>589</v>
      </c>
      <c r="I56" s="114" t="s">
        <v>78</v>
      </c>
      <c r="J56" s="180" t="s">
        <v>663</v>
      </c>
      <c r="K56" s="119">
        <v>1</v>
      </c>
      <c r="L56" s="119">
        <v>1</v>
      </c>
      <c r="M56" s="119">
        <v>1</v>
      </c>
      <c r="N56" s="119">
        <v>1</v>
      </c>
      <c r="O56" s="119">
        <v>1</v>
      </c>
      <c r="P56" s="116">
        <f>AVERAGE(K56:O56)</f>
        <v>1</v>
      </c>
    </row>
    <row r="57" spans="2:16" ht="103.95" customHeight="1">
      <c r="B57" s="506"/>
      <c r="C57" s="506"/>
      <c r="D57" s="220" t="s">
        <v>253</v>
      </c>
      <c r="E57" s="424">
        <v>0.13</v>
      </c>
      <c r="F57" s="20">
        <f t="shared" si="2"/>
        <v>1</v>
      </c>
      <c r="G57" s="108" t="s">
        <v>166</v>
      </c>
      <c r="H57" s="75" t="s">
        <v>665</v>
      </c>
      <c r="I57" s="114" t="s">
        <v>78</v>
      </c>
      <c r="J57" s="180" t="s">
        <v>662</v>
      </c>
      <c r="K57" s="119">
        <v>0.1</v>
      </c>
      <c r="L57" s="119">
        <v>0.25</v>
      </c>
      <c r="M57" s="119">
        <v>0.3</v>
      </c>
      <c r="N57" s="119">
        <v>0.3</v>
      </c>
      <c r="O57" s="119">
        <v>0.05</v>
      </c>
      <c r="P57" s="116">
        <f t="shared" si="1"/>
        <v>1</v>
      </c>
    </row>
    <row r="58" spans="2:16" ht="103.95" customHeight="1">
      <c r="B58" s="506"/>
      <c r="C58" s="506"/>
      <c r="D58" s="220" t="s">
        <v>500</v>
      </c>
      <c r="E58" s="424">
        <v>0.14000000000000001</v>
      </c>
      <c r="F58" s="20">
        <f t="shared" si="2"/>
        <v>1</v>
      </c>
      <c r="G58" s="108" t="s">
        <v>166</v>
      </c>
      <c r="H58" s="75" t="s">
        <v>249</v>
      </c>
      <c r="I58" s="114" t="s">
        <v>78</v>
      </c>
      <c r="J58" s="180" t="s">
        <v>664</v>
      </c>
      <c r="K58" s="119">
        <v>0.1</v>
      </c>
      <c r="L58" s="119">
        <v>0.25</v>
      </c>
      <c r="M58" s="119">
        <v>0.3</v>
      </c>
      <c r="N58" s="119">
        <v>0.3</v>
      </c>
      <c r="O58" s="119">
        <v>0.05</v>
      </c>
      <c r="P58" s="116">
        <f t="shared" si="1"/>
        <v>1</v>
      </c>
    </row>
    <row r="59" spans="2:16" ht="103.95" customHeight="1">
      <c r="B59" s="506"/>
      <c r="C59" s="506"/>
      <c r="D59" s="220" t="s">
        <v>254</v>
      </c>
      <c r="E59" s="424">
        <v>0.14000000000000001</v>
      </c>
      <c r="F59" s="20">
        <f t="shared" si="2"/>
        <v>1</v>
      </c>
      <c r="G59" s="108" t="s">
        <v>166</v>
      </c>
      <c r="H59" s="75" t="s">
        <v>250</v>
      </c>
      <c r="I59" s="114" t="s">
        <v>78</v>
      </c>
      <c r="J59" s="180" t="s">
        <v>664</v>
      </c>
      <c r="K59" s="119">
        <v>0.1</v>
      </c>
      <c r="L59" s="119">
        <v>0.25</v>
      </c>
      <c r="M59" s="119">
        <v>0.3</v>
      </c>
      <c r="N59" s="119">
        <v>0.3</v>
      </c>
      <c r="O59" s="119">
        <v>0.05</v>
      </c>
      <c r="P59" s="116">
        <f t="shared" si="1"/>
        <v>1</v>
      </c>
    </row>
    <row r="60" spans="2:16" ht="103.95" customHeight="1">
      <c r="B60" s="506"/>
      <c r="C60" s="506"/>
      <c r="D60" s="220" t="s">
        <v>501</v>
      </c>
      <c r="E60" s="424">
        <v>0.13</v>
      </c>
      <c r="F60" s="20">
        <f t="shared" si="2"/>
        <v>1</v>
      </c>
      <c r="G60" s="108" t="s">
        <v>166</v>
      </c>
      <c r="H60" s="75" t="s">
        <v>251</v>
      </c>
      <c r="I60" s="114" t="s">
        <v>78</v>
      </c>
      <c r="J60" s="180" t="s">
        <v>663</v>
      </c>
      <c r="K60" s="119">
        <v>0.1</v>
      </c>
      <c r="L60" s="119">
        <v>0.25</v>
      </c>
      <c r="M60" s="119">
        <v>0.3</v>
      </c>
      <c r="N60" s="119">
        <v>0.3</v>
      </c>
      <c r="O60" s="119">
        <v>0.05</v>
      </c>
      <c r="P60" s="116">
        <f t="shared" si="1"/>
        <v>1</v>
      </c>
    </row>
    <row r="61" spans="2:16" ht="103.95" customHeight="1">
      <c r="B61" s="506"/>
      <c r="C61" s="506"/>
      <c r="D61" s="220" t="s">
        <v>502</v>
      </c>
      <c r="E61" s="424">
        <v>0.14000000000000001</v>
      </c>
      <c r="F61" s="20">
        <f t="shared" si="2"/>
        <v>1</v>
      </c>
      <c r="G61" s="108" t="s">
        <v>166</v>
      </c>
      <c r="H61" s="75" t="s">
        <v>503</v>
      </c>
      <c r="I61" s="114" t="s">
        <v>78</v>
      </c>
      <c r="J61" s="180" t="s">
        <v>664</v>
      </c>
      <c r="K61" s="119">
        <v>0.1</v>
      </c>
      <c r="L61" s="119">
        <v>0.25</v>
      </c>
      <c r="M61" s="119">
        <v>0.3</v>
      </c>
      <c r="N61" s="119">
        <v>0.3</v>
      </c>
      <c r="O61" s="119">
        <v>0.05</v>
      </c>
      <c r="P61" s="116">
        <f t="shared" si="1"/>
        <v>1</v>
      </c>
    </row>
    <row r="62" spans="2:16" ht="122.4" customHeight="1">
      <c r="B62" s="506"/>
      <c r="C62" s="505"/>
      <c r="D62" s="220" t="s">
        <v>255</v>
      </c>
      <c r="E62" s="424">
        <v>0.04</v>
      </c>
      <c r="F62" s="20">
        <f t="shared" si="2"/>
        <v>1</v>
      </c>
      <c r="G62" s="108" t="s">
        <v>166</v>
      </c>
      <c r="H62" s="75" t="s">
        <v>158</v>
      </c>
      <c r="I62" s="114" t="s">
        <v>84</v>
      </c>
      <c r="J62" s="180" t="s">
        <v>724</v>
      </c>
      <c r="K62" s="119">
        <v>0</v>
      </c>
      <c r="L62" s="119">
        <v>0.35</v>
      </c>
      <c r="M62" s="119">
        <v>0.35</v>
      </c>
      <c r="N62" s="119">
        <v>0.3</v>
      </c>
      <c r="O62" s="119">
        <v>0</v>
      </c>
      <c r="P62" s="116">
        <f t="shared" si="1"/>
        <v>1</v>
      </c>
    </row>
    <row r="63" spans="2:16" ht="131.4" customHeight="1">
      <c r="B63" s="506"/>
      <c r="C63" s="504" t="s">
        <v>204</v>
      </c>
      <c r="D63" s="220" t="s">
        <v>261</v>
      </c>
      <c r="E63" s="19">
        <v>0.35</v>
      </c>
      <c r="F63" s="20">
        <f t="shared" si="2"/>
        <v>1</v>
      </c>
      <c r="G63" s="425">
        <v>0.99609999999999999</v>
      </c>
      <c r="H63" s="75" t="s">
        <v>256</v>
      </c>
      <c r="I63" s="114" t="s">
        <v>257</v>
      </c>
      <c r="J63" s="421" t="s">
        <v>601</v>
      </c>
      <c r="K63" s="119">
        <v>1</v>
      </c>
      <c r="L63" s="119">
        <v>1</v>
      </c>
      <c r="M63" s="119">
        <v>1</v>
      </c>
      <c r="N63" s="119">
        <v>1</v>
      </c>
      <c r="O63" s="119">
        <v>1</v>
      </c>
      <c r="P63" s="116">
        <f t="shared" ref="P63:P81" si="5">AVERAGE(K63:O63)</f>
        <v>1</v>
      </c>
    </row>
    <row r="64" spans="2:16" ht="131.4" customHeight="1">
      <c r="B64" s="506"/>
      <c r="C64" s="506"/>
      <c r="D64" s="220" t="s">
        <v>262</v>
      </c>
      <c r="E64" s="19">
        <v>0.35</v>
      </c>
      <c r="F64" s="20">
        <f t="shared" si="2"/>
        <v>1</v>
      </c>
      <c r="G64" s="425">
        <v>0.97760000000000002</v>
      </c>
      <c r="H64" s="75" t="s">
        <v>258</v>
      </c>
      <c r="I64" s="114" t="s">
        <v>257</v>
      </c>
      <c r="J64" s="421" t="s">
        <v>601</v>
      </c>
      <c r="K64" s="119">
        <v>1</v>
      </c>
      <c r="L64" s="119">
        <v>1</v>
      </c>
      <c r="M64" s="119">
        <v>1</v>
      </c>
      <c r="N64" s="119">
        <v>1</v>
      </c>
      <c r="O64" s="119">
        <v>1</v>
      </c>
      <c r="P64" s="116">
        <f t="shared" si="5"/>
        <v>1</v>
      </c>
    </row>
    <row r="65" spans="2:16" ht="131.4" customHeight="1">
      <c r="B65" s="506"/>
      <c r="C65" s="506"/>
      <c r="D65" s="220" t="s">
        <v>263</v>
      </c>
      <c r="E65" s="19">
        <v>0.1</v>
      </c>
      <c r="F65" s="85">
        <f t="shared" si="2"/>
        <v>5</v>
      </c>
      <c r="G65" s="108">
        <v>4</v>
      </c>
      <c r="H65" s="75" t="s">
        <v>259</v>
      </c>
      <c r="I65" s="114" t="s">
        <v>77</v>
      </c>
      <c r="J65" s="421" t="s">
        <v>602</v>
      </c>
      <c r="K65" s="121">
        <v>1</v>
      </c>
      <c r="L65" s="121">
        <v>1</v>
      </c>
      <c r="M65" s="121">
        <v>1</v>
      </c>
      <c r="N65" s="121">
        <v>1</v>
      </c>
      <c r="O65" s="121">
        <v>1</v>
      </c>
      <c r="P65" s="115">
        <f t="shared" si="1"/>
        <v>5</v>
      </c>
    </row>
    <row r="66" spans="2:16" ht="131.4" customHeight="1">
      <c r="B66" s="506"/>
      <c r="C66" s="505"/>
      <c r="D66" s="117" t="s">
        <v>264</v>
      </c>
      <c r="E66" s="355">
        <v>0.2</v>
      </c>
      <c r="F66" s="356">
        <f t="shared" si="2"/>
        <v>0.98000000000000009</v>
      </c>
      <c r="G66" s="426">
        <v>0.95399999999999996</v>
      </c>
      <c r="H66" s="75" t="s">
        <v>260</v>
      </c>
      <c r="I66" s="114" t="s">
        <v>599</v>
      </c>
      <c r="J66" s="430" t="s">
        <v>673</v>
      </c>
      <c r="K66" s="119">
        <v>0.98</v>
      </c>
      <c r="L66" s="119">
        <v>0.98</v>
      </c>
      <c r="M66" s="119">
        <v>0.98</v>
      </c>
      <c r="N66" s="119">
        <v>0.98</v>
      </c>
      <c r="O66" s="119">
        <v>0.98</v>
      </c>
      <c r="P66" s="116">
        <f t="shared" si="5"/>
        <v>0.98000000000000009</v>
      </c>
    </row>
    <row r="67" spans="2:16" ht="130.19999999999999" customHeight="1">
      <c r="B67" s="506"/>
      <c r="C67" s="504" t="s">
        <v>205</v>
      </c>
      <c r="D67" s="220" t="s">
        <v>554</v>
      </c>
      <c r="E67" s="19">
        <v>0.4</v>
      </c>
      <c r="F67" s="20">
        <f t="shared" si="2"/>
        <v>1</v>
      </c>
      <c r="G67" s="108" t="s">
        <v>166</v>
      </c>
      <c r="H67" s="75" t="s">
        <v>433</v>
      </c>
      <c r="I67" s="114" t="s">
        <v>83</v>
      </c>
      <c r="J67" s="421" t="s">
        <v>265</v>
      </c>
      <c r="K67" s="119">
        <v>1</v>
      </c>
      <c r="L67" s="119">
        <v>1</v>
      </c>
      <c r="M67" s="119">
        <v>1</v>
      </c>
      <c r="N67" s="119">
        <v>1</v>
      </c>
      <c r="O67" s="119">
        <v>1</v>
      </c>
      <c r="P67" s="116">
        <f t="shared" si="5"/>
        <v>1</v>
      </c>
    </row>
    <row r="68" spans="2:16" ht="130.19999999999999" customHeight="1">
      <c r="B68" s="506"/>
      <c r="C68" s="506"/>
      <c r="D68" s="220" t="s">
        <v>555</v>
      </c>
      <c r="E68" s="19">
        <v>0.3</v>
      </c>
      <c r="F68" s="20">
        <f t="shared" si="2"/>
        <v>1</v>
      </c>
      <c r="G68" s="108" t="s">
        <v>166</v>
      </c>
      <c r="H68" s="75" t="s">
        <v>434</v>
      </c>
      <c r="I68" s="114" t="s">
        <v>83</v>
      </c>
      <c r="J68" s="421" t="s">
        <v>265</v>
      </c>
      <c r="K68" s="119">
        <v>1</v>
      </c>
      <c r="L68" s="119">
        <v>1</v>
      </c>
      <c r="M68" s="119">
        <v>1</v>
      </c>
      <c r="N68" s="119">
        <v>1</v>
      </c>
      <c r="O68" s="119">
        <v>1</v>
      </c>
      <c r="P68" s="116">
        <f t="shared" si="5"/>
        <v>1</v>
      </c>
    </row>
    <row r="69" spans="2:16" ht="130.19999999999999" customHeight="1">
      <c r="B69" s="506"/>
      <c r="C69" s="505"/>
      <c r="D69" s="220" t="s">
        <v>556</v>
      </c>
      <c r="E69" s="19">
        <v>0.3</v>
      </c>
      <c r="F69" s="86">
        <f t="shared" si="2"/>
        <v>0.85</v>
      </c>
      <c r="G69" s="108" t="s">
        <v>166</v>
      </c>
      <c r="H69" s="75" t="s">
        <v>435</v>
      </c>
      <c r="I69" s="114" t="s">
        <v>83</v>
      </c>
      <c r="J69" s="421" t="s">
        <v>265</v>
      </c>
      <c r="K69" s="119">
        <v>0.85</v>
      </c>
      <c r="L69" s="119">
        <v>0.85</v>
      </c>
      <c r="M69" s="119">
        <v>0.85</v>
      </c>
      <c r="N69" s="119">
        <v>0.85</v>
      </c>
      <c r="O69" s="119">
        <v>0.85</v>
      </c>
      <c r="P69" s="116">
        <f>AVERAGE(K69:O69)</f>
        <v>0.85</v>
      </c>
    </row>
    <row r="70" spans="2:16" ht="105.6" customHeight="1">
      <c r="B70" s="506"/>
      <c r="C70" s="504" t="s">
        <v>445</v>
      </c>
      <c r="D70" s="220" t="s">
        <v>423</v>
      </c>
      <c r="E70" s="19">
        <v>0.1</v>
      </c>
      <c r="F70" s="20">
        <f t="shared" si="2"/>
        <v>1</v>
      </c>
      <c r="G70" s="418">
        <v>1</v>
      </c>
      <c r="H70" s="75" t="s">
        <v>388</v>
      </c>
      <c r="I70" s="114" t="s">
        <v>87</v>
      </c>
      <c r="J70" s="429" t="s">
        <v>677</v>
      </c>
      <c r="K70" s="119">
        <v>1</v>
      </c>
      <c r="L70" s="119">
        <v>1</v>
      </c>
      <c r="M70" s="119">
        <v>1</v>
      </c>
      <c r="N70" s="119">
        <v>1</v>
      </c>
      <c r="O70" s="119">
        <v>1</v>
      </c>
      <c r="P70" s="116">
        <f t="shared" si="5"/>
        <v>1</v>
      </c>
    </row>
    <row r="71" spans="2:16" ht="105.6" customHeight="1">
      <c r="B71" s="506"/>
      <c r="C71" s="506"/>
      <c r="D71" s="220" t="s">
        <v>424</v>
      </c>
      <c r="E71" s="19">
        <v>0.1</v>
      </c>
      <c r="F71" s="20">
        <f t="shared" si="2"/>
        <v>1</v>
      </c>
      <c r="G71" s="418">
        <v>0.98</v>
      </c>
      <c r="H71" s="75" t="s">
        <v>268</v>
      </c>
      <c r="I71" s="114" t="s">
        <v>87</v>
      </c>
      <c r="J71" s="429" t="s">
        <v>603</v>
      </c>
      <c r="K71" s="119">
        <v>1</v>
      </c>
      <c r="L71" s="119">
        <v>1</v>
      </c>
      <c r="M71" s="119">
        <v>1</v>
      </c>
      <c r="N71" s="119">
        <v>1</v>
      </c>
      <c r="O71" s="119">
        <v>1</v>
      </c>
      <c r="P71" s="116">
        <f t="shared" si="5"/>
        <v>1</v>
      </c>
    </row>
    <row r="72" spans="2:16" ht="105.6" customHeight="1">
      <c r="B72" s="506"/>
      <c r="C72" s="506"/>
      <c r="D72" s="220" t="s">
        <v>425</v>
      </c>
      <c r="E72" s="19">
        <v>0.1</v>
      </c>
      <c r="F72" s="20">
        <f t="shared" si="2"/>
        <v>0.98000000000000009</v>
      </c>
      <c r="G72" s="418">
        <v>0.96</v>
      </c>
      <c r="H72" s="75" t="s">
        <v>394</v>
      </c>
      <c r="I72" s="114" t="s">
        <v>87</v>
      </c>
      <c r="J72" s="429" t="s">
        <v>603</v>
      </c>
      <c r="K72" s="119">
        <v>0.98</v>
      </c>
      <c r="L72" s="119">
        <v>0.98</v>
      </c>
      <c r="M72" s="119">
        <v>0.98</v>
      </c>
      <c r="N72" s="119">
        <v>0.98</v>
      </c>
      <c r="O72" s="119">
        <v>0.98</v>
      </c>
      <c r="P72" s="116">
        <f t="shared" si="5"/>
        <v>0.98000000000000009</v>
      </c>
    </row>
    <row r="73" spans="2:16" ht="105.6" customHeight="1">
      <c r="B73" s="506"/>
      <c r="C73" s="506"/>
      <c r="D73" s="220" t="s">
        <v>426</v>
      </c>
      <c r="E73" s="19">
        <v>0.1</v>
      </c>
      <c r="F73" s="20">
        <f t="shared" si="2"/>
        <v>1</v>
      </c>
      <c r="G73" s="418">
        <v>1</v>
      </c>
      <c r="H73" s="75" t="s">
        <v>390</v>
      </c>
      <c r="I73" s="114" t="s">
        <v>87</v>
      </c>
      <c r="J73" s="429" t="s">
        <v>269</v>
      </c>
      <c r="K73" s="119">
        <v>1</v>
      </c>
      <c r="L73" s="119">
        <v>1</v>
      </c>
      <c r="M73" s="119">
        <v>1</v>
      </c>
      <c r="N73" s="119">
        <v>1</v>
      </c>
      <c r="O73" s="119">
        <v>1</v>
      </c>
      <c r="P73" s="116">
        <f t="shared" si="5"/>
        <v>1</v>
      </c>
    </row>
    <row r="74" spans="2:16" ht="105.6" customHeight="1">
      <c r="B74" s="506"/>
      <c r="C74" s="506"/>
      <c r="D74" s="220" t="s">
        <v>427</v>
      </c>
      <c r="E74" s="19">
        <v>0.1</v>
      </c>
      <c r="F74" s="20">
        <f t="shared" si="2"/>
        <v>1</v>
      </c>
      <c r="G74" s="418">
        <v>1</v>
      </c>
      <c r="H74" s="75" t="s">
        <v>391</v>
      </c>
      <c r="I74" s="114" t="s">
        <v>87</v>
      </c>
      <c r="J74" s="429" t="s">
        <v>269</v>
      </c>
      <c r="K74" s="119">
        <v>1</v>
      </c>
      <c r="L74" s="119">
        <v>1</v>
      </c>
      <c r="M74" s="119">
        <v>1</v>
      </c>
      <c r="N74" s="119">
        <v>1</v>
      </c>
      <c r="O74" s="119">
        <v>1</v>
      </c>
      <c r="P74" s="116">
        <f t="shared" si="5"/>
        <v>1</v>
      </c>
    </row>
    <row r="75" spans="2:16" ht="105.6" customHeight="1">
      <c r="B75" s="506"/>
      <c r="C75" s="506"/>
      <c r="D75" s="220" t="s">
        <v>428</v>
      </c>
      <c r="E75" s="19">
        <v>0.1</v>
      </c>
      <c r="F75" s="20">
        <f t="shared" si="2"/>
        <v>1</v>
      </c>
      <c r="G75" s="418">
        <v>1</v>
      </c>
      <c r="H75" s="75" t="s">
        <v>392</v>
      </c>
      <c r="I75" s="114" t="s">
        <v>87</v>
      </c>
      <c r="J75" s="429" t="s">
        <v>269</v>
      </c>
      <c r="K75" s="119">
        <v>1</v>
      </c>
      <c r="L75" s="119">
        <v>1</v>
      </c>
      <c r="M75" s="119">
        <v>1</v>
      </c>
      <c r="N75" s="119">
        <v>1</v>
      </c>
      <c r="O75" s="119">
        <v>1</v>
      </c>
      <c r="P75" s="116">
        <f t="shared" si="5"/>
        <v>1</v>
      </c>
    </row>
    <row r="76" spans="2:16" ht="105.6" customHeight="1">
      <c r="B76" s="506"/>
      <c r="C76" s="506"/>
      <c r="D76" s="220" t="s">
        <v>429</v>
      </c>
      <c r="E76" s="19">
        <v>0.1</v>
      </c>
      <c r="F76" s="20">
        <f t="shared" si="2"/>
        <v>1</v>
      </c>
      <c r="G76" s="418">
        <v>1</v>
      </c>
      <c r="H76" s="75" t="s">
        <v>270</v>
      </c>
      <c r="I76" s="114" t="s">
        <v>87</v>
      </c>
      <c r="J76" s="429" t="s">
        <v>269</v>
      </c>
      <c r="K76" s="119">
        <v>1</v>
      </c>
      <c r="L76" s="119">
        <v>1</v>
      </c>
      <c r="M76" s="119">
        <v>1</v>
      </c>
      <c r="N76" s="119">
        <v>1</v>
      </c>
      <c r="O76" s="119">
        <v>1</v>
      </c>
      <c r="P76" s="116">
        <f t="shared" si="5"/>
        <v>1</v>
      </c>
    </row>
    <row r="77" spans="2:16" ht="105.6" customHeight="1">
      <c r="B77" s="506"/>
      <c r="C77" s="506"/>
      <c r="D77" s="220" t="s">
        <v>430</v>
      </c>
      <c r="E77" s="19">
        <v>0.1</v>
      </c>
      <c r="F77" s="20">
        <f t="shared" si="2"/>
        <v>1</v>
      </c>
      <c r="G77" s="108" t="s">
        <v>166</v>
      </c>
      <c r="H77" s="75" t="s">
        <v>389</v>
      </c>
      <c r="I77" s="114" t="s">
        <v>87</v>
      </c>
      <c r="J77" s="429" t="s">
        <v>677</v>
      </c>
      <c r="K77" s="119">
        <v>1</v>
      </c>
      <c r="L77" s="119">
        <v>1</v>
      </c>
      <c r="M77" s="119">
        <v>1</v>
      </c>
      <c r="N77" s="119">
        <v>1</v>
      </c>
      <c r="O77" s="119">
        <v>1</v>
      </c>
      <c r="P77" s="116">
        <f t="shared" si="5"/>
        <v>1</v>
      </c>
    </row>
    <row r="78" spans="2:16" ht="105.6" customHeight="1">
      <c r="B78" s="506"/>
      <c r="C78" s="506"/>
      <c r="D78" s="220" t="s">
        <v>431</v>
      </c>
      <c r="E78" s="19">
        <v>0.1</v>
      </c>
      <c r="F78" s="20">
        <f t="shared" si="2"/>
        <v>1</v>
      </c>
      <c r="G78" s="108" t="s">
        <v>166</v>
      </c>
      <c r="H78" s="75" t="s">
        <v>393</v>
      </c>
      <c r="I78" s="114" t="s">
        <v>87</v>
      </c>
      <c r="J78" s="429" t="s">
        <v>271</v>
      </c>
      <c r="K78" s="119">
        <v>1</v>
      </c>
      <c r="L78" s="119">
        <v>1</v>
      </c>
      <c r="M78" s="119">
        <v>1</v>
      </c>
      <c r="N78" s="119">
        <v>1</v>
      </c>
      <c r="O78" s="119">
        <v>1</v>
      </c>
      <c r="P78" s="116">
        <f t="shared" si="5"/>
        <v>1</v>
      </c>
    </row>
    <row r="79" spans="2:16" ht="105.6" customHeight="1">
      <c r="B79" s="506"/>
      <c r="C79" s="505"/>
      <c r="D79" s="220" t="s">
        <v>432</v>
      </c>
      <c r="E79" s="19">
        <v>0.1</v>
      </c>
      <c r="F79" s="86">
        <f t="shared" si="2"/>
        <v>1</v>
      </c>
      <c r="G79" s="108" t="s">
        <v>166</v>
      </c>
      <c r="H79" s="75" t="s">
        <v>272</v>
      </c>
      <c r="I79" s="114" t="s">
        <v>87</v>
      </c>
      <c r="J79" s="429" t="s">
        <v>271</v>
      </c>
      <c r="K79" s="119">
        <v>0.1</v>
      </c>
      <c r="L79" s="119">
        <v>0.2</v>
      </c>
      <c r="M79" s="119">
        <v>0.4</v>
      </c>
      <c r="N79" s="119">
        <v>0.3</v>
      </c>
      <c r="O79" s="119">
        <v>0</v>
      </c>
      <c r="P79" s="116">
        <f t="shared" si="1"/>
        <v>1</v>
      </c>
    </row>
    <row r="80" spans="2:16" ht="137.4" customHeight="1">
      <c r="B80" s="506"/>
      <c r="C80" s="504" t="s">
        <v>499</v>
      </c>
      <c r="D80" s="220" t="s">
        <v>441</v>
      </c>
      <c r="E80" s="19">
        <v>0.75</v>
      </c>
      <c r="F80" s="20">
        <f t="shared" si="2"/>
        <v>1</v>
      </c>
      <c r="G80" s="418">
        <v>1</v>
      </c>
      <c r="H80" s="75" t="s">
        <v>273</v>
      </c>
      <c r="I80" s="114" t="s">
        <v>88</v>
      </c>
      <c r="J80" s="421" t="s">
        <v>604</v>
      </c>
      <c r="K80" s="119">
        <v>1</v>
      </c>
      <c r="L80" s="119">
        <v>1</v>
      </c>
      <c r="M80" s="119">
        <v>1</v>
      </c>
      <c r="N80" s="119">
        <v>1</v>
      </c>
      <c r="O80" s="119">
        <v>1</v>
      </c>
      <c r="P80" s="116">
        <f t="shared" si="5"/>
        <v>1</v>
      </c>
    </row>
    <row r="81" spans="2:16" ht="106.95" customHeight="1">
      <c r="B81" s="506"/>
      <c r="C81" s="505"/>
      <c r="D81" s="220" t="s">
        <v>504</v>
      </c>
      <c r="E81" s="19">
        <v>0.25</v>
      </c>
      <c r="F81" s="20">
        <f t="shared" si="2"/>
        <v>1</v>
      </c>
      <c r="G81" s="418">
        <v>1</v>
      </c>
      <c r="H81" s="75" t="s">
        <v>274</v>
      </c>
      <c r="I81" s="114" t="s">
        <v>88</v>
      </c>
      <c r="J81" s="421" t="s">
        <v>604</v>
      </c>
      <c r="K81" s="119">
        <v>1</v>
      </c>
      <c r="L81" s="119">
        <v>1</v>
      </c>
      <c r="M81" s="119">
        <v>1</v>
      </c>
      <c r="N81" s="119">
        <v>1</v>
      </c>
      <c r="O81" s="119">
        <v>1</v>
      </c>
      <c r="P81" s="116">
        <f t="shared" si="5"/>
        <v>1</v>
      </c>
    </row>
    <row r="82" spans="2:16" ht="137.4" customHeight="1">
      <c r="B82" s="506"/>
      <c r="C82" s="504" t="s">
        <v>206</v>
      </c>
      <c r="D82" s="220" t="s">
        <v>442</v>
      </c>
      <c r="E82" s="19">
        <v>0.3</v>
      </c>
      <c r="F82" s="20">
        <f t="shared" si="2"/>
        <v>1</v>
      </c>
      <c r="G82" s="108" t="s">
        <v>166</v>
      </c>
      <c r="H82" s="75" t="s">
        <v>275</v>
      </c>
      <c r="I82" s="114" t="s">
        <v>89</v>
      </c>
      <c r="J82" s="421" t="s">
        <v>276</v>
      </c>
      <c r="K82" s="119">
        <v>0.15</v>
      </c>
      <c r="L82" s="119">
        <v>0.3</v>
      </c>
      <c r="M82" s="119">
        <v>0.25</v>
      </c>
      <c r="N82" s="119">
        <v>0.25</v>
      </c>
      <c r="O82" s="119">
        <v>0.05</v>
      </c>
      <c r="P82" s="116">
        <f t="shared" si="1"/>
        <v>1</v>
      </c>
    </row>
    <row r="83" spans="2:16" ht="137.4" customHeight="1">
      <c r="B83" s="506"/>
      <c r="C83" s="506"/>
      <c r="D83" s="220" t="s">
        <v>443</v>
      </c>
      <c r="E83" s="19">
        <v>0.3</v>
      </c>
      <c r="F83" s="20">
        <f t="shared" ref="F83:F100" si="6">P83</f>
        <v>1</v>
      </c>
      <c r="G83" s="108" t="s">
        <v>166</v>
      </c>
      <c r="H83" s="75" t="s">
        <v>277</v>
      </c>
      <c r="I83" s="114" t="s">
        <v>89</v>
      </c>
      <c r="J83" s="421" t="s">
        <v>276</v>
      </c>
      <c r="K83" s="119">
        <v>0.15</v>
      </c>
      <c r="L83" s="119">
        <v>0.3</v>
      </c>
      <c r="M83" s="119">
        <v>0.25</v>
      </c>
      <c r="N83" s="119">
        <v>0.25</v>
      </c>
      <c r="O83" s="119">
        <v>0.05</v>
      </c>
      <c r="P83" s="116">
        <f t="shared" si="1"/>
        <v>1</v>
      </c>
    </row>
    <row r="84" spans="2:16" ht="137.4" customHeight="1">
      <c r="B84" s="506"/>
      <c r="C84" s="505"/>
      <c r="D84" s="220" t="s">
        <v>444</v>
      </c>
      <c r="E84" s="19">
        <v>0.4</v>
      </c>
      <c r="F84" s="20">
        <f t="shared" si="6"/>
        <v>1</v>
      </c>
      <c r="G84" s="108" t="s">
        <v>166</v>
      </c>
      <c r="H84" s="75" t="s">
        <v>505</v>
      </c>
      <c r="I84" s="114" t="s">
        <v>89</v>
      </c>
      <c r="J84" s="421" t="s">
        <v>276</v>
      </c>
      <c r="K84" s="119">
        <v>0.15</v>
      </c>
      <c r="L84" s="119">
        <v>0.3</v>
      </c>
      <c r="M84" s="119">
        <v>0.25</v>
      </c>
      <c r="N84" s="119">
        <v>0.25</v>
      </c>
      <c r="O84" s="119">
        <v>0.05</v>
      </c>
      <c r="P84" s="116">
        <f t="shared" si="1"/>
        <v>1</v>
      </c>
    </row>
    <row r="85" spans="2:16" ht="121.95" customHeight="1">
      <c r="B85" s="506"/>
      <c r="C85" s="513" t="s">
        <v>207</v>
      </c>
      <c r="D85" s="220" t="s">
        <v>506</v>
      </c>
      <c r="E85" s="19">
        <v>0.1</v>
      </c>
      <c r="F85" s="20">
        <f t="shared" si="6"/>
        <v>1</v>
      </c>
      <c r="G85" s="108" t="s">
        <v>278</v>
      </c>
      <c r="H85" s="75" t="s">
        <v>279</v>
      </c>
      <c r="I85" s="114" t="s">
        <v>280</v>
      </c>
      <c r="J85" s="421" t="s">
        <v>283</v>
      </c>
      <c r="K85" s="119">
        <v>0.7</v>
      </c>
      <c r="L85" s="119">
        <v>0.3</v>
      </c>
      <c r="M85" s="119">
        <v>0</v>
      </c>
      <c r="N85" s="119">
        <v>0</v>
      </c>
      <c r="O85" s="119">
        <v>0</v>
      </c>
      <c r="P85" s="116">
        <f t="shared" si="1"/>
        <v>1</v>
      </c>
    </row>
    <row r="86" spans="2:16" ht="90" customHeight="1">
      <c r="B86" s="506"/>
      <c r="C86" s="514"/>
      <c r="D86" s="220" t="s">
        <v>453</v>
      </c>
      <c r="E86" s="19">
        <v>0.6</v>
      </c>
      <c r="F86" s="20">
        <f t="shared" si="6"/>
        <v>1</v>
      </c>
      <c r="G86" s="108" t="s">
        <v>278</v>
      </c>
      <c r="H86" s="75" t="s">
        <v>281</v>
      </c>
      <c r="I86" s="114" t="s">
        <v>280</v>
      </c>
      <c r="J86" s="421" t="s">
        <v>283</v>
      </c>
      <c r="K86" s="119">
        <v>0</v>
      </c>
      <c r="L86" s="119">
        <v>0.7</v>
      </c>
      <c r="M86" s="119">
        <v>0.3</v>
      </c>
      <c r="N86" s="119">
        <v>0</v>
      </c>
      <c r="O86" s="119">
        <v>0</v>
      </c>
      <c r="P86" s="116">
        <f t="shared" si="1"/>
        <v>1</v>
      </c>
    </row>
    <row r="87" spans="2:16" ht="90" customHeight="1">
      <c r="B87" s="506"/>
      <c r="C87" s="515"/>
      <c r="D87" s="220" t="s">
        <v>454</v>
      </c>
      <c r="E87" s="19">
        <v>0.3</v>
      </c>
      <c r="F87" s="20">
        <f t="shared" si="6"/>
        <v>1</v>
      </c>
      <c r="G87" s="108" t="s">
        <v>278</v>
      </c>
      <c r="H87" s="75" t="s">
        <v>282</v>
      </c>
      <c r="I87" s="114" t="s">
        <v>280</v>
      </c>
      <c r="J87" s="421" t="s">
        <v>283</v>
      </c>
      <c r="K87" s="119">
        <v>0</v>
      </c>
      <c r="L87" s="119">
        <v>0</v>
      </c>
      <c r="M87" s="119">
        <v>0.15</v>
      </c>
      <c r="N87" s="119">
        <v>0.65</v>
      </c>
      <c r="O87" s="119">
        <v>0.2</v>
      </c>
      <c r="P87" s="116">
        <f t="shared" si="1"/>
        <v>1</v>
      </c>
    </row>
    <row r="88" spans="2:16" ht="135" customHeight="1">
      <c r="B88" s="506"/>
      <c r="C88" s="504" t="s">
        <v>208</v>
      </c>
      <c r="D88" s="220" t="s">
        <v>455</v>
      </c>
      <c r="E88" s="120">
        <v>0.5</v>
      </c>
      <c r="F88" s="85">
        <f t="shared" si="6"/>
        <v>38</v>
      </c>
      <c r="G88" s="108" t="s">
        <v>284</v>
      </c>
      <c r="H88" s="75" t="s">
        <v>507</v>
      </c>
      <c r="I88" s="114" t="s">
        <v>91</v>
      </c>
      <c r="J88" s="421" t="s">
        <v>605</v>
      </c>
      <c r="K88" s="121">
        <v>5</v>
      </c>
      <c r="L88" s="121">
        <v>10</v>
      </c>
      <c r="M88" s="121">
        <v>10</v>
      </c>
      <c r="N88" s="121">
        <v>10</v>
      </c>
      <c r="O88" s="121">
        <v>3</v>
      </c>
      <c r="P88" s="115">
        <f t="shared" si="1"/>
        <v>38</v>
      </c>
    </row>
    <row r="89" spans="2:16" ht="135" customHeight="1">
      <c r="B89" s="506"/>
      <c r="C89" s="505"/>
      <c r="D89" s="220" t="s">
        <v>456</v>
      </c>
      <c r="E89" s="120">
        <v>0.5</v>
      </c>
      <c r="F89" s="85">
        <f t="shared" si="6"/>
        <v>86</v>
      </c>
      <c r="G89" s="108" t="s">
        <v>285</v>
      </c>
      <c r="H89" s="75" t="s">
        <v>508</v>
      </c>
      <c r="I89" s="114" t="s">
        <v>91</v>
      </c>
      <c r="J89" s="421" t="s">
        <v>605</v>
      </c>
      <c r="K89" s="121">
        <v>8</v>
      </c>
      <c r="L89" s="121">
        <v>24</v>
      </c>
      <c r="M89" s="121">
        <v>24</v>
      </c>
      <c r="N89" s="121">
        <v>24</v>
      </c>
      <c r="O89" s="121">
        <v>6</v>
      </c>
      <c r="P89" s="115">
        <f t="shared" si="1"/>
        <v>86</v>
      </c>
    </row>
    <row r="90" spans="2:16" ht="90" customHeight="1">
      <c r="B90" s="506"/>
      <c r="C90" s="504" t="s">
        <v>209</v>
      </c>
      <c r="D90" s="220" t="s">
        <v>474</v>
      </c>
      <c r="E90" s="120">
        <v>0.35</v>
      </c>
      <c r="F90" s="86">
        <f t="shared" si="6"/>
        <v>1</v>
      </c>
      <c r="G90" s="418">
        <v>1</v>
      </c>
      <c r="H90" s="75" t="s">
        <v>286</v>
      </c>
      <c r="I90" s="114" t="s">
        <v>552</v>
      </c>
      <c r="J90" s="421" t="s">
        <v>287</v>
      </c>
      <c r="K90" s="119">
        <v>1</v>
      </c>
      <c r="L90" s="119">
        <v>1</v>
      </c>
      <c r="M90" s="119">
        <v>1</v>
      </c>
      <c r="N90" s="119">
        <v>1</v>
      </c>
      <c r="O90" s="119">
        <v>1</v>
      </c>
      <c r="P90" s="116">
        <f>AVERAGE(K90:O90)</f>
        <v>1</v>
      </c>
    </row>
    <row r="91" spans="2:16" ht="90" customHeight="1">
      <c r="B91" s="506"/>
      <c r="C91" s="506"/>
      <c r="D91" s="220" t="s">
        <v>475</v>
      </c>
      <c r="E91" s="120">
        <v>0.35</v>
      </c>
      <c r="F91" s="86">
        <f t="shared" si="6"/>
        <v>1</v>
      </c>
      <c r="G91" s="418">
        <v>1</v>
      </c>
      <c r="H91" s="75" t="s">
        <v>288</v>
      </c>
      <c r="I91" s="114" t="s">
        <v>552</v>
      </c>
      <c r="J91" s="421" t="s">
        <v>287</v>
      </c>
      <c r="K91" s="119">
        <v>1</v>
      </c>
      <c r="L91" s="119">
        <v>1</v>
      </c>
      <c r="M91" s="119">
        <v>1</v>
      </c>
      <c r="N91" s="119">
        <v>1</v>
      </c>
      <c r="O91" s="119">
        <v>1</v>
      </c>
      <c r="P91" s="116">
        <f>AVERAGE(K91:O91)</f>
        <v>1</v>
      </c>
    </row>
    <row r="92" spans="2:16" ht="90" customHeight="1">
      <c r="B92" s="506"/>
      <c r="C92" s="506"/>
      <c r="D92" s="220" t="s">
        <v>476</v>
      </c>
      <c r="E92" s="120">
        <v>0.13</v>
      </c>
      <c r="F92" s="86">
        <f t="shared" si="6"/>
        <v>1</v>
      </c>
      <c r="G92" s="418">
        <v>1</v>
      </c>
      <c r="H92" s="75" t="s">
        <v>289</v>
      </c>
      <c r="I92" s="114" t="s">
        <v>86</v>
      </c>
      <c r="J92" s="421" t="s">
        <v>610</v>
      </c>
      <c r="K92" s="119">
        <v>1</v>
      </c>
      <c r="L92" s="119">
        <v>1</v>
      </c>
      <c r="M92" s="119">
        <v>0</v>
      </c>
      <c r="N92" s="119">
        <v>0</v>
      </c>
      <c r="O92" s="119">
        <v>0</v>
      </c>
      <c r="P92" s="116">
        <f>AVERAGE(K92)</f>
        <v>1</v>
      </c>
    </row>
    <row r="93" spans="2:16" ht="144" customHeight="1">
      <c r="B93" s="506"/>
      <c r="C93" s="506"/>
      <c r="D93" s="220" t="s">
        <v>557</v>
      </c>
      <c r="E93" s="120">
        <v>0.15</v>
      </c>
      <c r="F93" s="86">
        <f t="shared" si="6"/>
        <v>1</v>
      </c>
      <c r="G93" s="108" t="s">
        <v>278</v>
      </c>
      <c r="H93" s="75" t="s">
        <v>480</v>
      </c>
      <c r="I93" s="114" t="s">
        <v>552</v>
      </c>
      <c r="J93" s="421" t="s">
        <v>287</v>
      </c>
      <c r="K93" s="119">
        <v>0.05</v>
      </c>
      <c r="L93" s="119">
        <v>0</v>
      </c>
      <c r="M93" s="119">
        <v>0.6</v>
      </c>
      <c r="N93" s="119">
        <v>0.3</v>
      </c>
      <c r="O93" s="119">
        <v>0.05</v>
      </c>
      <c r="P93" s="116">
        <f t="shared" si="1"/>
        <v>1</v>
      </c>
    </row>
    <row r="94" spans="2:16" ht="108.6" customHeight="1">
      <c r="B94" s="506"/>
      <c r="C94" s="505"/>
      <c r="D94" s="220" t="s">
        <v>711</v>
      </c>
      <c r="E94" s="120">
        <v>0.02</v>
      </c>
      <c r="F94" s="86">
        <f t="shared" si="6"/>
        <v>0.05</v>
      </c>
      <c r="G94" s="108" t="s">
        <v>278</v>
      </c>
      <c r="H94" s="75" t="s">
        <v>697</v>
      </c>
      <c r="I94" s="114" t="s">
        <v>86</v>
      </c>
      <c r="J94" s="421" t="s">
        <v>611</v>
      </c>
      <c r="K94" s="119">
        <v>0.05</v>
      </c>
      <c r="L94" s="119">
        <v>0</v>
      </c>
      <c r="M94" s="119">
        <v>0</v>
      </c>
      <c r="N94" s="119">
        <v>0</v>
      </c>
      <c r="O94" s="119">
        <v>0</v>
      </c>
      <c r="P94" s="116">
        <f t="shared" si="1"/>
        <v>0.05</v>
      </c>
    </row>
    <row r="95" spans="2:16" ht="76.2" customHeight="1">
      <c r="B95" s="506"/>
      <c r="C95" s="518" t="s">
        <v>661</v>
      </c>
      <c r="D95" s="220" t="s">
        <v>491</v>
      </c>
      <c r="E95" s="120">
        <v>0.35</v>
      </c>
      <c r="F95" s="85">
        <f t="shared" si="6"/>
        <v>24</v>
      </c>
      <c r="G95" s="108">
        <v>6</v>
      </c>
      <c r="H95" s="75" t="s">
        <v>564</v>
      </c>
      <c r="I95" s="114" t="s">
        <v>92</v>
      </c>
      <c r="J95" s="421" t="s">
        <v>606</v>
      </c>
      <c r="K95" s="121">
        <v>3</v>
      </c>
      <c r="L95" s="121">
        <v>6</v>
      </c>
      <c r="M95" s="121">
        <v>6</v>
      </c>
      <c r="N95" s="121">
        <v>6</v>
      </c>
      <c r="O95" s="121">
        <v>3</v>
      </c>
      <c r="P95" s="115">
        <f t="shared" si="1"/>
        <v>24</v>
      </c>
    </row>
    <row r="96" spans="2:16" ht="76.2" customHeight="1">
      <c r="B96" s="506"/>
      <c r="C96" s="506"/>
      <c r="D96" s="220" t="s">
        <v>660</v>
      </c>
      <c r="E96" s="120">
        <v>0.15</v>
      </c>
      <c r="F96" s="85">
        <f t="shared" si="6"/>
        <v>152</v>
      </c>
      <c r="G96" s="108">
        <v>115</v>
      </c>
      <c r="H96" s="75" t="s">
        <v>565</v>
      </c>
      <c r="I96" s="114" t="s">
        <v>92</v>
      </c>
      <c r="J96" s="421" t="s">
        <v>609</v>
      </c>
      <c r="K96" s="121">
        <v>80</v>
      </c>
      <c r="L96" s="121">
        <v>72</v>
      </c>
      <c r="M96" s="121">
        <v>0</v>
      </c>
      <c r="N96" s="121">
        <v>0</v>
      </c>
      <c r="O96" s="121">
        <v>0</v>
      </c>
      <c r="P96" s="115">
        <f t="shared" si="1"/>
        <v>152</v>
      </c>
    </row>
    <row r="97" spans="2:16" ht="93" customHeight="1">
      <c r="B97" s="506"/>
      <c r="C97" s="519"/>
      <c r="D97" s="374" t="s">
        <v>656</v>
      </c>
      <c r="E97" s="431">
        <v>0.5</v>
      </c>
      <c r="F97" s="85">
        <f t="shared" si="6"/>
        <v>424</v>
      </c>
      <c r="G97" s="360">
        <v>150</v>
      </c>
      <c r="H97" s="360" t="s">
        <v>657</v>
      </c>
      <c r="I97" s="362" t="s">
        <v>658</v>
      </c>
      <c r="J97" s="180" t="s">
        <v>659</v>
      </c>
      <c r="K97" s="396">
        <v>0</v>
      </c>
      <c r="L97" s="396">
        <v>72</v>
      </c>
      <c r="M97" s="396">
        <v>144</v>
      </c>
      <c r="N97" s="396">
        <v>144</v>
      </c>
      <c r="O97" s="396">
        <v>64</v>
      </c>
      <c r="P97" s="115">
        <f t="shared" si="1"/>
        <v>424</v>
      </c>
    </row>
    <row r="98" spans="2:16" ht="75" customHeight="1">
      <c r="B98" s="506"/>
      <c r="C98" s="507" t="s">
        <v>210</v>
      </c>
      <c r="D98" s="220" t="s">
        <v>509</v>
      </c>
      <c r="E98" s="120">
        <v>0.8</v>
      </c>
      <c r="F98" s="85">
        <f t="shared" si="6"/>
        <v>4</v>
      </c>
      <c r="G98" s="108">
        <v>4</v>
      </c>
      <c r="H98" s="75" t="s">
        <v>290</v>
      </c>
      <c r="I98" s="114" t="s">
        <v>93</v>
      </c>
      <c r="J98" s="421" t="s">
        <v>291</v>
      </c>
      <c r="K98" s="121">
        <v>1</v>
      </c>
      <c r="L98" s="121">
        <v>1</v>
      </c>
      <c r="M98" s="121">
        <v>1</v>
      </c>
      <c r="N98" s="121">
        <v>1</v>
      </c>
      <c r="O98" s="121">
        <v>0</v>
      </c>
      <c r="P98" s="115">
        <f t="shared" si="1"/>
        <v>4</v>
      </c>
    </row>
    <row r="99" spans="2:16" ht="57" customHeight="1">
      <c r="B99" s="506"/>
      <c r="C99" s="508"/>
      <c r="D99" s="220" t="s">
        <v>495</v>
      </c>
      <c r="E99" s="122">
        <v>0.1</v>
      </c>
      <c r="F99" s="85">
        <f t="shared" si="6"/>
        <v>4</v>
      </c>
      <c r="G99" s="108">
        <v>4</v>
      </c>
      <c r="H99" s="75" t="s">
        <v>510</v>
      </c>
      <c r="I99" s="114" t="s">
        <v>93</v>
      </c>
      <c r="J99" s="421" t="s">
        <v>291</v>
      </c>
      <c r="K99" s="121">
        <v>1</v>
      </c>
      <c r="L99" s="121">
        <v>1</v>
      </c>
      <c r="M99" s="121">
        <v>1</v>
      </c>
      <c r="N99" s="121">
        <v>1</v>
      </c>
      <c r="O99" s="121">
        <v>0</v>
      </c>
      <c r="P99" s="115">
        <f t="shared" si="1"/>
        <v>4</v>
      </c>
    </row>
    <row r="100" spans="2:16" ht="66.75" customHeight="1">
      <c r="B100" s="505"/>
      <c r="C100" s="509"/>
      <c r="D100" s="220" t="s">
        <v>496</v>
      </c>
      <c r="E100" s="86">
        <v>0.1</v>
      </c>
      <c r="F100" s="85">
        <f t="shared" si="6"/>
        <v>4</v>
      </c>
      <c r="G100" s="108">
        <v>4</v>
      </c>
      <c r="H100" s="75" t="s">
        <v>511</v>
      </c>
      <c r="I100" s="114" t="s">
        <v>93</v>
      </c>
      <c r="J100" s="421" t="s">
        <v>291</v>
      </c>
      <c r="K100" s="121">
        <v>0</v>
      </c>
      <c r="L100" s="121">
        <v>1</v>
      </c>
      <c r="M100" s="121">
        <v>1</v>
      </c>
      <c r="N100" s="121">
        <v>1</v>
      </c>
      <c r="O100" s="121">
        <v>1</v>
      </c>
      <c r="P100" s="115">
        <f t="shared" si="1"/>
        <v>4</v>
      </c>
    </row>
    <row r="101" spans="2:16" ht="17.399999999999999">
      <c r="B101" s="523"/>
      <c r="C101" s="524"/>
      <c r="D101" s="524"/>
      <c r="E101" s="524"/>
      <c r="F101" s="524"/>
      <c r="G101" s="524"/>
      <c r="H101" s="524"/>
      <c r="I101" s="524"/>
      <c r="J101" s="524"/>
      <c r="K101" s="524"/>
      <c r="L101" s="524"/>
      <c r="M101" s="524"/>
      <c r="N101" s="524"/>
      <c r="O101" s="524"/>
      <c r="P101" s="524"/>
    </row>
    <row r="102" spans="2:16">
      <c r="B102" s="215"/>
      <c r="C102" s="215"/>
      <c r="D102" s="215"/>
      <c r="E102" s="215"/>
      <c r="F102" s="216"/>
      <c r="G102" s="216"/>
      <c r="H102" s="215"/>
      <c r="I102" s="215"/>
      <c r="J102" s="215"/>
    </row>
    <row r="103" spans="2:16" ht="13.5" customHeight="1">
      <c r="B103" s="215"/>
      <c r="C103" s="215"/>
      <c r="D103" s="215"/>
      <c r="E103" s="215"/>
      <c r="F103" s="216"/>
      <c r="G103" s="216"/>
      <c r="H103" s="215"/>
      <c r="I103" s="215"/>
      <c r="J103" s="215"/>
    </row>
    <row r="104" spans="2:16" ht="15" customHeight="1">
      <c r="B104" s="81" t="s">
        <v>23</v>
      </c>
      <c r="C104" s="95">
        <v>45450</v>
      </c>
      <c r="D104" s="215"/>
      <c r="E104" s="215"/>
      <c r="F104" s="216"/>
      <c r="G104" s="216"/>
      <c r="H104" s="215"/>
      <c r="I104" s="215"/>
      <c r="J104" s="215"/>
    </row>
    <row r="105" spans="2:16">
      <c r="B105" s="215"/>
      <c r="C105" s="215"/>
      <c r="D105" s="215"/>
      <c r="E105" s="215"/>
      <c r="F105" s="216"/>
      <c r="G105" s="216"/>
      <c r="H105" s="215"/>
      <c r="I105" s="215"/>
      <c r="J105" s="215"/>
    </row>
    <row r="106" spans="2:16" ht="15" customHeight="1">
      <c r="B106" s="81" t="s">
        <v>49</v>
      </c>
      <c r="C106" s="95">
        <v>45679</v>
      </c>
      <c r="D106" s="215"/>
      <c r="E106" s="215"/>
      <c r="F106" s="216"/>
      <c r="G106" s="216"/>
      <c r="H106" s="217"/>
      <c r="I106" s="217"/>
      <c r="J106" s="217"/>
    </row>
    <row r="107" spans="2:16" ht="15" customHeight="1">
      <c r="B107" s="215"/>
      <c r="C107" s="215"/>
      <c r="D107" s="215"/>
      <c r="E107" s="215"/>
      <c r="F107" s="216"/>
      <c r="G107" s="216"/>
      <c r="H107" s="215"/>
      <c r="I107" s="215"/>
      <c r="J107" s="215"/>
    </row>
    <row r="108" spans="2:16" ht="15" customHeight="1">
      <c r="B108" s="81" t="s">
        <v>49</v>
      </c>
      <c r="C108" s="95">
        <v>45898</v>
      </c>
      <c r="D108" s="215"/>
      <c r="E108" s="215"/>
      <c r="F108" s="216"/>
      <c r="G108" s="216"/>
      <c r="H108" s="217"/>
      <c r="I108" s="217"/>
      <c r="J108" s="217"/>
    </row>
    <row r="109" spans="2:16" ht="15" customHeight="1">
      <c r="B109" s="215"/>
      <c r="C109" s="215"/>
      <c r="D109" s="215"/>
      <c r="E109" s="215"/>
      <c r="F109" s="216"/>
      <c r="G109" s="216"/>
      <c r="H109" s="215"/>
      <c r="I109" s="215"/>
      <c r="J109" s="215"/>
    </row>
    <row r="110" spans="2:16" ht="15" customHeight="1">
      <c r="B110" s="522" t="s">
        <v>144</v>
      </c>
      <c r="C110" s="522"/>
      <c r="D110" s="522"/>
      <c r="E110" s="522"/>
      <c r="F110" s="522"/>
      <c r="G110" s="522"/>
      <c r="H110" s="217"/>
      <c r="I110" s="217"/>
      <c r="J110" s="217"/>
    </row>
    <row r="111" spans="2:16" ht="15" customHeight="1">
      <c r="B111" s="215"/>
      <c r="C111" s="215"/>
      <c r="D111" s="215"/>
      <c r="E111" s="215"/>
      <c r="F111" s="216"/>
      <c r="G111" s="216"/>
      <c r="H111" s="215"/>
      <c r="I111" s="215"/>
      <c r="J111" s="215"/>
    </row>
    <row r="112" spans="2:16" ht="15" customHeight="1">
      <c r="B112" s="215"/>
      <c r="C112" s="215"/>
      <c r="D112" s="215"/>
      <c r="E112" s="215"/>
      <c r="F112" s="216"/>
      <c r="G112" s="216"/>
      <c r="H112" s="217"/>
      <c r="I112" s="217"/>
      <c r="J112" s="217"/>
    </row>
  </sheetData>
  <sheetProtection algorithmName="SHA-512" hashValue="JonPameZdQKjKeAeogYwBYLJH/xOtDrOdHcCLrtILqcgI2ioT729F8jVyozQivANqdu2yUm4YzHZTuUOjlJlzw==" saltValue="rs5WTQNUU9cSNbCwuuiGWA==" spinCount="100000" sheet="1" formatCells="0" formatColumns="0" formatRows="0" autoFilter="0"/>
  <autoFilter ref="B10:O100" xr:uid="{A1A1D637-29D8-4567-95EA-7C7B4BF87DAC}">
    <filterColumn colId="9" showButton="0"/>
    <filterColumn colId="10" showButton="0"/>
    <filterColumn colId="11" showButton="0"/>
    <filterColumn colId="12" showButton="0"/>
  </autoFilter>
  <mergeCells count="44">
    <mergeCell ref="C95:C97"/>
    <mergeCell ref="C27:C32"/>
    <mergeCell ref="C33:C37"/>
    <mergeCell ref="B110:G110"/>
    <mergeCell ref="B101:P101"/>
    <mergeCell ref="B13:B44"/>
    <mergeCell ref="B45:B49"/>
    <mergeCell ref="B50:B54"/>
    <mergeCell ref="B55:B100"/>
    <mergeCell ref="C53:C54"/>
    <mergeCell ref="C55:C62"/>
    <mergeCell ref="C63:C66"/>
    <mergeCell ref="G10:G12"/>
    <mergeCell ref="C88:C89"/>
    <mergeCell ref="C90:C94"/>
    <mergeCell ref="C98:C100"/>
    <mergeCell ref="C13:C21"/>
    <mergeCell ref="C22:C26"/>
    <mergeCell ref="C67:C69"/>
    <mergeCell ref="C80:C81"/>
    <mergeCell ref="C82:C84"/>
    <mergeCell ref="C85:C87"/>
    <mergeCell ref="C70:C79"/>
    <mergeCell ref="C38:C42"/>
    <mergeCell ref="C43:C44"/>
    <mergeCell ref="C45:C46"/>
    <mergeCell ref="C47:C48"/>
    <mergeCell ref="C50:C51"/>
    <mergeCell ref="O2:P2"/>
    <mergeCell ref="O5:P5"/>
    <mergeCell ref="O6:P6"/>
    <mergeCell ref="B8:P8"/>
    <mergeCell ref="E10:E12"/>
    <mergeCell ref="C2:N6"/>
    <mergeCell ref="I10:I12"/>
    <mergeCell ref="B2:B6"/>
    <mergeCell ref="P10:P12"/>
    <mergeCell ref="J10:J12"/>
    <mergeCell ref="K10:O10"/>
    <mergeCell ref="B10:B12"/>
    <mergeCell ref="C10:C12"/>
    <mergeCell ref="D10:D12"/>
    <mergeCell ref="F10:F12"/>
    <mergeCell ref="H10:H12"/>
  </mergeCells>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B1:BG31"/>
  <sheetViews>
    <sheetView showGridLines="0" zoomScale="70" zoomScaleNormal="70" workbookViewId="0">
      <selection activeCell="B8" sqref="B8"/>
    </sheetView>
  </sheetViews>
  <sheetFormatPr baseColWidth="10" defaultColWidth="17.33203125" defaultRowHeight="15"/>
  <cols>
    <col min="1" max="1" width="4.33203125" style="66" customWidth="1"/>
    <col min="2" max="2" width="50.44140625" style="212" customWidth="1"/>
    <col min="3" max="3" width="42" style="212" customWidth="1"/>
    <col min="4" max="4" width="49.6640625" style="212" customWidth="1"/>
    <col min="5" max="6" width="27.5546875" style="212" customWidth="1"/>
    <col min="7" max="8" width="29.33203125" style="213" customWidth="1"/>
    <col min="9" max="9" width="33.5546875" style="212" customWidth="1"/>
    <col min="10" max="10" width="41.6640625" style="212" customWidth="1"/>
    <col min="11" max="11" width="69.5546875" style="212" customWidth="1"/>
    <col min="12" max="12" width="48.44140625" style="212" customWidth="1"/>
    <col min="13" max="13" width="28.5546875" style="212" customWidth="1"/>
    <col min="14" max="14" width="50" style="212" customWidth="1"/>
    <col min="15" max="46" width="15.88671875" style="66" customWidth="1"/>
    <col min="47" max="47" width="24.5546875" style="66" customWidth="1"/>
    <col min="48" max="48" width="22.88671875" style="66" customWidth="1"/>
    <col min="49" max="49" width="19.33203125" style="66" customWidth="1"/>
    <col min="50" max="50" width="18.44140625" style="66" customWidth="1"/>
    <col min="51" max="51" width="19.44140625" style="66" customWidth="1"/>
    <col min="52" max="52" width="23.33203125" style="66" customWidth="1"/>
    <col min="53" max="54" width="25.109375" style="66" customWidth="1"/>
    <col min="55" max="55" width="26.6640625" style="66" customWidth="1"/>
    <col min="56" max="56" width="26.33203125" style="66" customWidth="1"/>
    <col min="57" max="57" width="26.5546875" style="66" customWidth="1"/>
    <col min="58" max="58" width="26.33203125" style="66" customWidth="1"/>
    <col min="59" max="59" width="27.33203125" style="66" customWidth="1"/>
    <col min="60" max="16384" width="17.33203125" style="66"/>
  </cols>
  <sheetData>
    <row r="1" spans="2:59" ht="15" customHeight="1" thickBot="1"/>
    <row r="2" spans="2:59" ht="16.5" customHeight="1">
      <c r="B2" s="498" t="s">
        <v>125</v>
      </c>
      <c r="C2" s="530" t="s">
        <v>111</v>
      </c>
      <c r="D2" s="531"/>
      <c r="E2" s="531"/>
      <c r="F2" s="531"/>
      <c r="G2" s="531"/>
      <c r="H2" s="531"/>
      <c r="I2" s="531"/>
      <c r="J2" s="531"/>
      <c r="K2" s="531"/>
      <c r="L2" s="531"/>
      <c r="M2" s="531"/>
      <c r="N2" s="531"/>
      <c r="O2" s="531"/>
      <c r="P2" s="531"/>
      <c r="Q2" s="531"/>
      <c r="R2" s="531"/>
      <c r="S2" s="531"/>
      <c r="T2" s="531"/>
      <c r="U2" s="531"/>
      <c r="V2" s="531"/>
      <c r="W2" s="531"/>
      <c r="X2" s="531"/>
      <c r="Y2" s="531"/>
      <c r="Z2" s="531"/>
      <c r="AA2" s="531"/>
      <c r="AB2" s="531"/>
      <c r="AC2" s="531"/>
      <c r="AD2" s="531"/>
      <c r="AE2" s="531"/>
      <c r="AF2" s="531"/>
      <c r="AG2" s="531"/>
      <c r="AH2" s="531"/>
      <c r="AI2" s="531"/>
      <c r="AJ2" s="531"/>
      <c r="AK2" s="531"/>
      <c r="AL2" s="531"/>
      <c r="AM2" s="531"/>
      <c r="AN2" s="531"/>
      <c r="AO2" s="531"/>
      <c r="AP2" s="531"/>
      <c r="AQ2" s="531"/>
      <c r="AR2" s="531"/>
      <c r="AS2" s="531"/>
      <c r="AT2" s="531"/>
      <c r="AU2" s="531"/>
      <c r="AV2" s="531"/>
      <c r="AW2" s="531"/>
      <c r="AX2" s="531"/>
      <c r="AY2" s="531"/>
      <c r="AZ2" s="531"/>
      <c r="BA2" s="531"/>
      <c r="BB2" s="531"/>
      <c r="BC2" s="531"/>
      <c r="BD2" s="531"/>
      <c r="BE2" s="532"/>
      <c r="BF2" s="55" t="s">
        <v>643</v>
      </c>
      <c r="BG2" s="56"/>
    </row>
    <row r="3" spans="2:59" ht="16.5" customHeight="1">
      <c r="B3" s="499"/>
      <c r="C3" s="533"/>
      <c r="D3" s="534"/>
      <c r="E3" s="534"/>
      <c r="F3" s="534"/>
      <c r="G3" s="534"/>
      <c r="H3" s="534"/>
      <c r="I3" s="534"/>
      <c r="J3" s="534"/>
      <c r="K3" s="534"/>
      <c r="L3" s="534"/>
      <c r="M3" s="534"/>
      <c r="N3" s="534"/>
      <c r="O3" s="534"/>
      <c r="P3" s="534"/>
      <c r="Q3" s="534"/>
      <c r="R3" s="534"/>
      <c r="S3" s="534"/>
      <c r="T3" s="534"/>
      <c r="U3" s="534"/>
      <c r="V3" s="534"/>
      <c r="W3" s="534"/>
      <c r="X3" s="534"/>
      <c r="Y3" s="534"/>
      <c r="Z3" s="534"/>
      <c r="AA3" s="534"/>
      <c r="AB3" s="534"/>
      <c r="AC3" s="534"/>
      <c r="AD3" s="534"/>
      <c r="AE3" s="534"/>
      <c r="AF3" s="534"/>
      <c r="AG3" s="534"/>
      <c r="AH3" s="534"/>
      <c r="AI3" s="534"/>
      <c r="AJ3" s="534"/>
      <c r="AK3" s="534"/>
      <c r="AL3" s="534"/>
      <c r="AM3" s="534"/>
      <c r="AN3" s="534"/>
      <c r="AO3" s="534"/>
      <c r="AP3" s="534"/>
      <c r="AQ3" s="534"/>
      <c r="AR3" s="534"/>
      <c r="AS3" s="534"/>
      <c r="AT3" s="534"/>
      <c r="AU3" s="534"/>
      <c r="AV3" s="534"/>
      <c r="AW3" s="534"/>
      <c r="AX3" s="534"/>
      <c r="AY3" s="534"/>
      <c r="AZ3" s="534"/>
      <c r="BA3" s="534"/>
      <c r="BB3" s="534"/>
      <c r="BC3" s="534"/>
      <c r="BD3" s="534"/>
      <c r="BE3" s="535"/>
      <c r="BF3" s="57" t="s">
        <v>25</v>
      </c>
      <c r="BG3" s="58" t="s">
        <v>26</v>
      </c>
    </row>
    <row r="4" spans="2:59" ht="16.5" customHeight="1">
      <c r="B4" s="499"/>
      <c r="C4" s="533"/>
      <c r="D4" s="534"/>
      <c r="E4" s="534"/>
      <c r="F4" s="534"/>
      <c r="G4" s="534"/>
      <c r="H4" s="534"/>
      <c r="I4" s="534"/>
      <c r="J4" s="534"/>
      <c r="K4" s="534"/>
      <c r="L4" s="534"/>
      <c r="M4" s="534"/>
      <c r="N4" s="534"/>
      <c r="O4" s="534"/>
      <c r="P4" s="534"/>
      <c r="Q4" s="534"/>
      <c r="R4" s="534"/>
      <c r="S4" s="534"/>
      <c r="T4" s="534"/>
      <c r="U4" s="534"/>
      <c r="V4" s="534"/>
      <c r="W4" s="534"/>
      <c r="X4" s="534"/>
      <c r="Y4" s="534"/>
      <c r="Z4" s="534"/>
      <c r="AA4" s="534"/>
      <c r="AB4" s="534"/>
      <c r="AC4" s="534"/>
      <c r="AD4" s="534"/>
      <c r="AE4" s="534"/>
      <c r="AF4" s="534"/>
      <c r="AG4" s="534"/>
      <c r="AH4" s="534"/>
      <c r="AI4" s="534"/>
      <c r="AJ4" s="534"/>
      <c r="AK4" s="534"/>
      <c r="AL4" s="534"/>
      <c r="AM4" s="534"/>
      <c r="AN4" s="534"/>
      <c r="AO4" s="534"/>
      <c r="AP4" s="534"/>
      <c r="AQ4" s="534"/>
      <c r="AR4" s="534"/>
      <c r="AS4" s="534"/>
      <c r="AT4" s="534"/>
      <c r="AU4" s="534"/>
      <c r="AV4" s="534"/>
      <c r="AW4" s="534"/>
      <c r="AX4" s="534"/>
      <c r="AY4" s="534"/>
      <c r="AZ4" s="534"/>
      <c r="BA4" s="534"/>
      <c r="BB4" s="534"/>
      <c r="BC4" s="534"/>
      <c r="BD4" s="534"/>
      <c r="BE4" s="535"/>
      <c r="BF4" s="59">
        <v>6</v>
      </c>
      <c r="BG4" s="60" t="s">
        <v>34</v>
      </c>
    </row>
    <row r="5" spans="2:59" ht="16.5" customHeight="1">
      <c r="B5" s="499"/>
      <c r="C5" s="533"/>
      <c r="D5" s="534"/>
      <c r="E5" s="534"/>
      <c r="F5" s="534"/>
      <c r="G5" s="534"/>
      <c r="H5" s="534"/>
      <c r="I5" s="534"/>
      <c r="J5" s="534"/>
      <c r="K5" s="534"/>
      <c r="L5" s="534"/>
      <c r="M5" s="534"/>
      <c r="N5" s="534"/>
      <c r="O5" s="534"/>
      <c r="P5" s="534"/>
      <c r="Q5" s="534"/>
      <c r="R5" s="534"/>
      <c r="S5" s="534"/>
      <c r="T5" s="534"/>
      <c r="U5" s="534"/>
      <c r="V5" s="534"/>
      <c r="W5" s="534"/>
      <c r="X5" s="534"/>
      <c r="Y5" s="534"/>
      <c r="Z5" s="534"/>
      <c r="AA5" s="534"/>
      <c r="AB5" s="534"/>
      <c r="AC5" s="534"/>
      <c r="AD5" s="534"/>
      <c r="AE5" s="534"/>
      <c r="AF5" s="534"/>
      <c r="AG5" s="534"/>
      <c r="AH5" s="534"/>
      <c r="AI5" s="534"/>
      <c r="AJ5" s="534"/>
      <c r="AK5" s="534"/>
      <c r="AL5" s="534"/>
      <c r="AM5" s="534"/>
      <c r="AN5" s="534"/>
      <c r="AO5" s="534"/>
      <c r="AP5" s="534"/>
      <c r="AQ5" s="534"/>
      <c r="AR5" s="534"/>
      <c r="AS5" s="534"/>
      <c r="AT5" s="534"/>
      <c r="AU5" s="534"/>
      <c r="AV5" s="534"/>
      <c r="AW5" s="534"/>
      <c r="AX5" s="534"/>
      <c r="AY5" s="534"/>
      <c r="AZ5" s="534"/>
      <c r="BA5" s="534"/>
      <c r="BB5" s="534"/>
      <c r="BC5" s="534"/>
      <c r="BD5" s="534"/>
      <c r="BE5" s="535"/>
      <c r="BF5" s="61" t="s">
        <v>27</v>
      </c>
      <c r="BG5" s="62"/>
    </row>
    <row r="6" spans="2:59" ht="16.5" customHeight="1" thickBot="1">
      <c r="B6" s="500"/>
      <c r="C6" s="536"/>
      <c r="D6" s="537"/>
      <c r="E6" s="537"/>
      <c r="F6" s="537"/>
      <c r="G6" s="537"/>
      <c r="H6" s="537"/>
      <c r="I6" s="537"/>
      <c r="J6" s="537"/>
      <c r="K6" s="537"/>
      <c r="L6" s="537"/>
      <c r="M6" s="537"/>
      <c r="N6" s="537"/>
      <c r="O6" s="537"/>
      <c r="P6" s="537"/>
      <c r="Q6" s="537"/>
      <c r="R6" s="537"/>
      <c r="S6" s="537"/>
      <c r="T6" s="537"/>
      <c r="U6" s="537"/>
      <c r="V6" s="537"/>
      <c r="W6" s="537"/>
      <c r="X6" s="537"/>
      <c r="Y6" s="537"/>
      <c r="Z6" s="537"/>
      <c r="AA6" s="537"/>
      <c r="AB6" s="537"/>
      <c r="AC6" s="537"/>
      <c r="AD6" s="537"/>
      <c r="AE6" s="537"/>
      <c r="AF6" s="537"/>
      <c r="AG6" s="537"/>
      <c r="AH6" s="537"/>
      <c r="AI6" s="537"/>
      <c r="AJ6" s="537"/>
      <c r="AK6" s="537"/>
      <c r="AL6" s="537"/>
      <c r="AM6" s="537"/>
      <c r="AN6" s="537"/>
      <c r="AO6" s="537"/>
      <c r="AP6" s="537"/>
      <c r="AQ6" s="537"/>
      <c r="AR6" s="537"/>
      <c r="AS6" s="537"/>
      <c r="AT6" s="537"/>
      <c r="AU6" s="537"/>
      <c r="AV6" s="537"/>
      <c r="AW6" s="537"/>
      <c r="AX6" s="537"/>
      <c r="AY6" s="537"/>
      <c r="AZ6" s="537"/>
      <c r="BA6" s="537"/>
      <c r="BB6" s="537"/>
      <c r="BC6" s="537"/>
      <c r="BD6" s="537"/>
      <c r="BE6" s="538"/>
      <c r="BF6" s="539">
        <v>45428</v>
      </c>
      <c r="BG6" s="540"/>
    </row>
    <row r="7" spans="2:59" ht="19.5" customHeight="1">
      <c r="B7" s="63"/>
      <c r="C7" s="63"/>
      <c r="D7" s="63"/>
      <c r="E7" s="63"/>
      <c r="F7" s="63"/>
      <c r="G7" s="64"/>
      <c r="H7" s="64"/>
      <c r="I7" s="63"/>
      <c r="J7" s="63"/>
      <c r="K7" s="63"/>
      <c r="L7" s="63"/>
      <c r="M7" s="63"/>
      <c r="N7" s="63"/>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541"/>
      <c r="AW7" s="542"/>
      <c r="AX7" s="542"/>
      <c r="AY7" s="542"/>
      <c r="AZ7" s="543"/>
      <c r="BA7" s="246"/>
      <c r="BB7" s="246"/>
      <c r="BC7" s="246"/>
      <c r="BD7" s="65"/>
      <c r="BE7" s="65"/>
    </row>
    <row r="8" spans="2:59" ht="28.5" customHeight="1">
      <c r="B8" s="67" t="s">
        <v>44</v>
      </c>
      <c r="C8" s="544" t="s">
        <v>77</v>
      </c>
      <c r="D8" s="544"/>
      <c r="E8" s="68"/>
      <c r="F8" s="68"/>
      <c r="G8" s="68"/>
      <c r="H8" s="68"/>
      <c r="I8" s="68"/>
      <c r="J8" s="68"/>
      <c r="K8" s="68"/>
      <c r="L8" s="68"/>
      <c r="M8" s="68"/>
      <c r="N8" s="68"/>
      <c r="AV8" s="246"/>
      <c r="AW8" s="246"/>
      <c r="AX8" s="246"/>
      <c r="AY8" s="246"/>
      <c r="AZ8" s="246"/>
      <c r="BA8" s="246"/>
      <c r="BB8" s="246"/>
      <c r="BC8" s="246"/>
    </row>
    <row r="9" spans="2:59" ht="124.2" customHeight="1">
      <c r="B9" s="67" t="s">
        <v>31</v>
      </c>
      <c r="C9" s="528" t="s">
        <v>298</v>
      </c>
      <c r="D9" s="529"/>
      <c r="E9" s="68"/>
      <c r="F9" s="68"/>
      <c r="G9" s="68"/>
      <c r="H9" s="68"/>
      <c r="I9" s="68"/>
      <c r="J9" s="68"/>
      <c r="K9" s="68"/>
      <c r="L9" s="68"/>
      <c r="M9" s="68"/>
      <c r="N9" s="68"/>
      <c r="AV9" s="246"/>
      <c r="AW9" s="246"/>
      <c r="AX9" s="246"/>
      <c r="AY9" s="246"/>
      <c r="AZ9" s="246"/>
      <c r="BA9" s="246"/>
      <c r="BB9" s="246"/>
      <c r="BC9" s="246"/>
    </row>
    <row r="10" spans="2:59" ht="30" customHeight="1">
      <c r="B10" s="67" t="s">
        <v>96</v>
      </c>
      <c r="C10" s="545">
        <v>2025</v>
      </c>
      <c r="D10" s="546"/>
      <c r="E10" s="68"/>
      <c r="F10" s="68"/>
      <c r="G10" s="68"/>
      <c r="H10" s="68"/>
      <c r="I10" s="68"/>
      <c r="J10" s="68"/>
      <c r="K10" s="68"/>
      <c r="L10" s="68"/>
      <c r="M10" s="68"/>
      <c r="N10" s="68"/>
      <c r="AV10" s="246"/>
      <c r="AW10" s="246"/>
      <c r="AX10" s="246"/>
      <c r="AY10" s="246"/>
      <c r="AZ10" s="246"/>
      <c r="BA10" s="246"/>
      <c r="BB10" s="246"/>
      <c r="BC10" s="246"/>
    </row>
    <row r="11" spans="2:59" ht="14.25" customHeight="1">
      <c r="B11" s="63"/>
      <c r="C11" s="63"/>
      <c r="D11" s="63"/>
      <c r="E11" s="63"/>
      <c r="F11" s="63"/>
      <c r="G11" s="64"/>
      <c r="H11" s="64"/>
      <c r="I11" s="63"/>
      <c r="J11" s="63"/>
      <c r="K11" s="63"/>
      <c r="L11" s="63"/>
      <c r="M11" s="63"/>
      <c r="N11" s="63"/>
      <c r="AV11" s="246"/>
      <c r="AW11" s="246"/>
      <c r="AX11" s="246"/>
      <c r="AY11" s="246"/>
      <c r="AZ11" s="246"/>
      <c r="BA11" s="246"/>
      <c r="BB11" s="246"/>
      <c r="BC11" s="246"/>
    </row>
    <row r="12" spans="2:59" ht="33" customHeight="1">
      <c r="B12" s="497" t="s">
        <v>0</v>
      </c>
      <c r="C12" s="497" t="s">
        <v>51</v>
      </c>
      <c r="D12" s="497" t="s">
        <v>131</v>
      </c>
      <c r="E12" s="497" t="s">
        <v>59</v>
      </c>
      <c r="F12" s="497" t="s">
        <v>130</v>
      </c>
      <c r="G12" s="497" t="s">
        <v>56</v>
      </c>
      <c r="H12" s="497" t="s">
        <v>22</v>
      </c>
      <c r="I12" s="497" t="s">
        <v>58</v>
      </c>
      <c r="J12" s="497" t="s">
        <v>38</v>
      </c>
      <c r="K12" s="497" t="s">
        <v>33</v>
      </c>
      <c r="L12" s="497" t="s">
        <v>17</v>
      </c>
      <c r="M12" s="497" t="s">
        <v>39</v>
      </c>
      <c r="N12" s="497" t="s">
        <v>41</v>
      </c>
      <c r="O12" s="551" t="s">
        <v>105</v>
      </c>
      <c r="P12" s="551"/>
      <c r="Q12" s="551"/>
      <c r="R12" s="551"/>
      <c r="S12" s="551"/>
      <c r="T12" s="551"/>
      <c r="U12" s="551"/>
      <c r="V12" s="551"/>
      <c r="W12" s="551"/>
      <c r="X12" s="551"/>
      <c r="Y12" s="551"/>
      <c r="Z12" s="551"/>
      <c r="AA12" s="551"/>
      <c r="AB12" s="551"/>
      <c r="AC12" s="551"/>
      <c r="AD12" s="551"/>
      <c r="AE12" s="551"/>
      <c r="AF12" s="551"/>
      <c r="AG12" s="551"/>
      <c r="AH12" s="551"/>
      <c r="AI12" s="551"/>
      <c r="AJ12" s="551"/>
      <c r="AK12" s="551"/>
      <c r="AL12" s="551"/>
      <c r="AM12" s="551"/>
      <c r="AN12" s="551"/>
      <c r="AO12" s="551"/>
      <c r="AP12" s="551"/>
      <c r="AQ12" s="551"/>
      <c r="AR12" s="551"/>
      <c r="AS12" s="551"/>
      <c r="AT12" s="551"/>
      <c r="AU12" s="552" t="s">
        <v>60</v>
      </c>
      <c r="AV12" s="553" t="s">
        <v>126</v>
      </c>
      <c r="AW12" s="554"/>
      <c r="AX12" s="554"/>
      <c r="AY12" s="555"/>
      <c r="AZ12" s="556" t="s">
        <v>123</v>
      </c>
      <c r="BA12" s="557"/>
      <c r="BB12" s="557"/>
      <c r="BC12" s="558"/>
      <c r="BD12" s="547" t="s">
        <v>124</v>
      </c>
      <c r="BE12" s="548"/>
      <c r="BF12" s="548"/>
      <c r="BG12" s="549"/>
    </row>
    <row r="13" spans="2:59" ht="21.75" customHeight="1">
      <c r="B13" s="497"/>
      <c r="C13" s="497"/>
      <c r="D13" s="497"/>
      <c r="E13" s="497"/>
      <c r="F13" s="497"/>
      <c r="G13" s="497"/>
      <c r="H13" s="497"/>
      <c r="I13" s="497"/>
      <c r="J13" s="497"/>
      <c r="K13" s="497"/>
      <c r="L13" s="497"/>
      <c r="M13" s="497"/>
      <c r="N13" s="497"/>
      <c r="O13" s="550" t="s">
        <v>18</v>
      </c>
      <c r="P13" s="550"/>
      <c r="Q13" s="550"/>
      <c r="R13" s="550"/>
      <c r="S13" s="550"/>
      <c r="T13" s="550"/>
      <c r="U13" s="550"/>
      <c r="V13" s="550"/>
      <c r="W13" s="550" t="s">
        <v>19</v>
      </c>
      <c r="X13" s="550"/>
      <c r="Y13" s="550"/>
      <c r="Z13" s="550"/>
      <c r="AA13" s="550"/>
      <c r="AB13" s="550"/>
      <c r="AC13" s="550"/>
      <c r="AD13" s="550"/>
      <c r="AE13" s="550" t="s">
        <v>20</v>
      </c>
      <c r="AF13" s="550"/>
      <c r="AG13" s="550"/>
      <c r="AH13" s="550"/>
      <c r="AI13" s="550"/>
      <c r="AJ13" s="550"/>
      <c r="AK13" s="550"/>
      <c r="AL13" s="550"/>
      <c r="AM13" s="550" t="s">
        <v>21</v>
      </c>
      <c r="AN13" s="550"/>
      <c r="AO13" s="550"/>
      <c r="AP13" s="550"/>
      <c r="AQ13" s="550"/>
      <c r="AR13" s="550"/>
      <c r="AS13" s="550"/>
      <c r="AT13" s="550"/>
      <c r="AU13" s="552"/>
      <c r="AV13" s="562" t="s">
        <v>112</v>
      </c>
      <c r="AW13" s="562" t="s">
        <v>19</v>
      </c>
      <c r="AX13" s="562" t="s">
        <v>113</v>
      </c>
      <c r="AY13" s="562" t="s">
        <v>114</v>
      </c>
      <c r="AZ13" s="559" t="s">
        <v>112</v>
      </c>
      <c r="BA13" s="559" t="s">
        <v>115</v>
      </c>
      <c r="BB13" s="559" t="s">
        <v>116</v>
      </c>
      <c r="BC13" s="559" t="s">
        <v>117</v>
      </c>
      <c r="BD13" s="565" t="s">
        <v>18</v>
      </c>
      <c r="BE13" s="565" t="s">
        <v>19</v>
      </c>
      <c r="BF13" s="565" t="s">
        <v>20</v>
      </c>
      <c r="BG13" s="565" t="s">
        <v>21</v>
      </c>
    </row>
    <row r="14" spans="2:59" ht="21.75" customHeight="1">
      <c r="B14" s="497"/>
      <c r="C14" s="497"/>
      <c r="D14" s="497"/>
      <c r="E14" s="497"/>
      <c r="F14" s="497"/>
      <c r="G14" s="497"/>
      <c r="H14" s="497"/>
      <c r="I14" s="497"/>
      <c r="J14" s="497"/>
      <c r="K14" s="497"/>
      <c r="L14" s="497"/>
      <c r="M14" s="497"/>
      <c r="N14" s="497"/>
      <c r="O14" s="568" t="s">
        <v>2</v>
      </c>
      <c r="P14" s="568"/>
      <c r="Q14" s="568" t="s">
        <v>3</v>
      </c>
      <c r="R14" s="568"/>
      <c r="S14" s="568" t="s">
        <v>4</v>
      </c>
      <c r="T14" s="568"/>
      <c r="U14" s="551" t="s">
        <v>5</v>
      </c>
      <c r="V14" s="551"/>
      <c r="W14" s="568" t="s">
        <v>24</v>
      </c>
      <c r="X14" s="568"/>
      <c r="Y14" s="568" t="s">
        <v>6</v>
      </c>
      <c r="Z14" s="568"/>
      <c r="AA14" s="568" t="s">
        <v>7</v>
      </c>
      <c r="AB14" s="568"/>
      <c r="AC14" s="551" t="s">
        <v>5</v>
      </c>
      <c r="AD14" s="551"/>
      <c r="AE14" s="568" t="s">
        <v>8</v>
      </c>
      <c r="AF14" s="568"/>
      <c r="AG14" s="568" t="s">
        <v>9</v>
      </c>
      <c r="AH14" s="568"/>
      <c r="AI14" s="568" t="s">
        <v>10</v>
      </c>
      <c r="AJ14" s="568"/>
      <c r="AK14" s="551" t="s">
        <v>5</v>
      </c>
      <c r="AL14" s="551"/>
      <c r="AM14" s="568" t="s">
        <v>11</v>
      </c>
      <c r="AN14" s="568"/>
      <c r="AO14" s="568" t="s">
        <v>12</v>
      </c>
      <c r="AP14" s="568"/>
      <c r="AQ14" s="568" t="s">
        <v>13</v>
      </c>
      <c r="AR14" s="568"/>
      <c r="AS14" s="551" t="s">
        <v>5</v>
      </c>
      <c r="AT14" s="551"/>
      <c r="AU14" s="552"/>
      <c r="AV14" s="563"/>
      <c r="AW14" s="563"/>
      <c r="AX14" s="563"/>
      <c r="AY14" s="563"/>
      <c r="AZ14" s="560"/>
      <c r="BA14" s="560"/>
      <c r="BB14" s="560"/>
      <c r="BC14" s="560"/>
      <c r="BD14" s="566"/>
      <c r="BE14" s="566"/>
      <c r="BF14" s="566"/>
      <c r="BG14" s="566"/>
    </row>
    <row r="15" spans="2:59" ht="21.75" customHeight="1">
      <c r="B15" s="497"/>
      <c r="C15" s="497"/>
      <c r="D15" s="497"/>
      <c r="E15" s="497"/>
      <c r="F15" s="497"/>
      <c r="G15" s="497"/>
      <c r="H15" s="497"/>
      <c r="I15" s="497"/>
      <c r="J15" s="497"/>
      <c r="K15" s="497"/>
      <c r="L15" s="497"/>
      <c r="M15" s="497"/>
      <c r="N15" s="497"/>
      <c r="O15" s="69" t="s">
        <v>14</v>
      </c>
      <c r="P15" s="70" t="s">
        <v>15</v>
      </c>
      <c r="Q15" s="69" t="s">
        <v>14</v>
      </c>
      <c r="R15" s="70" t="s">
        <v>15</v>
      </c>
      <c r="S15" s="69" t="s">
        <v>14</v>
      </c>
      <c r="T15" s="70" t="s">
        <v>15</v>
      </c>
      <c r="U15" s="71" t="s">
        <v>14</v>
      </c>
      <c r="V15" s="72" t="s">
        <v>15</v>
      </c>
      <c r="W15" s="69" t="s">
        <v>14</v>
      </c>
      <c r="X15" s="70" t="s">
        <v>15</v>
      </c>
      <c r="Y15" s="69" t="s">
        <v>14</v>
      </c>
      <c r="Z15" s="70" t="s">
        <v>15</v>
      </c>
      <c r="AA15" s="69" t="s">
        <v>14</v>
      </c>
      <c r="AB15" s="70" t="s">
        <v>15</v>
      </c>
      <c r="AC15" s="71" t="s">
        <v>14</v>
      </c>
      <c r="AD15" s="72" t="s">
        <v>15</v>
      </c>
      <c r="AE15" s="69" t="s">
        <v>14</v>
      </c>
      <c r="AF15" s="70" t="s">
        <v>15</v>
      </c>
      <c r="AG15" s="69" t="s">
        <v>14</v>
      </c>
      <c r="AH15" s="70" t="s">
        <v>15</v>
      </c>
      <c r="AI15" s="69" t="s">
        <v>14</v>
      </c>
      <c r="AJ15" s="70" t="s">
        <v>15</v>
      </c>
      <c r="AK15" s="71" t="s">
        <v>14</v>
      </c>
      <c r="AL15" s="72" t="s">
        <v>15</v>
      </c>
      <c r="AM15" s="69" t="s">
        <v>14</v>
      </c>
      <c r="AN15" s="70" t="s">
        <v>15</v>
      </c>
      <c r="AO15" s="69" t="s">
        <v>14</v>
      </c>
      <c r="AP15" s="70" t="s">
        <v>15</v>
      </c>
      <c r="AQ15" s="69" t="s">
        <v>14</v>
      </c>
      <c r="AR15" s="70" t="s">
        <v>15</v>
      </c>
      <c r="AS15" s="71" t="s">
        <v>14</v>
      </c>
      <c r="AT15" s="72" t="s">
        <v>15</v>
      </c>
      <c r="AU15" s="552"/>
      <c r="AV15" s="564"/>
      <c r="AW15" s="564"/>
      <c r="AX15" s="564"/>
      <c r="AY15" s="564"/>
      <c r="AZ15" s="561"/>
      <c r="BA15" s="561"/>
      <c r="BB15" s="561"/>
      <c r="BC15" s="561"/>
      <c r="BD15" s="567"/>
      <c r="BE15" s="567"/>
      <c r="BF15" s="567"/>
      <c r="BG15" s="567"/>
    </row>
    <row r="16" spans="2:59" ht="196.5" customHeight="1">
      <c r="B16" s="507" t="str">
        <f>+'Anexo 1. 01-FR-003 POA INSTIT.'!B55</f>
        <v>4. Fortalecer las capacidades institucionales a través de la  modernización y la transformación tecnológica de la Personería de Bogotá, D. C.</v>
      </c>
      <c r="C16" s="507" t="str">
        <f>+'Anexo 1. 01-FR-003 POA INSTIT.'!C63</f>
        <v>4.2 Mantener y adecuar el 100% de los  Sistemas de Gestión de la Calidad y Ambiental implementados por la Entidad, con el fin de mejorar la capacidad institucional en los componentes de calidad y ambiental, durante el cuatrienio.</v>
      </c>
      <c r="D16" s="220" t="str">
        <f>+'Anexo 1. 01-FR-003 POA INSTIT.'!D63</f>
        <v xml:space="preserve">4.2.1 Asegurar la sostenibilidad del SGC mediante el desarrollo del 100% de las actividades necesarias para el proceso de mejora continua y cumplimiento de requisitos de la NTC ISO 9001 que contribuya al fortalecimiento de la gestión institucional, en el cuatrienio.
</v>
      </c>
      <c r="E16" s="73">
        <f>+'Anexo 1. 01-FR-003 POA INSTIT.'!E63</f>
        <v>0.35</v>
      </c>
      <c r="F16" s="73">
        <f>+'Anexo 1. 01-FR-003 POA INSTIT.'!F63</f>
        <v>1</v>
      </c>
      <c r="G16" s="124">
        <f>+'Anexo 1. 01-FR-003 POA INSTIT.'!L63</f>
        <v>1</v>
      </c>
      <c r="H16" s="74">
        <f>+'Anexo 1. 01-FR-003 POA INSTIT.'!G63</f>
        <v>0.99609999999999999</v>
      </c>
      <c r="I16" s="75" t="str">
        <f>+'Anexo 1. 01-FR-003 POA INSTIT.'!H63</f>
        <v xml:space="preserve">Sostenibilidad del SGC mediante el proceso de mejora continua y cumplimiento de requisitos asegurada </v>
      </c>
      <c r="J16" s="125" t="s">
        <v>292</v>
      </c>
      <c r="K16" s="254" t="s">
        <v>617</v>
      </c>
      <c r="L16" s="137" t="s">
        <v>293</v>
      </c>
      <c r="M16" s="137" t="s">
        <v>294</v>
      </c>
      <c r="N16" s="76" t="str">
        <f>+'Anexo 1. 01-FR-003 POA INSTIT.'!J63</f>
        <v>*Dirección de Planeación
Aportan: Dependencias lideradas por  Responsables de procesos y operativos de todos los procesos institucionales</v>
      </c>
      <c r="O16" s="255">
        <v>0.13</v>
      </c>
      <c r="P16" s="255"/>
      <c r="Q16" s="255">
        <v>0.05</v>
      </c>
      <c r="R16" s="255"/>
      <c r="S16" s="255">
        <v>7.0000000000000007E-2</v>
      </c>
      <c r="T16" s="255"/>
      <c r="U16" s="21">
        <f t="shared" ref="U16:V18" si="0">O16+Q16+S16</f>
        <v>0.25</v>
      </c>
      <c r="V16" s="21">
        <f t="shared" si="0"/>
        <v>0</v>
      </c>
      <c r="W16" s="255">
        <v>0.1</v>
      </c>
      <c r="X16" s="255"/>
      <c r="Y16" s="255">
        <v>7.0000000000000007E-2</v>
      </c>
      <c r="Z16" s="255"/>
      <c r="AA16" s="255">
        <v>0.08</v>
      </c>
      <c r="AB16" s="255"/>
      <c r="AC16" s="21">
        <f t="shared" ref="AC16:AD18" si="1">W16+Y16+AA16</f>
        <v>0.25</v>
      </c>
      <c r="AD16" s="21">
        <f t="shared" si="1"/>
        <v>0</v>
      </c>
      <c r="AE16" s="312">
        <v>0.11</v>
      </c>
      <c r="AF16" s="312"/>
      <c r="AG16" s="312">
        <v>7.0000000000000007E-2</v>
      </c>
      <c r="AH16" s="312"/>
      <c r="AI16" s="313">
        <v>7.0000000000000007E-2</v>
      </c>
      <c r="AJ16" s="313"/>
      <c r="AK16" s="78">
        <f t="shared" ref="AK16:AL18" si="2">AE16+AG16+AI16</f>
        <v>0.25</v>
      </c>
      <c r="AL16" s="78">
        <f t="shared" si="2"/>
        <v>0</v>
      </c>
      <c r="AM16" s="313">
        <v>0.1</v>
      </c>
      <c r="AN16" s="312"/>
      <c r="AO16" s="313">
        <v>7.0000000000000007E-2</v>
      </c>
      <c r="AP16" s="312"/>
      <c r="AQ16" s="313">
        <v>0.08</v>
      </c>
      <c r="AR16" s="312"/>
      <c r="AS16" s="78">
        <f t="shared" ref="AS16:AT18" si="3">AM16+AO16+AQ16</f>
        <v>0.25</v>
      </c>
      <c r="AT16" s="78">
        <f t="shared" si="3"/>
        <v>0</v>
      </c>
      <c r="AU16" s="78">
        <f>U16+AC16+AK16+AS16</f>
        <v>1</v>
      </c>
      <c r="AV16" s="126">
        <f>+V16</f>
        <v>0</v>
      </c>
      <c r="AW16" s="126">
        <f>+V16+AD16</f>
        <v>0</v>
      </c>
      <c r="AX16" s="127">
        <f>+V16+AD16+AL16</f>
        <v>0</v>
      </c>
      <c r="AY16" s="127">
        <f>+V16+AD16+AL16+AT16</f>
        <v>0</v>
      </c>
      <c r="AZ16" s="130">
        <f>IF(AND(AV16&gt;0,$AU16&gt;0),AV16/$AU16,0)</f>
        <v>0</v>
      </c>
      <c r="BA16" s="131">
        <f>IF(AND(AW16&gt;0,$AU16&gt;0),AW16/$AU16,0)</f>
        <v>0</v>
      </c>
      <c r="BB16" s="132">
        <f>IF(AND(AX16&gt;0,$AU16&gt;0),AX16/$AU16,0)</f>
        <v>0</v>
      </c>
      <c r="BC16" s="132">
        <f>IF(AND(AY16&gt;0,$AU16&gt;0),AY16/$AU16,0)</f>
        <v>0</v>
      </c>
      <c r="BD16" s="133">
        <f>(((IF(AND(AV16&gt;0,$F16&gt;0),AV16/$F16,0)))/4)</f>
        <v>0</v>
      </c>
      <c r="BE16" s="133">
        <f t="shared" ref="BE16:BG17" si="4">(((IF(AND(AW16&gt;0,$F16&gt;0),AW16/$F16,0)))/4)</f>
        <v>0</v>
      </c>
      <c r="BF16" s="133">
        <f t="shared" si="4"/>
        <v>0</v>
      </c>
      <c r="BG16" s="133">
        <f t="shared" si="4"/>
        <v>0</v>
      </c>
    </row>
    <row r="17" spans="2:59" ht="163.5" customHeight="1">
      <c r="B17" s="508"/>
      <c r="C17" s="508"/>
      <c r="D17" s="220" t="str">
        <f>+'Anexo 1. 01-FR-003 POA INSTIT.'!D64</f>
        <v>4.2.2  Asegurar la sostenibilidad del SGA mediante el desarrollo del 100% de las actividades para el proceso de mejora continua y cumplimiento de requisitos con el fin de afianzar la gestión ambiental de la Entidad, en el cuatrienio.</v>
      </c>
      <c r="E17" s="73">
        <f>+'Anexo 1. 01-FR-003 POA INSTIT.'!E64</f>
        <v>0.35</v>
      </c>
      <c r="F17" s="73">
        <f>+'Anexo 1. 01-FR-003 POA INSTIT.'!F64</f>
        <v>1</v>
      </c>
      <c r="G17" s="124">
        <f>+'Anexo 1. 01-FR-003 POA INSTIT.'!L64</f>
        <v>1</v>
      </c>
      <c r="H17" s="74">
        <f>+'Anexo 1. 01-FR-003 POA INSTIT.'!G64</f>
        <v>0.97760000000000002</v>
      </c>
      <c r="I17" s="75" t="str">
        <f>+'Anexo 1. 01-FR-003 POA INSTIT.'!H64</f>
        <v xml:space="preserve">Sostenibilidad del SGA mediante el proceso de mejora continua y cumplimiento de requisitos asegurada </v>
      </c>
      <c r="J17" s="125" t="s">
        <v>295</v>
      </c>
      <c r="K17" s="254" t="s">
        <v>616</v>
      </c>
      <c r="L17" s="137" t="s">
        <v>296</v>
      </c>
      <c r="M17" s="137" t="s">
        <v>294</v>
      </c>
      <c r="N17" s="76" t="str">
        <f>+'Anexo 1. 01-FR-003 POA INSTIT.'!J64</f>
        <v>*Dirección de Planeación
Aportan: Dependencias lideradas por  Responsables de procesos y operativos de todos los procesos institucionales</v>
      </c>
      <c r="O17" s="314">
        <v>0</v>
      </c>
      <c r="P17" s="314"/>
      <c r="Q17" s="314">
        <v>0</v>
      </c>
      <c r="R17" s="314"/>
      <c r="S17" s="314">
        <v>0.09</v>
      </c>
      <c r="T17" s="314"/>
      <c r="U17" s="211">
        <f t="shared" si="0"/>
        <v>0.09</v>
      </c>
      <c r="V17" s="211">
        <f t="shared" si="0"/>
        <v>0</v>
      </c>
      <c r="W17" s="314">
        <v>0.09</v>
      </c>
      <c r="X17" s="314"/>
      <c r="Y17" s="314">
        <v>0.09</v>
      </c>
      <c r="Z17" s="314"/>
      <c r="AA17" s="314">
        <v>0.11</v>
      </c>
      <c r="AB17" s="314"/>
      <c r="AC17" s="211">
        <f t="shared" si="1"/>
        <v>0.28999999999999998</v>
      </c>
      <c r="AD17" s="211">
        <f t="shared" si="1"/>
        <v>0</v>
      </c>
      <c r="AE17" s="314">
        <v>0.12</v>
      </c>
      <c r="AF17" s="314"/>
      <c r="AG17" s="314">
        <v>0.09</v>
      </c>
      <c r="AH17" s="314"/>
      <c r="AI17" s="315">
        <v>0.09</v>
      </c>
      <c r="AJ17" s="315"/>
      <c r="AK17" s="78">
        <f t="shared" si="2"/>
        <v>0.3</v>
      </c>
      <c r="AL17" s="78">
        <f t="shared" si="2"/>
        <v>0</v>
      </c>
      <c r="AM17" s="315">
        <v>0.09</v>
      </c>
      <c r="AN17" s="314"/>
      <c r="AO17" s="315">
        <v>0.12</v>
      </c>
      <c r="AP17" s="314"/>
      <c r="AQ17" s="315">
        <v>0.11</v>
      </c>
      <c r="AR17" s="314"/>
      <c r="AS17" s="78">
        <f t="shared" si="3"/>
        <v>0.32</v>
      </c>
      <c r="AT17" s="78">
        <f t="shared" si="3"/>
        <v>0</v>
      </c>
      <c r="AU17" s="78">
        <f>U17+AC17+AK17+AS17</f>
        <v>1</v>
      </c>
      <c r="AV17" s="126">
        <f>+V17</f>
        <v>0</v>
      </c>
      <c r="AW17" s="126">
        <f>+V17+AD17</f>
        <v>0</v>
      </c>
      <c r="AX17" s="126">
        <f>+V17+AD17+AL17</f>
        <v>0</v>
      </c>
      <c r="AY17" s="126">
        <f>+V17+AD17+AL17+AT17</f>
        <v>0</v>
      </c>
      <c r="AZ17" s="130">
        <f>IF(AND(AV17&gt;0,$AV17&gt;0),AV17/$AV17,0)</f>
        <v>0</v>
      </c>
      <c r="BA17" s="130">
        <f>IF(AND(AW17&gt;0,$AV17&gt;0),AW17/$AV17,0)</f>
        <v>0</v>
      </c>
      <c r="BB17" s="134">
        <f>IF(AND(AX17&gt;0,$AU17&gt;0),AX17/$AU17,0)</f>
        <v>0</v>
      </c>
      <c r="BC17" s="134">
        <f>IF(AND(AY17&gt;0,$AU17&gt;0),AY17/$AU17,0)</f>
        <v>0</v>
      </c>
      <c r="BD17" s="133">
        <f>(((IF(AND(AV17&gt;0,$F17&gt;0),AV17/$F17,0)))/4)</f>
        <v>0</v>
      </c>
      <c r="BE17" s="133">
        <f t="shared" si="4"/>
        <v>0</v>
      </c>
      <c r="BF17" s="133">
        <f t="shared" si="4"/>
        <v>0</v>
      </c>
      <c r="BG17" s="133">
        <f t="shared" si="4"/>
        <v>0</v>
      </c>
    </row>
    <row r="18" spans="2:59" ht="102" customHeight="1">
      <c r="B18" s="508"/>
      <c r="C18" s="508"/>
      <c r="D18" s="220" t="str">
        <f>+'Anexo 1. 01-FR-003 POA INSTIT.'!D65</f>
        <v>4.2.3 Formular un (1) Programa de Transparencia y Ética Pública anual, de conformidad con las disposiciones legales vigentes, durante el cuatrienio.</v>
      </c>
      <c r="E18" s="73">
        <f>+'Anexo 1. 01-FR-003 POA INSTIT.'!E65</f>
        <v>0.1</v>
      </c>
      <c r="F18" s="182">
        <f>+'Anexo 1. 01-FR-003 POA INSTIT.'!F65</f>
        <v>5</v>
      </c>
      <c r="G18" s="182">
        <f>+'Anexo 1. 01-FR-003 POA INSTIT.'!L65</f>
        <v>1</v>
      </c>
      <c r="H18" s="183">
        <f>+'Anexo 1. 01-FR-003 POA INSTIT.'!G65</f>
        <v>4</v>
      </c>
      <c r="I18" s="183" t="str">
        <f>+'Anexo 1. 01-FR-003 POA INSTIT.'!H65</f>
        <v>Programa de Transparencia y Ética Pública anual formulado</v>
      </c>
      <c r="J18" s="319" t="s">
        <v>612</v>
      </c>
      <c r="K18" s="320" t="s">
        <v>614</v>
      </c>
      <c r="L18" s="316" t="s">
        <v>613</v>
      </c>
      <c r="M18" s="317" t="s">
        <v>294</v>
      </c>
      <c r="N18" s="184" t="str">
        <f>+'Anexo 1. 01-FR-003 POA INSTIT.'!J65</f>
        <v>*Dirección de Planeación</v>
      </c>
      <c r="O18" s="225">
        <v>1</v>
      </c>
      <c r="P18" s="225"/>
      <c r="Q18" s="225">
        <v>0</v>
      </c>
      <c r="R18" s="225"/>
      <c r="S18" s="225">
        <v>0</v>
      </c>
      <c r="T18" s="225"/>
      <c r="U18" s="185">
        <f t="shared" si="0"/>
        <v>1</v>
      </c>
      <c r="V18" s="185">
        <f t="shared" si="0"/>
        <v>0</v>
      </c>
      <c r="W18" s="225">
        <v>0</v>
      </c>
      <c r="X18" s="225"/>
      <c r="Y18" s="225">
        <v>0</v>
      </c>
      <c r="Z18" s="225"/>
      <c r="AA18" s="225">
        <v>0</v>
      </c>
      <c r="AB18" s="225"/>
      <c r="AC18" s="185">
        <f t="shared" si="1"/>
        <v>0</v>
      </c>
      <c r="AD18" s="185">
        <f t="shared" si="1"/>
        <v>0</v>
      </c>
      <c r="AE18" s="225">
        <v>0</v>
      </c>
      <c r="AF18" s="225"/>
      <c r="AG18" s="225">
        <v>0</v>
      </c>
      <c r="AH18" s="225"/>
      <c r="AI18" s="226">
        <v>0</v>
      </c>
      <c r="AJ18" s="226"/>
      <c r="AK18" s="185">
        <f t="shared" si="2"/>
        <v>0</v>
      </c>
      <c r="AL18" s="185">
        <f t="shared" si="2"/>
        <v>0</v>
      </c>
      <c r="AM18" s="225">
        <v>0</v>
      </c>
      <c r="AN18" s="225"/>
      <c r="AO18" s="225">
        <v>0</v>
      </c>
      <c r="AP18" s="225"/>
      <c r="AQ18" s="225">
        <v>0</v>
      </c>
      <c r="AR18" s="225"/>
      <c r="AS18" s="185">
        <f t="shared" si="3"/>
        <v>0</v>
      </c>
      <c r="AT18" s="185">
        <f t="shared" si="3"/>
        <v>0</v>
      </c>
      <c r="AU18" s="186">
        <f>U18+AC18+AK18+AS18</f>
        <v>1</v>
      </c>
      <c r="AV18" s="166">
        <f>+V18</f>
        <v>0</v>
      </c>
      <c r="AW18" s="166">
        <f>+V18+AD18</f>
        <v>0</v>
      </c>
      <c r="AX18" s="166">
        <f>+V18+AD18+AL18</f>
        <v>0</v>
      </c>
      <c r="AY18" s="166">
        <f>+V18+AD18+AL18+AT18</f>
        <v>0</v>
      </c>
      <c r="AZ18" s="187">
        <f>IF(AND(AV18&gt;0,$AV18&gt;0),AV18/$AV18,0)</f>
        <v>0</v>
      </c>
      <c r="BA18" s="187">
        <f>IF(AND(AW18&gt;0,$AV18&gt;0),AW18/$AV18,0)</f>
        <v>0</v>
      </c>
      <c r="BB18" s="187">
        <f>IF(AND(AX18&gt;0,$AU18&gt;0),AX18/$AU18,0)</f>
        <v>0</v>
      </c>
      <c r="BC18" s="187">
        <f>IF(AND(AY18&gt;0,$AU18&gt;0),AY18/$AU18,0)</f>
        <v>0</v>
      </c>
      <c r="BD18" s="188">
        <f>((IF(AND(AV18&gt;0,$F18&gt;0),AV18/$F18,0)))</f>
        <v>0</v>
      </c>
      <c r="BE18" s="188">
        <f>((IF(AND(AW18&gt;0,$F18&gt;0),AW18/$F18,0)))</f>
        <v>0</v>
      </c>
      <c r="BF18" s="188">
        <f>((IF(AND(AX18&gt;0,$F18&gt;0),AX18/$F18,0)))</f>
        <v>0</v>
      </c>
      <c r="BG18" s="188">
        <f>((IF(AND(AY18&gt;0,$F18&gt;0),AY18/$F18,0)))</f>
        <v>0</v>
      </c>
    </row>
    <row r="19" spans="2:59" ht="22.8">
      <c r="B19" s="523"/>
      <c r="C19" s="524"/>
      <c r="D19" s="524"/>
      <c r="E19" s="524"/>
      <c r="F19" s="524"/>
      <c r="G19" s="524"/>
      <c r="H19" s="524"/>
      <c r="I19" s="524"/>
      <c r="J19" s="524"/>
      <c r="K19" s="524"/>
      <c r="L19" s="524"/>
      <c r="M19" s="524"/>
      <c r="N19" s="524"/>
      <c r="O19" s="524"/>
      <c r="P19" s="524"/>
      <c r="Q19" s="524"/>
      <c r="R19" s="524"/>
      <c r="S19" s="524"/>
      <c r="T19" s="524"/>
      <c r="U19" s="524"/>
      <c r="V19" s="524"/>
      <c r="W19" s="524"/>
      <c r="X19" s="524"/>
      <c r="Y19" s="524"/>
      <c r="Z19" s="524"/>
      <c r="AA19" s="524"/>
      <c r="AB19" s="524"/>
      <c r="AC19" s="524"/>
      <c r="AD19" s="524"/>
      <c r="AE19" s="524"/>
      <c r="AF19" s="524"/>
      <c r="AG19" s="524"/>
      <c r="AH19" s="524"/>
      <c r="AI19" s="524"/>
      <c r="AJ19" s="524"/>
      <c r="AK19" s="524"/>
      <c r="AL19" s="524"/>
      <c r="AM19" s="524"/>
      <c r="AN19" s="524"/>
      <c r="AO19" s="524"/>
      <c r="AP19" s="524"/>
      <c r="AQ19" s="524"/>
      <c r="AR19" s="524"/>
      <c r="AS19" s="524"/>
      <c r="AT19" s="524"/>
      <c r="AU19" s="524"/>
      <c r="AV19" s="581"/>
      <c r="AW19" s="569" t="s">
        <v>16</v>
      </c>
      <c r="AX19" s="570"/>
      <c r="AY19" s="570"/>
      <c r="AZ19" s="1">
        <f t="shared" ref="AZ19:BG19" si="5">AVERAGE(AZ16:AZ18)</f>
        <v>0</v>
      </c>
      <c r="BA19" s="1">
        <f t="shared" si="5"/>
        <v>0</v>
      </c>
      <c r="BB19" s="1">
        <f t="shared" si="5"/>
        <v>0</v>
      </c>
      <c r="BC19" s="1">
        <f t="shared" si="5"/>
        <v>0</v>
      </c>
      <c r="BD19" s="1">
        <f t="shared" si="5"/>
        <v>0</v>
      </c>
      <c r="BE19" s="1">
        <f t="shared" si="5"/>
        <v>0</v>
      </c>
      <c r="BF19" s="1">
        <f t="shared" si="5"/>
        <v>0</v>
      </c>
      <c r="BG19" s="1">
        <f t="shared" si="5"/>
        <v>0</v>
      </c>
    </row>
    <row r="20" spans="2:59">
      <c r="B20" s="215"/>
      <c r="C20" s="215"/>
      <c r="D20" s="215"/>
      <c r="E20" s="215"/>
      <c r="F20" s="215"/>
      <c r="G20" s="216"/>
      <c r="H20" s="216"/>
      <c r="I20" s="215"/>
      <c r="J20" s="215"/>
      <c r="K20" s="215"/>
      <c r="L20" s="215"/>
      <c r="M20" s="215"/>
      <c r="N20" s="215"/>
      <c r="BE20" s="66" t="s">
        <v>194</v>
      </c>
    </row>
    <row r="21" spans="2:59">
      <c r="B21" s="215"/>
      <c r="C21" s="215"/>
      <c r="D21" s="580"/>
      <c r="E21" s="580"/>
      <c r="F21" s="580"/>
      <c r="G21" s="580"/>
      <c r="H21" s="580"/>
      <c r="I21" s="580"/>
      <c r="J21" s="580"/>
      <c r="K21" s="580"/>
      <c r="L21" s="580"/>
      <c r="M21" s="580"/>
      <c r="N21" s="580"/>
    </row>
    <row r="22" spans="2:59" ht="30" customHeight="1">
      <c r="B22" s="81" t="s">
        <v>23</v>
      </c>
      <c r="C22" s="95">
        <v>45450</v>
      </c>
      <c r="D22" s="238"/>
      <c r="E22" s="572" t="s">
        <v>50</v>
      </c>
      <c r="F22" s="573" t="s">
        <v>725</v>
      </c>
      <c r="G22" s="574"/>
      <c r="H22" s="574"/>
      <c r="I22" s="574"/>
      <c r="J22" s="575"/>
      <c r="K22" s="239"/>
      <c r="L22" s="542"/>
      <c r="M22" s="542"/>
      <c r="N22" s="579"/>
    </row>
    <row r="23" spans="2:59" ht="13.5" customHeight="1">
      <c r="B23" s="215"/>
      <c r="C23" s="215"/>
      <c r="D23" s="239"/>
      <c r="E23" s="572"/>
      <c r="F23" s="576"/>
      <c r="G23" s="577"/>
      <c r="H23" s="577"/>
      <c r="I23" s="577"/>
      <c r="J23" s="578"/>
      <c r="K23" s="215"/>
      <c r="L23" s="215"/>
      <c r="M23" s="215"/>
      <c r="N23" s="215"/>
    </row>
    <row r="24" spans="2:59" ht="31.5" customHeight="1">
      <c r="B24" s="81" t="s">
        <v>49</v>
      </c>
      <c r="C24" s="95">
        <v>45679</v>
      </c>
      <c r="D24" s="215"/>
      <c r="E24" s="215"/>
      <c r="F24" s="215"/>
      <c r="K24" s="215"/>
      <c r="L24" s="215"/>
      <c r="M24" s="215"/>
      <c r="N24" s="215"/>
    </row>
    <row r="25" spans="2:59">
      <c r="B25" s="215"/>
      <c r="C25" s="215"/>
      <c r="D25" s="215"/>
      <c r="E25" s="215"/>
      <c r="F25" s="215"/>
      <c r="K25" s="215"/>
      <c r="L25" s="215"/>
      <c r="M25" s="215"/>
      <c r="N25" s="215"/>
    </row>
    <row r="26" spans="2:59" ht="31.5" customHeight="1">
      <c r="B26" s="81" t="s">
        <v>49</v>
      </c>
      <c r="C26" s="95">
        <v>45898</v>
      </c>
      <c r="D26" s="215"/>
      <c r="E26" s="215"/>
      <c r="F26" s="215"/>
      <c r="K26" s="215"/>
      <c r="L26" s="215"/>
      <c r="M26" s="215"/>
      <c r="N26" s="215"/>
    </row>
    <row r="27" spans="2:59">
      <c r="B27" s="215"/>
      <c r="C27" s="215"/>
      <c r="D27" s="215"/>
      <c r="E27" s="215"/>
      <c r="F27" s="215"/>
      <c r="K27" s="215"/>
      <c r="L27" s="215"/>
      <c r="M27" s="215"/>
      <c r="N27" s="215"/>
    </row>
    <row r="28" spans="2:59" ht="15" customHeight="1">
      <c r="B28" s="522" t="s">
        <v>144</v>
      </c>
      <c r="C28" s="522"/>
      <c r="D28" s="522"/>
      <c r="E28" s="522"/>
      <c r="F28" s="522"/>
      <c r="G28" s="216"/>
      <c r="H28" s="216"/>
      <c r="I28" s="215"/>
      <c r="J28" s="215"/>
      <c r="K28" s="240"/>
      <c r="L28" s="215"/>
      <c r="M28" s="215"/>
      <c r="N28" s="215"/>
    </row>
    <row r="29" spans="2:59" ht="15" customHeight="1">
      <c r="B29" s="215"/>
      <c r="C29" s="215"/>
      <c r="D29" s="215"/>
      <c r="E29" s="215"/>
      <c r="F29" s="215"/>
      <c r="G29" s="216"/>
      <c r="H29" s="216"/>
      <c r="I29" s="571"/>
      <c r="J29" s="571"/>
      <c r="K29" s="571"/>
      <c r="L29" s="571"/>
      <c r="M29" s="217"/>
      <c r="N29" s="217"/>
    </row>
    <row r="30" spans="2:59" ht="15" customHeight="1">
      <c r="B30" s="215"/>
      <c r="C30" s="215"/>
      <c r="D30" s="215"/>
      <c r="E30" s="215"/>
      <c r="F30" s="215"/>
      <c r="G30" s="216"/>
      <c r="H30" s="216"/>
      <c r="I30" s="215"/>
      <c r="J30" s="215"/>
      <c r="K30" s="240"/>
      <c r="L30" s="215"/>
      <c r="M30" s="215"/>
      <c r="N30" s="215"/>
    </row>
    <row r="31" spans="2:59" ht="15" customHeight="1">
      <c r="B31" s="215"/>
      <c r="C31" s="215"/>
      <c r="D31" s="215"/>
      <c r="E31" s="215"/>
      <c r="F31" s="215"/>
      <c r="G31" s="216"/>
      <c r="H31" s="216"/>
      <c r="I31" s="571"/>
      <c r="J31" s="571"/>
      <c r="K31" s="571"/>
      <c r="L31" s="571"/>
      <c r="M31" s="217"/>
      <c r="N31" s="217"/>
    </row>
  </sheetData>
  <sheetProtection algorithmName="SHA-512" hashValue="Hxi4jBzLdXwn+oIHjD8KvoNDTdf8CgWqRPIr+eB0Aq5TbAUIEYh35htCcDqnkbWZyBo7QezzNzZPipzfhLtoow==" saltValue="1m4dYFG3qvMWNLEc7FOkhg==" spinCount="100000" sheet="1" objects="1" scenarios="1"/>
  <mergeCells count="68">
    <mergeCell ref="I31:L31"/>
    <mergeCell ref="C16:C18"/>
    <mergeCell ref="B16:B18"/>
    <mergeCell ref="E22:E23"/>
    <mergeCell ref="F22:J23"/>
    <mergeCell ref="L22:N22"/>
    <mergeCell ref="B28:F28"/>
    <mergeCell ref="I29:L29"/>
    <mergeCell ref="D21:N21"/>
    <mergeCell ref="B19:AV19"/>
    <mergeCell ref="AW19:AY19"/>
    <mergeCell ref="AC14:AD14"/>
    <mergeCell ref="AE14:AF14"/>
    <mergeCell ref="AG14:AH14"/>
    <mergeCell ref="AI14:AJ14"/>
    <mergeCell ref="AK14:AL14"/>
    <mergeCell ref="AM14:AN14"/>
    <mergeCell ref="M12:M15"/>
    <mergeCell ref="N12:N15"/>
    <mergeCell ref="G12:G15"/>
    <mergeCell ref="H12:H15"/>
    <mergeCell ref="I12:I15"/>
    <mergeCell ref="J12:J15"/>
    <mergeCell ref="K12:K15"/>
    <mergeCell ref="L12:L15"/>
    <mergeCell ref="BD13:BD15"/>
    <mergeCell ref="BE13:BE15"/>
    <mergeCell ref="BF13:BF15"/>
    <mergeCell ref="BG13:BG15"/>
    <mergeCell ref="O14:P14"/>
    <mergeCell ref="Q14:R14"/>
    <mergeCell ref="S14:T14"/>
    <mergeCell ref="U14:V14"/>
    <mergeCell ref="W14:X14"/>
    <mergeCell ref="Y14:Z14"/>
    <mergeCell ref="BC13:BC15"/>
    <mergeCell ref="AA14:AB14"/>
    <mergeCell ref="AO14:AP14"/>
    <mergeCell ref="AQ14:AR14"/>
    <mergeCell ref="AS14:AT14"/>
    <mergeCell ref="AZ13:AZ15"/>
    <mergeCell ref="O12:AT12"/>
    <mergeCell ref="AU12:AU15"/>
    <mergeCell ref="AV12:AY12"/>
    <mergeCell ref="AZ12:BC12"/>
    <mergeCell ref="BA13:BA15"/>
    <mergeCell ref="BB13:BB15"/>
    <mergeCell ref="AM13:AT13"/>
    <mergeCell ref="AV13:AV15"/>
    <mergeCell ref="AW13:AW15"/>
    <mergeCell ref="AX13:AX15"/>
    <mergeCell ref="AY13:AY15"/>
    <mergeCell ref="F12:F15"/>
    <mergeCell ref="C9:D9"/>
    <mergeCell ref="B2:B6"/>
    <mergeCell ref="C2:BE6"/>
    <mergeCell ref="BF6:BG6"/>
    <mergeCell ref="AV7:AZ7"/>
    <mergeCell ref="C8:D8"/>
    <mergeCell ref="C10:D10"/>
    <mergeCell ref="B12:B15"/>
    <mergeCell ref="C12:C15"/>
    <mergeCell ref="D12:D15"/>
    <mergeCell ref="E12:E15"/>
    <mergeCell ref="BD12:BG12"/>
    <mergeCell ref="O13:V13"/>
    <mergeCell ref="W13:AD13"/>
    <mergeCell ref="AE13:AL13"/>
  </mergeCells>
  <conditionalFormatting sqref="AZ16:BC18">
    <cfRule type="cellIs" dxfId="69" priority="1" operator="greaterThan">
      <formula>1</formula>
    </cfRule>
    <cfRule type="cellIs" dxfId="68" priority="2" operator="between">
      <formula>0.950000000000001</formula>
      <formula>1</formula>
    </cfRule>
    <cfRule type="cellIs" dxfId="67" priority="3" operator="between">
      <formula>0.75</formula>
      <formula>0.95</formula>
    </cfRule>
    <cfRule type="cellIs" dxfId="66" priority="4" operator="lessThan">
      <formula>75</formula>
    </cfRule>
  </conditionalFormatting>
  <dataValidations count="1">
    <dataValidation allowBlank="1" showInputMessage="1" showErrorMessage="1" prompt="Transcriba de manera exacta el objetivo definido en la caracterización del proceso." sqref="C9:D9" xr:uid="{00000000-0002-0000-0500-000000000000}"/>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1000000}">
          <x14:formula1>
            <xm:f>'Listas-N'!$E$6:$E$10</xm:f>
          </x14:formula1>
          <xm:sqref>C10:D10</xm:sqref>
        </x14:dataValidation>
        <x14:dataValidation type="list" allowBlank="1" showInputMessage="1" showErrorMessage="1" xr:uid="{00000000-0002-0000-0500-000002000000}">
          <x14:formula1>
            <xm:f>'Listas-N'!$C$6:$C$21</xm:f>
          </x14:formula1>
          <xm:sqref>C8:D8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B1:BG37"/>
  <sheetViews>
    <sheetView showGridLines="0" zoomScale="70" zoomScaleNormal="70" workbookViewId="0">
      <selection activeCell="D17" sqref="D17"/>
    </sheetView>
  </sheetViews>
  <sheetFormatPr baseColWidth="10" defaultColWidth="17.33203125" defaultRowHeight="15"/>
  <cols>
    <col min="1" max="1" width="4.33203125" style="66" customWidth="1"/>
    <col min="2" max="2" width="50.44140625" style="212" customWidth="1"/>
    <col min="3" max="3" width="48.88671875" style="212" customWidth="1"/>
    <col min="4" max="4" width="49.6640625" style="212" customWidth="1"/>
    <col min="5" max="6" width="27.5546875" style="212" customWidth="1"/>
    <col min="7" max="8" width="29.33203125" style="213" customWidth="1"/>
    <col min="9" max="9" width="31.109375" style="212" customWidth="1"/>
    <col min="10" max="10" width="34.5546875" style="212" customWidth="1"/>
    <col min="11" max="11" width="55.88671875" style="212" customWidth="1"/>
    <col min="12" max="12" width="48.44140625" style="212" customWidth="1"/>
    <col min="13" max="13" width="28.5546875" style="212" customWidth="1"/>
    <col min="14" max="14" width="50" style="212" customWidth="1"/>
    <col min="15" max="46" width="15.88671875" style="66" customWidth="1"/>
    <col min="47" max="47" width="24.5546875" style="66" customWidth="1"/>
    <col min="48" max="48" width="22.88671875" style="66" customWidth="1"/>
    <col min="49" max="49" width="19.33203125" style="66" customWidth="1"/>
    <col min="50" max="50" width="18.44140625" style="66" customWidth="1"/>
    <col min="51" max="51" width="19.44140625" style="66" customWidth="1"/>
    <col min="52" max="52" width="23.33203125" style="66" customWidth="1"/>
    <col min="53" max="54" width="25.109375" style="66" customWidth="1"/>
    <col min="55" max="55" width="26.6640625" style="66" customWidth="1"/>
    <col min="56" max="56" width="26.33203125" style="66" customWidth="1"/>
    <col min="57" max="57" width="26.5546875" style="66" customWidth="1"/>
    <col min="58" max="58" width="26.33203125" style="66" customWidth="1"/>
    <col min="59" max="59" width="27.33203125" style="66" customWidth="1"/>
    <col min="60" max="16384" width="17.33203125" style="66"/>
  </cols>
  <sheetData>
    <row r="1" spans="2:59" ht="15" customHeight="1" thickBot="1"/>
    <row r="2" spans="2:59" ht="16.5" customHeight="1">
      <c r="B2" s="498" t="s">
        <v>125</v>
      </c>
      <c r="C2" s="530" t="s">
        <v>111</v>
      </c>
      <c r="D2" s="531"/>
      <c r="E2" s="531"/>
      <c r="F2" s="531"/>
      <c r="G2" s="531"/>
      <c r="H2" s="531"/>
      <c r="I2" s="531"/>
      <c r="J2" s="531"/>
      <c r="K2" s="531"/>
      <c r="L2" s="531"/>
      <c r="M2" s="531"/>
      <c r="N2" s="531"/>
      <c r="O2" s="531"/>
      <c r="P2" s="531"/>
      <c r="Q2" s="531"/>
      <c r="R2" s="531"/>
      <c r="S2" s="531"/>
      <c r="T2" s="531"/>
      <c r="U2" s="531"/>
      <c r="V2" s="531"/>
      <c r="W2" s="531"/>
      <c r="X2" s="531"/>
      <c r="Y2" s="531"/>
      <c r="Z2" s="531"/>
      <c r="AA2" s="531"/>
      <c r="AB2" s="531"/>
      <c r="AC2" s="531"/>
      <c r="AD2" s="531"/>
      <c r="AE2" s="531"/>
      <c r="AF2" s="531"/>
      <c r="AG2" s="531"/>
      <c r="AH2" s="531"/>
      <c r="AI2" s="531"/>
      <c r="AJ2" s="531"/>
      <c r="AK2" s="531"/>
      <c r="AL2" s="531"/>
      <c r="AM2" s="531"/>
      <c r="AN2" s="531"/>
      <c r="AO2" s="531"/>
      <c r="AP2" s="531"/>
      <c r="AQ2" s="531"/>
      <c r="AR2" s="531"/>
      <c r="AS2" s="531"/>
      <c r="AT2" s="531"/>
      <c r="AU2" s="531"/>
      <c r="AV2" s="531"/>
      <c r="AW2" s="531"/>
      <c r="AX2" s="531"/>
      <c r="AY2" s="531"/>
      <c r="AZ2" s="531"/>
      <c r="BA2" s="531"/>
      <c r="BB2" s="531"/>
      <c r="BC2" s="531"/>
      <c r="BD2" s="531"/>
      <c r="BE2" s="532"/>
      <c r="BF2" s="55" t="s">
        <v>643</v>
      </c>
      <c r="BG2" s="56"/>
    </row>
    <row r="3" spans="2:59" ht="16.5" customHeight="1">
      <c r="B3" s="499"/>
      <c r="C3" s="533"/>
      <c r="D3" s="534"/>
      <c r="E3" s="534"/>
      <c r="F3" s="534"/>
      <c r="G3" s="534"/>
      <c r="H3" s="534"/>
      <c r="I3" s="534"/>
      <c r="J3" s="534"/>
      <c r="K3" s="534"/>
      <c r="L3" s="534"/>
      <c r="M3" s="534"/>
      <c r="N3" s="534"/>
      <c r="O3" s="534"/>
      <c r="P3" s="534"/>
      <c r="Q3" s="534"/>
      <c r="R3" s="534"/>
      <c r="S3" s="534"/>
      <c r="T3" s="534"/>
      <c r="U3" s="534"/>
      <c r="V3" s="534"/>
      <c r="W3" s="534"/>
      <c r="X3" s="534"/>
      <c r="Y3" s="534"/>
      <c r="Z3" s="534"/>
      <c r="AA3" s="534"/>
      <c r="AB3" s="534"/>
      <c r="AC3" s="534"/>
      <c r="AD3" s="534"/>
      <c r="AE3" s="534"/>
      <c r="AF3" s="534"/>
      <c r="AG3" s="534"/>
      <c r="AH3" s="534"/>
      <c r="AI3" s="534"/>
      <c r="AJ3" s="534"/>
      <c r="AK3" s="534"/>
      <c r="AL3" s="534"/>
      <c r="AM3" s="534"/>
      <c r="AN3" s="534"/>
      <c r="AO3" s="534"/>
      <c r="AP3" s="534"/>
      <c r="AQ3" s="534"/>
      <c r="AR3" s="534"/>
      <c r="AS3" s="534"/>
      <c r="AT3" s="534"/>
      <c r="AU3" s="534"/>
      <c r="AV3" s="534"/>
      <c r="AW3" s="534"/>
      <c r="AX3" s="534"/>
      <c r="AY3" s="534"/>
      <c r="AZ3" s="534"/>
      <c r="BA3" s="534"/>
      <c r="BB3" s="534"/>
      <c r="BC3" s="534"/>
      <c r="BD3" s="534"/>
      <c r="BE3" s="535"/>
      <c r="BF3" s="57" t="s">
        <v>25</v>
      </c>
      <c r="BG3" s="58" t="s">
        <v>26</v>
      </c>
    </row>
    <row r="4" spans="2:59" ht="16.5" customHeight="1">
      <c r="B4" s="499"/>
      <c r="C4" s="533"/>
      <c r="D4" s="534"/>
      <c r="E4" s="534"/>
      <c r="F4" s="534"/>
      <c r="G4" s="534"/>
      <c r="H4" s="534"/>
      <c r="I4" s="534"/>
      <c r="J4" s="534"/>
      <c r="K4" s="534"/>
      <c r="L4" s="534"/>
      <c r="M4" s="534"/>
      <c r="N4" s="534"/>
      <c r="O4" s="534"/>
      <c r="P4" s="534"/>
      <c r="Q4" s="534"/>
      <c r="R4" s="534"/>
      <c r="S4" s="534"/>
      <c r="T4" s="534"/>
      <c r="U4" s="534"/>
      <c r="V4" s="534"/>
      <c r="W4" s="534"/>
      <c r="X4" s="534"/>
      <c r="Y4" s="534"/>
      <c r="Z4" s="534"/>
      <c r="AA4" s="534"/>
      <c r="AB4" s="534"/>
      <c r="AC4" s="534"/>
      <c r="AD4" s="534"/>
      <c r="AE4" s="534"/>
      <c r="AF4" s="534"/>
      <c r="AG4" s="534"/>
      <c r="AH4" s="534"/>
      <c r="AI4" s="534"/>
      <c r="AJ4" s="534"/>
      <c r="AK4" s="534"/>
      <c r="AL4" s="534"/>
      <c r="AM4" s="534"/>
      <c r="AN4" s="534"/>
      <c r="AO4" s="534"/>
      <c r="AP4" s="534"/>
      <c r="AQ4" s="534"/>
      <c r="AR4" s="534"/>
      <c r="AS4" s="534"/>
      <c r="AT4" s="534"/>
      <c r="AU4" s="534"/>
      <c r="AV4" s="534"/>
      <c r="AW4" s="534"/>
      <c r="AX4" s="534"/>
      <c r="AY4" s="534"/>
      <c r="AZ4" s="534"/>
      <c r="BA4" s="534"/>
      <c r="BB4" s="534"/>
      <c r="BC4" s="534"/>
      <c r="BD4" s="534"/>
      <c r="BE4" s="535"/>
      <c r="BF4" s="59">
        <v>6</v>
      </c>
      <c r="BG4" s="60" t="s">
        <v>34</v>
      </c>
    </row>
    <row r="5" spans="2:59" ht="16.5" customHeight="1">
      <c r="B5" s="499"/>
      <c r="C5" s="533"/>
      <c r="D5" s="534"/>
      <c r="E5" s="534"/>
      <c r="F5" s="534"/>
      <c r="G5" s="534"/>
      <c r="H5" s="534"/>
      <c r="I5" s="534"/>
      <c r="J5" s="534"/>
      <c r="K5" s="534"/>
      <c r="L5" s="534"/>
      <c r="M5" s="534"/>
      <c r="N5" s="534"/>
      <c r="O5" s="534"/>
      <c r="P5" s="534"/>
      <c r="Q5" s="534"/>
      <c r="R5" s="534"/>
      <c r="S5" s="534"/>
      <c r="T5" s="534"/>
      <c r="U5" s="534"/>
      <c r="V5" s="534"/>
      <c r="W5" s="534"/>
      <c r="X5" s="534"/>
      <c r="Y5" s="534"/>
      <c r="Z5" s="534"/>
      <c r="AA5" s="534"/>
      <c r="AB5" s="534"/>
      <c r="AC5" s="534"/>
      <c r="AD5" s="534"/>
      <c r="AE5" s="534"/>
      <c r="AF5" s="534"/>
      <c r="AG5" s="534"/>
      <c r="AH5" s="534"/>
      <c r="AI5" s="534"/>
      <c r="AJ5" s="534"/>
      <c r="AK5" s="534"/>
      <c r="AL5" s="534"/>
      <c r="AM5" s="534"/>
      <c r="AN5" s="534"/>
      <c r="AO5" s="534"/>
      <c r="AP5" s="534"/>
      <c r="AQ5" s="534"/>
      <c r="AR5" s="534"/>
      <c r="AS5" s="534"/>
      <c r="AT5" s="534"/>
      <c r="AU5" s="534"/>
      <c r="AV5" s="534"/>
      <c r="AW5" s="534"/>
      <c r="AX5" s="534"/>
      <c r="AY5" s="534"/>
      <c r="AZ5" s="534"/>
      <c r="BA5" s="534"/>
      <c r="BB5" s="534"/>
      <c r="BC5" s="534"/>
      <c r="BD5" s="534"/>
      <c r="BE5" s="535"/>
      <c r="BF5" s="61" t="s">
        <v>27</v>
      </c>
      <c r="BG5" s="62"/>
    </row>
    <row r="6" spans="2:59" ht="16.5" customHeight="1" thickBot="1">
      <c r="B6" s="500"/>
      <c r="C6" s="536"/>
      <c r="D6" s="537"/>
      <c r="E6" s="537"/>
      <c r="F6" s="537"/>
      <c r="G6" s="537"/>
      <c r="H6" s="537"/>
      <c r="I6" s="537"/>
      <c r="J6" s="537"/>
      <c r="K6" s="537"/>
      <c r="L6" s="537"/>
      <c r="M6" s="537"/>
      <c r="N6" s="537"/>
      <c r="O6" s="537"/>
      <c r="P6" s="537"/>
      <c r="Q6" s="537"/>
      <c r="R6" s="537"/>
      <c r="S6" s="537"/>
      <c r="T6" s="537"/>
      <c r="U6" s="537"/>
      <c r="V6" s="537"/>
      <c r="W6" s="537"/>
      <c r="X6" s="537"/>
      <c r="Y6" s="537"/>
      <c r="Z6" s="537"/>
      <c r="AA6" s="537"/>
      <c r="AB6" s="537"/>
      <c r="AC6" s="537"/>
      <c r="AD6" s="537"/>
      <c r="AE6" s="537"/>
      <c r="AF6" s="537"/>
      <c r="AG6" s="537"/>
      <c r="AH6" s="537"/>
      <c r="AI6" s="537"/>
      <c r="AJ6" s="537"/>
      <c r="AK6" s="537"/>
      <c r="AL6" s="537"/>
      <c r="AM6" s="537"/>
      <c r="AN6" s="537"/>
      <c r="AO6" s="537"/>
      <c r="AP6" s="537"/>
      <c r="AQ6" s="537"/>
      <c r="AR6" s="537"/>
      <c r="AS6" s="537"/>
      <c r="AT6" s="537"/>
      <c r="AU6" s="537"/>
      <c r="AV6" s="537"/>
      <c r="AW6" s="537"/>
      <c r="AX6" s="537"/>
      <c r="AY6" s="537"/>
      <c r="AZ6" s="537"/>
      <c r="BA6" s="537"/>
      <c r="BB6" s="537"/>
      <c r="BC6" s="537"/>
      <c r="BD6" s="537"/>
      <c r="BE6" s="538"/>
      <c r="BF6" s="539">
        <v>45428</v>
      </c>
      <c r="BG6" s="540"/>
    </row>
    <row r="7" spans="2:59" ht="19.5" customHeight="1">
      <c r="B7" s="63"/>
      <c r="C7" s="63"/>
      <c r="D7" s="63"/>
      <c r="E7" s="63"/>
      <c r="F7" s="63"/>
      <c r="G7" s="64"/>
      <c r="H7" s="64"/>
      <c r="I7" s="63"/>
      <c r="J7" s="63"/>
      <c r="K7" s="63"/>
      <c r="L7" s="63"/>
      <c r="M7" s="63"/>
      <c r="N7" s="63"/>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541"/>
      <c r="AW7" s="542"/>
      <c r="AX7" s="542"/>
      <c r="AY7" s="542"/>
      <c r="AZ7" s="543"/>
      <c r="BA7" s="246"/>
      <c r="BB7" s="246"/>
      <c r="BC7" s="246"/>
      <c r="BD7" s="65"/>
      <c r="BE7" s="65"/>
    </row>
    <row r="8" spans="2:59" ht="49.95" customHeight="1">
      <c r="B8" s="67" t="s">
        <v>44</v>
      </c>
      <c r="C8" s="583" t="s">
        <v>594</v>
      </c>
      <c r="D8" s="583"/>
      <c r="E8" s="68"/>
      <c r="F8" s="68"/>
      <c r="G8" s="68"/>
      <c r="H8" s="68"/>
      <c r="I8" s="68"/>
      <c r="J8" s="68"/>
      <c r="K8" s="68"/>
      <c r="L8" s="68"/>
      <c r="M8" s="68"/>
      <c r="N8" s="68"/>
      <c r="AV8" s="246"/>
      <c r="AW8" s="246"/>
      <c r="AX8" s="246"/>
      <c r="AY8" s="246"/>
      <c r="AZ8" s="246"/>
      <c r="BA8" s="246"/>
      <c r="BB8" s="246"/>
      <c r="BC8" s="246"/>
    </row>
    <row r="9" spans="2:59" ht="98.25" customHeight="1">
      <c r="B9" s="67" t="s">
        <v>31</v>
      </c>
      <c r="C9" s="582" t="s">
        <v>544</v>
      </c>
      <c r="D9" s="529"/>
      <c r="E9" s="68"/>
      <c r="F9" s="68"/>
      <c r="G9" s="68"/>
      <c r="H9" s="68"/>
      <c r="I9" s="68"/>
      <c r="J9" s="68"/>
      <c r="K9" s="68"/>
      <c r="L9" s="68"/>
      <c r="M9" s="68"/>
      <c r="N9" s="68"/>
      <c r="AV9" s="246"/>
      <c r="AW9" s="246"/>
      <c r="AX9" s="246"/>
      <c r="AY9" s="246"/>
      <c r="AZ9" s="246"/>
      <c r="BA9" s="246"/>
      <c r="BB9" s="246"/>
      <c r="BC9" s="246"/>
    </row>
    <row r="10" spans="2:59" ht="30" customHeight="1">
      <c r="B10" s="67" t="s">
        <v>96</v>
      </c>
      <c r="C10" s="584">
        <v>2025</v>
      </c>
      <c r="D10" s="585"/>
      <c r="E10" s="68"/>
      <c r="F10" s="68"/>
      <c r="G10" s="68"/>
      <c r="H10" s="68"/>
      <c r="I10" s="68"/>
      <c r="J10" s="68"/>
      <c r="K10" s="68"/>
      <c r="L10" s="68"/>
      <c r="M10" s="68"/>
      <c r="N10" s="68"/>
      <c r="AV10" s="246"/>
      <c r="AW10" s="246"/>
      <c r="AX10" s="246"/>
      <c r="AY10" s="246"/>
      <c r="AZ10" s="246"/>
      <c r="BA10" s="246"/>
      <c r="BB10" s="246"/>
      <c r="BC10" s="246"/>
    </row>
    <row r="11" spans="2:59" ht="14.25" customHeight="1">
      <c r="B11" s="63"/>
      <c r="C11" s="63"/>
      <c r="D11" s="63"/>
      <c r="E11" s="63"/>
      <c r="F11" s="63"/>
      <c r="G11" s="64"/>
      <c r="H11" s="64"/>
      <c r="I11" s="63"/>
      <c r="J11" s="63"/>
      <c r="K11" s="63"/>
      <c r="L11" s="63"/>
      <c r="M11" s="63"/>
      <c r="N11" s="63"/>
      <c r="AV11" s="246"/>
      <c r="AW11" s="246"/>
      <c r="AX11" s="246"/>
      <c r="AY11" s="246"/>
      <c r="AZ11" s="246"/>
      <c r="BA11" s="246"/>
      <c r="BB11" s="246"/>
      <c r="BC11" s="246"/>
    </row>
    <row r="12" spans="2:59" ht="33" customHeight="1">
      <c r="B12" s="497" t="s">
        <v>0</v>
      </c>
      <c r="C12" s="497" t="s">
        <v>51</v>
      </c>
      <c r="D12" s="497" t="s">
        <v>131</v>
      </c>
      <c r="E12" s="497" t="s">
        <v>59</v>
      </c>
      <c r="F12" s="497" t="s">
        <v>130</v>
      </c>
      <c r="G12" s="497" t="s">
        <v>56</v>
      </c>
      <c r="H12" s="497" t="s">
        <v>22</v>
      </c>
      <c r="I12" s="497" t="s">
        <v>58</v>
      </c>
      <c r="J12" s="497" t="s">
        <v>38</v>
      </c>
      <c r="K12" s="497" t="s">
        <v>33</v>
      </c>
      <c r="L12" s="497" t="s">
        <v>17</v>
      </c>
      <c r="M12" s="497" t="s">
        <v>39</v>
      </c>
      <c r="N12" s="497" t="s">
        <v>41</v>
      </c>
      <c r="O12" s="551" t="s">
        <v>105</v>
      </c>
      <c r="P12" s="551"/>
      <c r="Q12" s="551"/>
      <c r="R12" s="551"/>
      <c r="S12" s="551"/>
      <c r="T12" s="551"/>
      <c r="U12" s="551"/>
      <c r="V12" s="551"/>
      <c r="W12" s="551"/>
      <c r="X12" s="551"/>
      <c r="Y12" s="551"/>
      <c r="Z12" s="551"/>
      <c r="AA12" s="551"/>
      <c r="AB12" s="551"/>
      <c r="AC12" s="551"/>
      <c r="AD12" s="551"/>
      <c r="AE12" s="551"/>
      <c r="AF12" s="551"/>
      <c r="AG12" s="551"/>
      <c r="AH12" s="551"/>
      <c r="AI12" s="551"/>
      <c r="AJ12" s="551"/>
      <c r="AK12" s="551"/>
      <c r="AL12" s="551"/>
      <c r="AM12" s="551"/>
      <c r="AN12" s="551"/>
      <c r="AO12" s="551"/>
      <c r="AP12" s="551"/>
      <c r="AQ12" s="551"/>
      <c r="AR12" s="551"/>
      <c r="AS12" s="551"/>
      <c r="AT12" s="551"/>
      <c r="AU12" s="552" t="s">
        <v>60</v>
      </c>
      <c r="AV12" s="553" t="s">
        <v>126</v>
      </c>
      <c r="AW12" s="554"/>
      <c r="AX12" s="554"/>
      <c r="AY12" s="555"/>
      <c r="AZ12" s="556" t="s">
        <v>123</v>
      </c>
      <c r="BA12" s="557"/>
      <c r="BB12" s="557"/>
      <c r="BC12" s="558"/>
      <c r="BD12" s="547" t="s">
        <v>124</v>
      </c>
      <c r="BE12" s="548"/>
      <c r="BF12" s="548"/>
      <c r="BG12" s="549"/>
    </row>
    <row r="13" spans="2:59" ht="21.75" customHeight="1">
      <c r="B13" s="497"/>
      <c r="C13" s="497"/>
      <c r="D13" s="497"/>
      <c r="E13" s="497"/>
      <c r="F13" s="497"/>
      <c r="G13" s="497"/>
      <c r="H13" s="497"/>
      <c r="I13" s="497"/>
      <c r="J13" s="497"/>
      <c r="K13" s="497"/>
      <c r="L13" s="497"/>
      <c r="M13" s="497"/>
      <c r="N13" s="497"/>
      <c r="O13" s="550" t="s">
        <v>18</v>
      </c>
      <c r="P13" s="550"/>
      <c r="Q13" s="550"/>
      <c r="R13" s="550"/>
      <c r="S13" s="550"/>
      <c r="T13" s="550"/>
      <c r="U13" s="550"/>
      <c r="V13" s="550"/>
      <c r="W13" s="550" t="s">
        <v>19</v>
      </c>
      <c r="X13" s="550"/>
      <c r="Y13" s="550"/>
      <c r="Z13" s="550"/>
      <c r="AA13" s="550"/>
      <c r="AB13" s="550"/>
      <c r="AC13" s="550"/>
      <c r="AD13" s="550"/>
      <c r="AE13" s="550" t="s">
        <v>20</v>
      </c>
      <c r="AF13" s="550"/>
      <c r="AG13" s="550"/>
      <c r="AH13" s="550"/>
      <c r="AI13" s="550"/>
      <c r="AJ13" s="550"/>
      <c r="AK13" s="550"/>
      <c r="AL13" s="550"/>
      <c r="AM13" s="550" t="s">
        <v>21</v>
      </c>
      <c r="AN13" s="550"/>
      <c r="AO13" s="550"/>
      <c r="AP13" s="550"/>
      <c r="AQ13" s="550"/>
      <c r="AR13" s="550"/>
      <c r="AS13" s="550"/>
      <c r="AT13" s="550"/>
      <c r="AU13" s="552"/>
      <c r="AV13" s="562" t="s">
        <v>112</v>
      </c>
      <c r="AW13" s="562" t="s">
        <v>19</v>
      </c>
      <c r="AX13" s="562" t="s">
        <v>113</v>
      </c>
      <c r="AY13" s="562" t="s">
        <v>114</v>
      </c>
      <c r="AZ13" s="559" t="s">
        <v>112</v>
      </c>
      <c r="BA13" s="559" t="s">
        <v>115</v>
      </c>
      <c r="BB13" s="559" t="s">
        <v>116</v>
      </c>
      <c r="BC13" s="559" t="s">
        <v>117</v>
      </c>
      <c r="BD13" s="565" t="s">
        <v>18</v>
      </c>
      <c r="BE13" s="565" t="s">
        <v>19</v>
      </c>
      <c r="BF13" s="565" t="s">
        <v>20</v>
      </c>
      <c r="BG13" s="565" t="s">
        <v>21</v>
      </c>
    </row>
    <row r="14" spans="2:59" ht="21.75" customHeight="1">
      <c r="B14" s="497"/>
      <c r="C14" s="497"/>
      <c r="D14" s="497"/>
      <c r="E14" s="497"/>
      <c r="F14" s="497"/>
      <c r="G14" s="497"/>
      <c r="H14" s="497"/>
      <c r="I14" s="497"/>
      <c r="J14" s="497"/>
      <c r="K14" s="497"/>
      <c r="L14" s="497"/>
      <c r="M14" s="497"/>
      <c r="N14" s="497"/>
      <c r="O14" s="568" t="s">
        <v>2</v>
      </c>
      <c r="P14" s="568"/>
      <c r="Q14" s="568" t="s">
        <v>3</v>
      </c>
      <c r="R14" s="568"/>
      <c r="S14" s="568" t="s">
        <v>4</v>
      </c>
      <c r="T14" s="568"/>
      <c r="U14" s="551" t="s">
        <v>5</v>
      </c>
      <c r="V14" s="551"/>
      <c r="W14" s="568" t="s">
        <v>24</v>
      </c>
      <c r="X14" s="568"/>
      <c r="Y14" s="568" t="s">
        <v>6</v>
      </c>
      <c r="Z14" s="568"/>
      <c r="AA14" s="568" t="s">
        <v>7</v>
      </c>
      <c r="AB14" s="568"/>
      <c r="AC14" s="551" t="s">
        <v>5</v>
      </c>
      <c r="AD14" s="551"/>
      <c r="AE14" s="568" t="s">
        <v>8</v>
      </c>
      <c r="AF14" s="568"/>
      <c r="AG14" s="568" t="s">
        <v>9</v>
      </c>
      <c r="AH14" s="568"/>
      <c r="AI14" s="568" t="s">
        <v>10</v>
      </c>
      <c r="AJ14" s="568"/>
      <c r="AK14" s="551" t="s">
        <v>5</v>
      </c>
      <c r="AL14" s="551"/>
      <c r="AM14" s="568" t="s">
        <v>11</v>
      </c>
      <c r="AN14" s="568"/>
      <c r="AO14" s="568" t="s">
        <v>12</v>
      </c>
      <c r="AP14" s="568"/>
      <c r="AQ14" s="568" t="s">
        <v>13</v>
      </c>
      <c r="AR14" s="568"/>
      <c r="AS14" s="551" t="s">
        <v>5</v>
      </c>
      <c r="AT14" s="551"/>
      <c r="AU14" s="552"/>
      <c r="AV14" s="563"/>
      <c r="AW14" s="563"/>
      <c r="AX14" s="563"/>
      <c r="AY14" s="563"/>
      <c r="AZ14" s="560"/>
      <c r="BA14" s="560"/>
      <c r="BB14" s="560"/>
      <c r="BC14" s="560"/>
      <c r="BD14" s="566"/>
      <c r="BE14" s="566"/>
      <c r="BF14" s="566"/>
      <c r="BG14" s="566"/>
    </row>
    <row r="15" spans="2:59" ht="21.75" customHeight="1">
      <c r="B15" s="497"/>
      <c r="C15" s="497"/>
      <c r="D15" s="497"/>
      <c r="E15" s="497"/>
      <c r="F15" s="497"/>
      <c r="G15" s="497"/>
      <c r="H15" s="497"/>
      <c r="I15" s="497"/>
      <c r="J15" s="497"/>
      <c r="K15" s="497"/>
      <c r="L15" s="497"/>
      <c r="M15" s="497"/>
      <c r="N15" s="497"/>
      <c r="O15" s="69" t="s">
        <v>14</v>
      </c>
      <c r="P15" s="70" t="s">
        <v>15</v>
      </c>
      <c r="Q15" s="69" t="s">
        <v>14</v>
      </c>
      <c r="R15" s="70" t="s">
        <v>15</v>
      </c>
      <c r="S15" s="69" t="s">
        <v>14</v>
      </c>
      <c r="T15" s="70" t="s">
        <v>15</v>
      </c>
      <c r="U15" s="71" t="s">
        <v>14</v>
      </c>
      <c r="V15" s="72" t="s">
        <v>15</v>
      </c>
      <c r="W15" s="69" t="s">
        <v>14</v>
      </c>
      <c r="X15" s="70" t="s">
        <v>15</v>
      </c>
      <c r="Y15" s="69" t="s">
        <v>14</v>
      </c>
      <c r="Z15" s="70" t="s">
        <v>15</v>
      </c>
      <c r="AA15" s="69" t="s">
        <v>14</v>
      </c>
      <c r="AB15" s="70" t="s">
        <v>15</v>
      </c>
      <c r="AC15" s="71" t="s">
        <v>14</v>
      </c>
      <c r="AD15" s="72" t="s">
        <v>15</v>
      </c>
      <c r="AE15" s="69" t="s">
        <v>14</v>
      </c>
      <c r="AF15" s="70" t="s">
        <v>15</v>
      </c>
      <c r="AG15" s="69" t="s">
        <v>14</v>
      </c>
      <c r="AH15" s="70" t="s">
        <v>15</v>
      </c>
      <c r="AI15" s="69" t="s">
        <v>14</v>
      </c>
      <c r="AJ15" s="70" t="s">
        <v>15</v>
      </c>
      <c r="AK15" s="71" t="s">
        <v>14</v>
      </c>
      <c r="AL15" s="72" t="s">
        <v>15</v>
      </c>
      <c r="AM15" s="69" t="s">
        <v>14</v>
      </c>
      <c r="AN15" s="70" t="s">
        <v>15</v>
      </c>
      <c r="AO15" s="69" t="s">
        <v>14</v>
      </c>
      <c r="AP15" s="70" t="s">
        <v>15</v>
      </c>
      <c r="AQ15" s="69" t="s">
        <v>14</v>
      </c>
      <c r="AR15" s="70" t="s">
        <v>15</v>
      </c>
      <c r="AS15" s="71" t="s">
        <v>14</v>
      </c>
      <c r="AT15" s="72" t="s">
        <v>15</v>
      </c>
      <c r="AU15" s="552"/>
      <c r="AV15" s="564"/>
      <c r="AW15" s="564"/>
      <c r="AX15" s="564"/>
      <c r="AY15" s="564"/>
      <c r="AZ15" s="561"/>
      <c r="BA15" s="561"/>
      <c r="BB15" s="561"/>
      <c r="BC15" s="561"/>
      <c r="BD15" s="567"/>
      <c r="BE15" s="567"/>
      <c r="BF15" s="567"/>
      <c r="BG15" s="567"/>
    </row>
    <row r="16" spans="2:59" ht="231.75" customHeight="1">
      <c r="B16" s="507" t="str">
        <f>+'Anexo 1. 01-FR-003 POA INSTIT.'!B13</f>
        <v>1. Fortalecer la promoción de derechos, la prevención y control a la función pública con enfoque territorial, diferencial e intersectorial que contribuya al desarrollo sostenible, y la potestad disciplinaria.</v>
      </c>
      <c r="C16" s="586" t="str">
        <f>+'Anexo 1. 01-FR-003 POA INSTIT.'!C43</f>
        <v>1.6 Implementar el 100% de una (1) estrategia transversal de investigación que incorpore el análisis de datos, en el cuatrienio.</v>
      </c>
      <c r="D16" s="220" t="str">
        <f>+'Anexo 1. 01-FR-003 POA INSTIT.'!D43</f>
        <v xml:space="preserve">1.6.1 Elaborar 8 informes de seguimiento de política pública distrital o de análisis sectorial, en el cuatrienio </v>
      </c>
      <c r="E16" s="73">
        <f>+'Anexo 1. 01-FR-003 POA INSTIT.'!E43</f>
        <v>0.8</v>
      </c>
      <c r="F16" s="79">
        <f>+'Anexo 1. 01-FR-003 POA INSTIT.'!F43</f>
        <v>8</v>
      </c>
      <c r="G16" s="85">
        <f>+'Anexo 1. 01-FR-003 POA INSTIT.'!L43</f>
        <v>2</v>
      </c>
      <c r="H16" s="108" t="str">
        <f>+'Anexo 1. 01-FR-003 POA INSTIT.'!G43</f>
        <v>S.I.</v>
      </c>
      <c r="I16" s="75" t="str">
        <f>+'Anexo 1. 01-FR-003 POA INSTIT.'!H43</f>
        <v>Informes de seguimiento de política pública distrital o de análisis sectorial elaborados</v>
      </c>
      <c r="J16" s="125" t="s">
        <v>302</v>
      </c>
      <c r="K16" s="413" t="s">
        <v>303</v>
      </c>
      <c r="L16" s="137" t="s">
        <v>304</v>
      </c>
      <c r="M16" s="137" t="s">
        <v>512</v>
      </c>
      <c r="N16" s="92" t="str">
        <f>+'Anexo 1. 01-FR-003 POA INSTIT.'!J43</f>
        <v>*Dirección de Gestión del Conocimiento, Analítica e Innovación</v>
      </c>
      <c r="O16" s="306">
        <v>0</v>
      </c>
      <c r="P16" s="306"/>
      <c r="Q16" s="306">
        <v>0</v>
      </c>
      <c r="R16" s="306"/>
      <c r="S16" s="306">
        <v>0</v>
      </c>
      <c r="T16" s="306"/>
      <c r="U16" s="77">
        <f>O16+Q16+S16</f>
        <v>0</v>
      </c>
      <c r="V16" s="77">
        <f>P16+R16+T16</f>
        <v>0</v>
      </c>
      <c r="W16" s="306">
        <v>0</v>
      </c>
      <c r="X16" s="306"/>
      <c r="Y16" s="306">
        <v>0</v>
      </c>
      <c r="Z16" s="306"/>
      <c r="AA16" s="306">
        <v>0</v>
      </c>
      <c r="AB16" s="306"/>
      <c r="AC16" s="77">
        <f>W16+Y16+AA16</f>
        <v>0</v>
      </c>
      <c r="AD16" s="77">
        <f>X16+Z16+AB16</f>
        <v>0</v>
      </c>
      <c r="AE16" s="306">
        <v>0</v>
      </c>
      <c r="AF16" s="306"/>
      <c r="AG16" s="306">
        <v>0</v>
      </c>
      <c r="AH16" s="306"/>
      <c r="AI16" s="414">
        <v>0</v>
      </c>
      <c r="AJ16" s="414"/>
      <c r="AK16" s="77">
        <f>AE16+AG16+AI16</f>
        <v>0</v>
      </c>
      <c r="AL16" s="77">
        <f>AF16+AH16+AJ16</f>
        <v>0</v>
      </c>
      <c r="AM16" s="306">
        <v>0</v>
      </c>
      <c r="AN16" s="306"/>
      <c r="AO16" s="306">
        <v>0</v>
      </c>
      <c r="AP16" s="306"/>
      <c r="AQ16" s="306">
        <v>2</v>
      </c>
      <c r="AR16" s="306"/>
      <c r="AS16" s="77">
        <f>AM16+AO16+AQ16</f>
        <v>2</v>
      </c>
      <c r="AT16" s="77">
        <f>AN16+AP16+AR16</f>
        <v>0</v>
      </c>
      <c r="AU16" s="80">
        <f>U16+AC16+AK16+AS16</f>
        <v>2</v>
      </c>
      <c r="AV16" s="138">
        <f>+V16</f>
        <v>0</v>
      </c>
      <c r="AW16" s="138">
        <f>+V16+AD16</f>
        <v>0</v>
      </c>
      <c r="AX16" s="138">
        <f>+V16+AD16+AL16</f>
        <v>0</v>
      </c>
      <c r="AY16" s="138">
        <f>+V16+AD16+AL16+AT16</f>
        <v>0</v>
      </c>
      <c r="AZ16" s="140">
        <f t="shared" ref="AZ16:BC22" si="0">IF(AND(AV16&gt;0,$AU16&gt;0),AV16/$AU16,0)</f>
        <v>0</v>
      </c>
      <c r="BA16" s="141">
        <f t="shared" si="0"/>
        <v>0</v>
      </c>
      <c r="BB16" s="142">
        <f t="shared" ref="BB16:BB22" si="1">IF(AND(AX16&gt;0,$AU16&gt;0),AX16/$AU16,0)*0.5</f>
        <v>0</v>
      </c>
      <c r="BC16" s="142">
        <f t="shared" ref="BC16:BC22" si="2">IF(AND(AY16&gt;0,$AU16&gt;0),AY16/$AU16,0)</f>
        <v>0</v>
      </c>
      <c r="BD16" s="133">
        <f>((IF(AND(AV16&gt;0,$F16&gt;0),AV16/$F16,0)))</f>
        <v>0</v>
      </c>
      <c r="BE16" s="133">
        <f>((IF(AND(AW16&gt;0,$F16&gt;0),AW16/$F16,0)))</f>
        <v>0</v>
      </c>
      <c r="BF16" s="133">
        <f>((IF(AND(AX16&gt;0,$F16&gt;0),AX16/$F16,0)))</f>
        <v>0</v>
      </c>
      <c r="BG16" s="133">
        <f>((IF(AND(AY16&gt;0,$F16&gt;0),AY16/$F16,0)))</f>
        <v>0</v>
      </c>
    </row>
    <row r="17" spans="2:59" ht="159" customHeight="1">
      <c r="B17" s="509"/>
      <c r="C17" s="587"/>
      <c r="D17" s="220" t="str">
        <f>+'Anexo 1. 01-FR-003 POA INSTIT.'!D44</f>
        <v>1.6.2 Atender el 100% de solicitudes de participación en la elaboración de informes de seguimiento de política pública distrital o de análisis sectorial de la Dirección de Gestión del Conocimiento, Analítica e Innovación, en el cuatrienio</v>
      </c>
      <c r="E17" s="73">
        <f>+'Anexo 1. 01-FR-003 POA INSTIT.'!E44</f>
        <v>0.2</v>
      </c>
      <c r="F17" s="20">
        <f>+'Anexo 1. 01-FR-003 POA INSTIT.'!F44</f>
        <v>1</v>
      </c>
      <c r="G17" s="136">
        <f>+'Anexo 1. 01-FR-003 POA INSTIT.'!L44</f>
        <v>1</v>
      </c>
      <c r="H17" s="108" t="str">
        <f>+'Anexo 1. 01-FR-003 POA INSTIT.'!G44</f>
        <v>S.I.</v>
      </c>
      <c r="I17" s="75" t="str">
        <f>+'Anexo 1. 01-FR-003 POA INSTIT.'!H44</f>
        <v>Solicitudes de participación en la elaboración de informes de seguimiento de política pública distrital o de análisis sectorial atendidas</v>
      </c>
      <c r="J17" s="125" t="s">
        <v>305</v>
      </c>
      <c r="K17" s="413" t="s">
        <v>306</v>
      </c>
      <c r="L17" s="137" t="s">
        <v>307</v>
      </c>
      <c r="M17" s="137" t="s">
        <v>512</v>
      </c>
      <c r="N17" s="92" t="str">
        <f>+'Anexo 1. 01-FR-003 POA INSTIT.'!J44</f>
        <v xml:space="preserve">*Dirección de Gestión del Conocimiento, Analítica e Innovación
* P.D. para la Misionalidad del Ministerio Público y la Función Pública y
Grupo para el Acompañamiento en Escenarios de Posible Vulneración de Derechos (GAEPVD)
</v>
      </c>
      <c r="O17" s="310">
        <v>1</v>
      </c>
      <c r="P17" s="306"/>
      <c r="Q17" s="310">
        <v>1</v>
      </c>
      <c r="R17" s="306"/>
      <c r="S17" s="310">
        <v>1</v>
      </c>
      <c r="T17" s="306"/>
      <c r="U17" s="21">
        <f>IFERROR((AVERAGE(O17,Q17,S17)),0)</f>
        <v>1</v>
      </c>
      <c r="V17" s="21">
        <f>IFERROR((AVERAGE(P17,R17,T17)),0)</f>
        <v>0</v>
      </c>
      <c r="W17" s="310">
        <v>1</v>
      </c>
      <c r="X17" s="306"/>
      <c r="Y17" s="310">
        <v>1</v>
      </c>
      <c r="Z17" s="306"/>
      <c r="AA17" s="310">
        <v>1</v>
      </c>
      <c r="AB17" s="306"/>
      <c r="AC17" s="21">
        <f>IFERROR((AVERAGE(W17,Y17,AA17)),0)</f>
        <v>1</v>
      </c>
      <c r="AD17" s="21">
        <f>IFERROR((AVERAGE(X17,Z17,AB17)),0)</f>
        <v>0</v>
      </c>
      <c r="AE17" s="307">
        <v>1</v>
      </c>
      <c r="AF17" s="306"/>
      <c r="AG17" s="307">
        <v>1</v>
      </c>
      <c r="AH17" s="306"/>
      <c r="AI17" s="307">
        <v>1</v>
      </c>
      <c r="AJ17" s="414"/>
      <c r="AK17" s="21">
        <f>IFERROR((AVERAGE(AE17,AG17,AI17)),0)</f>
        <v>1</v>
      </c>
      <c r="AL17" s="21">
        <f>IFERROR((AVERAGE(AF17,AH17,AJ17)),0)</f>
        <v>0</v>
      </c>
      <c r="AM17" s="307">
        <v>1</v>
      </c>
      <c r="AN17" s="306"/>
      <c r="AO17" s="307">
        <v>1</v>
      </c>
      <c r="AP17" s="306"/>
      <c r="AQ17" s="307">
        <v>1</v>
      </c>
      <c r="AR17" s="414"/>
      <c r="AS17" s="21">
        <f>IFERROR((AVERAGE(AM17,AO17,AQ17)),0)</f>
        <v>1</v>
      </c>
      <c r="AT17" s="21">
        <f>IFERROR((AVERAGE(AN17,AP17,AR17)),0)</f>
        <v>0</v>
      </c>
      <c r="AU17" s="21">
        <f>IFERROR(((AVERAGE(O17,Q17,S17,W17,Y17,AA17,AE17,AG17,AI17,AM17,AO17,AQ17))),0)</f>
        <v>1</v>
      </c>
      <c r="AV17" s="139">
        <f>IFERROR(IF(OR($AU$17="",$AU$17=0),0,ROUNDDOWN(AVERAGE(P17,R17,T17),3)),0)</f>
        <v>0</v>
      </c>
      <c r="AW17" s="139">
        <f>IFERROR(IF(OR($AU$17="",$AU$17=0),0,ROUNDDOWN(AVERAGE(P17,R17,T17,X17,Z17,AB17),3)),0)</f>
        <v>0</v>
      </c>
      <c r="AX17" s="139">
        <f>IFERROR(IF(OR($AU$17="",$AU$17=0),0,ROUNDDOWN(AVERAGE(P17,R17,T17,X17,Z17,AB17,AF17,AH17,AJ17),3)),0)</f>
        <v>0</v>
      </c>
      <c r="AY17" s="139">
        <f>IFERROR(IF(OR($AU$17="",$AU$17=0),0,ROUNDDOWN(AVERAGE(P17,R17,T17,X17,Z17,AB17,AF17,AH17,AJ17,AN17,AP17,AR17),3)),0)</f>
        <v>0</v>
      </c>
      <c r="AZ17" s="140">
        <f t="shared" si="0"/>
        <v>0</v>
      </c>
      <c r="BA17" s="141">
        <f t="shared" si="0"/>
        <v>0</v>
      </c>
      <c r="BB17" s="142">
        <f t="shared" si="1"/>
        <v>0</v>
      </c>
      <c r="BC17" s="142">
        <f t="shared" si="2"/>
        <v>0</v>
      </c>
      <c r="BD17" s="133">
        <f>(((IF(AND(AV17&gt;0,$F17&gt;0),AV17/$F17,0)))/4)</f>
        <v>0</v>
      </c>
      <c r="BE17" s="133">
        <f>(((IF(AND(AW17&gt;0,$F17&gt;0),AW17/$F17,0)))/4)</f>
        <v>0</v>
      </c>
      <c r="BF17" s="133">
        <f>(((IF(AND(AX17&gt;0,$F17&gt;0),AX17/$F17,0)))/4)</f>
        <v>0</v>
      </c>
      <c r="BG17" s="133">
        <f>(((IF(AND(AY17&gt;0,$F17&gt;0),AY17/$F17,0)))/4)</f>
        <v>0</v>
      </c>
    </row>
    <row r="18" spans="2:59" s="318" customFormat="1" ht="222.6" customHeight="1">
      <c r="B18" s="376" t="str">
        <f>+'Anexo 1. 01-FR-003 POA INSTIT.'!B45</f>
        <v>2.	 Promover la participación ciudadana y la articulación interinstitucional para garantizar el conocimiento, respeto, preservación y la protección de los derechos y el interés general.</v>
      </c>
      <c r="C18" s="357" t="str">
        <f>+'Anexo 1. 01-FR-003 POA INSTIT.'!C47</f>
        <v xml:space="preserve">2.2 Articular 12  acciones de trabajo interinstitucional y cooperación para garantizar el enfoque social, para el fortalecimiento de la prestación del servicio al usuario, en el cuatrienio. </v>
      </c>
      <c r="D18" s="374" t="str">
        <f>+'Anexo 1. 01-FR-003 POA INSTIT.'!D48</f>
        <v>2.2.2 Gestionar 4 acuerdos interinstitucionales y/o de cooperación para garantizar el enfoque social en el marco de un estado pluralista, para el fortalecimiento de la prestación de Servicio al Usuario, en el cuatrienio</v>
      </c>
      <c r="E18" s="358">
        <f>+'Anexo 1. 01-FR-003 POA INSTIT.'!E48</f>
        <v>0.5</v>
      </c>
      <c r="F18" s="79">
        <f>+'Anexo 1. 01-FR-003 POA INSTIT.'!F48</f>
        <v>4</v>
      </c>
      <c r="G18" s="79">
        <f>+'Anexo 1. 01-FR-003 POA INSTIT.'!L48</f>
        <v>2</v>
      </c>
      <c r="H18" s="359">
        <f>+'Anexo 1. 01-FR-003 POA INSTIT.'!G48</f>
        <v>3</v>
      </c>
      <c r="I18" s="360" t="str">
        <f>+'Anexo 1. 01-FR-003 POA INSTIT.'!H48</f>
        <v>Acuerdos interinstitucionales y/o de cooperación, convenios, memorandos, alianzas, cartas de entendimiento, cartas de intención, etc.
 gestionados.</v>
      </c>
      <c r="J18" s="125" t="s">
        <v>681</v>
      </c>
      <c r="K18" s="415" t="s">
        <v>682</v>
      </c>
      <c r="L18" s="416" t="s">
        <v>683</v>
      </c>
      <c r="M18" s="137" t="s">
        <v>477</v>
      </c>
      <c r="N18" s="92" t="str">
        <f>+'Anexo 1. 01-FR-003 POA INSTIT.'!J48</f>
        <v>*Oficina de Relaciones Nacionales e Internacionales</v>
      </c>
      <c r="O18" s="250">
        <v>0</v>
      </c>
      <c r="P18" s="247"/>
      <c r="Q18" s="250">
        <v>0</v>
      </c>
      <c r="R18" s="247"/>
      <c r="S18" s="250">
        <v>0</v>
      </c>
      <c r="T18" s="247"/>
      <c r="U18" s="93">
        <f>O18+Q18+S18</f>
        <v>0</v>
      </c>
      <c r="V18" s="93">
        <f>P18+R18+T18</f>
        <v>0</v>
      </c>
      <c r="W18" s="250">
        <v>0</v>
      </c>
      <c r="X18" s="251"/>
      <c r="Y18" s="250">
        <v>0</v>
      </c>
      <c r="Z18" s="251"/>
      <c r="AA18" s="250">
        <v>0</v>
      </c>
      <c r="AB18" s="251"/>
      <c r="AC18" s="93">
        <f>W18+Y18+AA18</f>
        <v>0</v>
      </c>
      <c r="AD18" s="93">
        <f>X18+Z18+AB18</f>
        <v>0</v>
      </c>
      <c r="AE18" s="247">
        <v>0</v>
      </c>
      <c r="AF18" s="247"/>
      <c r="AG18" s="247">
        <v>0</v>
      </c>
      <c r="AH18" s="247"/>
      <c r="AI18" s="248">
        <v>0</v>
      </c>
      <c r="AJ18" s="248"/>
      <c r="AK18" s="208">
        <f>AE18+AG18+AI18</f>
        <v>0</v>
      </c>
      <c r="AL18" s="208">
        <f>AF18+AH18+AJ18</f>
        <v>0</v>
      </c>
      <c r="AM18" s="247">
        <v>0</v>
      </c>
      <c r="AN18" s="247"/>
      <c r="AO18" s="247">
        <v>2</v>
      </c>
      <c r="AP18" s="247"/>
      <c r="AQ18" s="247">
        <v>0</v>
      </c>
      <c r="AR18" s="251"/>
      <c r="AS18" s="93">
        <f>AM18+AO18+AQ18</f>
        <v>2</v>
      </c>
      <c r="AT18" s="93">
        <f>AN18+AP18+AR18</f>
        <v>0</v>
      </c>
      <c r="AU18" s="80">
        <f>U18+AC18+AK18+AS18</f>
        <v>2</v>
      </c>
      <c r="AV18" s="164">
        <f>+V18</f>
        <v>0</v>
      </c>
      <c r="AW18" s="164">
        <f>+V18+AD18</f>
        <v>0</v>
      </c>
      <c r="AX18" s="164">
        <f>+V18+AD18+AL18</f>
        <v>0</v>
      </c>
      <c r="AY18" s="164">
        <f>+V18+AD18+AL18+AT18</f>
        <v>0</v>
      </c>
      <c r="AZ18" s="195">
        <f t="shared" si="0"/>
        <v>0</v>
      </c>
      <c r="BA18" s="195">
        <f t="shared" si="0"/>
        <v>0</v>
      </c>
      <c r="BB18" s="195">
        <f t="shared" si="0"/>
        <v>0</v>
      </c>
      <c r="BC18" s="195">
        <f t="shared" si="0"/>
        <v>0</v>
      </c>
      <c r="BD18" s="201">
        <f>(IF(AND(AV18&gt;0,$F18&gt;0),AV18/$F18,0))</f>
        <v>0</v>
      </c>
      <c r="BE18" s="201">
        <f t="shared" ref="BE18:BG18" si="3">(IF(AND(AW18&gt;0,$F18&gt;0),AW18/$F18,0))</f>
        <v>0</v>
      </c>
      <c r="BF18" s="201">
        <f t="shared" si="3"/>
        <v>0</v>
      </c>
      <c r="BG18" s="201">
        <f t="shared" si="3"/>
        <v>0</v>
      </c>
    </row>
    <row r="19" spans="2:59" ht="118.5" customHeight="1">
      <c r="B19" s="507" t="str">
        <f>+'Anexo 1. 01-FR-003 POA INSTIT.'!B50</f>
        <v xml:space="preserve">3. Fomentar una cultura de gestión del conocimiento, la innovación y la investigación como instrumentos transversales a través de la incorporación de herramientas de uso y apropiación y la consolidación de alianzas. </v>
      </c>
      <c r="C19" s="221" t="str">
        <f>+'[3]POA Anualizado (Pág 1 de 3)'!C15</f>
        <v>3.1. Desarrollar el 100% de las estrategias y espacios de transferencia orientados a preservar el conocimiento tácito y explícito en la Personería de Bogotá, D.C., para fortalecer la toma de decisiones y el mejoramiento institucional, en el cuatrienio</v>
      </c>
      <c r="D19" s="220" t="str">
        <f>+'Anexo 1. 01-FR-003 POA INSTIT.'!D50</f>
        <v>3.1.1. Implementar 5 estrategias orientadas a preservar el conocimiento tácito y explícito en la Personería de Bogotá, D.C., para fortalecer la toma de decisiones y el mejoramiento institucional, en el cuatrienio</v>
      </c>
      <c r="E19" s="73">
        <f>+'Anexo 1. 01-FR-003 POA INSTIT.'!E50</f>
        <v>0.5</v>
      </c>
      <c r="F19" s="79">
        <f>+'Anexo 1. 01-FR-003 POA INSTIT.'!F50</f>
        <v>5</v>
      </c>
      <c r="G19" s="79">
        <f>+'Anexo 1. 01-FR-003 POA INSTIT.'!L50</f>
        <v>1</v>
      </c>
      <c r="H19" s="108" t="str">
        <f>+'Anexo 1. 01-FR-003 POA INSTIT.'!G50</f>
        <v>S.I.</v>
      </c>
      <c r="I19" s="75" t="str">
        <f>+'Anexo 1. 01-FR-003 POA INSTIT.'!H50</f>
        <v>Estrategias orientadas a preservar el conocimiento tácito y explícito implementadas</v>
      </c>
      <c r="J19" s="125" t="s">
        <v>308</v>
      </c>
      <c r="K19" s="413" t="s">
        <v>309</v>
      </c>
      <c r="L19" s="137" t="s">
        <v>310</v>
      </c>
      <c r="M19" s="137" t="s">
        <v>512</v>
      </c>
      <c r="N19" s="92" t="str">
        <f>+'Anexo 1. 01-FR-003 POA INSTIT.'!J50</f>
        <v>*Dirección de Gestión del Conocimiento, Analítica e Innovación</v>
      </c>
      <c r="O19" s="306">
        <v>0</v>
      </c>
      <c r="P19" s="306"/>
      <c r="Q19" s="306">
        <v>0</v>
      </c>
      <c r="R19" s="306"/>
      <c r="S19" s="306">
        <v>0</v>
      </c>
      <c r="T19" s="306"/>
      <c r="U19" s="77">
        <f t="shared" ref="U19:V22" si="4">O19+Q19+S19</f>
        <v>0</v>
      </c>
      <c r="V19" s="77">
        <f t="shared" si="4"/>
        <v>0</v>
      </c>
      <c r="W19" s="306">
        <v>0</v>
      </c>
      <c r="X19" s="306"/>
      <c r="Y19" s="306">
        <v>0</v>
      </c>
      <c r="Z19" s="306"/>
      <c r="AA19" s="306">
        <v>0</v>
      </c>
      <c r="AB19" s="306"/>
      <c r="AC19" s="77">
        <f t="shared" ref="AC19:AD22" si="5">W19+Y19+AA19</f>
        <v>0</v>
      </c>
      <c r="AD19" s="77">
        <f t="shared" si="5"/>
        <v>0</v>
      </c>
      <c r="AE19" s="306">
        <v>0</v>
      </c>
      <c r="AF19" s="306"/>
      <c r="AG19" s="306">
        <v>0</v>
      </c>
      <c r="AH19" s="306"/>
      <c r="AI19" s="414">
        <v>0</v>
      </c>
      <c r="AJ19" s="414"/>
      <c r="AK19" s="77">
        <f t="shared" ref="AK19:AL22" si="6">AE19+AG19+AI19</f>
        <v>0</v>
      </c>
      <c r="AL19" s="77">
        <f t="shared" si="6"/>
        <v>0</v>
      </c>
      <c r="AM19" s="306">
        <v>0</v>
      </c>
      <c r="AN19" s="306"/>
      <c r="AO19" s="306">
        <v>1</v>
      </c>
      <c r="AP19" s="306"/>
      <c r="AQ19" s="306">
        <v>0</v>
      </c>
      <c r="AR19" s="306"/>
      <c r="AS19" s="77">
        <f t="shared" ref="AS19:AT22" si="7">AM19+AO19+AQ19</f>
        <v>1</v>
      </c>
      <c r="AT19" s="77">
        <f t="shared" si="7"/>
        <v>0</v>
      </c>
      <c r="AU19" s="80">
        <f>U19+AC19+AK19+AS19</f>
        <v>1</v>
      </c>
      <c r="AV19" s="138">
        <f>+V19</f>
        <v>0</v>
      </c>
      <c r="AW19" s="138">
        <f>+V19+AD19</f>
        <v>0</v>
      </c>
      <c r="AX19" s="138">
        <f>+V19+AD19+AL19</f>
        <v>0</v>
      </c>
      <c r="AY19" s="138">
        <f>+V19+AD19+AL19+AT19</f>
        <v>0</v>
      </c>
      <c r="AZ19" s="140">
        <f t="shared" si="0"/>
        <v>0</v>
      </c>
      <c r="BA19" s="141">
        <f t="shared" si="0"/>
        <v>0</v>
      </c>
      <c r="BB19" s="142">
        <f t="shared" si="1"/>
        <v>0</v>
      </c>
      <c r="BC19" s="142">
        <f t="shared" si="2"/>
        <v>0</v>
      </c>
      <c r="BD19" s="133">
        <f t="shared" ref="BD19:BG22" si="8">((IF(AND(AV19&gt;0,$F19&gt;0),AV19/$F19,0)))</f>
        <v>0</v>
      </c>
      <c r="BE19" s="133">
        <f t="shared" si="8"/>
        <v>0</v>
      </c>
      <c r="BF19" s="133">
        <f t="shared" si="8"/>
        <v>0</v>
      </c>
      <c r="BG19" s="133">
        <f t="shared" si="8"/>
        <v>0</v>
      </c>
    </row>
    <row r="20" spans="2:59" ht="141" customHeight="1">
      <c r="B20" s="508"/>
      <c r="C20" s="135" t="str">
        <f>+'Anexo 1. 01-FR-003 POA INSTIT.'!C52</f>
        <v>3.2. Implementar el 100% de las actividades orientadas a promover el diseño y presentación de propuestas de innovación por parte de los(as) funcionarios(as) y colaboradores(as) de la Personería de Bogotá D.C., en el cuatrienio.</v>
      </c>
      <c r="D20" s="220" t="str">
        <f>+'Anexo 1. 01-FR-003 POA INSTIT.'!D52</f>
        <v>3.2.1. Desarrollar 4 concursos y/o convocatorias orientadas a promover el diseño y presentación de propuestas de innovación por parte de los funcionarios y colaboradores de la Personería de Bogotá D.C., en el cuatrienio</v>
      </c>
      <c r="E20" s="73">
        <f>+'Anexo 1. 01-FR-003 POA INSTIT.'!E52</f>
        <v>1</v>
      </c>
      <c r="F20" s="79">
        <f>+'Anexo 1. 01-FR-003 POA INSTIT.'!F52</f>
        <v>4</v>
      </c>
      <c r="G20" s="79">
        <f>+'Anexo 1. 01-FR-003 POA INSTIT.'!L52</f>
        <v>1</v>
      </c>
      <c r="H20" s="108" t="str">
        <f>+'Anexo 1. 01-FR-003 POA INSTIT.'!G52</f>
        <v>S.I.</v>
      </c>
      <c r="I20" s="75" t="str">
        <f>+'Anexo 1. 01-FR-003 POA INSTIT.'!H52</f>
        <v>Concursos y/o convocatorias orientadas a promover el diseño y presentación de propuestas de innovación desarrolladas</v>
      </c>
      <c r="J20" s="125" t="s">
        <v>311</v>
      </c>
      <c r="K20" s="413" t="s">
        <v>312</v>
      </c>
      <c r="L20" s="137" t="s">
        <v>313</v>
      </c>
      <c r="M20" s="137" t="s">
        <v>512</v>
      </c>
      <c r="N20" s="92" t="str">
        <f>+'Anexo 1. 01-FR-003 POA INSTIT.'!J52</f>
        <v>*Dirección de Gestión del Conocimiento, Analítica e Innovación</v>
      </c>
      <c r="O20" s="306">
        <v>0</v>
      </c>
      <c r="P20" s="306"/>
      <c r="Q20" s="306">
        <v>0</v>
      </c>
      <c r="R20" s="306"/>
      <c r="S20" s="306">
        <v>0</v>
      </c>
      <c r="T20" s="306"/>
      <c r="U20" s="77">
        <f t="shared" si="4"/>
        <v>0</v>
      </c>
      <c r="V20" s="77">
        <f t="shared" si="4"/>
        <v>0</v>
      </c>
      <c r="W20" s="306">
        <v>0</v>
      </c>
      <c r="X20" s="306"/>
      <c r="Y20" s="306">
        <v>0</v>
      </c>
      <c r="Z20" s="306"/>
      <c r="AA20" s="306">
        <v>0</v>
      </c>
      <c r="AB20" s="306"/>
      <c r="AC20" s="77">
        <f t="shared" si="5"/>
        <v>0</v>
      </c>
      <c r="AD20" s="77">
        <f t="shared" si="5"/>
        <v>0</v>
      </c>
      <c r="AE20" s="306">
        <v>0</v>
      </c>
      <c r="AF20" s="306"/>
      <c r="AG20" s="306">
        <v>0</v>
      </c>
      <c r="AH20" s="306"/>
      <c r="AI20" s="414">
        <v>0</v>
      </c>
      <c r="AJ20" s="414"/>
      <c r="AK20" s="77">
        <f t="shared" si="6"/>
        <v>0</v>
      </c>
      <c r="AL20" s="77">
        <f t="shared" si="6"/>
        <v>0</v>
      </c>
      <c r="AM20" s="306">
        <v>0</v>
      </c>
      <c r="AN20" s="306"/>
      <c r="AO20" s="306">
        <v>1</v>
      </c>
      <c r="AP20" s="306"/>
      <c r="AQ20" s="306">
        <v>0</v>
      </c>
      <c r="AR20" s="306"/>
      <c r="AS20" s="77">
        <f t="shared" si="7"/>
        <v>1</v>
      </c>
      <c r="AT20" s="77">
        <f t="shared" si="7"/>
        <v>0</v>
      </c>
      <c r="AU20" s="80">
        <f>U20+AC20+AK20+AS20</f>
        <v>1</v>
      </c>
      <c r="AV20" s="138">
        <f>+V20</f>
        <v>0</v>
      </c>
      <c r="AW20" s="138">
        <f>+V20+AD20</f>
        <v>0</v>
      </c>
      <c r="AX20" s="138">
        <f>+V20+AD20+AL20</f>
        <v>0</v>
      </c>
      <c r="AY20" s="138">
        <f>+V20+AD20+AL20+AT20</f>
        <v>0</v>
      </c>
      <c r="AZ20" s="140">
        <f t="shared" si="0"/>
        <v>0</v>
      </c>
      <c r="BA20" s="141">
        <f t="shared" si="0"/>
        <v>0</v>
      </c>
      <c r="BB20" s="142">
        <f t="shared" si="1"/>
        <v>0</v>
      </c>
      <c r="BC20" s="142">
        <f t="shared" si="2"/>
        <v>0</v>
      </c>
      <c r="BD20" s="133">
        <f t="shared" si="8"/>
        <v>0</v>
      </c>
      <c r="BE20" s="133">
        <f t="shared" si="8"/>
        <v>0</v>
      </c>
      <c r="BF20" s="133">
        <f t="shared" si="8"/>
        <v>0</v>
      </c>
      <c r="BG20" s="133">
        <f t="shared" si="8"/>
        <v>0</v>
      </c>
    </row>
    <row r="21" spans="2:59" ht="132.75" customHeight="1">
      <c r="B21" s="508"/>
      <c r="C21" s="586" t="str">
        <f>+'Anexo 1. 01-FR-003 POA INSTIT.'!C53</f>
        <v>3.3. Implementar una (1) estrategia que incorpore herramientas técnicas y tecnológicas que permitan la captura de información, y el procesamiento y análisis de bases de datos, en el cuatrienio.</v>
      </c>
      <c r="D21" s="220" t="str">
        <f>+'Anexo 1. 01-FR-003 POA INSTIT.'!D53</f>
        <v>3.3.1.  Formular e implementar una unidad de análisis de datos, en el cuatrienio</v>
      </c>
      <c r="E21" s="73">
        <f>+'Anexo 1. 01-FR-003 POA INSTIT.'!E53</f>
        <v>0.5</v>
      </c>
      <c r="F21" s="79">
        <f>+'Anexo 1. 01-FR-003 POA INSTIT.'!F53</f>
        <v>1</v>
      </c>
      <c r="G21" s="96">
        <f>+'Anexo 1. 01-FR-003 POA INSTIT.'!L53</f>
        <v>0.25</v>
      </c>
      <c r="H21" s="108" t="str">
        <f>+'Anexo 1. 01-FR-003 POA INSTIT.'!G53</f>
        <v>S.I.</v>
      </c>
      <c r="I21" s="75" t="str">
        <f>+'Anexo 1. 01-FR-003 POA INSTIT.'!H53</f>
        <v>Unidad de análisis de datos formulada e implementada</v>
      </c>
      <c r="J21" s="125" t="s">
        <v>314</v>
      </c>
      <c r="K21" s="413" t="s">
        <v>315</v>
      </c>
      <c r="L21" s="137" t="s">
        <v>316</v>
      </c>
      <c r="M21" s="137" t="s">
        <v>512</v>
      </c>
      <c r="N21" s="92" t="str">
        <f>+'Anexo 1. 01-FR-003 POA INSTIT.'!J53</f>
        <v>*Dirección de Gestión del Conocimiento, Analítica e Innovación</v>
      </c>
      <c r="O21" s="306">
        <v>0</v>
      </c>
      <c r="P21" s="306"/>
      <c r="Q21" s="306">
        <v>0</v>
      </c>
      <c r="R21" s="306"/>
      <c r="S21" s="306">
        <v>0</v>
      </c>
      <c r="T21" s="306"/>
      <c r="U21" s="77">
        <f t="shared" si="4"/>
        <v>0</v>
      </c>
      <c r="V21" s="77">
        <f t="shared" si="4"/>
        <v>0</v>
      </c>
      <c r="W21" s="306">
        <v>0</v>
      </c>
      <c r="X21" s="306"/>
      <c r="Y21" s="306">
        <v>0</v>
      </c>
      <c r="Z21" s="306"/>
      <c r="AA21" s="306">
        <v>0.125</v>
      </c>
      <c r="AB21" s="306"/>
      <c r="AC21" s="77">
        <f t="shared" si="5"/>
        <v>0.125</v>
      </c>
      <c r="AD21" s="77">
        <f t="shared" si="5"/>
        <v>0</v>
      </c>
      <c r="AE21" s="306">
        <v>0</v>
      </c>
      <c r="AF21" s="306"/>
      <c r="AG21" s="306">
        <v>0</v>
      </c>
      <c r="AH21" s="306"/>
      <c r="AI21" s="414">
        <v>0</v>
      </c>
      <c r="AJ21" s="414"/>
      <c r="AK21" s="77">
        <f t="shared" si="6"/>
        <v>0</v>
      </c>
      <c r="AL21" s="77">
        <f t="shared" si="6"/>
        <v>0</v>
      </c>
      <c r="AM21" s="306">
        <v>0</v>
      </c>
      <c r="AN21" s="306"/>
      <c r="AO21" s="306">
        <v>0</v>
      </c>
      <c r="AP21" s="306"/>
      <c r="AQ21" s="306">
        <v>0.125</v>
      </c>
      <c r="AR21" s="306"/>
      <c r="AS21" s="77">
        <f t="shared" si="7"/>
        <v>0.125</v>
      </c>
      <c r="AT21" s="77">
        <f t="shared" si="7"/>
        <v>0</v>
      </c>
      <c r="AU21" s="311">
        <f>U21+AC21+AK21+AS21</f>
        <v>0.25</v>
      </c>
      <c r="AV21" s="138">
        <f>+V21</f>
        <v>0</v>
      </c>
      <c r="AW21" s="138">
        <f>+V21+AD21</f>
        <v>0</v>
      </c>
      <c r="AX21" s="143">
        <f>+V21+AD21+AL21</f>
        <v>0</v>
      </c>
      <c r="AY21" s="138">
        <f>+V21+AD21+AL21+AT21</f>
        <v>0</v>
      </c>
      <c r="AZ21" s="140">
        <f t="shared" si="0"/>
        <v>0</v>
      </c>
      <c r="BA21" s="141">
        <f t="shared" si="0"/>
        <v>0</v>
      </c>
      <c r="BB21" s="142">
        <f t="shared" si="1"/>
        <v>0</v>
      </c>
      <c r="BC21" s="142">
        <f t="shared" si="2"/>
        <v>0</v>
      </c>
      <c r="BD21" s="133">
        <f t="shared" si="8"/>
        <v>0</v>
      </c>
      <c r="BE21" s="133">
        <f t="shared" si="8"/>
        <v>0</v>
      </c>
      <c r="BF21" s="133">
        <f t="shared" si="8"/>
        <v>0</v>
      </c>
      <c r="BG21" s="133">
        <f t="shared" si="8"/>
        <v>0</v>
      </c>
    </row>
    <row r="22" spans="2:59" ht="114" customHeight="1">
      <c r="B22" s="509"/>
      <c r="C22" s="587"/>
      <c r="D22" s="220" t="str">
        <f>+'Anexo 1. 01-FR-003 POA INSTIT.'!D54</f>
        <v>3.3.2. Elaborar 15 tableros de control sectoriales como insumo para los informes preventivos o para los análisis sectoriales, en el cuatrienio</v>
      </c>
      <c r="E22" s="73">
        <f>+'Anexo 1. 01-FR-003 POA INSTIT.'!E54</f>
        <v>0.5</v>
      </c>
      <c r="F22" s="79">
        <f>+'Anexo 1. 01-FR-003 POA INSTIT.'!F54</f>
        <v>15</v>
      </c>
      <c r="G22" s="79">
        <f>+'Anexo 1. 01-FR-003 POA INSTIT.'!L54</f>
        <v>4</v>
      </c>
      <c r="H22" s="108" t="str">
        <f>+'Anexo 1. 01-FR-003 POA INSTIT.'!G54</f>
        <v>S.I.</v>
      </c>
      <c r="I22" s="75" t="str">
        <f>+'Anexo 1. 01-FR-003 POA INSTIT.'!H54</f>
        <v>Tableros de control sectoriales elaborados</v>
      </c>
      <c r="J22" s="125" t="s">
        <v>317</v>
      </c>
      <c r="K22" s="413" t="s">
        <v>318</v>
      </c>
      <c r="L22" s="137" t="s">
        <v>319</v>
      </c>
      <c r="M22" s="137" t="s">
        <v>512</v>
      </c>
      <c r="N22" s="92" t="str">
        <f>+'Anexo 1. 01-FR-003 POA INSTIT.'!J54</f>
        <v>*Dirección de Gestión del Conocimiento, Analítica e Innovación</v>
      </c>
      <c r="O22" s="306">
        <v>0</v>
      </c>
      <c r="P22" s="306"/>
      <c r="Q22" s="306">
        <v>0</v>
      </c>
      <c r="R22" s="306"/>
      <c r="S22" s="306">
        <v>0</v>
      </c>
      <c r="T22" s="306"/>
      <c r="U22" s="77">
        <f t="shared" si="4"/>
        <v>0</v>
      </c>
      <c r="V22" s="77">
        <f t="shared" si="4"/>
        <v>0</v>
      </c>
      <c r="W22" s="306">
        <v>0</v>
      </c>
      <c r="X22" s="306"/>
      <c r="Y22" s="306">
        <v>0</v>
      </c>
      <c r="Z22" s="306"/>
      <c r="AA22" s="306">
        <v>0</v>
      </c>
      <c r="AB22" s="306"/>
      <c r="AC22" s="77">
        <f t="shared" si="5"/>
        <v>0</v>
      </c>
      <c r="AD22" s="77">
        <f t="shared" si="5"/>
        <v>0</v>
      </c>
      <c r="AE22" s="306">
        <v>2</v>
      </c>
      <c r="AF22" s="306"/>
      <c r="AG22" s="306">
        <v>0</v>
      </c>
      <c r="AH22" s="306"/>
      <c r="AI22" s="414">
        <v>0</v>
      </c>
      <c r="AJ22" s="414"/>
      <c r="AK22" s="77">
        <f t="shared" si="6"/>
        <v>2</v>
      </c>
      <c r="AL22" s="77">
        <f t="shared" si="6"/>
        <v>0</v>
      </c>
      <c r="AM22" s="306">
        <v>0</v>
      </c>
      <c r="AN22" s="306"/>
      <c r="AO22" s="306">
        <v>0</v>
      </c>
      <c r="AP22" s="306"/>
      <c r="AQ22" s="306">
        <v>2</v>
      </c>
      <c r="AR22" s="306"/>
      <c r="AS22" s="77">
        <f t="shared" si="7"/>
        <v>2</v>
      </c>
      <c r="AT22" s="77">
        <f t="shared" si="7"/>
        <v>0</v>
      </c>
      <c r="AU22" s="80">
        <f>U22+AC22+AK22+AS22</f>
        <v>4</v>
      </c>
      <c r="AV22" s="138">
        <f>+V22</f>
        <v>0</v>
      </c>
      <c r="AW22" s="138">
        <f>+V22+AD22</f>
        <v>0</v>
      </c>
      <c r="AX22" s="138">
        <f>+V22+AD22+AL22</f>
        <v>0</v>
      </c>
      <c r="AY22" s="138">
        <f>+V22+AD22+AL22+AT22</f>
        <v>0</v>
      </c>
      <c r="AZ22" s="140">
        <f t="shared" si="0"/>
        <v>0</v>
      </c>
      <c r="BA22" s="141">
        <f t="shared" si="0"/>
        <v>0</v>
      </c>
      <c r="BB22" s="142">
        <f t="shared" si="1"/>
        <v>0</v>
      </c>
      <c r="BC22" s="142">
        <f t="shared" si="2"/>
        <v>0</v>
      </c>
      <c r="BD22" s="133">
        <f t="shared" si="8"/>
        <v>0</v>
      </c>
      <c r="BE22" s="133">
        <f t="shared" si="8"/>
        <v>0</v>
      </c>
      <c r="BF22" s="133">
        <f t="shared" si="8"/>
        <v>0</v>
      </c>
      <c r="BG22" s="133">
        <f t="shared" si="8"/>
        <v>0</v>
      </c>
    </row>
    <row r="23" spans="2:59" ht="22.8">
      <c r="B23" s="523"/>
      <c r="C23" s="524"/>
      <c r="D23" s="524"/>
      <c r="E23" s="524"/>
      <c r="F23" s="524"/>
      <c r="G23" s="524"/>
      <c r="H23" s="524"/>
      <c r="I23" s="524"/>
      <c r="J23" s="524"/>
      <c r="K23" s="524"/>
      <c r="L23" s="524"/>
      <c r="M23" s="524"/>
      <c r="N23" s="524"/>
      <c r="O23" s="524"/>
      <c r="P23" s="524"/>
      <c r="Q23" s="524"/>
      <c r="R23" s="524"/>
      <c r="S23" s="524"/>
      <c r="T23" s="524"/>
      <c r="U23" s="524"/>
      <c r="V23" s="524"/>
      <c r="W23" s="524"/>
      <c r="X23" s="524"/>
      <c r="Y23" s="524"/>
      <c r="Z23" s="524"/>
      <c r="AA23" s="524"/>
      <c r="AB23" s="524"/>
      <c r="AC23" s="524"/>
      <c r="AD23" s="524"/>
      <c r="AE23" s="524"/>
      <c r="AF23" s="524"/>
      <c r="AG23" s="524"/>
      <c r="AH23" s="524"/>
      <c r="AI23" s="524"/>
      <c r="AJ23" s="524"/>
      <c r="AK23" s="524"/>
      <c r="AL23" s="524"/>
      <c r="AM23" s="524"/>
      <c r="AN23" s="524"/>
      <c r="AO23" s="524"/>
      <c r="AP23" s="524"/>
      <c r="AQ23" s="524"/>
      <c r="AR23" s="524"/>
      <c r="AS23" s="524"/>
      <c r="AT23" s="524"/>
      <c r="AU23" s="524"/>
      <c r="AV23" s="581"/>
      <c r="AW23" s="569" t="s">
        <v>16</v>
      </c>
      <c r="AX23" s="570"/>
      <c r="AY23" s="570"/>
      <c r="AZ23" s="1">
        <f t="shared" ref="AZ23:BG23" si="9">AVERAGE(AZ16:AZ22)</f>
        <v>0</v>
      </c>
      <c r="BA23" s="1">
        <f t="shared" si="9"/>
        <v>0</v>
      </c>
      <c r="BB23" s="1">
        <f t="shared" si="9"/>
        <v>0</v>
      </c>
      <c r="BC23" s="1">
        <f t="shared" si="9"/>
        <v>0</v>
      </c>
      <c r="BD23" s="1">
        <f t="shared" si="9"/>
        <v>0</v>
      </c>
      <c r="BE23" s="1">
        <f t="shared" si="9"/>
        <v>0</v>
      </c>
      <c r="BF23" s="1">
        <f t="shared" si="9"/>
        <v>0</v>
      </c>
      <c r="BG23" s="1">
        <f t="shared" si="9"/>
        <v>0</v>
      </c>
    </row>
    <row r="24" spans="2:59">
      <c r="B24" s="215"/>
      <c r="C24" s="215"/>
      <c r="D24" s="215"/>
      <c r="E24" s="215"/>
      <c r="F24" s="215"/>
      <c r="G24" s="216"/>
      <c r="H24" s="216"/>
      <c r="I24" s="215"/>
      <c r="J24" s="215"/>
      <c r="K24" s="215"/>
      <c r="L24" s="215"/>
      <c r="M24" s="215"/>
      <c r="N24" s="215"/>
    </row>
    <row r="25" spans="2:59">
      <c r="B25" s="215"/>
      <c r="C25" s="215"/>
      <c r="D25" s="580"/>
      <c r="E25" s="580"/>
      <c r="F25" s="580"/>
      <c r="G25" s="580"/>
      <c r="H25" s="580"/>
      <c r="I25" s="580"/>
      <c r="J25" s="580"/>
      <c r="K25" s="580"/>
      <c r="L25" s="580"/>
      <c r="M25" s="580"/>
      <c r="N25" s="580"/>
    </row>
    <row r="26" spans="2:59" ht="30" customHeight="1">
      <c r="B26" s="81" t="s">
        <v>23</v>
      </c>
      <c r="C26" s="95">
        <v>45450</v>
      </c>
      <c r="D26" s="238"/>
      <c r="E26" s="572" t="s">
        <v>50</v>
      </c>
      <c r="F26" s="573" t="s">
        <v>719</v>
      </c>
      <c r="G26" s="574"/>
      <c r="H26" s="574"/>
      <c r="I26" s="574"/>
      <c r="J26" s="575"/>
      <c r="K26" s="239"/>
      <c r="L26" s="542"/>
      <c r="M26" s="542"/>
      <c r="N26" s="579"/>
    </row>
    <row r="27" spans="2:59" ht="13.5" customHeight="1">
      <c r="B27" s="215"/>
      <c r="C27" s="215"/>
      <c r="D27" s="239"/>
      <c r="E27" s="572"/>
      <c r="F27" s="576"/>
      <c r="G27" s="577"/>
      <c r="H27" s="577"/>
      <c r="I27" s="577"/>
      <c r="J27" s="578"/>
      <c r="K27" s="215"/>
      <c r="L27" s="215"/>
      <c r="M27" s="215"/>
      <c r="N27" s="215"/>
    </row>
    <row r="28" spans="2:59" ht="31.5" customHeight="1">
      <c r="B28" s="81" t="s">
        <v>49</v>
      </c>
      <c r="C28" s="95">
        <v>45679</v>
      </c>
      <c r="D28" s="215"/>
      <c r="E28" s="215"/>
      <c r="F28" s="215"/>
      <c r="K28" s="215"/>
      <c r="L28" s="215"/>
      <c r="M28" s="215"/>
      <c r="N28" s="215"/>
    </row>
    <row r="29" spans="2:59">
      <c r="B29" s="215"/>
      <c r="C29" s="215"/>
      <c r="D29" s="215"/>
      <c r="E29" s="215"/>
      <c r="F29" s="215"/>
      <c r="K29" s="215"/>
      <c r="L29" s="215"/>
      <c r="M29" s="215"/>
      <c r="N29" s="215"/>
    </row>
    <row r="30" spans="2:59" ht="31.5" customHeight="1">
      <c r="B30" s="81" t="s">
        <v>49</v>
      </c>
      <c r="C30" s="95">
        <v>45898</v>
      </c>
      <c r="D30" s="215"/>
      <c r="E30" s="215"/>
      <c r="F30" s="215"/>
      <c r="K30" s="215"/>
      <c r="L30" s="215"/>
      <c r="M30" s="215"/>
      <c r="N30" s="215"/>
    </row>
    <row r="31" spans="2:59">
      <c r="B31" s="215"/>
      <c r="C31" s="215"/>
      <c r="D31" s="215"/>
      <c r="E31" s="215"/>
      <c r="F31" s="215"/>
      <c r="K31" s="215"/>
      <c r="L31" s="215"/>
      <c r="M31" s="215"/>
      <c r="N31" s="215"/>
    </row>
    <row r="32" spans="2:59">
      <c r="B32" s="215"/>
      <c r="C32" s="215"/>
      <c r="D32" s="215"/>
      <c r="E32" s="215"/>
      <c r="F32" s="215"/>
      <c r="K32" s="215"/>
      <c r="L32" s="215"/>
      <c r="M32" s="215"/>
      <c r="N32" s="215"/>
    </row>
    <row r="33" spans="2:14" ht="15" customHeight="1">
      <c r="B33" s="215"/>
      <c r="C33" s="215"/>
      <c r="D33" s="215"/>
      <c r="E33" s="215"/>
      <c r="F33" s="215"/>
      <c r="G33" s="216"/>
      <c r="H33" s="216"/>
      <c r="I33" s="571"/>
      <c r="J33" s="571"/>
      <c r="K33" s="571"/>
      <c r="L33" s="571"/>
      <c r="M33" s="217"/>
      <c r="N33" s="217"/>
    </row>
    <row r="34" spans="2:14" ht="15" customHeight="1">
      <c r="B34" s="522" t="s">
        <v>144</v>
      </c>
      <c r="C34" s="522"/>
      <c r="D34" s="522"/>
      <c r="E34" s="522"/>
      <c r="F34" s="522"/>
      <c r="G34" s="216"/>
      <c r="H34" s="216"/>
      <c r="I34" s="215"/>
      <c r="J34" s="215"/>
      <c r="K34" s="240"/>
      <c r="L34" s="215"/>
      <c r="M34" s="215"/>
      <c r="N34" s="215"/>
    </row>
    <row r="35" spans="2:14" ht="15" customHeight="1">
      <c r="B35" s="215"/>
      <c r="C35" s="215"/>
      <c r="D35" s="215"/>
      <c r="E35" s="215"/>
      <c r="F35" s="215"/>
      <c r="G35" s="216"/>
      <c r="H35" s="216"/>
      <c r="I35" s="571"/>
      <c r="J35" s="571"/>
      <c r="K35" s="571"/>
      <c r="L35" s="571"/>
      <c r="M35" s="217"/>
      <c r="N35" s="217"/>
    </row>
    <row r="36" spans="2:14" ht="15" customHeight="1">
      <c r="B36" s="215"/>
      <c r="C36" s="215"/>
      <c r="D36" s="215"/>
      <c r="E36" s="215"/>
      <c r="F36" s="215"/>
      <c r="G36" s="216"/>
      <c r="H36" s="216"/>
      <c r="I36" s="215"/>
      <c r="J36" s="215"/>
      <c r="K36" s="240"/>
      <c r="L36" s="215"/>
      <c r="M36" s="215"/>
      <c r="N36" s="215"/>
    </row>
    <row r="37" spans="2:14" ht="15" customHeight="1">
      <c r="B37" s="215"/>
      <c r="C37" s="215"/>
      <c r="D37" s="215"/>
      <c r="E37" s="215"/>
      <c r="F37" s="215"/>
      <c r="G37" s="216"/>
      <c r="H37" s="216"/>
      <c r="I37" s="571"/>
      <c r="J37" s="571"/>
      <c r="K37" s="571"/>
      <c r="L37" s="571"/>
      <c r="M37" s="217"/>
      <c r="N37" s="217"/>
    </row>
  </sheetData>
  <sheetProtection algorithmName="SHA-512" hashValue="6cTx1QJyW5E0eW/xY3mXNFRL6yZ+gODDkUEbdEH5kyitgCFynN/wbxgyMmUjIzl3fBHL0kRF7S58Y/5s53jB+w==" saltValue="vpPmV/71SCxCo1svzMrb9A==" spinCount="100000" sheet="1" objects="1" scenarios="1"/>
  <mergeCells count="71">
    <mergeCell ref="I37:L37"/>
    <mergeCell ref="B16:B17"/>
    <mergeCell ref="C16:C17"/>
    <mergeCell ref="C21:C22"/>
    <mergeCell ref="B19:B22"/>
    <mergeCell ref="E26:E27"/>
    <mergeCell ref="F26:J27"/>
    <mergeCell ref="L26:N26"/>
    <mergeCell ref="I33:L33"/>
    <mergeCell ref="B34:F34"/>
    <mergeCell ref="I35:L35"/>
    <mergeCell ref="D25:N25"/>
    <mergeCell ref="B23:AV23"/>
    <mergeCell ref="AW23:AY23"/>
    <mergeCell ref="AC14:AD14"/>
    <mergeCell ref="AE14:AF14"/>
    <mergeCell ref="AG14:AH14"/>
    <mergeCell ref="AI14:AJ14"/>
    <mergeCell ref="AK14:AL14"/>
    <mergeCell ref="AM14:AN14"/>
    <mergeCell ref="M12:M15"/>
    <mergeCell ref="N12:N15"/>
    <mergeCell ref="G12:G15"/>
    <mergeCell ref="H12:H15"/>
    <mergeCell ref="I12:I15"/>
    <mergeCell ref="J12:J15"/>
    <mergeCell ref="K12:K15"/>
    <mergeCell ref="L12:L15"/>
    <mergeCell ref="BD13:BD15"/>
    <mergeCell ref="BE13:BE15"/>
    <mergeCell ref="BF13:BF15"/>
    <mergeCell ref="BG13:BG15"/>
    <mergeCell ref="O14:P14"/>
    <mergeCell ref="Q14:R14"/>
    <mergeCell ref="S14:T14"/>
    <mergeCell ref="U14:V14"/>
    <mergeCell ref="W14:X14"/>
    <mergeCell ref="Y14:Z14"/>
    <mergeCell ref="BC13:BC15"/>
    <mergeCell ref="AA14:AB14"/>
    <mergeCell ref="AO14:AP14"/>
    <mergeCell ref="AQ14:AR14"/>
    <mergeCell ref="AS14:AT14"/>
    <mergeCell ref="AZ13:AZ15"/>
    <mergeCell ref="O12:AT12"/>
    <mergeCell ref="AU12:AU15"/>
    <mergeCell ref="AV12:AY12"/>
    <mergeCell ref="AZ12:BC12"/>
    <mergeCell ref="BA13:BA15"/>
    <mergeCell ref="BB13:BB15"/>
    <mergeCell ref="AM13:AT13"/>
    <mergeCell ref="AV13:AV15"/>
    <mergeCell ref="AW13:AW15"/>
    <mergeCell ref="AX13:AX15"/>
    <mergeCell ref="AY13:AY15"/>
    <mergeCell ref="F12:F15"/>
    <mergeCell ref="C9:D9"/>
    <mergeCell ref="B2:B6"/>
    <mergeCell ref="C2:BE6"/>
    <mergeCell ref="BF6:BG6"/>
    <mergeCell ref="AV7:AZ7"/>
    <mergeCell ref="C8:D8"/>
    <mergeCell ref="C10:D10"/>
    <mergeCell ref="B12:B15"/>
    <mergeCell ref="C12:C15"/>
    <mergeCell ref="D12:D15"/>
    <mergeCell ref="E12:E15"/>
    <mergeCell ref="BD12:BG12"/>
    <mergeCell ref="O13:V13"/>
    <mergeCell ref="W13:AD13"/>
    <mergeCell ref="AE13:AL13"/>
  </mergeCells>
  <conditionalFormatting sqref="AZ16:BC17 AZ19:BC22">
    <cfRule type="cellIs" dxfId="65" priority="6" operator="between">
      <formula>0.95</formula>
      <formula>1</formula>
    </cfRule>
    <cfRule type="cellIs" dxfId="64" priority="7" operator="between">
      <formula>0.75</formula>
      <formula>0.95</formula>
    </cfRule>
  </conditionalFormatting>
  <conditionalFormatting sqref="AZ16:BC22">
    <cfRule type="cellIs" dxfId="63" priority="1" operator="greaterThan">
      <formula>1</formula>
    </cfRule>
    <cfRule type="cellIs" dxfId="62" priority="4" operator="lessThan">
      <formula>0.75</formula>
    </cfRule>
  </conditionalFormatting>
  <conditionalFormatting sqref="AZ18:BC18">
    <cfRule type="cellIs" dxfId="61" priority="2" operator="between">
      <formula>0.95000000000001</formula>
      <formula>1</formula>
    </cfRule>
    <cfRule type="cellIs" dxfId="60" priority="3" operator="between">
      <formula>0.75</formula>
      <formula>0.95</formula>
    </cfRule>
  </conditionalFormatting>
  <dataValidations count="1">
    <dataValidation allowBlank="1" showInputMessage="1" showErrorMessage="1" prompt="Transcriba de manera exacta el objetivo definido en la caracterización del proceso." sqref="C9:D9" xr:uid="{00000000-0002-0000-0600-000000000000}"/>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1000000}">
          <x14:formula1>
            <xm:f>'Listas-N'!$E$6:$E$11</xm:f>
          </x14:formula1>
          <xm:sqref>C10:D10</xm:sqref>
        </x14:dataValidation>
        <x14:dataValidation type="list" allowBlank="1" showInputMessage="1" showErrorMessage="1" xr:uid="{00000000-0002-0000-0600-000002000000}">
          <x14:formula1>
            <xm:f>'Listas-N'!$C$6:$C$21</xm:f>
          </x14:formula1>
          <xm:sqref>C8:D8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B1:BG38"/>
  <sheetViews>
    <sheetView showGridLines="0" zoomScale="70" zoomScaleNormal="70" workbookViewId="0">
      <selection activeCell="B9" sqref="B9"/>
    </sheetView>
  </sheetViews>
  <sheetFormatPr baseColWidth="10" defaultColWidth="17.33203125" defaultRowHeight="15"/>
  <cols>
    <col min="1" max="1" width="4.33203125" style="66" customWidth="1"/>
    <col min="2" max="2" width="42.5546875" style="212" customWidth="1"/>
    <col min="3" max="3" width="32.44140625" style="212" customWidth="1"/>
    <col min="4" max="4" width="43.109375" style="212" customWidth="1"/>
    <col min="5" max="6" width="27.5546875" style="212" customWidth="1"/>
    <col min="7" max="8" width="29.33203125" style="213" customWidth="1"/>
    <col min="9" max="9" width="50.33203125" style="212" customWidth="1"/>
    <col min="10" max="10" width="41.109375" style="212" customWidth="1"/>
    <col min="11" max="11" width="37.44140625" style="212" customWidth="1"/>
    <col min="12" max="12" width="33.44140625" style="212" customWidth="1"/>
    <col min="13" max="13" width="28.5546875" style="212" customWidth="1"/>
    <col min="14" max="14" width="50" style="212" customWidth="1"/>
    <col min="15" max="46" width="15.88671875" style="66" customWidth="1"/>
    <col min="47" max="47" width="24.5546875" style="66" customWidth="1"/>
    <col min="48" max="48" width="22.88671875" style="66" customWidth="1"/>
    <col min="49" max="49" width="19.33203125" style="66" customWidth="1"/>
    <col min="50" max="50" width="18.44140625" style="66" customWidth="1"/>
    <col min="51" max="51" width="19.44140625" style="66" customWidth="1"/>
    <col min="52" max="52" width="23.33203125" style="66" customWidth="1"/>
    <col min="53" max="54" width="25.109375" style="66" customWidth="1"/>
    <col min="55" max="55" width="26.6640625" style="66" customWidth="1"/>
    <col min="56" max="56" width="26.33203125" style="66" customWidth="1"/>
    <col min="57" max="57" width="26.5546875" style="66" customWidth="1"/>
    <col min="58" max="58" width="26.33203125" style="66" customWidth="1"/>
    <col min="59" max="59" width="27.33203125" style="66" customWidth="1"/>
    <col min="60" max="16384" width="17.33203125" style="66"/>
  </cols>
  <sheetData>
    <row r="1" spans="2:59" ht="15" customHeight="1" thickBot="1"/>
    <row r="2" spans="2:59" ht="16.5" customHeight="1">
      <c r="B2" s="498" t="s">
        <v>125</v>
      </c>
      <c r="C2" s="530" t="s">
        <v>111</v>
      </c>
      <c r="D2" s="531"/>
      <c r="E2" s="531"/>
      <c r="F2" s="531"/>
      <c r="G2" s="531"/>
      <c r="H2" s="531"/>
      <c r="I2" s="531"/>
      <c r="J2" s="531"/>
      <c r="K2" s="531"/>
      <c r="L2" s="531"/>
      <c r="M2" s="531"/>
      <c r="N2" s="531"/>
      <c r="O2" s="531"/>
      <c r="P2" s="531"/>
      <c r="Q2" s="531"/>
      <c r="R2" s="531"/>
      <c r="S2" s="531"/>
      <c r="T2" s="531"/>
      <c r="U2" s="531"/>
      <c r="V2" s="531"/>
      <c r="W2" s="531"/>
      <c r="X2" s="531"/>
      <c r="Y2" s="531"/>
      <c r="Z2" s="531"/>
      <c r="AA2" s="531"/>
      <c r="AB2" s="531"/>
      <c r="AC2" s="531"/>
      <c r="AD2" s="531"/>
      <c r="AE2" s="531"/>
      <c r="AF2" s="531"/>
      <c r="AG2" s="531"/>
      <c r="AH2" s="531"/>
      <c r="AI2" s="531"/>
      <c r="AJ2" s="531"/>
      <c r="AK2" s="531"/>
      <c r="AL2" s="531"/>
      <c r="AM2" s="531"/>
      <c r="AN2" s="531"/>
      <c r="AO2" s="531"/>
      <c r="AP2" s="531"/>
      <c r="AQ2" s="531"/>
      <c r="AR2" s="531"/>
      <c r="AS2" s="531"/>
      <c r="AT2" s="531"/>
      <c r="AU2" s="531"/>
      <c r="AV2" s="531"/>
      <c r="AW2" s="531"/>
      <c r="AX2" s="531"/>
      <c r="AY2" s="531"/>
      <c r="AZ2" s="531"/>
      <c r="BA2" s="531"/>
      <c r="BB2" s="531"/>
      <c r="BC2" s="531"/>
      <c r="BD2" s="531"/>
      <c r="BE2" s="532"/>
      <c r="BF2" s="55" t="s">
        <v>643</v>
      </c>
      <c r="BG2" s="56"/>
    </row>
    <row r="3" spans="2:59" ht="16.5" customHeight="1">
      <c r="B3" s="499"/>
      <c r="C3" s="533"/>
      <c r="D3" s="534"/>
      <c r="E3" s="534"/>
      <c r="F3" s="534"/>
      <c r="G3" s="534"/>
      <c r="H3" s="534"/>
      <c r="I3" s="534"/>
      <c r="J3" s="534"/>
      <c r="K3" s="534"/>
      <c r="L3" s="534"/>
      <c r="M3" s="534"/>
      <c r="N3" s="534"/>
      <c r="O3" s="534"/>
      <c r="P3" s="534"/>
      <c r="Q3" s="534"/>
      <c r="R3" s="534"/>
      <c r="S3" s="534"/>
      <c r="T3" s="534"/>
      <c r="U3" s="534"/>
      <c r="V3" s="534"/>
      <c r="W3" s="534"/>
      <c r="X3" s="534"/>
      <c r="Y3" s="534"/>
      <c r="Z3" s="534"/>
      <c r="AA3" s="534"/>
      <c r="AB3" s="534"/>
      <c r="AC3" s="534"/>
      <c r="AD3" s="534"/>
      <c r="AE3" s="534"/>
      <c r="AF3" s="534"/>
      <c r="AG3" s="534"/>
      <c r="AH3" s="534"/>
      <c r="AI3" s="534"/>
      <c r="AJ3" s="534"/>
      <c r="AK3" s="534"/>
      <c r="AL3" s="534"/>
      <c r="AM3" s="534"/>
      <c r="AN3" s="534"/>
      <c r="AO3" s="534"/>
      <c r="AP3" s="534"/>
      <c r="AQ3" s="534"/>
      <c r="AR3" s="534"/>
      <c r="AS3" s="534"/>
      <c r="AT3" s="534"/>
      <c r="AU3" s="534"/>
      <c r="AV3" s="534"/>
      <c r="AW3" s="534"/>
      <c r="AX3" s="534"/>
      <c r="AY3" s="534"/>
      <c r="AZ3" s="534"/>
      <c r="BA3" s="534"/>
      <c r="BB3" s="534"/>
      <c r="BC3" s="534"/>
      <c r="BD3" s="534"/>
      <c r="BE3" s="535"/>
      <c r="BF3" s="57" t="s">
        <v>25</v>
      </c>
      <c r="BG3" s="58" t="s">
        <v>26</v>
      </c>
    </row>
    <row r="4" spans="2:59" ht="16.5" customHeight="1">
      <c r="B4" s="499"/>
      <c r="C4" s="533"/>
      <c r="D4" s="534"/>
      <c r="E4" s="534"/>
      <c r="F4" s="534"/>
      <c r="G4" s="534"/>
      <c r="H4" s="534"/>
      <c r="I4" s="534"/>
      <c r="J4" s="534"/>
      <c r="K4" s="534"/>
      <c r="L4" s="534"/>
      <c r="M4" s="534"/>
      <c r="N4" s="534"/>
      <c r="O4" s="534"/>
      <c r="P4" s="534"/>
      <c r="Q4" s="534"/>
      <c r="R4" s="534"/>
      <c r="S4" s="534"/>
      <c r="T4" s="534"/>
      <c r="U4" s="534"/>
      <c r="V4" s="534"/>
      <c r="W4" s="534"/>
      <c r="X4" s="534"/>
      <c r="Y4" s="534"/>
      <c r="Z4" s="534"/>
      <c r="AA4" s="534"/>
      <c r="AB4" s="534"/>
      <c r="AC4" s="534"/>
      <c r="AD4" s="534"/>
      <c r="AE4" s="534"/>
      <c r="AF4" s="534"/>
      <c r="AG4" s="534"/>
      <c r="AH4" s="534"/>
      <c r="AI4" s="534"/>
      <c r="AJ4" s="534"/>
      <c r="AK4" s="534"/>
      <c r="AL4" s="534"/>
      <c r="AM4" s="534"/>
      <c r="AN4" s="534"/>
      <c r="AO4" s="534"/>
      <c r="AP4" s="534"/>
      <c r="AQ4" s="534"/>
      <c r="AR4" s="534"/>
      <c r="AS4" s="534"/>
      <c r="AT4" s="534"/>
      <c r="AU4" s="534"/>
      <c r="AV4" s="534"/>
      <c r="AW4" s="534"/>
      <c r="AX4" s="534"/>
      <c r="AY4" s="534"/>
      <c r="AZ4" s="534"/>
      <c r="BA4" s="534"/>
      <c r="BB4" s="534"/>
      <c r="BC4" s="534"/>
      <c r="BD4" s="534"/>
      <c r="BE4" s="535"/>
      <c r="BF4" s="59">
        <v>6</v>
      </c>
      <c r="BG4" s="60" t="s">
        <v>34</v>
      </c>
    </row>
    <row r="5" spans="2:59" ht="16.5" customHeight="1">
      <c r="B5" s="499"/>
      <c r="C5" s="533"/>
      <c r="D5" s="534"/>
      <c r="E5" s="534"/>
      <c r="F5" s="534"/>
      <c r="G5" s="534"/>
      <c r="H5" s="534"/>
      <c r="I5" s="534"/>
      <c r="J5" s="534"/>
      <c r="K5" s="534"/>
      <c r="L5" s="534"/>
      <c r="M5" s="534"/>
      <c r="N5" s="534"/>
      <c r="O5" s="534"/>
      <c r="P5" s="534"/>
      <c r="Q5" s="534"/>
      <c r="R5" s="534"/>
      <c r="S5" s="534"/>
      <c r="T5" s="534"/>
      <c r="U5" s="534"/>
      <c r="V5" s="534"/>
      <c r="W5" s="534"/>
      <c r="X5" s="534"/>
      <c r="Y5" s="534"/>
      <c r="Z5" s="534"/>
      <c r="AA5" s="534"/>
      <c r="AB5" s="534"/>
      <c r="AC5" s="534"/>
      <c r="AD5" s="534"/>
      <c r="AE5" s="534"/>
      <c r="AF5" s="534"/>
      <c r="AG5" s="534"/>
      <c r="AH5" s="534"/>
      <c r="AI5" s="534"/>
      <c r="AJ5" s="534"/>
      <c r="AK5" s="534"/>
      <c r="AL5" s="534"/>
      <c r="AM5" s="534"/>
      <c r="AN5" s="534"/>
      <c r="AO5" s="534"/>
      <c r="AP5" s="534"/>
      <c r="AQ5" s="534"/>
      <c r="AR5" s="534"/>
      <c r="AS5" s="534"/>
      <c r="AT5" s="534"/>
      <c r="AU5" s="534"/>
      <c r="AV5" s="534"/>
      <c r="AW5" s="534"/>
      <c r="AX5" s="534"/>
      <c r="AY5" s="534"/>
      <c r="AZ5" s="534"/>
      <c r="BA5" s="534"/>
      <c r="BB5" s="534"/>
      <c r="BC5" s="534"/>
      <c r="BD5" s="534"/>
      <c r="BE5" s="535"/>
      <c r="BF5" s="61" t="s">
        <v>27</v>
      </c>
      <c r="BG5" s="62"/>
    </row>
    <row r="6" spans="2:59" ht="16.5" customHeight="1" thickBot="1">
      <c r="B6" s="500"/>
      <c r="C6" s="536"/>
      <c r="D6" s="537"/>
      <c r="E6" s="537"/>
      <c r="F6" s="537"/>
      <c r="G6" s="537"/>
      <c r="H6" s="537"/>
      <c r="I6" s="537"/>
      <c r="J6" s="537"/>
      <c r="K6" s="537"/>
      <c r="L6" s="537"/>
      <c r="M6" s="537"/>
      <c r="N6" s="537"/>
      <c r="O6" s="537"/>
      <c r="P6" s="537"/>
      <c r="Q6" s="537"/>
      <c r="R6" s="537"/>
      <c r="S6" s="537"/>
      <c r="T6" s="537"/>
      <c r="U6" s="537"/>
      <c r="V6" s="537"/>
      <c r="W6" s="537"/>
      <c r="X6" s="537"/>
      <c r="Y6" s="537"/>
      <c r="Z6" s="537"/>
      <c r="AA6" s="537"/>
      <c r="AB6" s="537"/>
      <c r="AC6" s="537"/>
      <c r="AD6" s="537"/>
      <c r="AE6" s="537"/>
      <c r="AF6" s="537"/>
      <c r="AG6" s="537"/>
      <c r="AH6" s="537"/>
      <c r="AI6" s="537"/>
      <c r="AJ6" s="537"/>
      <c r="AK6" s="537"/>
      <c r="AL6" s="537"/>
      <c r="AM6" s="537"/>
      <c r="AN6" s="537"/>
      <c r="AO6" s="537"/>
      <c r="AP6" s="537"/>
      <c r="AQ6" s="537"/>
      <c r="AR6" s="537"/>
      <c r="AS6" s="537"/>
      <c r="AT6" s="537"/>
      <c r="AU6" s="537"/>
      <c r="AV6" s="537"/>
      <c r="AW6" s="537"/>
      <c r="AX6" s="537"/>
      <c r="AY6" s="537"/>
      <c r="AZ6" s="537"/>
      <c r="BA6" s="537"/>
      <c r="BB6" s="537"/>
      <c r="BC6" s="537"/>
      <c r="BD6" s="537"/>
      <c r="BE6" s="538"/>
      <c r="BF6" s="539">
        <v>45428</v>
      </c>
      <c r="BG6" s="540"/>
    </row>
    <row r="7" spans="2:59" ht="19.5" customHeight="1">
      <c r="B7" s="63"/>
      <c r="C7" s="63"/>
      <c r="D7" s="63"/>
      <c r="E7" s="63"/>
      <c r="F7" s="63"/>
      <c r="G7" s="64"/>
      <c r="H7" s="64"/>
      <c r="I7" s="63"/>
      <c r="J7" s="63"/>
      <c r="K7" s="63"/>
      <c r="L7" s="63"/>
      <c r="M7" s="63"/>
      <c r="N7" s="63"/>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541"/>
      <c r="AW7" s="542"/>
      <c r="AX7" s="542"/>
      <c r="AY7" s="542"/>
      <c r="AZ7" s="543"/>
      <c r="BA7" s="246"/>
      <c r="BB7" s="246"/>
      <c r="BC7" s="246"/>
      <c r="BD7" s="65"/>
      <c r="BE7" s="65"/>
    </row>
    <row r="8" spans="2:59" ht="28.5" customHeight="1">
      <c r="B8" s="67" t="s">
        <v>44</v>
      </c>
      <c r="C8" s="590" t="s">
        <v>78</v>
      </c>
      <c r="D8" s="590"/>
      <c r="E8" s="68"/>
      <c r="F8" s="68"/>
      <c r="G8" s="68"/>
      <c r="H8" s="68"/>
      <c r="I8" s="68"/>
      <c r="J8" s="68"/>
      <c r="K8" s="68"/>
      <c r="L8" s="68"/>
      <c r="M8" s="68"/>
      <c r="N8" s="68"/>
      <c r="AV8" s="246"/>
      <c r="AW8" s="246"/>
      <c r="AX8" s="246"/>
      <c r="AY8" s="246"/>
      <c r="AZ8" s="246"/>
      <c r="BA8" s="246"/>
      <c r="BB8" s="246"/>
      <c r="BC8" s="246"/>
    </row>
    <row r="9" spans="2:59" ht="124.5" customHeight="1">
      <c r="B9" s="67" t="s">
        <v>31</v>
      </c>
      <c r="C9" s="588" t="s">
        <v>321</v>
      </c>
      <c r="D9" s="589"/>
      <c r="E9" s="68"/>
      <c r="F9" s="68"/>
      <c r="G9" s="68"/>
      <c r="H9" s="68"/>
      <c r="I9" s="68"/>
      <c r="J9" s="68"/>
      <c r="K9" s="68"/>
      <c r="L9" s="68"/>
      <c r="M9" s="68"/>
      <c r="N9" s="68"/>
      <c r="AV9" s="246"/>
      <c r="AW9" s="246"/>
      <c r="AX9" s="246"/>
      <c r="AY9" s="246"/>
      <c r="AZ9" s="246"/>
      <c r="BA9" s="246"/>
      <c r="BB9" s="246"/>
      <c r="BC9" s="246"/>
    </row>
    <row r="10" spans="2:59" ht="30" customHeight="1">
      <c r="B10" s="67" t="s">
        <v>96</v>
      </c>
      <c r="C10" s="545">
        <v>2025</v>
      </c>
      <c r="D10" s="546"/>
      <c r="E10" s="68"/>
      <c r="F10" s="68"/>
      <c r="G10" s="68"/>
      <c r="H10" s="68"/>
      <c r="I10" s="68"/>
      <c r="J10" s="68"/>
      <c r="K10" s="68"/>
      <c r="L10" s="68"/>
      <c r="M10" s="68"/>
      <c r="N10" s="68"/>
      <c r="AV10" s="246"/>
      <c r="AW10" s="246"/>
      <c r="AX10" s="246"/>
      <c r="AY10" s="246"/>
      <c r="AZ10" s="246"/>
      <c r="BA10" s="246"/>
      <c r="BB10" s="246"/>
      <c r="BC10" s="246"/>
    </row>
    <row r="11" spans="2:59" ht="14.25" customHeight="1">
      <c r="B11" s="63"/>
      <c r="C11" s="63"/>
      <c r="D11" s="63"/>
      <c r="E11" s="63"/>
      <c r="F11" s="63"/>
      <c r="G11" s="64"/>
      <c r="H11" s="64"/>
      <c r="I11" s="63"/>
      <c r="J11" s="63"/>
      <c r="K11" s="63"/>
      <c r="L11" s="63"/>
      <c r="M11" s="63"/>
      <c r="N11" s="63"/>
      <c r="AV11" s="246"/>
      <c r="AW11" s="246"/>
      <c r="AX11" s="246"/>
      <c r="AY11" s="246"/>
      <c r="AZ11" s="246"/>
      <c r="BA11" s="246"/>
      <c r="BB11" s="246"/>
      <c r="BC11" s="246"/>
    </row>
    <row r="12" spans="2:59" ht="33" customHeight="1">
      <c r="B12" s="497" t="s">
        <v>0</v>
      </c>
      <c r="C12" s="497" t="s">
        <v>51</v>
      </c>
      <c r="D12" s="497" t="s">
        <v>131</v>
      </c>
      <c r="E12" s="497" t="s">
        <v>59</v>
      </c>
      <c r="F12" s="497" t="s">
        <v>130</v>
      </c>
      <c r="G12" s="497" t="s">
        <v>56</v>
      </c>
      <c r="H12" s="497" t="s">
        <v>22</v>
      </c>
      <c r="I12" s="497" t="s">
        <v>58</v>
      </c>
      <c r="J12" s="497" t="s">
        <v>38</v>
      </c>
      <c r="K12" s="497" t="s">
        <v>33</v>
      </c>
      <c r="L12" s="497" t="s">
        <v>17</v>
      </c>
      <c r="M12" s="497" t="s">
        <v>39</v>
      </c>
      <c r="N12" s="497" t="s">
        <v>41</v>
      </c>
      <c r="O12" s="551" t="s">
        <v>105</v>
      </c>
      <c r="P12" s="551"/>
      <c r="Q12" s="551"/>
      <c r="R12" s="551"/>
      <c r="S12" s="551"/>
      <c r="T12" s="551"/>
      <c r="U12" s="551"/>
      <c r="V12" s="551"/>
      <c r="W12" s="551"/>
      <c r="X12" s="551"/>
      <c r="Y12" s="551"/>
      <c r="Z12" s="551"/>
      <c r="AA12" s="551"/>
      <c r="AB12" s="551"/>
      <c r="AC12" s="551"/>
      <c r="AD12" s="551"/>
      <c r="AE12" s="551"/>
      <c r="AF12" s="551"/>
      <c r="AG12" s="551"/>
      <c r="AH12" s="551"/>
      <c r="AI12" s="551"/>
      <c r="AJ12" s="551"/>
      <c r="AK12" s="551"/>
      <c r="AL12" s="551"/>
      <c r="AM12" s="551"/>
      <c r="AN12" s="551"/>
      <c r="AO12" s="551"/>
      <c r="AP12" s="551"/>
      <c r="AQ12" s="551"/>
      <c r="AR12" s="551"/>
      <c r="AS12" s="551"/>
      <c r="AT12" s="551"/>
      <c r="AU12" s="552" t="s">
        <v>60</v>
      </c>
      <c r="AV12" s="553" t="s">
        <v>126</v>
      </c>
      <c r="AW12" s="554"/>
      <c r="AX12" s="554"/>
      <c r="AY12" s="555"/>
      <c r="AZ12" s="556" t="s">
        <v>123</v>
      </c>
      <c r="BA12" s="557"/>
      <c r="BB12" s="557"/>
      <c r="BC12" s="558"/>
      <c r="BD12" s="547" t="s">
        <v>124</v>
      </c>
      <c r="BE12" s="548"/>
      <c r="BF12" s="548"/>
      <c r="BG12" s="549"/>
    </row>
    <row r="13" spans="2:59" ht="21.75" customHeight="1">
      <c r="B13" s="497"/>
      <c r="C13" s="497"/>
      <c r="D13" s="497"/>
      <c r="E13" s="497"/>
      <c r="F13" s="497"/>
      <c r="G13" s="497"/>
      <c r="H13" s="497"/>
      <c r="I13" s="497"/>
      <c r="J13" s="497"/>
      <c r="K13" s="497"/>
      <c r="L13" s="497"/>
      <c r="M13" s="497"/>
      <c r="N13" s="497"/>
      <c r="O13" s="550" t="s">
        <v>18</v>
      </c>
      <c r="P13" s="550"/>
      <c r="Q13" s="550"/>
      <c r="R13" s="550"/>
      <c r="S13" s="550"/>
      <c r="T13" s="550"/>
      <c r="U13" s="550"/>
      <c r="V13" s="550"/>
      <c r="W13" s="550" t="s">
        <v>19</v>
      </c>
      <c r="X13" s="550"/>
      <c r="Y13" s="550"/>
      <c r="Z13" s="550"/>
      <c r="AA13" s="550"/>
      <c r="AB13" s="550"/>
      <c r="AC13" s="550"/>
      <c r="AD13" s="550"/>
      <c r="AE13" s="550" t="s">
        <v>20</v>
      </c>
      <c r="AF13" s="550"/>
      <c r="AG13" s="550"/>
      <c r="AH13" s="550"/>
      <c r="AI13" s="550"/>
      <c r="AJ13" s="550"/>
      <c r="AK13" s="550"/>
      <c r="AL13" s="550"/>
      <c r="AM13" s="550" t="s">
        <v>21</v>
      </c>
      <c r="AN13" s="550"/>
      <c r="AO13" s="550"/>
      <c r="AP13" s="550"/>
      <c r="AQ13" s="550"/>
      <c r="AR13" s="550"/>
      <c r="AS13" s="550"/>
      <c r="AT13" s="550"/>
      <c r="AU13" s="552"/>
      <c r="AV13" s="562" t="s">
        <v>112</v>
      </c>
      <c r="AW13" s="562" t="s">
        <v>19</v>
      </c>
      <c r="AX13" s="562" t="s">
        <v>113</v>
      </c>
      <c r="AY13" s="562" t="s">
        <v>114</v>
      </c>
      <c r="AZ13" s="559" t="s">
        <v>112</v>
      </c>
      <c r="BA13" s="559" t="s">
        <v>115</v>
      </c>
      <c r="BB13" s="559" t="s">
        <v>116</v>
      </c>
      <c r="BC13" s="559" t="s">
        <v>117</v>
      </c>
      <c r="BD13" s="565" t="s">
        <v>18</v>
      </c>
      <c r="BE13" s="565" t="s">
        <v>19</v>
      </c>
      <c r="BF13" s="565" t="s">
        <v>20</v>
      </c>
      <c r="BG13" s="565" t="s">
        <v>21</v>
      </c>
    </row>
    <row r="14" spans="2:59" ht="21.75" customHeight="1">
      <c r="B14" s="497"/>
      <c r="C14" s="497"/>
      <c r="D14" s="497"/>
      <c r="E14" s="497"/>
      <c r="F14" s="497"/>
      <c r="G14" s="497"/>
      <c r="H14" s="497"/>
      <c r="I14" s="497"/>
      <c r="J14" s="497"/>
      <c r="K14" s="497"/>
      <c r="L14" s="497"/>
      <c r="M14" s="497"/>
      <c r="N14" s="497"/>
      <c r="O14" s="568" t="s">
        <v>2</v>
      </c>
      <c r="P14" s="568"/>
      <c r="Q14" s="568" t="s">
        <v>3</v>
      </c>
      <c r="R14" s="568"/>
      <c r="S14" s="568" t="s">
        <v>4</v>
      </c>
      <c r="T14" s="568"/>
      <c r="U14" s="551" t="s">
        <v>5</v>
      </c>
      <c r="V14" s="551"/>
      <c r="W14" s="568" t="s">
        <v>24</v>
      </c>
      <c r="X14" s="568"/>
      <c r="Y14" s="568" t="s">
        <v>6</v>
      </c>
      <c r="Z14" s="568"/>
      <c r="AA14" s="568" t="s">
        <v>7</v>
      </c>
      <c r="AB14" s="568"/>
      <c r="AC14" s="551" t="s">
        <v>5</v>
      </c>
      <c r="AD14" s="551"/>
      <c r="AE14" s="568" t="s">
        <v>8</v>
      </c>
      <c r="AF14" s="568"/>
      <c r="AG14" s="568" t="s">
        <v>9</v>
      </c>
      <c r="AH14" s="568"/>
      <c r="AI14" s="568" t="s">
        <v>10</v>
      </c>
      <c r="AJ14" s="568"/>
      <c r="AK14" s="551" t="s">
        <v>5</v>
      </c>
      <c r="AL14" s="551"/>
      <c r="AM14" s="568" t="s">
        <v>11</v>
      </c>
      <c r="AN14" s="568"/>
      <c r="AO14" s="568" t="s">
        <v>12</v>
      </c>
      <c r="AP14" s="568"/>
      <c r="AQ14" s="568" t="s">
        <v>13</v>
      </c>
      <c r="AR14" s="568"/>
      <c r="AS14" s="551" t="s">
        <v>5</v>
      </c>
      <c r="AT14" s="551"/>
      <c r="AU14" s="552"/>
      <c r="AV14" s="563"/>
      <c r="AW14" s="563"/>
      <c r="AX14" s="563"/>
      <c r="AY14" s="563"/>
      <c r="AZ14" s="560"/>
      <c r="BA14" s="560"/>
      <c r="BB14" s="560"/>
      <c r="BC14" s="560"/>
      <c r="BD14" s="566"/>
      <c r="BE14" s="566"/>
      <c r="BF14" s="566"/>
      <c r="BG14" s="566"/>
    </row>
    <row r="15" spans="2:59" ht="21.75" customHeight="1">
      <c r="B15" s="497"/>
      <c r="C15" s="497"/>
      <c r="D15" s="497"/>
      <c r="E15" s="497"/>
      <c r="F15" s="497"/>
      <c r="G15" s="497"/>
      <c r="H15" s="497"/>
      <c r="I15" s="497"/>
      <c r="J15" s="497"/>
      <c r="K15" s="497"/>
      <c r="L15" s="497"/>
      <c r="M15" s="497"/>
      <c r="N15" s="497"/>
      <c r="O15" s="69" t="s">
        <v>14</v>
      </c>
      <c r="P15" s="70" t="s">
        <v>15</v>
      </c>
      <c r="Q15" s="69" t="s">
        <v>14</v>
      </c>
      <c r="R15" s="70" t="s">
        <v>15</v>
      </c>
      <c r="S15" s="69" t="s">
        <v>14</v>
      </c>
      <c r="T15" s="70" t="s">
        <v>15</v>
      </c>
      <c r="U15" s="71" t="s">
        <v>14</v>
      </c>
      <c r="V15" s="72" t="s">
        <v>15</v>
      </c>
      <c r="W15" s="69" t="s">
        <v>14</v>
      </c>
      <c r="X15" s="70" t="s">
        <v>15</v>
      </c>
      <c r="Y15" s="69" t="s">
        <v>14</v>
      </c>
      <c r="Z15" s="70" t="s">
        <v>15</v>
      </c>
      <c r="AA15" s="69" t="s">
        <v>14</v>
      </c>
      <c r="AB15" s="70" t="s">
        <v>15</v>
      </c>
      <c r="AC15" s="71" t="s">
        <v>14</v>
      </c>
      <c r="AD15" s="72" t="s">
        <v>15</v>
      </c>
      <c r="AE15" s="69" t="s">
        <v>14</v>
      </c>
      <c r="AF15" s="70" t="s">
        <v>15</v>
      </c>
      <c r="AG15" s="69" t="s">
        <v>14</v>
      </c>
      <c r="AH15" s="70" t="s">
        <v>15</v>
      </c>
      <c r="AI15" s="69" t="s">
        <v>14</v>
      </c>
      <c r="AJ15" s="70" t="s">
        <v>15</v>
      </c>
      <c r="AK15" s="71" t="s">
        <v>14</v>
      </c>
      <c r="AL15" s="72" t="s">
        <v>15</v>
      </c>
      <c r="AM15" s="69" t="s">
        <v>14</v>
      </c>
      <c r="AN15" s="70" t="s">
        <v>15</v>
      </c>
      <c r="AO15" s="69" t="s">
        <v>14</v>
      </c>
      <c r="AP15" s="70" t="s">
        <v>15</v>
      </c>
      <c r="AQ15" s="69" t="s">
        <v>14</v>
      </c>
      <c r="AR15" s="70" t="s">
        <v>15</v>
      </c>
      <c r="AS15" s="71" t="s">
        <v>14</v>
      </c>
      <c r="AT15" s="72" t="s">
        <v>15</v>
      </c>
      <c r="AU15" s="552"/>
      <c r="AV15" s="564"/>
      <c r="AW15" s="564"/>
      <c r="AX15" s="564"/>
      <c r="AY15" s="564"/>
      <c r="AZ15" s="561"/>
      <c r="BA15" s="561"/>
      <c r="BB15" s="561"/>
      <c r="BC15" s="561"/>
      <c r="BD15" s="567"/>
      <c r="BE15" s="567"/>
      <c r="BF15" s="567"/>
      <c r="BG15" s="567"/>
    </row>
    <row r="16" spans="2:59" ht="80.099999999999994" customHeight="1">
      <c r="B16" s="591" t="str">
        <f>+'Anexo 1. 01-FR-003 POA INSTIT.'!B55</f>
        <v>4. Fortalecer las capacidades institucionales a través de la  modernización y la transformación tecnológica de la Personería de Bogotá, D. C.</v>
      </c>
      <c r="C16" s="591" t="str">
        <f>+'Anexo 1. 01-FR-003 POA INSTIT.'!C55</f>
        <v>4.1 Implementar el 100% de las acciones planeadas que permitan avanzar en la transformación digital de la Personería de Bogotá D.C. de manera óptima, en un período de 4 años.</v>
      </c>
      <c r="D16" s="144" t="str">
        <f>+'Anexo 1. 01-FR-003 POA INSTIT.'!D55</f>
        <v>4.1.1 Implementar el 100% de los proyectos programados en la hoja de ruta del Plan Estratégico de Tecnología, garantizando el cumpliendo con los plazos y presupuestos asignados para el cuatrienio</v>
      </c>
      <c r="E16" s="73">
        <f>+'Anexo 1. 01-FR-003 POA INSTIT.'!E55</f>
        <v>0.14000000000000001</v>
      </c>
      <c r="F16" s="20">
        <f>+'Anexo 1. 01-FR-003 POA INSTIT.'!F55</f>
        <v>1</v>
      </c>
      <c r="G16" s="145">
        <f>+'Anexo 1. 01-FR-003 POA INSTIT.'!L55</f>
        <v>0.25</v>
      </c>
      <c r="H16" s="108" t="str">
        <f>+'Anexo 1. 01-FR-003 POA INSTIT.'!G55</f>
        <v>S.I.</v>
      </c>
      <c r="I16" s="146" t="str">
        <f>+'Anexo 1. 01-FR-003 POA INSTIT.'!H55</f>
        <v xml:space="preserve">
 Proyectos programados en la hoja de ruta del PETI implementados.
</v>
      </c>
      <c r="J16" s="147" t="s">
        <v>330</v>
      </c>
      <c r="K16" s="223" t="s">
        <v>571</v>
      </c>
      <c r="L16" s="149" t="s">
        <v>322</v>
      </c>
      <c r="M16" s="149" t="s">
        <v>323</v>
      </c>
      <c r="N16" s="149" t="str">
        <f>+'Anexo 1. 01-FR-003 POA INSTIT.'!J55</f>
        <v>*Dirección de Tecnologías de La Información y las Comunicaciones
*Subdirección de Ingeniería de Software, Bases de Datos y Seguridad
*Subdirección de Infraestructura, Redes y Soporte</v>
      </c>
      <c r="O16" s="307">
        <v>0.01</v>
      </c>
      <c r="P16" s="307"/>
      <c r="Q16" s="307">
        <v>0.01</v>
      </c>
      <c r="R16" s="307"/>
      <c r="S16" s="307">
        <v>0.02</v>
      </c>
      <c r="T16" s="307"/>
      <c r="U16" s="21">
        <f>O16+Q16+S16</f>
        <v>0.04</v>
      </c>
      <c r="V16" s="21">
        <f>P16+R16+T16</f>
        <v>0</v>
      </c>
      <c r="W16" s="307">
        <v>0.02</v>
      </c>
      <c r="X16" s="307"/>
      <c r="Y16" s="307">
        <v>0.03</v>
      </c>
      <c r="Z16" s="307"/>
      <c r="AA16" s="307">
        <v>0.03</v>
      </c>
      <c r="AB16" s="307"/>
      <c r="AC16" s="21">
        <f>W16+Y16+AA16</f>
        <v>0.08</v>
      </c>
      <c r="AD16" s="21">
        <f>X16+Z16+AB16</f>
        <v>0</v>
      </c>
      <c r="AE16" s="307">
        <v>0.03</v>
      </c>
      <c r="AF16" s="307"/>
      <c r="AG16" s="307">
        <v>0.03</v>
      </c>
      <c r="AH16" s="307"/>
      <c r="AI16" s="309">
        <v>0.02</v>
      </c>
      <c r="AJ16" s="309"/>
      <c r="AK16" s="21">
        <f>AE16+AG16+AI16</f>
        <v>0.08</v>
      </c>
      <c r="AL16" s="21">
        <f>AF16+AH16+AJ16</f>
        <v>0</v>
      </c>
      <c r="AM16" s="309">
        <v>0.02</v>
      </c>
      <c r="AN16" s="307"/>
      <c r="AO16" s="309">
        <v>0.02</v>
      </c>
      <c r="AP16" s="307"/>
      <c r="AQ16" s="307">
        <v>0.01</v>
      </c>
      <c r="AR16" s="307"/>
      <c r="AS16" s="21">
        <f>AM16+AO16+AQ16</f>
        <v>0.05</v>
      </c>
      <c r="AT16" s="21">
        <f>AN16+AP16+AR16</f>
        <v>0</v>
      </c>
      <c r="AU16" s="21">
        <f>U16+AC16+AK16+AS16</f>
        <v>0.25</v>
      </c>
      <c r="AV16" s="139">
        <f>+V16</f>
        <v>0</v>
      </c>
      <c r="AW16" s="139">
        <f>+V16+AD16</f>
        <v>0</v>
      </c>
      <c r="AX16" s="139">
        <f>+V16+AD16+AL16</f>
        <v>0</v>
      </c>
      <c r="AY16" s="139">
        <f>+V16+AD16+AL16+AT16</f>
        <v>0</v>
      </c>
      <c r="AZ16" s="140">
        <f t="shared" ref="AZ16:BC17" si="0">IF(AND(AV16&gt;0,$AU16&gt;0),AV16/$AU16,0)</f>
        <v>0</v>
      </c>
      <c r="BA16" s="142">
        <f t="shared" si="0"/>
        <v>0</v>
      </c>
      <c r="BB16" s="142">
        <f t="shared" si="0"/>
        <v>0</v>
      </c>
      <c r="BC16" s="142">
        <f t="shared" si="0"/>
        <v>0</v>
      </c>
      <c r="BD16" s="152">
        <f>(IF(AND(AV16&gt;0,$F16&gt;0),AV16/$F16,0))</f>
        <v>0</v>
      </c>
      <c r="BE16" s="152">
        <f>(IF(AND(AW16&gt;0,$F16&gt;0),AW16/$F16,0))</f>
        <v>0</v>
      </c>
      <c r="BF16" s="152">
        <f>(IF(AND(AX16&gt;0,$F16&gt;0),AX16/$F16,0))</f>
        <v>0</v>
      </c>
      <c r="BG16" s="152">
        <f>(IF(AND(AY16&gt;0,$F16&gt;0),AY16/$F16,0))</f>
        <v>0</v>
      </c>
    </row>
    <row r="17" spans="2:59" ht="80.099999999999994" customHeight="1">
      <c r="B17" s="592"/>
      <c r="C17" s="592"/>
      <c r="D17" s="144" t="str">
        <f>+'Anexo 1. 01-FR-003 POA INSTIT.'!D56</f>
        <v xml:space="preserve">4.1.2 Ejecutar el 100% de los controles y requisitos de seguridad definidos por el Sistema de Gestión de Seguridad de la Información -SGSI- durante el cuatrienio.
</v>
      </c>
      <c r="E17" s="73">
        <f>+'Anexo 1. 01-FR-003 POA INSTIT.'!E56</f>
        <v>0.14000000000000001</v>
      </c>
      <c r="F17" s="20">
        <f>+'Anexo 1. 01-FR-003 POA INSTIT.'!F56</f>
        <v>1</v>
      </c>
      <c r="G17" s="145">
        <f>+'Anexo 1. 01-FR-003 POA INSTIT.'!L56</f>
        <v>1</v>
      </c>
      <c r="H17" s="108" t="str">
        <f>+'Anexo 1. 01-FR-003 POA INSTIT.'!G56</f>
        <v>S.I.</v>
      </c>
      <c r="I17" s="146" t="str">
        <f>+'Anexo 1. 01-FR-003 POA INSTIT.'!H56</f>
        <v xml:space="preserve">Porcentaje de los controles y requisitos de seguridad ejecutados, en el Plan de Seguridad y Privacidad de la Información
</v>
      </c>
      <c r="J17" s="148" t="s">
        <v>482</v>
      </c>
      <c r="K17" s="223" t="s">
        <v>572</v>
      </c>
      <c r="L17" s="149" t="s">
        <v>324</v>
      </c>
      <c r="M17" s="149" t="s">
        <v>325</v>
      </c>
      <c r="N17" s="149" t="str">
        <f>+'Anexo 1. 01-FR-003 POA INSTIT.'!J56</f>
        <v>*Dirección de Tecnologías de La Información y las Comunicaciones</v>
      </c>
      <c r="O17" s="307">
        <v>1</v>
      </c>
      <c r="P17" s="307"/>
      <c r="Q17" s="307">
        <v>1</v>
      </c>
      <c r="R17" s="307"/>
      <c r="S17" s="307">
        <v>1</v>
      </c>
      <c r="T17" s="307"/>
      <c r="U17" s="21">
        <f>IFERROR((AVERAGE(S17)),0)</f>
        <v>1</v>
      </c>
      <c r="V17" s="21">
        <f>IFERROR((AVERAGE(T17)),0)</f>
        <v>0</v>
      </c>
      <c r="W17" s="307">
        <v>1</v>
      </c>
      <c r="X17" s="307"/>
      <c r="Y17" s="307">
        <v>1</v>
      </c>
      <c r="Z17" s="307"/>
      <c r="AA17" s="307">
        <v>1</v>
      </c>
      <c r="AB17" s="307"/>
      <c r="AC17" s="21">
        <f>IFERROR((AVERAGE(AA17)),0)</f>
        <v>1</v>
      </c>
      <c r="AD17" s="21">
        <f>IFERROR((AVERAGE(AB17)),0)</f>
        <v>0</v>
      </c>
      <c r="AE17" s="307">
        <v>1</v>
      </c>
      <c r="AF17" s="307"/>
      <c r="AG17" s="307">
        <v>1</v>
      </c>
      <c r="AH17" s="307"/>
      <c r="AI17" s="307">
        <v>1</v>
      </c>
      <c r="AJ17" s="309"/>
      <c r="AK17" s="21">
        <f>IFERROR((AVERAGE(AI17)),0)</f>
        <v>1</v>
      </c>
      <c r="AL17" s="21">
        <f>IFERROR((AVERAGE(AJ17)),0)</f>
        <v>0</v>
      </c>
      <c r="AM17" s="307">
        <v>1</v>
      </c>
      <c r="AN17" s="307"/>
      <c r="AO17" s="307">
        <v>1</v>
      </c>
      <c r="AP17" s="307"/>
      <c r="AQ17" s="307">
        <v>1</v>
      </c>
      <c r="AR17" s="309"/>
      <c r="AS17" s="21">
        <f>IFERROR((AVERAGE(AM17,AO17,AQ17)),0)</f>
        <v>1</v>
      </c>
      <c r="AT17" s="21">
        <f>IFERROR((AVERAGE(AN17,AP17,AR17)),0)</f>
        <v>0</v>
      </c>
      <c r="AU17" s="21">
        <f>IFERROR((AVERAGE(O17,Q17,S17,W17,Y17,AA17,AE17,AG17,AI17,AM17,AO17,AQ17)),0)</f>
        <v>1</v>
      </c>
      <c r="AV17" s="139">
        <f>IFERROR((AVERAGE(P17,R17,T17)),0)</f>
        <v>0</v>
      </c>
      <c r="AW17" s="139">
        <f>IFERROR((AVERAGE(P17,R17,T17,X17,Z17,AB17)),0)</f>
        <v>0</v>
      </c>
      <c r="AX17" s="139">
        <f>IFERROR((AVERAGE(P17,R17,T17,X17,Z17,AB17,AF17,AH17,AJ17)),0)</f>
        <v>0</v>
      </c>
      <c r="AY17" s="139">
        <f>IFERROR((AVERAGE(P17,R17,T17,X17,Z17,AB17,AF17,AH17,AJ17,AJ17,AN17,AP17,AR17)),0)</f>
        <v>0</v>
      </c>
      <c r="AZ17" s="140">
        <f t="shared" si="0"/>
        <v>0</v>
      </c>
      <c r="BA17" s="142">
        <f t="shared" si="0"/>
        <v>0</v>
      </c>
      <c r="BB17" s="142">
        <f t="shared" si="0"/>
        <v>0</v>
      </c>
      <c r="BC17" s="142">
        <f t="shared" si="0"/>
        <v>0</v>
      </c>
      <c r="BD17" s="133">
        <f>(((IF(AND(AV17&gt;0,$F17&gt;0),AV17/$F17,0)))/4)*0.25</f>
        <v>0</v>
      </c>
      <c r="BE17" s="133">
        <f>(((IF(AND(AW17&gt;0,$F17&gt;0),AW17/$F17,0)))/4)*0.5</f>
        <v>0</v>
      </c>
      <c r="BF17" s="133">
        <f>(((IF(AND(AX17&gt;0,$F17&gt;0),AX17/$F17,0)))/4)*0.75</f>
        <v>0</v>
      </c>
      <c r="BG17" s="133">
        <f>(((IF(AND(AY17&gt;0,$F17&gt;0),AY17/$F17,0)))/4)</f>
        <v>0</v>
      </c>
    </row>
    <row r="18" spans="2:59" ht="80.099999999999994" customHeight="1">
      <c r="B18" s="592"/>
      <c r="C18" s="592"/>
      <c r="D18" s="144" t="str">
        <f>+'Anexo 1. 01-FR-003 POA INSTIT.'!D57</f>
        <v>4.1.3 Implementar el 100% de los proyectos planificados, ofreciendo cobertura, rapidez y seguridad en la prestación de servicios digitales a los ciudadanos durante el cuatrienio.</v>
      </c>
      <c r="E18" s="73">
        <f>+'Anexo 1. 01-FR-003 POA INSTIT.'!E57</f>
        <v>0.13</v>
      </c>
      <c r="F18" s="20">
        <f>+'Anexo 1. 01-FR-003 POA INSTIT.'!F57</f>
        <v>1</v>
      </c>
      <c r="G18" s="145">
        <f>+'Anexo 1. 01-FR-003 POA INSTIT.'!L57</f>
        <v>0.25</v>
      </c>
      <c r="H18" s="108" t="str">
        <f>+'Anexo 1. 01-FR-003 POA INSTIT.'!G57</f>
        <v>S.I.</v>
      </c>
      <c r="I18" s="146" t="str">
        <f>+'Anexo 1. 01-FR-003 POA INSTIT.'!H57</f>
        <v xml:space="preserve">Porcentaje de mejoras planificadas a los servicios digitales, implementadas </v>
      </c>
      <c r="J18" s="149" t="s">
        <v>666</v>
      </c>
      <c r="K18" s="223" t="s">
        <v>573</v>
      </c>
      <c r="L18" s="149" t="s">
        <v>326</v>
      </c>
      <c r="M18" s="149" t="s">
        <v>325</v>
      </c>
      <c r="N18" s="149" t="str">
        <f>+'Anexo 1. 01-FR-003 POA INSTIT.'!J57</f>
        <v>*Dirección de Tecnologías de La Información y las Comunicaciones
*Subdirección de Ingeniería de Software, Bases de Datos y Seguridad
*Subdirección de Infraestructura, Redes y Soporte</v>
      </c>
      <c r="O18" s="307">
        <v>0.01</v>
      </c>
      <c r="P18" s="307"/>
      <c r="Q18" s="307">
        <v>0.01</v>
      </c>
      <c r="R18" s="307"/>
      <c r="S18" s="307">
        <v>0.02</v>
      </c>
      <c r="T18" s="307"/>
      <c r="U18" s="21">
        <f t="shared" ref="U18:U23" si="1">O18+Q18+S18</f>
        <v>0.04</v>
      </c>
      <c r="V18" s="21">
        <f t="shared" ref="V18:V23" si="2">P18+R18+T18</f>
        <v>0</v>
      </c>
      <c r="W18" s="307">
        <v>0.02</v>
      </c>
      <c r="X18" s="307"/>
      <c r="Y18" s="307">
        <v>0.03</v>
      </c>
      <c r="Z18" s="307"/>
      <c r="AA18" s="307">
        <v>0.03</v>
      </c>
      <c r="AB18" s="307"/>
      <c r="AC18" s="21">
        <f t="shared" ref="AC18:AC23" si="3">W18+Y18+AA18</f>
        <v>0.08</v>
      </c>
      <c r="AD18" s="21">
        <f t="shared" ref="AD18:AD23" si="4">X18+Z18+AB18</f>
        <v>0</v>
      </c>
      <c r="AE18" s="307">
        <v>0.03</v>
      </c>
      <c r="AF18" s="307"/>
      <c r="AG18" s="307">
        <v>0.03</v>
      </c>
      <c r="AH18" s="307"/>
      <c r="AI18" s="309">
        <v>0.02</v>
      </c>
      <c r="AJ18" s="309"/>
      <c r="AK18" s="21">
        <f t="shared" ref="AK18:AL23" si="5">AE18+AG18+AI18</f>
        <v>0.08</v>
      </c>
      <c r="AL18" s="21">
        <f>AF18+AH18+AJ18</f>
        <v>0</v>
      </c>
      <c r="AM18" s="309">
        <v>0.02</v>
      </c>
      <c r="AN18" s="307"/>
      <c r="AO18" s="309">
        <v>0.02</v>
      </c>
      <c r="AP18" s="307"/>
      <c r="AQ18" s="307">
        <v>0.01</v>
      </c>
      <c r="AR18" s="307"/>
      <c r="AS18" s="21">
        <f t="shared" ref="AS18:AT23" si="6">AM18+AO18+AQ18</f>
        <v>0.05</v>
      </c>
      <c r="AT18" s="21">
        <f t="shared" si="6"/>
        <v>0</v>
      </c>
      <c r="AU18" s="21">
        <f t="shared" ref="AU18:AU23" si="7">U18+AC18+AK18+AS18</f>
        <v>0.25</v>
      </c>
      <c r="AV18" s="139">
        <f t="shared" ref="AV18:AV23" si="8">+V18</f>
        <v>0</v>
      </c>
      <c r="AW18" s="139">
        <f t="shared" ref="AW18:AW23" si="9">+V18+AD18</f>
        <v>0</v>
      </c>
      <c r="AX18" s="139">
        <f t="shared" ref="AX18:AX23" si="10">+V18+AD18+AL18</f>
        <v>0</v>
      </c>
      <c r="AY18" s="139">
        <f t="shared" ref="AY18:AY23" si="11">+V18+AD18+AL18+AT18</f>
        <v>0</v>
      </c>
      <c r="AZ18" s="140">
        <f t="shared" ref="AZ18:BC22" si="12">IF(AND(AV18&gt;0,$AU18&gt;0),AV18/$AU18,0)</f>
        <v>0</v>
      </c>
      <c r="BA18" s="142">
        <f t="shared" si="12"/>
        <v>0</v>
      </c>
      <c r="BB18" s="142">
        <f t="shared" si="12"/>
        <v>0</v>
      </c>
      <c r="BC18" s="142">
        <f t="shared" si="12"/>
        <v>0</v>
      </c>
      <c r="BD18" s="133">
        <f>(IF(AND(AV18&gt;0,$F18&gt;0),AV18/$F18,0))</f>
        <v>0</v>
      </c>
      <c r="BE18" s="133">
        <f>(IF(AND(AW18&gt;0,$F18&gt;0),AW18/$F18,0))</f>
        <v>0</v>
      </c>
      <c r="BF18" s="133">
        <f>(IF(AND(AX18&gt;0,$F18&gt;0),AX18/$F18,0))</f>
        <v>0</v>
      </c>
      <c r="BG18" s="133">
        <f>(IF(AND(AY18&gt;0,$F18&gt;0),AY18/$F18,0))</f>
        <v>0</v>
      </c>
    </row>
    <row r="19" spans="2:59" ht="80.099999999999994" customHeight="1">
      <c r="B19" s="592"/>
      <c r="C19" s="592"/>
      <c r="D19" s="144" t="str">
        <f>+'Anexo 1. 01-FR-003 POA INSTIT.'!D58</f>
        <v>4.1.4 Ejecutar el 100% de las actividades programadas para garantizar la exactitud, completitud y fiabilidad de los datos que facilite la toma de decisiones durante el cuatrienio.</v>
      </c>
      <c r="E19" s="73">
        <f>+'Anexo 1. 01-FR-003 POA INSTIT.'!E58</f>
        <v>0.14000000000000001</v>
      </c>
      <c r="F19" s="20">
        <f>+'Anexo 1. 01-FR-003 POA INSTIT.'!F58</f>
        <v>1</v>
      </c>
      <c r="G19" s="145">
        <f>+'Anexo 1. 01-FR-003 POA INSTIT.'!L58</f>
        <v>0.25</v>
      </c>
      <c r="H19" s="108" t="str">
        <f>+'Anexo 1. 01-FR-003 POA INSTIT.'!G58</f>
        <v>S.I.</v>
      </c>
      <c r="I19" s="146" t="str">
        <f>+'Anexo 1. 01-FR-003 POA INSTIT.'!H58</f>
        <v xml:space="preserve">  Actividades programadas para garantizar la exactitud, completitud y fiabilidad de los datos ejecutadas</v>
      </c>
      <c r="J19" s="149" t="s">
        <v>513</v>
      </c>
      <c r="K19" s="223" t="s">
        <v>574</v>
      </c>
      <c r="L19" s="149" t="s">
        <v>514</v>
      </c>
      <c r="M19" s="149" t="s">
        <v>325</v>
      </c>
      <c r="N19" s="149" t="str">
        <f>+'Anexo 1. 01-FR-003 POA INSTIT.'!J58</f>
        <v>*Dirección de Tecnologías de La Información y las Comunicaciones
*Subdirección de Ingeniería de Software, Bases de Datos y Seguridad</v>
      </c>
      <c r="O19" s="307">
        <v>0.01</v>
      </c>
      <c r="P19" s="307"/>
      <c r="Q19" s="307">
        <v>0.01</v>
      </c>
      <c r="R19" s="307"/>
      <c r="S19" s="307">
        <v>0.02</v>
      </c>
      <c r="T19" s="307"/>
      <c r="U19" s="21">
        <f t="shared" si="1"/>
        <v>0.04</v>
      </c>
      <c r="V19" s="21">
        <f t="shared" si="2"/>
        <v>0</v>
      </c>
      <c r="W19" s="307">
        <v>0.02</v>
      </c>
      <c r="X19" s="307"/>
      <c r="Y19" s="307">
        <v>0.03</v>
      </c>
      <c r="Z19" s="307"/>
      <c r="AA19" s="307">
        <v>0.03</v>
      </c>
      <c r="AB19" s="307"/>
      <c r="AC19" s="21">
        <f t="shared" si="3"/>
        <v>0.08</v>
      </c>
      <c r="AD19" s="21">
        <f t="shared" si="4"/>
        <v>0</v>
      </c>
      <c r="AE19" s="307">
        <v>0.03</v>
      </c>
      <c r="AF19" s="307"/>
      <c r="AG19" s="307">
        <v>0.03</v>
      </c>
      <c r="AH19" s="307"/>
      <c r="AI19" s="309">
        <v>0.02</v>
      </c>
      <c r="AJ19" s="309"/>
      <c r="AK19" s="21">
        <f t="shared" si="5"/>
        <v>0.08</v>
      </c>
      <c r="AL19" s="21">
        <f>AF19+AH19+AJ19</f>
        <v>0</v>
      </c>
      <c r="AM19" s="309">
        <v>0.02</v>
      </c>
      <c r="AN19" s="307"/>
      <c r="AO19" s="309">
        <v>0.02</v>
      </c>
      <c r="AP19" s="307"/>
      <c r="AQ19" s="307">
        <v>0.01</v>
      </c>
      <c r="AR19" s="307"/>
      <c r="AS19" s="21">
        <f t="shared" si="6"/>
        <v>0.05</v>
      </c>
      <c r="AT19" s="21">
        <f t="shared" si="6"/>
        <v>0</v>
      </c>
      <c r="AU19" s="21">
        <f t="shared" si="7"/>
        <v>0.25</v>
      </c>
      <c r="AV19" s="139">
        <f t="shared" si="8"/>
        <v>0</v>
      </c>
      <c r="AW19" s="139">
        <f t="shared" si="9"/>
        <v>0</v>
      </c>
      <c r="AX19" s="139">
        <f t="shared" si="10"/>
        <v>0</v>
      </c>
      <c r="AY19" s="139">
        <f t="shared" si="11"/>
        <v>0</v>
      </c>
      <c r="AZ19" s="140">
        <f t="shared" si="12"/>
        <v>0</v>
      </c>
      <c r="BA19" s="142">
        <f t="shared" si="12"/>
        <v>0</v>
      </c>
      <c r="BB19" s="142">
        <f t="shared" si="12"/>
        <v>0</v>
      </c>
      <c r="BC19" s="142">
        <f t="shared" si="12"/>
        <v>0</v>
      </c>
      <c r="BD19" s="133">
        <f t="shared" ref="BD19:BG23" si="13">((IF(AND(AV19&gt;0,$F19&gt;0),AV19/$F19,0)))</f>
        <v>0</v>
      </c>
      <c r="BE19" s="133">
        <f t="shared" si="13"/>
        <v>0</v>
      </c>
      <c r="BF19" s="133">
        <f t="shared" si="13"/>
        <v>0</v>
      </c>
      <c r="BG19" s="133">
        <f t="shared" si="13"/>
        <v>0</v>
      </c>
    </row>
    <row r="20" spans="2:59" ht="80.099999999999994" customHeight="1">
      <c r="B20" s="592"/>
      <c r="C20" s="592"/>
      <c r="D20" s="144" t="str">
        <f>+'Anexo 1. 01-FR-003 POA INSTIT.'!D59</f>
        <v>4.1.5 Implementar el 100% de los proyectos programados, garantizando la usabilidad, fiabilidad y eficiencia a los Sistemas de Información durante el cuatrienio,</v>
      </c>
      <c r="E20" s="73">
        <f>+'Anexo 1. 01-FR-003 POA INSTIT.'!E59</f>
        <v>0.14000000000000001</v>
      </c>
      <c r="F20" s="20">
        <f>+'Anexo 1. 01-FR-003 POA INSTIT.'!F59</f>
        <v>1</v>
      </c>
      <c r="G20" s="145">
        <f>+'Anexo 1. 01-FR-003 POA INSTIT.'!L59</f>
        <v>0.25</v>
      </c>
      <c r="H20" s="108" t="str">
        <f>+'Anexo 1. 01-FR-003 POA INSTIT.'!G59</f>
        <v>S.I.</v>
      </c>
      <c r="I20" s="146" t="str">
        <f>+'Anexo 1. 01-FR-003 POA INSTIT.'!H59</f>
        <v xml:space="preserve">Proyectos programados a los Sistemas de Información implementados
</v>
      </c>
      <c r="J20" s="149" t="s">
        <v>331</v>
      </c>
      <c r="K20" s="223" t="s">
        <v>575</v>
      </c>
      <c r="L20" s="149" t="s">
        <v>515</v>
      </c>
      <c r="M20" s="149" t="s">
        <v>325</v>
      </c>
      <c r="N20" s="149" t="str">
        <f>+'Anexo 1. 01-FR-003 POA INSTIT.'!J59</f>
        <v>*Dirección de Tecnologías de La Información y las Comunicaciones
*Subdirección de Ingeniería de Software, Bases de Datos y Seguridad</v>
      </c>
      <c r="O20" s="307">
        <v>0.01</v>
      </c>
      <c r="P20" s="307"/>
      <c r="Q20" s="307">
        <v>0.01</v>
      </c>
      <c r="R20" s="307"/>
      <c r="S20" s="307">
        <v>0.02</v>
      </c>
      <c r="T20" s="307"/>
      <c r="U20" s="21">
        <f t="shared" si="1"/>
        <v>0.04</v>
      </c>
      <c r="V20" s="21">
        <f t="shared" si="2"/>
        <v>0</v>
      </c>
      <c r="W20" s="307">
        <v>0.02</v>
      </c>
      <c r="X20" s="307"/>
      <c r="Y20" s="307">
        <v>0.03</v>
      </c>
      <c r="Z20" s="307"/>
      <c r="AA20" s="307">
        <v>0.03</v>
      </c>
      <c r="AB20" s="307"/>
      <c r="AC20" s="21">
        <f t="shared" si="3"/>
        <v>0.08</v>
      </c>
      <c r="AD20" s="21">
        <f t="shared" si="4"/>
        <v>0</v>
      </c>
      <c r="AE20" s="307">
        <v>0.03</v>
      </c>
      <c r="AF20" s="307"/>
      <c r="AG20" s="307">
        <v>0.03</v>
      </c>
      <c r="AH20" s="307"/>
      <c r="AI20" s="309">
        <v>0.02</v>
      </c>
      <c r="AJ20" s="309"/>
      <c r="AK20" s="21">
        <f t="shared" si="5"/>
        <v>0.08</v>
      </c>
      <c r="AL20" s="21">
        <f>AF20+AH20+AJ20</f>
        <v>0</v>
      </c>
      <c r="AM20" s="309">
        <v>0.02</v>
      </c>
      <c r="AN20" s="307"/>
      <c r="AO20" s="309">
        <v>0.02</v>
      </c>
      <c r="AP20" s="307"/>
      <c r="AQ20" s="307">
        <v>0.01</v>
      </c>
      <c r="AR20" s="307"/>
      <c r="AS20" s="21">
        <f t="shared" si="6"/>
        <v>0.05</v>
      </c>
      <c r="AT20" s="21">
        <f t="shared" si="6"/>
        <v>0</v>
      </c>
      <c r="AU20" s="21">
        <f t="shared" si="7"/>
        <v>0.25</v>
      </c>
      <c r="AV20" s="139">
        <f t="shared" si="8"/>
        <v>0</v>
      </c>
      <c r="AW20" s="139">
        <f t="shared" si="9"/>
        <v>0</v>
      </c>
      <c r="AX20" s="139">
        <f t="shared" si="10"/>
        <v>0</v>
      </c>
      <c r="AY20" s="139">
        <f t="shared" si="11"/>
        <v>0</v>
      </c>
      <c r="AZ20" s="140">
        <f t="shared" si="12"/>
        <v>0</v>
      </c>
      <c r="BA20" s="142">
        <f t="shared" si="12"/>
        <v>0</v>
      </c>
      <c r="BB20" s="142">
        <f t="shared" si="12"/>
        <v>0</v>
      </c>
      <c r="BC20" s="142">
        <f t="shared" si="12"/>
        <v>0</v>
      </c>
      <c r="BD20" s="133">
        <f t="shared" si="13"/>
        <v>0</v>
      </c>
      <c r="BE20" s="133">
        <f t="shared" si="13"/>
        <v>0</v>
      </c>
      <c r="BF20" s="133">
        <f t="shared" si="13"/>
        <v>0</v>
      </c>
      <c r="BG20" s="133">
        <f t="shared" si="13"/>
        <v>0</v>
      </c>
    </row>
    <row r="21" spans="2:59" ht="80.099999999999994" customHeight="1">
      <c r="B21" s="592"/>
      <c r="C21" s="592"/>
      <c r="D21" s="144" t="str">
        <f>+'Anexo 1. 01-FR-003 POA INSTIT.'!D60</f>
        <v>4.1.6 Ejecutar el 100% las actividades programadas en el Plan de Cultura y  Apropiación, para fomentar el uso y aprovechamiento de las herramientas TIC durante el cuatrienio</v>
      </c>
      <c r="E21" s="73">
        <f>+'Anexo 1. 01-FR-003 POA INSTIT.'!E60</f>
        <v>0.13</v>
      </c>
      <c r="F21" s="20">
        <f>+'Anexo 1. 01-FR-003 POA INSTIT.'!F60</f>
        <v>1</v>
      </c>
      <c r="G21" s="145">
        <f>+'Anexo 1. 01-FR-003 POA INSTIT.'!L60</f>
        <v>0.25</v>
      </c>
      <c r="H21" s="108" t="str">
        <f>+'Anexo 1. 01-FR-003 POA INSTIT.'!G60</f>
        <v>S.I.</v>
      </c>
      <c r="I21" s="146" t="str">
        <f>+'Anexo 1. 01-FR-003 POA INSTIT.'!H60</f>
        <v>Actividades programadas en el Plan de Cultura y  Apropiación ejecutadas</v>
      </c>
      <c r="J21" s="149" t="s">
        <v>327</v>
      </c>
      <c r="K21" s="223" t="s">
        <v>516</v>
      </c>
      <c r="L21" s="149" t="s">
        <v>517</v>
      </c>
      <c r="M21" s="149" t="s">
        <v>328</v>
      </c>
      <c r="N21" s="149" t="str">
        <f>+'Anexo 1. 01-FR-003 POA INSTIT.'!J60</f>
        <v>*Dirección de Tecnologías de La Información y las Comunicaciones</v>
      </c>
      <c r="O21" s="307">
        <v>0.01</v>
      </c>
      <c r="P21" s="307"/>
      <c r="Q21" s="307">
        <v>0.01</v>
      </c>
      <c r="R21" s="307"/>
      <c r="S21" s="307">
        <v>0.02</v>
      </c>
      <c r="T21" s="307"/>
      <c r="U21" s="21">
        <f t="shared" si="1"/>
        <v>0.04</v>
      </c>
      <c r="V21" s="21">
        <f t="shared" si="2"/>
        <v>0</v>
      </c>
      <c r="W21" s="307">
        <v>0.02</v>
      </c>
      <c r="X21" s="307"/>
      <c r="Y21" s="307">
        <v>0.03</v>
      </c>
      <c r="Z21" s="307"/>
      <c r="AA21" s="307">
        <v>0.03</v>
      </c>
      <c r="AB21" s="307"/>
      <c r="AC21" s="21">
        <f t="shared" si="3"/>
        <v>0.08</v>
      </c>
      <c r="AD21" s="21">
        <f t="shared" si="4"/>
        <v>0</v>
      </c>
      <c r="AE21" s="307">
        <v>0.03</v>
      </c>
      <c r="AF21" s="307"/>
      <c r="AG21" s="307">
        <v>0.03</v>
      </c>
      <c r="AH21" s="307"/>
      <c r="AI21" s="309">
        <v>0.02</v>
      </c>
      <c r="AJ21" s="309"/>
      <c r="AK21" s="21">
        <f t="shared" si="5"/>
        <v>0.08</v>
      </c>
      <c r="AL21" s="21">
        <f>AF21+AH21+AJ21</f>
        <v>0</v>
      </c>
      <c r="AM21" s="309">
        <v>0.02</v>
      </c>
      <c r="AN21" s="307"/>
      <c r="AO21" s="309">
        <v>0.02</v>
      </c>
      <c r="AP21" s="307"/>
      <c r="AQ21" s="307">
        <v>0.01</v>
      </c>
      <c r="AR21" s="307"/>
      <c r="AS21" s="21">
        <f t="shared" si="6"/>
        <v>0.05</v>
      </c>
      <c r="AT21" s="21">
        <f t="shared" si="6"/>
        <v>0</v>
      </c>
      <c r="AU21" s="21">
        <f t="shared" si="7"/>
        <v>0.25</v>
      </c>
      <c r="AV21" s="139">
        <f t="shared" si="8"/>
        <v>0</v>
      </c>
      <c r="AW21" s="139">
        <f t="shared" si="9"/>
        <v>0</v>
      </c>
      <c r="AX21" s="139">
        <f t="shared" si="10"/>
        <v>0</v>
      </c>
      <c r="AY21" s="139">
        <f t="shared" si="11"/>
        <v>0</v>
      </c>
      <c r="AZ21" s="140">
        <f t="shared" si="12"/>
        <v>0</v>
      </c>
      <c r="BA21" s="142">
        <f t="shared" si="12"/>
        <v>0</v>
      </c>
      <c r="BB21" s="142">
        <f t="shared" si="12"/>
        <v>0</v>
      </c>
      <c r="BC21" s="142">
        <f t="shared" si="12"/>
        <v>0</v>
      </c>
      <c r="BD21" s="133">
        <f t="shared" si="13"/>
        <v>0</v>
      </c>
      <c r="BE21" s="133">
        <f t="shared" si="13"/>
        <v>0</v>
      </c>
      <c r="BF21" s="133">
        <f t="shared" si="13"/>
        <v>0</v>
      </c>
      <c r="BG21" s="133">
        <f t="shared" si="13"/>
        <v>0</v>
      </c>
    </row>
    <row r="22" spans="2:59" ht="80.099999999999994" customHeight="1">
      <c r="B22" s="592"/>
      <c r="C22" s="592"/>
      <c r="D22" s="144" t="str">
        <f>+'Anexo 1. 01-FR-003 POA INSTIT.'!D61</f>
        <v xml:space="preserve">
4.1.7 Ejecutar el 100% de las actividades programadas para garantizar la robustez, disponibilidad y escalabilidad de la infraestructura tecnológica durante el cuatrienio.</v>
      </c>
      <c r="E22" s="73">
        <f>+'Anexo 1. 01-FR-003 POA INSTIT.'!E61</f>
        <v>0.14000000000000001</v>
      </c>
      <c r="F22" s="20">
        <f>+'Anexo 1. 01-FR-003 POA INSTIT.'!F61</f>
        <v>1</v>
      </c>
      <c r="G22" s="145">
        <f>+'Anexo 1. 01-FR-003 POA INSTIT.'!L61</f>
        <v>0.25</v>
      </c>
      <c r="H22" s="108" t="str">
        <f>+'Anexo 1. 01-FR-003 POA INSTIT.'!G61</f>
        <v>S.I.</v>
      </c>
      <c r="I22" s="146" t="str">
        <f>+'Anexo 1. 01-FR-003 POA INSTIT.'!H61</f>
        <v>Actividades programadas para garantizar la robustez, disponibilidad y escalabilidad de la infraestructura tecnológica ejecutadas</v>
      </c>
      <c r="J22" s="149" t="s">
        <v>332</v>
      </c>
      <c r="K22" s="223" t="s">
        <v>576</v>
      </c>
      <c r="L22" s="149" t="s">
        <v>329</v>
      </c>
      <c r="M22" s="149" t="s">
        <v>325</v>
      </c>
      <c r="N22" s="149" t="str">
        <f>+'Anexo 1. 01-FR-003 POA INSTIT.'!J61</f>
        <v>*Dirección de Tecnologías de La Información y las Comunicaciones
*Subdirección de Ingeniería de Software, Bases de Datos y Seguridad</v>
      </c>
      <c r="O22" s="307">
        <v>0.01</v>
      </c>
      <c r="P22" s="307"/>
      <c r="Q22" s="307">
        <v>0.01</v>
      </c>
      <c r="R22" s="307"/>
      <c r="S22" s="307">
        <v>0.02</v>
      </c>
      <c r="T22" s="307"/>
      <c r="U22" s="21">
        <f t="shared" si="1"/>
        <v>0.04</v>
      </c>
      <c r="V22" s="21">
        <f t="shared" si="2"/>
        <v>0</v>
      </c>
      <c r="W22" s="307">
        <v>0.02</v>
      </c>
      <c r="X22" s="307"/>
      <c r="Y22" s="307">
        <v>0.03</v>
      </c>
      <c r="Z22" s="307"/>
      <c r="AA22" s="307">
        <v>0.03</v>
      </c>
      <c r="AB22" s="307"/>
      <c r="AC22" s="21">
        <f t="shared" si="3"/>
        <v>0.08</v>
      </c>
      <c r="AD22" s="21">
        <f t="shared" si="4"/>
        <v>0</v>
      </c>
      <c r="AE22" s="307">
        <v>0.03</v>
      </c>
      <c r="AF22" s="307"/>
      <c r="AG22" s="307">
        <v>0.03</v>
      </c>
      <c r="AH22" s="307"/>
      <c r="AI22" s="309">
        <v>0.02</v>
      </c>
      <c r="AJ22" s="309"/>
      <c r="AK22" s="21">
        <f t="shared" si="5"/>
        <v>0.08</v>
      </c>
      <c r="AL22" s="21">
        <f>AF22+AH22+AJ22</f>
        <v>0</v>
      </c>
      <c r="AM22" s="309">
        <v>0.02</v>
      </c>
      <c r="AN22" s="307"/>
      <c r="AO22" s="309">
        <v>0.02</v>
      </c>
      <c r="AP22" s="307"/>
      <c r="AQ22" s="307">
        <v>0.01</v>
      </c>
      <c r="AR22" s="307"/>
      <c r="AS22" s="21">
        <f t="shared" si="6"/>
        <v>0.05</v>
      </c>
      <c r="AT22" s="21">
        <f t="shared" si="6"/>
        <v>0</v>
      </c>
      <c r="AU22" s="21">
        <f t="shared" si="7"/>
        <v>0.25</v>
      </c>
      <c r="AV22" s="139">
        <f t="shared" si="8"/>
        <v>0</v>
      </c>
      <c r="AW22" s="139">
        <f t="shared" si="9"/>
        <v>0</v>
      </c>
      <c r="AX22" s="139">
        <f t="shared" si="10"/>
        <v>0</v>
      </c>
      <c r="AY22" s="139">
        <f t="shared" si="11"/>
        <v>0</v>
      </c>
      <c r="AZ22" s="140">
        <f t="shared" si="12"/>
        <v>0</v>
      </c>
      <c r="BA22" s="142">
        <f t="shared" si="12"/>
        <v>0</v>
      </c>
      <c r="BB22" s="142">
        <f t="shared" si="12"/>
        <v>0</v>
      </c>
      <c r="BC22" s="142">
        <f t="shared" si="12"/>
        <v>0</v>
      </c>
      <c r="BD22" s="133">
        <f t="shared" si="13"/>
        <v>0</v>
      </c>
      <c r="BE22" s="133">
        <f t="shared" si="13"/>
        <v>0</v>
      </c>
      <c r="BF22" s="133">
        <f t="shared" si="13"/>
        <v>0</v>
      </c>
      <c r="BG22" s="133">
        <f t="shared" si="13"/>
        <v>0</v>
      </c>
    </row>
    <row r="23" spans="2:59" ht="181.2" customHeight="1">
      <c r="B23" s="593"/>
      <c r="C23" s="593"/>
      <c r="D23" s="144" t="str">
        <f>+'Anexo 1. 01-FR-003 POA INSTIT.'!D62</f>
        <v>4.1.8  Diseñar y/o implementar en un 100% los módulos y/o mejoras definidas para el Sistema de Información sobre Protesta y Conflictividad Social en el Distrito Capital, de la Personería de Bogotá, en el cuatrienio.</v>
      </c>
      <c r="E23" s="73">
        <f>+'Anexo 1. 01-FR-003 POA INSTIT.'!E62</f>
        <v>0.04</v>
      </c>
      <c r="F23" s="20">
        <f>+'Anexo 1. 01-FR-003 POA INSTIT.'!F62</f>
        <v>1</v>
      </c>
      <c r="G23" s="145">
        <f>+'Anexo 1. 01-FR-003 POA INSTIT.'!L62</f>
        <v>0.35</v>
      </c>
      <c r="H23" s="108" t="str">
        <f>+'Anexo 1. 01-FR-003 POA INSTIT.'!G62</f>
        <v>S.I.</v>
      </c>
      <c r="I23" s="146" t="str">
        <f>+'Anexo 1. 01-FR-003 POA INSTIT.'!H62</f>
        <v>Módulos y/o Mejoras al Sistema de Información de Protestas y Conflictividad Social Diseñadas y/o Implementadas</v>
      </c>
      <c r="J23" s="150" t="s">
        <v>165</v>
      </c>
      <c r="K23" s="224" t="s">
        <v>518</v>
      </c>
      <c r="L23" s="151" t="s">
        <v>170</v>
      </c>
      <c r="M23" s="151" t="s">
        <v>159</v>
      </c>
      <c r="N23" s="149" t="str">
        <f>+'Anexo 1. 01-FR-003 POA INSTIT.'!J62</f>
        <v>* P.D. para la Misionalidad del Ministerios Público y la funcion pública
Grupo para el Acompañamiento en Escenarios de Posible Vulneración de Derechos (GAEPVD).</v>
      </c>
      <c r="O23" s="307">
        <v>0</v>
      </c>
      <c r="P23" s="307"/>
      <c r="Q23" s="307">
        <v>0</v>
      </c>
      <c r="R23" s="307"/>
      <c r="S23" s="307">
        <v>0</v>
      </c>
      <c r="T23" s="307"/>
      <c r="U23" s="160">
        <f t="shared" si="1"/>
        <v>0</v>
      </c>
      <c r="V23" s="160">
        <f t="shared" si="2"/>
        <v>0</v>
      </c>
      <c r="W23" s="307">
        <v>0</v>
      </c>
      <c r="X23" s="307"/>
      <c r="Y23" s="307">
        <v>0</v>
      </c>
      <c r="Z23" s="307"/>
      <c r="AA23" s="307">
        <v>0</v>
      </c>
      <c r="AB23" s="307"/>
      <c r="AC23" s="160">
        <f t="shared" si="3"/>
        <v>0</v>
      </c>
      <c r="AD23" s="160">
        <f t="shared" si="4"/>
        <v>0</v>
      </c>
      <c r="AE23" s="307">
        <v>0</v>
      </c>
      <c r="AF23" s="307"/>
      <c r="AG23" s="307">
        <v>0</v>
      </c>
      <c r="AH23" s="307"/>
      <c r="AI23" s="307">
        <v>0</v>
      </c>
      <c r="AJ23" s="309"/>
      <c r="AK23" s="160">
        <f t="shared" si="5"/>
        <v>0</v>
      </c>
      <c r="AL23" s="160">
        <f t="shared" si="5"/>
        <v>0</v>
      </c>
      <c r="AM23" s="307">
        <v>0</v>
      </c>
      <c r="AN23" s="307"/>
      <c r="AO23" s="307">
        <v>0.35</v>
      </c>
      <c r="AP23" s="307"/>
      <c r="AQ23" s="307">
        <v>0</v>
      </c>
      <c r="AR23" s="307"/>
      <c r="AS23" s="21">
        <f t="shared" si="6"/>
        <v>0.35</v>
      </c>
      <c r="AT23" s="21">
        <f t="shared" si="6"/>
        <v>0</v>
      </c>
      <c r="AU23" s="21">
        <f t="shared" si="7"/>
        <v>0.35</v>
      </c>
      <c r="AV23" s="139">
        <f t="shared" si="8"/>
        <v>0</v>
      </c>
      <c r="AW23" s="139">
        <f t="shared" si="9"/>
        <v>0</v>
      </c>
      <c r="AX23" s="139">
        <f t="shared" si="10"/>
        <v>0</v>
      </c>
      <c r="AY23" s="139">
        <f t="shared" si="11"/>
        <v>0</v>
      </c>
      <c r="AZ23" s="140">
        <f>IF(AND(AV23&gt;0,$AU23&gt;0),AV23/$AU23,0)</f>
        <v>0</v>
      </c>
      <c r="BA23" s="142">
        <f>IF(AND(AW23&gt;0,$AU23&gt;0),AW23/$AU23,0)</f>
        <v>0</v>
      </c>
      <c r="BB23" s="142">
        <f>IF(AND(AX23&gt;0,$AU23&gt;0),AX23/$AU23,0)</f>
        <v>0</v>
      </c>
      <c r="BC23" s="142">
        <f>IF(AND(AY23&gt;0,$AU23&gt;0),AY23/$AU23,0)</f>
        <v>0</v>
      </c>
      <c r="BD23" s="133">
        <f t="shared" si="13"/>
        <v>0</v>
      </c>
      <c r="BE23" s="133">
        <f t="shared" si="13"/>
        <v>0</v>
      </c>
      <c r="BF23" s="133">
        <f t="shared" si="13"/>
        <v>0</v>
      </c>
      <c r="BG23" s="133">
        <f t="shared" si="13"/>
        <v>0</v>
      </c>
    </row>
    <row r="24" spans="2:59" ht="22.8">
      <c r="B24" s="523"/>
      <c r="C24" s="524"/>
      <c r="D24" s="524"/>
      <c r="E24" s="524"/>
      <c r="F24" s="524"/>
      <c r="G24" s="524"/>
      <c r="H24" s="524"/>
      <c r="I24" s="524"/>
      <c r="J24" s="524"/>
      <c r="K24" s="524"/>
      <c r="L24" s="524"/>
      <c r="M24" s="524"/>
      <c r="N24" s="524"/>
      <c r="O24" s="524"/>
      <c r="P24" s="524"/>
      <c r="Q24" s="524"/>
      <c r="R24" s="524"/>
      <c r="S24" s="524"/>
      <c r="T24" s="524"/>
      <c r="U24" s="524"/>
      <c r="V24" s="524"/>
      <c r="W24" s="524"/>
      <c r="X24" s="524"/>
      <c r="Y24" s="524"/>
      <c r="Z24" s="524"/>
      <c r="AA24" s="524"/>
      <c r="AB24" s="524"/>
      <c r="AC24" s="524"/>
      <c r="AD24" s="524"/>
      <c r="AE24" s="524"/>
      <c r="AF24" s="524"/>
      <c r="AG24" s="524"/>
      <c r="AH24" s="524"/>
      <c r="AI24" s="524"/>
      <c r="AJ24" s="524"/>
      <c r="AK24" s="524"/>
      <c r="AL24" s="524"/>
      <c r="AM24" s="524"/>
      <c r="AN24" s="524"/>
      <c r="AO24" s="524"/>
      <c r="AP24" s="524"/>
      <c r="AQ24" s="524"/>
      <c r="AR24" s="524"/>
      <c r="AS24" s="524"/>
      <c r="AT24" s="524"/>
      <c r="AU24" s="524"/>
      <c r="AV24" s="581"/>
      <c r="AW24" s="569" t="s">
        <v>16</v>
      </c>
      <c r="AX24" s="570"/>
      <c r="AY24" s="570"/>
      <c r="AZ24" s="1">
        <f t="shared" ref="AZ24:BG24" si="14">AVERAGE(AZ16:AZ23)</f>
        <v>0</v>
      </c>
      <c r="BA24" s="1">
        <f t="shared" si="14"/>
        <v>0</v>
      </c>
      <c r="BB24" s="1">
        <f t="shared" si="14"/>
        <v>0</v>
      </c>
      <c r="BC24" s="1">
        <f t="shared" si="14"/>
        <v>0</v>
      </c>
      <c r="BD24" s="1">
        <f t="shared" si="14"/>
        <v>0</v>
      </c>
      <c r="BE24" s="1">
        <f t="shared" si="14"/>
        <v>0</v>
      </c>
      <c r="BF24" s="1">
        <f t="shared" si="14"/>
        <v>0</v>
      </c>
      <c r="BG24" s="1">
        <f t="shared" si="14"/>
        <v>0</v>
      </c>
    </row>
    <row r="25" spans="2:59">
      <c r="B25" s="215"/>
      <c r="C25" s="215"/>
      <c r="D25" s="215"/>
      <c r="E25" s="215"/>
      <c r="F25" s="215"/>
      <c r="G25" s="216"/>
      <c r="H25" s="216"/>
      <c r="I25" s="215"/>
      <c r="J25" s="215"/>
      <c r="K25" s="215"/>
      <c r="L25" s="215"/>
      <c r="M25" s="215"/>
      <c r="N25" s="215"/>
    </row>
    <row r="26" spans="2:59">
      <c r="B26" s="215"/>
      <c r="C26" s="215"/>
      <c r="D26" s="580"/>
      <c r="E26" s="580"/>
      <c r="F26" s="580"/>
      <c r="G26" s="580"/>
      <c r="H26" s="580"/>
      <c r="I26" s="580"/>
      <c r="J26" s="580"/>
      <c r="K26" s="580"/>
      <c r="L26" s="580"/>
      <c r="M26" s="580"/>
      <c r="N26" s="580"/>
    </row>
    <row r="27" spans="2:59" ht="30" customHeight="1">
      <c r="B27" s="81" t="s">
        <v>23</v>
      </c>
      <c r="C27" s="95">
        <v>45450</v>
      </c>
      <c r="D27" s="238"/>
      <c r="E27" s="572" t="s">
        <v>50</v>
      </c>
      <c r="F27" s="573" t="s">
        <v>587</v>
      </c>
      <c r="G27" s="574"/>
      <c r="H27" s="574"/>
      <c r="I27" s="574"/>
      <c r="J27" s="575"/>
      <c r="K27" s="239"/>
      <c r="L27" s="542"/>
      <c r="M27" s="542"/>
      <c r="N27" s="579"/>
    </row>
    <row r="28" spans="2:59" ht="13.5" customHeight="1">
      <c r="B28" s="215"/>
      <c r="C28" s="215"/>
      <c r="D28" s="239"/>
      <c r="E28" s="572"/>
      <c r="F28" s="576"/>
      <c r="G28" s="577"/>
      <c r="H28" s="577"/>
      <c r="I28" s="577"/>
      <c r="J28" s="578"/>
      <c r="K28" s="215"/>
      <c r="L28" s="215"/>
      <c r="M28" s="215"/>
      <c r="N28" s="215"/>
    </row>
    <row r="29" spans="2:59" ht="31.5" customHeight="1">
      <c r="B29" s="81" t="s">
        <v>49</v>
      </c>
      <c r="C29" s="95">
        <v>45679</v>
      </c>
      <c r="D29" s="215"/>
      <c r="E29" s="215"/>
      <c r="F29" s="215"/>
      <c r="K29" s="215"/>
      <c r="L29" s="215"/>
      <c r="M29" s="215"/>
      <c r="N29" s="215"/>
    </row>
    <row r="30" spans="2:59">
      <c r="B30" s="215"/>
      <c r="C30" s="215"/>
      <c r="D30" s="215"/>
      <c r="E30" s="215"/>
      <c r="F30" s="215"/>
      <c r="K30" s="215"/>
      <c r="L30" s="215"/>
      <c r="M30" s="215"/>
      <c r="N30" s="215"/>
    </row>
    <row r="31" spans="2:59" ht="31.5" customHeight="1">
      <c r="B31" s="81" t="s">
        <v>49</v>
      </c>
      <c r="C31" s="95">
        <v>45898</v>
      </c>
      <c r="D31" s="215"/>
      <c r="E31" s="215"/>
      <c r="F31" s="215"/>
      <c r="K31" s="215"/>
      <c r="L31" s="215"/>
      <c r="M31" s="215"/>
      <c r="N31" s="215"/>
    </row>
    <row r="32" spans="2:59">
      <c r="B32" s="215"/>
      <c r="C32" s="215"/>
      <c r="D32" s="215"/>
      <c r="E32" s="215"/>
      <c r="F32" s="215"/>
      <c r="K32" s="215"/>
      <c r="L32" s="215"/>
      <c r="M32" s="215"/>
      <c r="N32" s="215"/>
    </row>
    <row r="33" spans="2:14">
      <c r="B33" s="215"/>
      <c r="C33" s="215"/>
      <c r="D33" s="215"/>
      <c r="E33" s="215"/>
      <c r="F33" s="215"/>
      <c r="K33" s="215"/>
      <c r="L33" s="215"/>
      <c r="M33" s="215"/>
      <c r="N33" s="215"/>
    </row>
    <row r="34" spans="2:14" ht="15" customHeight="1">
      <c r="B34" s="215"/>
      <c r="C34" s="215"/>
      <c r="D34" s="215"/>
      <c r="E34" s="215"/>
      <c r="F34" s="215"/>
      <c r="G34" s="216"/>
      <c r="H34" s="216"/>
      <c r="I34" s="571"/>
      <c r="J34" s="571"/>
      <c r="K34" s="571"/>
      <c r="L34" s="571"/>
      <c r="M34" s="217"/>
      <c r="N34" s="217"/>
    </row>
    <row r="35" spans="2:14" ht="15" customHeight="1">
      <c r="B35" s="522" t="s">
        <v>144</v>
      </c>
      <c r="C35" s="522"/>
      <c r="D35" s="522"/>
      <c r="E35" s="522"/>
      <c r="F35" s="522"/>
      <c r="G35" s="216"/>
      <c r="H35" s="216"/>
      <c r="I35" s="215"/>
      <c r="J35" s="215"/>
      <c r="K35" s="240"/>
      <c r="L35" s="215"/>
      <c r="M35" s="215"/>
      <c r="N35" s="215"/>
    </row>
    <row r="36" spans="2:14" ht="15" customHeight="1">
      <c r="B36" s="215"/>
      <c r="C36" s="215"/>
      <c r="D36" s="215"/>
      <c r="E36" s="215"/>
      <c r="F36" s="215"/>
      <c r="G36" s="216"/>
      <c r="H36" s="216"/>
      <c r="I36" s="571"/>
      <c r="J36" s="571"/>
      <c r="K36" s="571"/>
      <c r="L36" s="571"/>
      <c r="M36" s="217"/>
      <c r="N36" s="217"/>
    </row>
    <row r="37" spans="2:14" ht="15" customHeight="1">
      <c r="B37" s="215"/>
      <c r="C37" s="215"/>
      <c r="D37" s="215"/>
      <c r="E37" s="215"/>
      <c r="F37" s="215"/>
      <c r="G37" s="216"/>
      <c r="H37" s="216"/>
      <c r="I37" s="215"/>
      <c r="J37" s="215"/>
      <c r="K37" s="240"/>
      <c r="L37" s="215"/>
      <c r="M37" s="215"/>
      <c r="N37" s="215"/>
    </row>
    <row r="38" spans="2:14" ht="15" customHeight="1">
      <c r="B38" s="215"/>
      <c r="C38" s="215"/>
      <c r="D38" s="215"/>
      <c r="E38" s="215"/>
      <c r="F38" s="215"/>
      <c r="G38" s="216"/>
      <c r="H38" s="216"/>
      <c r="I38" s="571"/>
      <c r="J38" s="571"/>
      <c r="K38" s="571"/>
      <c r="L38" s="571"/>
      <c r="M38" s="217"/>
      <c r="N38" s="217"/>
    </row>
  </sheetData>
  <sheetProtection algorithmName="SHA-512" hashValue="Q3MxLTvSKsQyDoqlMjszQl90XUFQ+/uQvzga3mS15OkSx0xoI3QV5Hp85rLI/cxFsSjUbKY19h6hraGX0EMe1w==" saltValue="m7sy4CU2CbHxki6IkAhL1A==" spinCount="100000" sheet="1" objects="1" scenarios="1"/>
  <mergeCells count="69">
    <mergeCell ref="I38:L38"/>
    <mergeCell ref="B16:B23"/>
    <mergeCell ref="C16:C23"/>
    <mergeCell ref="E27:E28"/>
    <mergeCell ref="F27:J28"/>
    <mergeCell ref="L27:N27"/>
    <mergeCell ref="I34:L34"/>
    <mergeCell ref="B35:F35"/>
    <mergeCell ref="I36:L36"/>
    <mergeCell ref="D26:N26"/>
    <mergeCell ref="B24:AV24"/>
    <mergeCell ref="AW24:AY24"/>
    <mergeCell ref="AC14:AD14"/>
    <mergeCell ref="AE14:AF14"/>
    <mergeCell ref="AG14:AH14"/>
    <mergeCell ref="AI14:AJ14"/>
    <mergeCell ref="AK14:AL14"/>
    <mergeCell ref="AM14:AN14"/>
    <mergeCell ref="M12:M15"/>
    <mergeCell ref="N12:N15"/>
    <mergeCell ref="G12:G15"/>
    <mergeCell ref="H12:H15"/>
    <mergeCell ref="I12:I15"/>
    <mergeCell ref="J12:J15"/>
    <mergeCell ref="K12:K15"/>
    <mergeCell ref="L12:L15"/>
    <mergeCell ref="BD13:BD15"/>
    <mergeCell ref="BE13:BE15"/>
    <mergeCell ref="BF13:BF15"/>
    <mergeCell ref="BG13:BG15"/>
    <mergeCell ref="O14:P14"/>
    <mergeCell ref="Q14:R14"/>
    <mergeCell ref="S14:T14"/>
    <mergeCell ref="U14:V14"/>
    <mergeCell ref="W14:X14"/>
    <mergeCell ref="Y14:Z14"/>
    <mergeCell ref="BC13:BC15"/>
    <mergeCell ref="AA14:AB14"/>
    <mergeCell ref="AO14:AP14"/>
    <mergeCell ref="AQ14:AR14"/>
    <mergeCell ref="AS14:AT14"/>
    <mergeCell ref="AZ13:AZ15"/>
    <mergeCell ref="O12:AT12"/>
    <mergeCell ref="AU12:AU15"/>
    <mergeCell ref="AV12:AY12"/>
    <mergeCell ref="AZ12:BC12"/>
    <mergeCell ref="BA13:BA15"/>
    <mergeCell ref="BB13:BB15"/>
    <mergeCell ref="AM13:AT13"/>
    <mergeCell ref="AV13:AV15"/>
    <mergeCell ref="AW13:AW15"/>
    <mergeCell ref="AX13:AX15"/>
    <mergeCell ref="AY13:AY15"/>
    <mergeCell ref="F12:F15"/>
    <mergeCell ref="C9:D9"/>
    <mergeCell ref="B2:B6"/>
    <mergeCell ref="C2:BE6"/>
    <mergeCell ref="BF6:BG6"/>
    <mergeCell ref="AV7:AZ7"/>
    <mergeCell ref="C8:D8"/>
    <mergeCell ref="C10:D10"/>
    <mergeCell ref="B12:B15"/>
    <mergeCell ref="C12:C15"/>
    <mergeCell ref="D12:D15"/>
    <mergeCell ref="E12:E15"/>
    <mergeCell ref="BD12:BG12"/>
    <mergeCell ref="O13:V13"/>
    <mergeCell ref="W13:AD13"/>
    <mergeCell ref="AE13:AL13"/>
  </mergeCells>
  <conditionalFormatting sqref="AZ16:BC23">
    <cfRule type="cellIs" dxfId="59" priority="1" operator="greaterThan">
      <formula>1</formula>
    </cfRule>
    <cfRule type="cellIs" dxfId="58" priority="2" operator="between">
      <formula>0.95000000000001</formula>
      <formula>1</formula>
    </cfRule>
    <cfRule type="cellIs" dxfId="57" priority="3" operator="between">
      <formula>0.75</formula>
      <formula>0.95</formula>
    </cfRule>
    <cfRule type="cellIs" dxfId="56" priority="4" operator="lessThan">
      <formula>0.75</formula>
    </cfRule>
  </conditionalFormatting>
  <dataValidations count="1">
    <dataValidation allowBlank="1" showInputMessage="1" showErrorMessage="1" prompt="Transcriba de manera exacta el objetivo definido en la caracterización del proceso." sqref="C9:D9" xr:uid="{00000000-0002-0000-0700-000000000000}"/>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1000000}">
          <x14:formula1>
            <xm:f>'Listas-N'!$E$6:$E$10</xm:f>
          </x14:formula1>
          <xm:sqref>C10:D10</xm:sqref>
        </x14:dataValidation>
        <x14:dataValidation type="list" allowBlank="1" showInputMessage="1" showErrorMessage="1" xr:uid="{00000000-0002-0000-0700-000002000000}">
          <x14:formula1>
            <xm:f>'Listas-N'!$C$6:$C$21</xm:f>
          </x14:formula1>
          <xm:sqref>C8:D8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B1:BG33"/>
  <sheetViews>
    <sheetView showGridLines="0" zoomScale="55" zoomScaleNormal="55" workbookViewId="0">
      <selection activeCell="B9" sqref="B9"/>
    </sheetView>
  </sheetViews>
  <sheetFormatPr baseColWidth="10" defaultColWidth="17.33203125" defaultRowHeight="15"/>
  <cols>
    <col min="1" max="1" width="4.33203125" style="66" customWidth="1"/>
    <col min="2" max="2" width="50.44140625" style="212" customWidth="1"/>
    <col min="3" max="3" width="37.44140625" style="212" customWidth="1"/>
    <col min="4" max="4" width="49.6640625" style="212" customWidth="1"/>
    <col min="5" max="6" width="27.44140625" style="212" customWidth="1"/>
    <col min="7" max="8" width="29.33203125" style="213" customWidth="1"/>
    <col min="9" max="9" width="31" style="212" customWidth="1"/>
    <col min="10" max="10" width="31.88671875" style="212" customWidth="1"/>
    <col min="11" max="11" width="58.33203125" style="212" customWidth="1"/>
    <col min="12" max="12" width="48.44140625" style="212" customWidth="1"/>
    <col min="13" max="13" width="28.44140625" style="212" customWidth="1"/>
    <col min="14" max="14" width="50" style="212" customWidth="1"/>
    <col min="15" max="46" width="15.88671875" style="66" customWidth="1"/>
    <col min="47" max="47" width="24.44140625" style="66" customWidth="1"/>
    <col min="48" max="48" width="22.88671875" style="66" customWidth="1"/>
    <col min="49" max="49" width="19.33203125" style="66" customWidth="1"/>
    <col min="50" max="50" width="18.44140625" style="66" customWidth="1"/>
    <col min="51" max="51" width="19.44140625" style="66" customWidth="1"/>
    <col min="52" max="52" width="23.33203125" style="66" customWidth="1"/>
    <col min="53" max="54" width="25.109375" style="66" customWidth="1"/>
    <col min="55" max="55" width="26.6640625" style="66" customWidth="1"/>
    <col min="56" max="56" width="26.33203125" style="66" customWidth="1"/>
    <col min="57" max="57" width="26.44140625" style="66" customWidth="1"/>
    <col min="58" max="58" width="26.33203125" style="66" customWidth="1"/>
    <col min="59" max="59" width="27.33203125" style="66" customWidth="1"/>
    <col min="60" max="16384" width="17.33203125" style="66"/>
  </cols>
  <sheetData>
    <row r="1" spans="2:59" ht="15" customHeight="1" thickBot="1"/>
    <row r="2" spans="2:59" ht="16.5" customHeight="1">
      <c r="B2" s="498" t="s">
        <v>125</v>
      </c>
      <c r="C2" s="530" t="s">
        <v>111</v>
      </c>
      <c r="D2" s="531"/>
      <c r="E2" s="531"/>
      <c r="F2" s="531"/>
      <c r="G2" s="531"/>
      <c r="H2" s="531"/>
      <c r="I2" s="531"/>
      <c r="J2" s="531"/>
      <c r="K2" s="531"/>
      <c r="L2" s="531"/>
      <c r="M2" s="531"/>
      <c r="N2" s="531"/>
      <c r="O2" s="531"/>
      <c r="P2" s="531"/>
      <c r="Q2" s="531"/>
      <c r="R2" s="531"/>
      <c r="S2" s="531"/>
      <c r="T2" s="531"/>
      <c r="U2" s="531"/>
      <c r="V2" s="531"/>
      <c r="W2" s="531"/>
      <c r="X2" s="531"/>
      <c r="Y2" s="531"/>
      <c r="Z2" s="531"/>
      <c r="AA2" s="531"/>
      <c r="AB2" s="531"/>
      <c r="AC2" s="531"/>
      <c r="AD2" s="531"/>
      <c r="AE2" s="531"/>
      <c r="AF2" s="531"/>
      <c r="AG2" s="531"/>
      <c r="AH2" s="531"/>
      <c r="AI2" s="531"/>
      <c r="AJ2" s="531"/>
      <c r="AK2" s="531"/>
      <c r="AL2" s="531"/>
      <c r="AM2" s="531"/>
      <c r="AN2" s="531"/>
      <c r="AO2" s="531"/>
      <c r="AP2" s="531"/>
      <c r="AQ2" s="531"/>
      <c r="AR2" s="531"/>
      <c r="AS2" s="531"/>
      <c r="AT2" s="531"/>
      <c r="AU2" s="531"/>
      <c r="AV2" s="531"/>
      <c r="AW2" s="531"/>
      <c r="AX2" s="531"/>
      <c r="AY2" s="531"/>
      <c r="AZ2" s="531"/>
      <c r="BA2" s="531"/>
      <c r="BB2" s="531"/>
      <c r="BC2" s="531"/>
      <c r="BD2" s="531"/>
      <c r="BE2" s="532"/>
      <c r="BF2" s="55" t="s">
        <v>643</v>
      </c>
      <c r="BG2" s="56"/>
    </row>
    <row r="3" spans="2:59" ht="16.5" customHeight="1">
      <c r="B3" s="499"/>
      <c r="C3" s="533"/>
      <c r="D3" s="534"/>
      <c r="E3" s="534"/>
      <c r="F3" s="534"/>
      <c r="G3" s="534"/>
      <c r="H3" s="534"/>
      <c r="I3" s="534"/>
      <c r="J3" s="534"/>
      <c r="K3" s="534"/>
      <c r="L3" s="534"/>
      <c r="M3" s="534"/>
      <c r="N3" s="534"/>
      <c r="O3" s="534"/>
      <c r="P3" s="534"/>
      <c r="Q3" s="534"/>
      <c r="R3" s="534"/>
      <c r="S3" s="534"/>
      <c r="T3" s="534"/>
      <c r="U3" s="534"/>
      <c r="V3" s="534"/>
      <c r="W3" s="534"/>
      <c r="X3" s="534"/>
      <c r="Y3" s="534"/>
      <c r="Z3" s="534"/>
      <c r="AA3" s="534"/>
      <c r="AB3" s="534"/>
      <c r="AC3" s="534"/>
      <c r="AD3" s="534"/>
      <c r="AE3" s="534"/>
      <c r="AF3" s="534"/>
      <c r="AG3" s="534"/>
      <c r="AH3" s="534"/>
      <c r="AI3" s="534"/>
      <c r="AJ3" s="534"/>
      <c r="AK3" s="534"/>
      <c r="AL3" s="534"/>
      <c r="AM3" s="534"/>
      <c r="AN3" s="534"/>
      <c r="AO3" s="534"/>
      <c r="AP3" s="534"/>
      <c r="AQ3" s="534"/>
      <c r="AR3" s="534"/>
      <c r="AS3" s="534"/>
      <c r="AT3" s="534"/>
      <c r="AU3" s="534"/>
      <c r="AV3" s="534"/>
      <c r="AW3" s="534"/>
      <c r="AX3" s="534"/>
      <c r="AY3" s="534"/>
      <c r="AZ3" s="534"/>
      <c r="BA3" s="534"/>
      <c r="BB3" s="534"/>
      <c r="BC3" s="534"/>
      <c r="BD3" s="534"/>
      <c r="BE3" s="535"/>
      <c r="BF3" s="57" t="s">
        <v>25</v>
      </c>
      <c r="BG3" s="58" t="s">
        <v>26</v>
      </c>
    </row>
    <row r="4" spans="2:59" ht="16.5" customHeight="1">
      <c r="B4" s="499"/>
      <c r="C4" s="533"/>
      <c r="D4" s="534"/>
      <c r="E4" s="534"/>
      <c r="F4" s="534"/>
      <c r="G4" s="534"/>
      <c r="H4" s="534"/>
      <c r="I4" s="534"/>
      <c r="J4" s="534"/>
      <c r="K4" s="534"/>
      <c r="L4" s="534"/>
      <c r="M4" s="534"/>
      <c r="N4" s="534"/>
      <c r="O4" s="534"/>
      <c r="P4" s="534"/>
      <c r="Q4" s="534"/>
      <c r="R4" s="534"/>
      <c r="S4" s="534"/>
      <c r="T4" s="534"/>
      <c r="U4" s="534"/>
      <c r="V4" s="534"/>
      <c r="W4" s="534"/>
      <c r="X4" s="534"/>
      <c r="Y4" s="534"/>
      <c r="Z4" s="534"/>
      <c r="AA4" s="534"/>
      <c r="AB4" s="534"/>
      <c r="AC4" s="534"/>
      <c r="AD4" s="534"/>
      <c r="AE4" s="534"/>
      <c r="AF4" s="534"/>
      <c r="AG4" s="534"/>
      <c r="AH4" s="534"/>
      <c r="AI4" s="534"/>
      <c r="AJ4" s="534"/>
      <c r="AK4" s="534"/>
      <c r="AL4" s="534"/>
      <c r="AM4" s="534"/>
      <c r="AN4" s="534"/>
      <c r="AO4" s="534"/>
      <c r="AP4" s="534"/>
      <c r="AQ4" s="534"/>
      <c r="AR4" s="534"/>
      <c r="AS4" s="534"/>
      <c r="AT4" s="534"/>
      <c r="AU4" s="534"/>
      <c r="AV4" s="534"/>
      <c r="AW4" s="534"/>
      <c r="AX4" s="534"/>
      <c r="AY4" s="534"/>
      <c r="AZ4" s="534"/>
      <c r="BA4" s="534"/>
      <c r="BB4" s="534"/>
      <c r="BC4" s="534"/>
      <c r="BD4" s="534"/>
      <c r="BE4" s="535"/>
      <c r="BF4" s="59">
        <v>6</v>
      </c>
      <c r="BG4" s="60" t="s">
        <v>34</v>
      </c>
    </row>
    <row r="5" spans="2:59" ht="16.5" customHeight="1">
      <c r="B5" s="499"/>
      <c r="C5" s="533"/>
      <c r="D5" s="534"/>
      <c r="E5" s="534"/>
      <c r="F5" s="534"/>
      <c r="G5" s="534"/>
      <c r="H5" s="534"/>
      <c r="I5" s="534"/>
      <c r="J5" s="534"/>
      <c r="K5" s="534"/>
      <c r="L5" s="534"/>
      <c r="M5" s="534"/>
      <c r="N5" s="534"/>
      <c r="O5" s="534"/>
      <c r="P5" s="534"/>
      <c r="Q5" s="534"/>
      <c r="R5" s="534"/>
      <c r="S5" s="534"/>
      <c r="T5" s="534"/>
      <c r="U5" s="534"/>
      <c r="V5" s="534"/>
      <c r="W5" s="534"/>
      <c r="X5" s="534"/>
      <c r="Y5" s="534"/>
      <c r="Z5" s="534"/>
      <c r="AA5" s="534"/>
      <c r="AB5" s="534"/>
      <c r="AC5" s="534"/>
      <c r="AD5" s="534"/>
      <c r="AE5" s="534"/>
      <c r="AF5" s="534"/>
      <c r="AG5" s="534"/>
      <c r="AH5" s="534"/>
      <c r="AI5" s="534"/>
      <c r="AJ5" s="534"/>
      <c r="AK5" s="534"/>
      <c r="AL5" s="534"/>
      <c r="AM5" s="534"/>
      <c r="AN5" s="534"/>
      <c r="AO5" s="534"/>
      <c r="AP5" s="534"/>
      <c r="AQ5" s="534"/>
      <c r="AR5" s="534"/>
      <c r="AS5" s="534"/>
      <c r="AT5" s="534"/>
      <c r="AU5" s="534"/>
      <c r="AV5" s="534"/>
      <c r="AW5" s="534"/>
      <c r="AX5" s="534"/>
      <c r="AY5" s="534"/>
      <c r="AZ5" s="534"/>
      <c r="BA5" s="534"/>
      <c r="BB5" s="534"/>
      <c r="BC5" s="534"/>
      <c r="BD5" s="534"/>
      <c r="BE5" s="535"/>
      <c r="BF5" s="61" t="s">
        <v>27</v>
      </c>
      <c r="BG5" s="62"/>
    </row>
    <row r="6" spans="2:59" ht="16.5" customHeight="1" thickBot="1">
      <c r="B6" s="500"/>
      <c r="C6" s="536"/>
      <c r="D6" s="537"/>
      <c r="E6" s="537"/>
      <c r="F6" s="537"/>
      <c r="G6" s="537"/>
      <c r="H6" s="537"/>
      <c r="I6" s="537"/>
      <c r="J6" s="537"/>
      <c r="K6" s="537"/>
      <c r="L6" s="537"/>
      <c r="M6" s="537"/>
      <c r="N6" s="537"/>
      <c r="O6" s="537"/>
      <c r="P6" s="537"/>
      <c r="Q6" s="537"/>
      <c r="R6" s="537"/>
      <c r="S6" s="537"/>
      <c r="T6" s="537"/>
      <c r="U6" s="537"/>
      <c r="V6" s="537"/>
      <c r="W6" s="537"/>
      <c r="X6" s="537"/>
      <c r="Y6" s="537"/>
      <c r="Z6" s="537"/>
      <c r="AA6" s="537"/>
      <c r="AB6" s="537"/>
      <c r="AC6" s="537"/>
      <c r="AD6" s="537"/>
      <c r="AE6" s="537"/>
      <c r="AF6" s="537"/>
      <c r="AG6" s="537"/>
      <c r="AH6" s="537"/>
      <c r="AI6" s="537"/>
      <c r="AJ6" s="537"/>
      <c r="AK6" s="537"/>
      <c r="AL6" s="537"/>
      <c r="AM6" s="537"/>
      <c r="AN6" s="537"/>
      <c r="AO6" s="537"/>
      <c r="AP6" s="537"/>
      <c r="AQ6" s="537"/>
      <c r="AR6" s="537"/>
      <c r="AS6" s="537"/>
      <c r="AT6" s="537"/>
      <c r="AU6" s="537"/>
      <c r="AV6" s="537"/>
      <c r="AW6" s="537"/>
      <c r="AX6" s="537"/>
      <c r="AY6" s="537"/>
      <c r="AZ6" s="537"/>
      <c r="BA6" s="537"/>
      <c r="BB6" s="537"/>
      <c r="BC6" s="537"/>
      <c r="BD6" s="537"/>
      <c r="BE6" s="538"/>
      <c r="BF6" s="539">
        <v>45428</v>
      </c>
      <c r="BG6" s="540"/>
    </row>
    <row r="7" spans="2:59" ht="19.5" customHeight="1">
      <c r="B7" s="63"/>
      <c r="C7" s="63"/>
      <c r="D7" s="63"/>
      <c r="E7" s="63"/>
      <c r="F7" s="63"/>
      <c r="G7" s="64"/>
      <c r="H7" s="64"/>
      <c r="I7" s="63"/>
      <c r="J7" s="63"/>
      <c r="K7" s="63"/>
      <c r="L7" s="63"/>
      <c r="M7" s="63"/>
      <c r="N7" s="63"/>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541"/>
      <c r="AW7" s="542"/>
      <c r="AX7" s="542"/>
      <c r="AY7" s="542"/>
      <c r="AZ7" s="543"/>
      <c r="BA7" s="246"/>
      <c r="BB7" s="246"/>
      <c r="BC7" s="246"/>
      <c r="BD7" s="65"/>
      <c r="BE7" s="65"/>
    </row>
    <row r="8" spans="2:59" ht="28.5" customHeight="1">
      <c r="B8" s="67" t="s">
        <v>44</v>
      </c>
      <c r="C8" s="590" t="s">
        <v>83</v>
      </c>
      <c r="D8" s="590"/>
      <c r="E8" s="68"/>
      <c r="F8" s="68"/>
      <c r="G8" s="68"/>
      <c r="H8" s="68"/>
      <c r="I8" s="68"/>
      <c r="J8" s="68"/>
      <c r="K8" s="68"/>
      <c r="L8" s="68"/>
      <c r="M8" s="68"/>
      <c r="N8" s="68"/>
      <c r="AV8" s="246"/>
      <c r="AW8" s="246"/>
      <c r="AX8" s="246"/>
      <c r="AY8" s="246"/>
      <c r="AZ8" s="246"/>
      <c r="BA8" s="246"/>
      <c r="BB8" s="246"/>
      <c r="BC8" s="246"/>
    </row>
    <row r="9" spans="2:59" ht="124.5" customHeight="1">
      <c r="B9" s="67" t="s">
        <v>31</v>
      </c>
      <c r="C9" s="594" t="s">
        <v>377</v>
      </c>
      <c r="D9" s="589"/>
      <c r="E9" s="68"/>
      <c r="F9" s="68"/>
      <c r="G9" s="68"/>
      <c r="H9" s="68"/>
      <c r="I9" s="68"/>
      <c r="J9" s="68"/>
      <c r="K9" s="68"/>
      <c r="L9" s="68"/>
      <c r="M9" s="68"/>
      <c r="N9" s="68"/>
      <c r="AV9" s="246"/>
      <c r="AW9" s="246"/>
      <c r="AX9" s="246"/>
      <c r="AY9" s="246"/>
      <c r="AZ9" s="246"/>
      <c r="BA9" s="246"/>
      <c r="BB9" s="246"/>
      <c r="BC9" s="246"/>
    </row>
    <row r="10" spans="2:59" ht="30" customHeight="1">
      <c r="B10" s="67" t="s">
        <v>96</v>
      </c>
      <c r="C10" s="545">
        <v>2025</v>
      </c>
      <c r="D10" s="546"/>
      <c r="E10" s="68"/>
      <c r="F10" s="68"/>
      <c r="G10" s="68"/>
      <c r="H10" s="68"/>
      <c r="I10" s="68"/>
      <c r="J10" s="68"/>
      <c r="K10" s="68"/>
      <c r="L10" s="68"/>
      <c r="M10" s="68"/>
      <c r="N10" s="68"/>
      <c r="AV10" s="246"/>
      <c r="AW10" s="246"/>
      <c r="AX10" s="246"/>
      <c r="AY10" s="246"/>
      <c r="AZ10" s="246"/>
      <c r="BA10" s="246"/>
      <c r="BB10" s="246"/>
      <c r="BC10" s="246"/>
    </row>
    <row r="11" spans="2:59" ht="14.25" customHeight="1">
      <c r="B11" s="63"/>
      <c r="C11" s="63"/>
      <c r="D11" s="63"/>
      <c r="E11" s="63"/>
      <c r="F11" s="63"/>
      <c r="G11" s="64"/>
      <c r="H11" s="64"/>
      <c r="I11" s="63"/>
      <c r="J11" s="63"/>
      <c r="K11" s="63"/>
      <c r="L11" s="63"/>
      <c r="M11" s="63"/>
      <c r="N11" s="63"/>
      <c r="AV11" s="246"/>
      <c r="AW11" s="246"/>
      <c r="AX11" s="246"/>
      <c r="AY11" s="246"/>
      <c r="AZ11" s="246"/>
      <c r="BA11" s="246"/>
      <c r="BB11" s="246"/>
      <c r="BC11" s="246"/>
    </row>
    <row r="12" spans="2:59" ht="33" customHeight="1">
      <c r="B12" s="497" t="s">
        <v>0</v>
      </c>
      <c r="C12" s="497" t="s">
        <v>51</v>
      </c>
      <c r="D12" s="497" t="s">
        <v>131</v>
      </c>
      <c r="E12" s="497" t="s">
        <v>59</v>
      </c>
      <c r="F12" s="497" t="s">
        <v>130</v>
      </c>
      <c r="G12" s="497" t="s">
        <v>56</v>
      </c>
      <c r="H12" s="497" t="s">
        <v>22</v>
      </c>
      <c r="I12" s="497" t="s">
        <v>58</v>
      </c>
      <c r="J12" s="497" t="s">
        <v>38</v>
      </c>
      <c r="K12" s="497" t="s">
        <v>33</v>
      </c>
      <c r="L12" s="497" t="s">
        <v>17</v>
      </c>
      <c r="M12" s="497" t="s">
        <v>39</v>
      </c>
      <c r="N12" s="497" t="s">
        <v>41</v>
      </c>
      <c r="O12" s="551" t="s">
        <v>105</v>
      </c>
      <c r="P12" s="551"/>
      <c r="Q12" s="551"/>
      <c r="R12" s="551"/>
      <c r="S12" s="551"/>
      <c r="T12" s="551"/>
      <c r="U12" s="551"/>
      <c r="V12" s="551"/>
      <c r="W12" s="551"/>
      <c r="X12" s="551"/>
      <c r="Y12" s="551"/>
      <c r="Z12" s="551"/>
      <c r="AA12" s="551"/>
      <c r="AB12" s="551"/>
      <c r="AC12" s="551"/>
      <c r="AD12" s="551"/>
      <c r="AE12" s="551"/>
      <c r="AF12" s="551"/>
      <c r="AG12" s="551"/>
      <c r="AH12" s="551"/>
      <c r="AI12" s="551"/>
      <c r="AJ12" s="551"/>
      <c r="AK12" s="551"/>
      <c r="AL12" s="551"/>
      <c r="AM12" s="551"/>
      <c r="AN12" s="551"/>
      <c r="AO12" s="551"/>
      <c r="AP12" s="551"/>
      <c r="AQ12" s="551"/>
      <c r="AR12" s="551"/>
      <c r="AS12" s="551"/>
      <c r="AT12" s="551"/>
      <c r="AU12" s="552" t="s">
        <v>60</v>
      </c>
      <c r="AV12" s="553" t="s">
        <v>126</v>
      </c>
      <c r="AW12" s="554"/>
      <c r="AX12" s="554"/>
      <c r="AY12" s="555"/>
      <c r="AZ12" s="556" t="s">
        <v>123</v>
      </c>
      <c r="BA12" s="557"/>
      <c r="BB12" s="557"/>
      <c r="BC12" s="558"/>
      <c r="BD12" s="547" t="s">
        <v>124</v>
      </c>
      <c r="BE12" s="548"/>
      <c r="BF12" s="548"/>
      <c r="BG12" s="549"/>
    </row>
    <row r="13" spans="2:59" ht="21.75" customHeight="1">
      <c r="B13" s="497"/>
      <c r="C13" s="497"/>
      <c r="D13" s="497"/>
      <c r="E13" s="497"/>
      <c r="F13" s="497"/>
      <c r="G13" s="497"/>
      <c r="H13" s="497"/>
      <c r="I13" s="497"/>
      <c r="J13" s="497"/>
      <c r="K13" s="497"/>
      <c r="L13" s="497"/>
      <c r="M13" s="497"/>
      <c r="N13" s="497"/>
      <c r="O13" s="550" t="s">
        <v>18</v>
      </c>
      <c r="P13" s="550"/>
      <c r="Q13" s="550"/>
      <c r="R13" s="550"/>
      <c r="S13" s="550"/>
      <c r="T13" s="550"/>
      <c r="U13" s="550"/>
      <c r="V13" s="550"/>
      <c r="W13" s="550" t="s">
        <v>19</v>
      </c>
      <c r="X13" s="550"/>
      <c r="Y13" s="550"/>
      <c r="Z13" s="550"/>
      <c r="AA13" s="550"/>
      <c r="AB13" s="550"/>
      <c r="AC13" s="550"/>
      <c r="AD13" s="550"/>
      <c r="AE13" s="550" t="s">
        <v>20</v>
      </c>
      <c r="AF13" s="550"/>
      <c r="AG13" s="550"/>
      <c r="AH13" s="550"/>
      <c r="AI13" s="550"/>
      <c r="AJ13" s="550"/>
      <c r="AK13" s="550"/>
      <c r="AL13" s="550"/>
      <c r="AM13" s="550" t="s">
        <v>21</v>
      </c>
      <c r="AN13" s="550"/>
      <c r="AO13" s="550"/>
      <c r="AP13" s="550"/>
      <c r="AQ13" s="550"/>
      <c r="AR13" s="550"/>
      <c r="AS13" s="550"/>
      <c r="AT13" s="550"/>
      <c r="AU13" s="552"/>
      <c r="AV13" s="562" t="s">
        <v>112</v>
      </c>
      <c r="AW13" s="562" t="s">
        <v>19</v>
      </c>
      <c r="AX13" s="562" t="s">
        <v>113</v>
      </c>
      <c r="AY13" s="562" t="s">
        <v>114</v>
      </c>
      <c r="AZ13" s="559" t="s">
        <v>112</v>
      </c>
      <c r="BA13" s="559" t="s">
        <v>115</v>
      </c>
      <c r="BB13" s="559" t="s">
        <v>116</v>
      </c>
      <c r="BC13" s="559" t="s">
        <v>117</v>
      </c>
      <c r="BD13" s="565" t="s">
        <v>18</v>
      </c>
      <c r="BE13" s="565" t="s">
        <v>19</v>
      </c>
      <c r="BF13" s="565" t="s">
        <v>20</v>
      </c>
      <c r="BG13" s="565" t="s">
        <v>21</v>
      </c>
    </row>
    <row r="14" spans="2:59" ht="21.75" customHeight="1">
      <c r="B14" s="497"/>
      <c r="C14" s="497"/>
      <c r="D14" s="497"/>
      <c r="E14" s="497"/>
      <c r="F14" s="497"/>
      <c r="G14" s="497"/>
      <c r="H14" s="497"/>
      <c r="I14" s="497"/>
      <c r="J14" s="497"/>
      <c r="K14" s="497"/>
      <c r="L14" s="497"/>
      <c r="M14" s="497"/>
      <c r="N14" s="497"/>
      <c r="O14" s="568" t="s">
        <v>2</v>
      </c>
      <c r="P14" s="568"/>
      <c r="Q14" s="568" t="s">
        <v>3</v>
      </c>
      <c r="R14" s="568"/>
      <c r="S14" s="568" t="s">
        <v>4</v>
      </c>
      <c r="T14" s="568"/>
      <c r="U14" s="551" t="s">
        <v>5</v>
      </c>
      <c r="V14" s="551"/>
      <c r="W14" s="568" t="s">
        <v>24</v>
      </c>
      <c r="X14" s="568"/>
      <c r="Y14" s="568" t="s">
        <v>6</v>
      </c>
      <c r="Z14" s="568"/>
      <c r="AA14" s="568" t="s">
        <v>7</v>
      </c>
      <c r="AB14" s="568"/>
      <c r="AC14" s="551" t="s">
        <v>5</v>
      </c>
      <c r="AD14" s="551"/>
      <c r="AE14" s="568" t="s">
        <v>8</v>
      </c>
      <c r="AF14" s="568"/>
      <c r="AG14" s="568" t="s">
        <v>9</v>
      </c>
      <c r="AH14" s="568"/>
      <c r="AI14" s="568" t="s">
        <v>10</v>
      </c>
      <c r="AJ14" s="568"/>
      <c r="AK14" s="551" t="s">
        <v>5</v>
      </c>
      <c r="AL14" s="551"/>
      <c r="AM14" s="568" t="s">
        <v>11</v>
      </c>
      <c r="AN14" s="568"/>
      <c r="AO14" s="568" t="s">
        <v>12</v>
      </c>
      <c r="AP14" s="568"/>
      <c r="AQ14" s="568" t="s">
        <v>13</v>
      </c>
      <c r="AR14" s="568"/>
      <c r="AS14" s="551" t="s">
        <v>5</v>
      </c>
      <c r="AT14" s="551"/>
      <c r="AU14" s="552"/>
      <c r="AV14" s="563"/>
      <c r="AW14" s="563"/>
      <c r="AX14" s="563"/>
      <c r="AY14" s="563"/>
      <c r="AZ14" s="560"/>
      <c r="BA14" s="560"/>
      <c r="BB14" s="560"/>
      <c r="BC14" s="560"/>
      <c r="BD14" s="566"/>
      <c r="BE14" s="566"/>
      <c r="BF14" s="566"/>
      <c r="BG14" s="566"/>
    </row>
    <row r="15" spans="2:59" ht="21.75" customHeight="1">
      <c r="B15" s="497"/>
      <c r="C15" s="497"/>
      <c r="D15" s="497"/>
      <c r="E15" s="497"/>
      <c r="F15" s="497"/>
      <c r="G15" s="497"/>
      <c r="H15" s="497"/>
      <c r="I15" s="497"/>
      <c r="J15" s="497"/>
      <c r="K15" s="497"/>
      <c r="L15" s="497"/>
      <c r="M15" s="497"/>
      <c r="N15" s="497"/>
      <c r="O15" s="69" t="s">
        <v>14</v>
      </c>
      <c r="P15" s="70" t="s">
        <v>15</v>
      </c>
      <c r="Q15" s="69" t="s">
        <v>14</v>
      </c>
      <c r="R15" s="70" t="s">
        <v>15</v>
      </c>
      <c r="S15" s="69" t="s">
        <v>14</v>
      </c>
      <c r="T15" s="70" t="s">
        <v>15</v>
      </c>
      <c r="U15" s="71" t="s">
        <v>14</v>
      </c>
      <c r="V15" s="72" t="s">
        <v>15</v>
      </c>
      <c r="W15" s="69" t="s">
        <v>14</v>
      </c>
      <c r="X15" s="70" t="s">
        <v>15</v>
      </c>
      <c r="Y15" s="69" t="s">
        <v>14</v>
      </c>
      <c r="Z15" s="70" t="s">
        <v>15</v>
      </c>
      <c r="AA15" s="69" t="s">
        <v>14</v>
      </c>
      <c r="AB15" s="70" t="s">
        <v>15</v>
      </c>
      <c r="AC15" s="71" t="s">
        <v>14</v>
      </c>
      <c r="AD15" s="72" t="s">
        <v>15</v>
      </c>
      <c r="AE15" s="69" t="s">
        <v>14</v>
      </c>
      <c r="AF15" s="70" t="s">
        <v>15</v>
      </c>
      <c r="AG15" s="69" t="s">
        <v>14</v>
      </c>
      <c r="AH15" s="70" t="s">
        <v>15</v>
      </c>
      <c r="AI15" s="69" t="s">
        <v>14</v>
      </c>
      <c r="AJ15" s="70" t="s">
        <v>15</v>
      </c>
      <c r="AK15" s="71" t="s">
        <v>14</v>
      </c>
      <c r="AL15" s="72" t="s">
        <v>15</v>
      </c>
      <c r="AM15" s="69" t="s">
        <v>14</v>
      </c>
      <c r="AN15" s="70" t="s">
        <v>15</v>
      </c>
      <c r="AO15" s="69" t="s">
        <v>14</v>
      </c>
      <c r="AP15" s="70" t="s">
        <v>15</v>
      </c>
      <c r="AQ15" s="69" t="s">
        <v>14</v>
      </c>
      <c r="AR15" s="70" t="s">
        <v>15</v>
      </c>
      <c r="AS15" s="71" t="s">
        <v>14</v>
      </c>
      <c r="AT15" s="72" t="s">
        <v>15</v>
      </c>
      <c r="AU15" s="552"/>
      <c r="AV15" s="564"/>
      <c r="AW15" s="564"/>
      <c r="AX15" s="564"/>
      <c r="AY15" s="564"/>
      <c r="AZ15" s="561"/>
      <c r="BA15" s="561"/>
      <c r="BB15" s="561"/>
      <c r="BC15" s="561"/>
      <c r="BD15" s="567"/>
      <c r="BE15" s="567"/>
      <c r="BF15" s="567"/>
      <c r="BG15" s="567"/>
    </row>
    <row r="16" spans="2:59" ht="282.75" customHeight="1">
      <c r="B16" s="507" t="str">
        <f>+'Anexo 1. 01-FR-003 POA INSTIT.'!B55</f>
        <v>4. Fortalecer las capacidades institucionales a través de la  modernización y la transformación tecnológica de la Personería de Bogotá, D. C.</v>
      </c>
      <c r="C16" s="507" t="str">
        <f>+'Anexo 1. 01-FR-003 POA INSTIT.'!C67</f>
        <v>4.3 Desarrollar e implementar el 100% de la estrategia de comunicaciones para aumentar el conocimiento de las funciones, servicios y gestión de la Personería de Bogotá, D. C. y mantener la valoración positiva y/o neutral de las comunicaciones generadas por la entidad, durante el cuatrienio.</v>
      </c>
      <c r="D16" s="220" t="str">
        <f>+'Anexo 1. 01-FR-003 POA INSTIT.'!D67</f>
        <v>4.3.1. Difundir el 100% de las noticias de impacto derivadas de la gestión de los procesos misionales con el fin de aumentar la visibilización de la  Personería de Bogotá  en medios de comunicación, en cada vigencia.</v>
      </c>
      <c r="E16" s="73">
        <f>+'Anexo 1. 01-FR-003 POA INSTIT.'!E67</f>
        <v>0.4</v>
      </c>
      <c r="F16" s="20">
        <f>+'Anexo 1. 01-FR-003 POA INSTIT.'!F67</f>
        <v>1</v>
      </c>
      <c r="G16" s="20">
        <f>+'Anexo 1. 01-FR-003 POA INSTIT.'!L67</f>
        <v>1</v>
      </c>
      <c r="H16" s="108" t="str">
        <f>+'Anexo 1. 01-FR-003 POA INSTIT.'!G67</f>
        <v>S.I.</v>
      </c>
      <c r="I16" s="75" t="str">
        <f>+'Anexo 1. 01-FR-003 POA INSTIT.'!H67</f>
        <v>Noticias de impacto derivadas de la gestión de los procesos misionales difundidas</v>
      </c>
      <c r="J16" s="153" t="s">
        <v>568</v>
      </c>
      <c r="K16" s="405" t="s">
        <v>569</v>
      </c>
      <c r="L16" s="154" t="s">
        <v>561</v>
      </c>
      <c r="M16" s="137" t="s">
        <v>378</v>
      </c>
      <c r="N16" s="92" t="str">
        <f>+'Anexo 1. 01-FR-003 POA INSTIT.'!J67</f>
        <v>Oficina Asesora de Comunicaciones</v>
      </c>
      <c r="O16" s="255">
        <v>1</v>
      </c>
      <c r="P16" s="255"/>
      <c r="Q16" s="255">
        <v>1</v>
      </c>
      <c r="R16" s="255"/>
      <c r="S16" s="255">
        <v>1</v>
      </c>
      <c r="T16" s="255"/>
      <c r="U16" s="21">
        <f>IFERROR((AVERAGE(O16,Q16,S16)),0)</f>
        <v>1</v>
      </c>
      <c r="V16" s="21">
        <f>IFERROR((AVERAGE(P16,R16,T16)),0)</f>
        <v>0</v>
      </c>
      <c r="W16" s="255">
        <v>1</v>
      </c>
      <c r="X16" s="255"/>
      <c r="Y16" s="255">
        <v>1</v>
      </c>
      <c r="Z16" s="255"/>
      <c r="AA16" s="255">
        <v>1</v>
      </c>
      <c r="AB16" s="255"/>
      <c r="AC16" s="21">
        <f>IFERROR((AVERAGE(W16,Y16,AA16)),0)</f>
        <v>1</v>
      </c>
      <c r="AD16" s="21">
        <f>IFERROR((AVERAGE(X16,Z16,AB16)),0)</f>
        <v>0</v>
      </c>
      <c r="AE16" s="255">
        <v>1</v>
      </c>
      <c r="AF16" s="255"/>
      <c r="AG16" s="255">
        <v>1</v>
      </c>
      <c r="AH16" s="255"/>
      <c r="AI16" s="255">
        <v>1</v>
      </c>
      <c r="AJ16" s="255"/>
      <c r="AK16" s="21">
        <f>IFERROR((AVERAGE(AE16,AG16,AI16)),0)</f>
        <v>1</v>
      </c>
      <c r="AL16" s="21">
        <f>IFERROR((AVERAGE(AF16,AH16,AJ16)),0)</f>
        <v>0</v>
      </c>
      <c r="AM16" s="255">
        <v>1</v>
      </c>
      <c r="AN16" s="255"/>
      <c r="AO16" s="255">
        <v>1</v>
      </c>
      <c r="AP16" s="255"/>
      <c r="AQ16" s="255">
        <v>1</v>
      </c>
      <c r="AR16" s="255"/>
      <c r="AS16" s="21">
        <f>IFERROR((AVERAGE(AM16,AO16,AQ16)),0)</f>
        <v>1</v>
      </c>
      <c r="AT16" s="21">
        <f>IFERROR((AVERAGE(AN16,AP16,AR16)),0)</f>
        <v>0</v>
      </c>
      <c r="AU16" s="139">
        <f>IFERROR((AVERAGE(O16,Q16,S16,W16,Y16,AA16,AE16,AG16,AI16,AM16,AO16,AQ16)),0)</f>
        <v>1</v>
      </c>
      <c r="AV16" s="139">
        <f>IFERROR((AVERAGE(P16,R16,T16)),0)</f>
        <v>0</v>
      </c>
      <c r="AW16" s="139">
        <f>IFERROR((AVERAGE(P16,R16,T16,X16,Z16,AB16)),0)</f>
        <v>0</v>
      </c>
      <c r="AX16" s="139">
        <f>IFERROR((AVERAGE(P16,R16,T16,X16,Z16,AB16,AF16,AH16,AJ16)),0)</f>
        <v>0</v>
      </c>
      <c r="AY16" s="139">
        <f>IFERROR((AVERAGE(P16,R16,T16,X16,Z16,AB16,AF16,AH16,AJ16,AN16,AP16,AR16)),0)</f>
        <v>0</v>
      </c>
      <c r="AZ16" s="155">
        <f>IF(AND(AV16&gt;0,$AU16&gt;0),AV16/$AU16,0)</f>
        <v>0</v>
      </c>
      <c r="BA16" s="155">
        <f t="shared" ref="BA16:BC18" si="0">IF(AND(AW16&gt;0,$AU16&gt;0),AW16/$AU16,0)</f>
        <v>0</v>
      </c>
      <c r="BB16" s="155">
        <f>IF(AND(AX16&gt;0,$AU16&gt;0),AX16/$AU16,0)*0.5</f>
        <v>0</v>
      </c>
      <c r="BC16" s="155">
        <f t="shared" si="0"/>
        <v>0</v>
      </c>
      <c r="BD16" s="133">
        <f>(((IF(AND(AV16&gt;0,$F16&gt;0),AV16/$F16,0)))/4)</f>
        <v>0</v>
      </c>
      <c r="BE16" s="133">
        <f t="shared" ref="BE16:BG17" si="1">(((IF(AND(AW16&gt;0,$F16&gt;0),AW16/$F16,0)))/4)</f>
        <v>0</v>
      </c>
      <c r="BF16" s="133">
        <f>(((IF(AND(AX16&gt;0,$F16&gt;0),AX16/$F16,0)))/4)</f>
        <v>0</v>
      </c>
      <c r="BG16" s="133">
        <f t="shared" si="1"/>
        <v>0</v>
      </c>
    </row>
    <row r="17" spans="2:59" ht="138" customHeight="1">
      <c r="B17" s="508"/>
      <c r="C17" s="508"/>
      <c r="D17" s="220" t="str">
        <f>+'Anexo 1. 01-FR-003 POA INSTIT.'!D68</f>
        <v xml:space="preserve">4.3.2 Comunicar  el 100% de la información interna de interés para los servidores y contratistas de la Entidad, durante el cuatrienio, en cada vigencia. </v>
      </c>
      <c r="E17" s="73">
        <f>+'Anexo 1. 01-FR-003 POA INSTIT.'!E68</f>
        <v>0.3</v>
      </c>
      <c r="F17" s="20">
        <f>+'Anexo 1. 01-FR-003 POA INSTIT.'!F68</f>
        <v>1</v>
      </c>
      <c r="G17" s="20">
        <f>+'Anexo 1. 01-FR-003 POA INSTIT.'!L68</f>
        <v>1</v>
      </c>
      <c r="H17" s="108" t="str">
        <f>+'Anexo 1. 01-FR-003 POA INSTIT.'!G68</f>
        <v>S.I.</v>
      </c>
      <c r="I17" s="75" t="str">
        <f>+'Anexo 1. 01-FR-003 POA INSTIT.'!H68</f>
        <v xml:space="preserve"> Información interna de interés para los servidores y contratistas de la Entidad, comunicada.</v>
      </c>
      <c r="J17" s="153" t="s">
        <v>558</v>
      </c>
      <c r="K17" s="405" t="s">
        <v>559</v>
      </c>
      <c r="L17" s="154" t="s">
        <v>437</v>
      </c>
      <c r="M17" s="137" t="s">
        <v>379</v>
      </c>
      <c r="N17" s="92" t="str">
        <f>+'Anexo 1. 01-FR-003 POA INSTIT.'!J68</f>
        <v>Oficina Asesora de Comunicaciones</v>
      </c>
      <c r="O17" s="255">
        <v>1</v>
      </c>
      <c r="P17" s="255"/>
      <c r="Q17" s="255">
        <v>1</v>
      </c>
      <c r="R17" s="255"/>
      <c r="S17" s="255">
        <v>1</v>
      </c>
      <c r="T17" s="255"/>
      <c r="U17" s="21">
        <f>IFERROR((AVERAGE(O17,Q17,S17)),0)</f>
        <v>1</v>
      </c>
      <c r="V17" s="21">
        <f>IFERROR((AVERAGE(P17,R17,T17)),0)</f>
        <v>0</v>
      </c>
      <c r="W17" s="255">
        <v>1</v>
      </c>
      <c r="X17" s="255"/>
      <c r="Y17" s="255">
        <v>1</v>
      </c>
      <c r="Z17" s="255"/>
      <c r="AA17" s="255">
        <v>1</v>
      </c>
      <c r="AB17" s="255"/>
      <c r="AC17" s="21">
        <f>IFERROR((AVERAGE(W17,Y17,AA17)),0)</f>
        <v>1</v>
      </c>
      <c r="AD17" s="21">
        <f>IFERROR((AVERAGE(X17,Z17,AB17)),0)</f>
        <v>0</v>
      </c>
      <c r="AE17" s="255">
        <v>1</v>
      </c>
      <c r="AF17" s="255"/>
      <c r="AG17" s="255">
        <v>1</v>
      </c>
      <c r="AH17" s="255"/>
      <c r="AI17" s="255">
        <v>1</v>
      </c>
      <c r="AJ17" s="255"/>
      <c r="AK17" s="21">
        <f>IFERROR((AVERAGE(AE17,AG17,AI17)),0)</f>
        <v>1</v>
      </c>
      <c r="AL17" s="21">
        <f>IFERROR((AVERAGE(AF17,AH17,AJ17)),0)</f>
        <v>0</v>
      </c>
      <c r="AM17" s="255">
        <v>1</v>
      </c>
      <c r="AN17" s="255"/>
      <c r="AO17" s="255">
        <v>1</v>
      </c>
      <c r="AP17" s="255"/>
      <c r="AQ17" s="255">
        <v>1</v>
      </c>
      <c r="AR17" s="255"/>
      <c r="AS17" s="21">
        <f>IFERROR((AVERAGE(AM17,AO17,AQ17)),0)</f>
        <v>1</v>
      </c>
      <c r="AT17" s="21">
        <f>IFERROR((AVERAGE(AN17,AP17,AR17)),0)</f>
        <v>0</v>
      </c>
      <c r="AU17" s="139">
        <f>IFERROR((AVERAGE(O17,Q17,S17,W17,Y17,AA17,AE17,AG17,AI17,AM17,AO17,AQ17)),0)</f>
        <v>1</v>
      </c>
      <c r="AV17" s="139">
        <f>IFERROR((AVERAGE(P17,R17,T17)),0)</f>
        <v>0</v>
      </c>
      <c r="AW17" s="139">
        <f>IFERROR((AVERAGE(P17,R17,T17,X17,Z17,AB17)),0)</f>
        <v>0</v>
      </c>
      <c r="AX17" s="139">
        <f>IFERROR((AVERAGE(P17,R17,T17,X17,Z17,AB17,AF17,AH17,AJ17)),0)</f>
        <v>0</v>
      </c>
      <c r="AY17" s="139">
        <f>IFERROR((AVERAGE(P17,R17,T17,X17,Z17,AB17,AF17,AH17,AJ17,AN17,AP17,AR17)),0)</f>
        <v>0</v>
      </c>
      <c r="AZ17" s="155">
        <f>IF(AND(AV17&gt;0,$AU17&gt;0),AV17/$AU17,0)</f>
        <v>0</v>
      </c>
      <c r="BA17" s="155">
        <f t="shared" si="0"/>
        <v>0</v>
      </c>
      <c r="BB17" s="155">
        <f>IF(AND(AX17&gt;0,$AU17&gt;0),AX17/$AU17,0)*0.5</f>
        <v>0</v>
      </c>
      <c r="BC17" s="155">
        <f t="shared" si="0"/>
        <v>0</v>
      </c>
      <c r="BD17" s="133">
        <f>(((IF(AND(AV17&gt;0,$F17&gt;0),AV17/$F17,0)))/4)</f>
        <v>0</v>
      </c>
      <c r="BE17" s="133">
        <f t="shared" si="1"/>
        <v>0</v>
      </c>
      <c r="BF17" s="133">
        <f>(((IF(AND(AX17&gt;0,$F17&gt;0),AX17/$F17,0)))/4)</f>
        <v>0</v>
      </c>
      <c r="BG17" s="133">
        <f t="shared" si="1"/>
        <v>0</v>
      </c>
    </row>
    <row r="18" spans="2:59" ht="96" customHeight="1">
      <c r="B18" s="509"/>
      <c r="C18" s="509"/>
      <c r="D18" s="220" t="str">
        <f>+'Anexo 1. 01-FR-003 POA INSTIT.'!D69</f>
        <v>4.3.3 Alcanzar el 85% de satisfacción de los usuarios internos con los servicios prestados por el proceso Comunicación Estratégica, en cada vigencia</v>
      </c>
      <c r="E18" s="73">
        <f>+'Anexo 1. 01-FR-003 POA INSTIT.'!E69</f>
        <v>0.3</v>
      </c>
      <c r="F18" s="20">
        <f>+'Anexo 1. 01-FR-003 POA INSTIT.'!F69</f>
        <v>0.85</v>
      </c>
      <c r="G18" s="20">
        <f>+'Anexo 1. 01-FR-003 POA INSTIT.'!L69</f>
        <v>0.85</v>
      </c>
      <c r="H18" s="108" t="str">
        <f>+'Anexo 1. 01-FR-003 POA INSTIT.'!G69</f>
        <v>S.I.</v>
      </c>
      <c r="I18" s="75" t="str">
        <f>+'Anexo 1. 01-FR-003 POA INSTIT.'!H69</f>
        <v>Porcentaje de satisfacción de usuarios internos  alcanzado</v>
      </c>
      <c r="J18" s="153" t="s">
        <v>560</v>
      </c>
      <c r="K18" s="405" t="s">
        <v>380</v>
      </c>
      <c r="L18" s="137" t="s">
        <v>436</v>
      </c>
      <c r="M18" s="137" t="s">
        <v>379</v>
      </c>
      <c r="N18" s="92" t="str">
        <f>+'Anexo 1. 01-FR-003 POA INSTIT.'!J69</f>
        <v>Oficina Asesora de Comunicaciones</v>
      </c>
      <c r="O18" s="255">
        <v>0.85</v>
      </c>
      <c r="P18" s="255"/>
      <c r="Q18" s="255">
        <v>0</v>
      </c>
      <c r="R18" s="255"/>
      <c r="S18" s="255">
        <v>0</v>
      </c>
      <c r="T18" s="255"/>
      <c r="U18" s="21">
        <f>IFERROR((AVERAGE(O18)),0)</f>
        <v>0.85</v>
      </c>
      <c r="V18" s="21">
        <f>IFERROR((AVERAGE(P18)),0)</f>
        <v>0</v>
      </c>
      <c r="W18" s="255">
        <v>0</v>
      </c>
      <c r="X18" s="255"/>
      <c r="Y18" s="255">
        <v>0</v>
      </c>
      <c r="Z18" s="255"/>
      <c r="AA18" s="255">
        <v>0</v>
      </c>
      <c r="AB18" s="255"/>
      <c r="AC18" s="21">
        <f>IFERROR((AVERAGE(W18)),0)</f>
        <v>0</v>
      </c>
      <c r="AD18" s="21">
        <f>IFERROR((AVERAGE(X18)),0)</f>
        <v>0</v>
      </c>
      <c r="AE18" s="255">
        <v>0.85</v>
      </c>
      <c r="AF18" s="255"/>
      <c r="AG18" s="255">
        <v>0</v>
      </c>
      <c r="AH18" s="255"/>
      <c r="AI18" s="255">
        <v>0</v>
      </c>
      <c r="AJ18" s="255"/>
      <c r="AK18" s="21">
        <f>IFERROR((AVERAGE(AE18)),0)</f>
        <v>0.85</v>
      </c>
      <c r="AL18" s="21">
        <f>IFERROR((AVERAGE(AF18)),0)</f>
        <v>0</v>
      </c>
      <c r="AM18" s="255">
        <v>0</v>
      </c>
      <c r="AN18" s="255"/>
      <c r="AO18" s="255">
        <v>0</v>
      </c>
      <c r="AP18" s="255"/>
      <c r="AQ18" s="255">
        <v>0</v>
      </c>
      <c r="AR18" s="255"/>
      <c r="AS18" s="21">
        <f>IFERROR((AVERAGE(AM18)),0)</f>
        <v>0</v>
      </c>
      <c r="AT18" s="21">
        <f>IFERROR((AVERAGE(AN18)),0)</f>
        <v>0</v>
      </c>
      <c r="AU18" s="139">
        <f>IFERROR((AVERAGE(O18,AE18)),0)</f>
        <v>0.85</v>
      </c>
      <c r="AV18" s="128">
        <f>IFERROR(IF(OR($AU$16="",$AU$16=0),0,ROUNDDOWN(AVERAGE($Q18),3)),0)</f>
        <v>0</v>
      </c>
      <c r="AW18" s="128">
        <f>IFERROR(IF(OR($AU$16="",$AU$16=0),0,ROUNDDOWN(AVERAGE($Q18),3)),0)</f>
        <v>0</v>
      </c>
      <c r="AX18" s="129">
        <f>IFERROR(IF(OR($AU$16="",$AU$16=0),0,ROUNDDOWN(AVERAGE($AF18),3)),0)</f>
        <v>0</v>
      </c>
      <c r="AY18" s="128">
        <f>IFERROR(IF(OR($AU$16="",$AU$16=0),0,ROUNDDOWN(AVERAGE($AF18),3)),0)</f>
        <v>0</v>
      </c>
      <c r="AZ18" s="155">
        <f>IF(AND(AV18&gt;0,$AV18&gt;0),AV18/$AV18,0)</f>
        <v>0</v>
      </c>
      <c r="BA18" s="155">
        <f>IF(AND(AW18&gt;0,$AV18&gt;0),AW18/$AV18,0)</f>
        <v>0</v>
      </c>
      <c r="BB18" s="130">
        <f>IF(AND(AX18&gt;0,$AU18&gt;0),AX18/$AU18,0)</f>
        <v>0</v>
      </c>
      <c r="BC18" s="130">
        <f t="shared" si="0"/>
        <v>0</v>
      </c>
      <c r="BD18" s="133">
        <f>((IF(AND(AV18&gt;0,$F18&gt;0),AV18/$F18,0)))</f>
        <v>0</v>
      </c>
      <c r="BE18" s="133">
        <f>((IF(AND(AW18&gt;0,$F18&gt;0),AW18/$F18,0)))</f>
        <v>0</v>
      </c>
      <c r="BF18" s="133">
        <f>((IF(AND(AX18&gt;0,$F18&gt;0),AX18/$F18,0)))/4</f>
        <v>0</v>
      </c>
      <c r="BG18" s="133">
        <f>((IF(AND(AY18&gt;0,$F18&gt;0),AY18/$F18,0)))/4</f>
        <v>0</v>
      </c>
    </row>
    <row r="19" spans="2:59" ht="22.8">
      <c r="B19" s="523"/>
      <c r="C19" s="524"/>
      <c r="D19" s="524"/>
      <c r="E19" s="524"/>
      <c r="F19" s="524"/>
      <c r="G19" s="524"/>
      <c r="H19" s="524"/>
      <c r="I19" s="524"/>
      <c r="J19" s="524"/>
      <c r="K19" s="524"/>
      <c r="L19" s="524"/>
      <c r="M19" s="524"/>
      <c r="N19" s="524"/>
      <c r="O19" s="524"/>
      <c r="P19" s="524"/>
      <c r="Q19" s="524"/>
      <c r="R19" s="524"/>
      <c r="S19" s="524"/>
      <c r="T19" s="524"/>
      <c r="U19" s="524"/>
      <c r="V19" s="524"/>
      <c r="W19" s="524"/>
      <c r="X19" s="524"/>
      <c r="Y19" s="524"/>
      <c r="Z19" s="524"/>
      <c r="AA19" s="524"/>
      <c r="AB19" s="524"/>
      <c r="AC19" s="524"/>
      <c r="AD19" s="524"/>
      <c r="AE19" s="524"/>
      <c r="AF19" s="524"/>
      <c r="AG19" s="524"/>
      <c r="AH19" s="524"/>
      <c r="AI19" s="524"/>
      <c r="AJ19" s="524"/>
      <c r="AK19" s="524"/>
      <c r="AL19" s="524"/>
      <c r="AM19" s="524"/>
      <c r="AN19" s="524"/>
      <c r="AO19" s="524"/>
      <c r="AP19" s="524"/>
      <c r="AQ19" s="524"/>
      <c r="AR19" s="524"/>
      <c r="AS19" s="524"/>
      <c r="AT19" s="524"/>
      <c r="AU19" s="524"/>
      <c r="AV19" s="581"/>
      <c r="AW19" s="569" t="s">
        <v>16</v>
      </c>
      <c r="AX19" s="570"/>
      <c r="AY19" s="570"/>
      <c r="AZ19" s="1">
        <f t="shared" ref="AZ19:BG19" si="2">AVERAGE(AZ16:AZ18)</f>
        <v>0</v>
      </c>
      <c r="BA19" s="1">
        <f t="shared" si="2"/>
        <v>0</v>
      </c>
      <c r="BB19" s="1">
        <f t="shared" si="2"/>
        <v>0</v>
      </c>
      <c r="BC19" s="1">
        <f t="shared" si="2"/>
        <v>0</v>
      </c>
      <c r="BD19" s="1">
        <f t="shared" si="2"/>
        <v>0</v>
      </c>
      <c r="BE19" s="1">
        <f t="shared" si="2"/>
        <v>0</v>
      </c>
      <c r="BF19" s="1">
        <f t="shared" si="2"/>
        <v>0</v>
      </c>
      <c r="BG19" s="1">
        <f t="shared" si="2"/>
        <v>0</v>
      </c>
    </row>
    <row r="20" spans="2:59">
      <c r="B20" s="215"/>
      <c r="C20" s="215"/>
      <c r="D20" s="215"/>
      <c r="E20" s="215"/>
      <c r="F20" s="215"/>
      <c r="G20" s="216"/>
      <c r="H20" s="216"/>
      <c r="I20" s="215"/>
      <c r="J20" s="215"/>
      <c r="K20" s="215"/>
      <c r="L20" s="215"/>
      <c r="M20" s="215"/>
      <c r="N20" s="215"/>
    </row>
    <row r="21" spans="2:59">
      <c r="B21" s="215"/>
      <c r="C21" s="215"/>
      <c r="D21" s="580"/>
      <c r="E21" s="580"/>
      <c r="F21" s="580"/>
      <c r="G21" s="580"/>
      <c r="H21" s="580"/>
      <c r="I21" s="580"/>
      <c r="J21" s="580"/>
      <c r="K21" s="580"/>
      <c r="L21" s="580"/>
      <c r="M21" s="580"/>
      <c r="N21" s="580"/>
    </row>
    <row r="22" spans="2:59" ht="30" customHeight="1">
      <c r="B22" s="81" t="s">
        <v>23</v>
      </c>
      <c r="C22" s="95">
        <v>45450</v>
      </c>
      <c r="D22" s="238"/>
      <c r="E22" s="572" t="s">
        <v>50</v>
      </c>
      <c r="F22" s="573" t="s">
        <v>588</v>
      </c>
      <c r="G22" s="574"/>
      <c r="H22" s="574"/>
      <c r="I22" s="574"/>
      <c r="J22" s="575"/>
      <c r="K22" s="239"/>
      <c r="L22" s="542"/>
      <c r="M22" s="542"/>
      <c r="N22" s="579"/>
    </row>
    <row r="23" spans="2:59" ht="13.5" customHeight="1">
      <c r="B23" s="215"/>
      <c r="C23" s="215"/>
      <c r="D23" s="239"/>
      <c r="E23" s="572"/>
      <c r="F23" s="576"/>
      <c r="G23" s="577"/>
      <c r="H23" s="577"/>
      <c r="I23" s="577"/>
      <c r="J23" s="578"/>
      <c r="K23" s="215"/>
      <c r="L23" s="215"/>
      <c r="M23" s="215"/>
      <c r="N23" s="215"/>
    </row>
    <row r="24" spans="2:59" ht="31.5" customHeight="1">
      <c r="B24" s="81" t="s">
        <v>49</v>
      </c>
      <c r="C24" s="95">
        <v>45679</v>
      </c>
      <c r="D24" s="215"/>
      <c r="E24" s="215"/>
      <c r="F24" s="215"/>
      <c r="K24" s="215"/>
      <c r="L24" s="215"/>
      <c r="M24" s="215"/>
      <c r="N24" s="215"/>
    </row>
    <row r="25" spans="2:59">
      <c r="B25" s="215"/>
      <c r="C25" s="215"/>
      <c r="D25" s="215"/>
      <c r="E25" s="215"/>
      <c r="F25" s="215"/>
      <c r="K25" s="215"/>
      <c r="L25" s="215"/>
      <c r="M25" s="215"/>
      <c r="N25" s="215"/>
    </row>
    <row r="26" spans="2:59" ht="31.5" customHeight="1">
      <c r="B26" s="81" t="s">
        <v>49</v>
      </c>
      <c r="C26" s="95">
        <v>45898</v>
      </c>
      <c r="D26" s="215"/>
      <c r="E26" s="215"/>
      <c r="F26" s="215"/>
      <c r="K26" s="215"/>
      <c r="L26" s="215"/>
      <c r="M26" s="215"/>
      <c r="N26" s="215"/>
    </row>
    <row r="27" spans="2:59">
      <c r="B27" s="215"/>
      <c r="C27" s="215"/>
      <c r="D27" s="215"/>
      <c r="E27" s="215"/>
      <c r="F27" s="215"/>
      <c r="K27" s="215"/>
      <c r="L27" s="215"/>
      <c r="M27" s="215"/>
      <c r="N27" s="215"/>
    </row>
    <row r="28" spans="2:59">
      <c r="B28" s="215"/>
      <c r="C28" s="215"/>
      <c r="D28" s="215"/>
      <c r="E28" s="215"/>
      <c r="F28" s="215"/>
      <c r="K28" s="215"/>
      <c r="L28" s="215"/>
      <c r="M28" s="215"/>
      <c r="N28" s="215"/>
    </row>
    <row r="29" spans="2:59" ht="15" customHeight="1">
      <c r="B29" s="215"/>
      <c r="C29" s="215"/>
      <c r="D29" s="215"/>
      <c r="E29" s="215"/>
      <c r="F29" s="215"/>
      <c r="G29" s="216"/>
      <c r="H29" s="216"/>
      <c r="I29" s="571"/>
      <c r="J29" s="571"/>
      <c r="K29" s="571"/>
      <c r="L29" s="571"/>
      <c r="M29" s="217"/>
      <c r="N29" s="217"/>
    </row>
    <row r="30" spans="2:59" ht="15" customHeight="1">
      <c r="B30" s="522" t="s">
        <v>144</v>
      </c>
      <c r="C30" s="522"/>
      <c r="D30" s="522"/>
      <c r="E30" s="522"/>
      <c r="F30" s="522"/>
      <c r="G30" s="216"/>
      <c r="H30" s="216"/>
      <c r="I30" s="215"/>
      <c r="J30" s="215"/>
      <c r="K30" s="240"/>
      <c r="L30" s="215"/>
      <c r="M30" s="215"/>
      <c r="N30" s="215"/>
    </row>
    <row r="31" spans="2:59" ht="15" customHeight="1">
      <c r="B31" s="215"/>
      <c r="C31" s="215"/>
      <c r="D31" s="215"/>
      <c r="E31" s="215"/>
      <c r="F31" s="215"/>
      <c r="G31" s="216"/>
      <c r="H31" s="216"/>
      <c r="I31" s="571"/>
      <c r="J31" s="571"/>
      <c r="K31" s="571"/>
      <c r="L31" s="571"/>
      <c r="M31" s="217"/>
      <c r="N31" s="217"/>
    </row>
    <row r="32" spans="2:59" ht="15" customHeight="1">
      <c r="B32" s="215"/>
      <c r="C32" s="215"/>
      <c r="D32" s="215"/>
      <c r="E32" s="215"/>
      <c r="F32" s="215"/>
      <c r="G32" s="216"/>
      <c r="H32" s="216"/>
      <c r="I32" s="215"/>
      <c r="J32" s="215"/>
      <c r="K32" s="240"/>
      <c r="L32" s="215"/>
      <c r="M32" s="215"/>
      <c r="N32" s="215"/>
    </row>
    <row r="33" spans="2:14" ht="15" customHeight="1">
      <c r="B33" s="215"/>
      <c r="C33" s="215"/>
      <c r="D33" s="215"/>
      <c r="E33" s="215"/>
      <c r="F33" s="215"/>
      <c r="G33" s="216"/>
      <c r="H33" s="216"/>
      <c r="I33" s="571"/>
      <c r="J33" s="571"/>
      <c r="K33" s="571"/>
      <c r="L33" s="571"/>
      <c r="M33" s="217"/>
      <c r="N33" s="217"/>
    </row>
  </sheetData>
  <sheetProtection algorithmName="SHA-512" hashValue="77OGfJDpIgv3/ErfetdZK3kjRPBVnEz81ULaXSi0BIbLRWtJu1qLeqz5j9W7/XmIoDQ9hvyQT5TaMYNoORV/aw==" saltValue="JPdE5tV9yJHa8RHDqkRQ3Q==" spinCount="100000" sheet="1" objects="1" scenarios="1"/>
  <mergeCells count="69">
    <mergeCell ref="B30:F30"/>
    <mergeCell ref="I31:L31"/>
    <mergeCell ref="I33:L33"/>
    <mergeCell ref="B16:B18"/>
    <mergeCell ref="C16:C18"/>
    <mergeCell ref="I29:L29"/>
    <mergeCell ref="AW19:AY19"/>
    <mergeCell ref="D21:N21"/>
    <mergeCell ref="E22:E23"/>
    <mergeCell ref="F22:J23"/>
    <mergeCell ref="L22:N22"/>
    <mergeCell ref="B19:AV19"/>
    <mergeCell ref="BF13:BF15"/>
    <mergeCell ref="AK14:AL14"/>
    <mergeCell ref="AM14:AN14"/>
    <mergeCell ref="AO14:AP14"/>
    <mergeCell ref="AQ14:AR14"/>
    <mergeCell ref="AS14:AT14"/>
    <mergeCell ref="AX13:AX15"/>
    <mergeCell ref="AY13:AY15"/>
    <mergeCell ref="AZ13:AZ15"/>
    <mergeCell ref="BA13:BA15"/>
    <mergeCell ref="BB13:BB15"/>
    <mergeCell ref="AU12:AU15"/>
    <mergeCell ref="AV12:AY12"/>
    <mergeCell ref="AZ12:BC12"/>
    <mergeCell ref="BD12:BG12"/>
    <mergeCell ref="BG13:BG15"/>
    <mergeCell ref="AW13:AW15"/>
    <mergeCell ref="AI14:AJ14"/>
    <mergeCell ref="BC13:BC15"/>
    <mergeCell ref="BD13:BD15"/>
    <mergeCell ref="O13:V13"/>
    <mergeCell ref="W13:AD13"/>
    <mergeCell ref="AE13:AL13"/>
    <mergeCell ref="AM13:AT13"/>
    <mergeCell ref="AV13:AV15"/>
    <mergeCell ref="O14:P14"/>
    <mergeCell ref="Q14:R14"/>
    <mergeCell ref="S14:T14"/>
    <mergeCell ref="U14:V14"/>
    <mergeCell ref="W14:X14"/>
    <mergeCell ref="Y14:Z14"/>
    <mergeCell ref="AA14:AB14"/>
    <mergeCell ref="BE13:BE15"/>
    <mergeCell ref="F12:F15"/>
    <mergeCell ref="N12:N15"/>
    <mergeCell ref="C2:BE6"/>
    <mergeCell ref="BF6:BG6"/>
    <mergeCell ref="AV7:AZ7"/>
    <mergeCell ref="C8:D8"/>
    <mergeCell ref="C9:D9"/>
    <mergeCell ref="C10:D10"/>
    <mergeCell ref="G12:G15"/>
    <mergeCell ref="H12:H15"/>
    <mergeCell ref="I12:I15"/>
    <mergeCell ref="J12:J15"/>
    <mergeCell ref="K12:K15"/>
    <mergeCell ref="L12:L15"/>
    <mergeCell ref="M12:M15"/>
    <mergeCell ref="O12:AT12"/>
    <mergeCell ref="B2:B6"/>
    <mergeCell ref="B12:B15"/>
    <mergeCell ref="C12:C15"/>
    <mergeCell ref="D12:D15"/>
    <mergeCell ref="E12:E15"/>
    <mergeCell ref="AC14:AD14"/>
    <mergeCell ref="AE14:AF14"/>
    <mergeCell ref="AG14:AH14"/>
  </mergeCells>
  <conditionalFormatting sqref="AZ16:BC18">
    <cfRule type="cellIs" dxfId="55" priority="1" operator="greaterThan">
      <formula>1</formula>
    </cfRule>
    <cfRule type="cellIs" dxfId="54" priority="2" operator="between">
      <formula>0.950000000000001</formula>
      <formula>1</formula>
    </cfRule>
    <cfRule type="cellIs" dxfId="53" priority="3" operator="between">
      <formula>0.75</formula>
      <formula>0.95</formula>
    </cfRule>
    <cfRule type="cellIs" dxfId="52" priority="4" operator="lessThan">
      <formula>0.75</formula>
    </cfRule>
  </conditionalFormatting>
  <dataValidations count="1">
    <dataValidation allowBlank="1" showInputMessage="1" showErrorMessage="1" prompt="Transcriba de manera exacta el objetivo definido en la caracterización del proceso." sqref="C9:D9" xr:uid="{00000000-0002-0000-0800-000000000000}"/>
  </dataValidations>
  <pageMargins left="0.7" right="0.7" top="0.75" bottom="0.75" header="0.3" footer="0.3"/>
  <pageSetup orientation="portrait" r:id="rId1"/>
  <ignoredErrors>
    <ignoredError sqref="F18 F16 F17" unlockedFormula="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1000000}">
          <x14:formula1>
            <xm:f>'Listas-N'!$E$6:$E$10</xm:f>
          </x14:formula1>
          <xm:sqref>C10:D10</xm:sqref>
        </x14:dataValidation>
        <x14:dataValidation type="list" allowBlank="1" showInputMessage="1" showErrorMessage="1" xr:uid="{00000000-0002-0000-0800-000002000000}">
          <x14:formula1>
            <xm:f>'Listas-N'!$C$6:$C$21</xm:f>
          </x14:formula1>
          <xm:sqref>C8:D8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B1:BG42"/>
  <sheetViews>
    <sheetView showGridLines="0" zoomScale="55" zoomScaleNormal="55" workbookViewId="0">
      <selection activeCell="D19" sqref="D19"/>
    </sheetView>
  </sheetViews>
  <sheetFormatPr baseColWidth="10" defaultColWidth="17.33203125" defaultRowHeight="15" customHeight="1"/>
  <cols>
    <col min="1" max="1" width="4.33203125" style="66" customWidth="1"/>
    <col min="2" max="2" width="50.44140625" style="212" customWidth="1"/>
    <col min="3" max="3" width="48.5546875" style="212" customWidth="1"/>
    <col min="4" max="4" width="49.6640625" style="212" customWidth="1"/>
    <col min="5" max="5" width="27" style="212" customWidth="1"/>
    <col min="6" max="6" width="27.5546875" style="212" customWidth="1"/>
    <col min="7" max="7" width="25.44140625" style="213" customWidth="1"/>
    <col min="8" max="8" width="21.33203125" style="213" customWidth="1"/>
    <col min="9" max="9" width="41.44140625" style="212" customWidth="1"/>
    <col min="10" max="10" width="55" style="212" customWidth="1"/>
    <col min="11" max="11" width="64.109375" style="212" customWidth="1"/>
    <col min="12" max="12" width="53" style="212" customWidth="1"/>
    <col min="13" max="13" width="30.6640625" style="212" customWidth="1"/>
    <col min="14" max="14" width="72.109375" style="212" customWidth="1"/>
    <col min="15" max="46" width="15.88671875" style="66" customWidth="1"/>
    <col min="47" max="47" width="24.5546875" style="66" customWidth="1"/>
    <col min="48" max="48" width="22.88671875" style="66" customWidth="1"/>
    <col min="49" max="49" width="19.33203125" style="66" customWidth="1"/>
    <col min="50" max="50" width="18.44140625" style="66" customWidth="1"/>
    <col min="51" max="51" width="19.44140625" style="66" customWidth="1"/>
    <col min="52" max="52" width="23.33203125" style="66" customWidth="1"/>
    <col min="53" max="54" width="25.109375" style="66" customWidth="1"/>
    <col min="55" max="55" width="26.6640625" style="66" customWidth="1"/>
    <col min="56" max="56" width="26.33203125" style="66" customWidth="1"/>
    <col min="57" max="57" width="26.5546875" style="66" customWidth="1"/>
    <col min="58" max="58" width="26.33203125" style="66" customWidth="1"/>
    <col min="59" max="59" width="27.33203125" style="66" customWidth="1"/>
    <col min="60" max="16384" width="17.33203125" style="66"/>
  </cols>
  <sheetData>
    <row r="1" spans="2:59" ht="15" customHeight="1" thickBot="1"/>
    <row r="2" spans="2:59" ht="16.5" customHeight="1">
      <c r="B2" s="498" t="s">
        <v>125</v>
      </c>
      <c r="C2" s="530" t="s">
        <v>111</v>
      </c>
      <c r="D2" s="531"/>
      <c r="E2" s="531"/>
      <c r="F2" s="531"/>
      <c r="G2" s="531"/>
      <c r="H2" s="531"/>
      <c r="I2" s="531"/>
      <c r="J2" s="531"/>
      <c r="K2" s="531"/>
      <c r="L2" s="531"/>
      <c r="M2" s="531"/>
      <c r="N2" s="531"/>
      <c r="O2" s="531"/>
      <c r="P2" s="531"/>
      <c r="Q2" s="531"/>
      <c r="R2" s="531"/>
      <c r="S2" s="531"/>
      <c r="T2" s="531"/>
      <c r="U2" s="531"/>
      <c r="V2" s="531"/>
      <c r="W2" s="531"/>
      <c r="X2" s="531"/>
      <c r="Y2" s="531"/>
      <c r="Z2" s="531"/>
      <c r="AA2" s="531"/>
      <c r="AB2" s="531"/>
      <c r="AC2" s="531"/>
      <c r="AD2" s="531"/>
      <c r="AE2" s="531"/>
      <c r="AF2" s="531"/>
      <c r="AG2" s="531"/>
      <c r="AH2" s="531"/>
      <c r="AI2" s="531"/>
      <c r="AJ2" s="531"/>
      <c r="AK2" s="531"/>
      <c r="AL2" s="531"/>
      <c r="AM2" s="531"/>
      <c r="AN2" s="531"/>
      <c r="AO2" s="531"/>
      <c r="AP2" s="531"/>
      <c r="AQ2" s="531"/>
      <c r="AR2" s="531"/>
      <c r="AS2" s="531"/>
      <c r="AT2" s="531"/>
      <c r="AU2" s="531"/>
      <c r="AV2" s="531"/>
      <c r="AW2" s="531"/>
      <c r="AX2" s="531"/>
      <c r="AY2" s="531"/>
      <c r="AZ2" s="531"/>
      <c r="BA2" s="531"/>
      <c r="BB2" s="531"/>
      <c r="BC2" s="531"/>
      <c r="BD2" s="531"/>
      <c r="BE2" s="532"/>
      <c r="BF2" s="55" t="s">
        <v>643</v>
      </c>
      <c r="BG2" s="56"/>
    </row>
    <row r="3" spans="2:59" ht="16.5" customHeight="1">
      <c r="B3" s="499"/>
      <c r="C3" s="533"/>
      <c r="D3" s="534"/>
      <c r="E3" s="534"/>
      <c r="F3" s="534"/>
      <c r="G3" s="534"/>
      <c r="H3" s="534"/>
      <c r="I3" s="534"/>
      <c r="J3" s="534"/>
      <c r="K3" s="534"/>
      <c r="L3" s="534"/>
      <c r="M3" s="534"/>
      <c r="N3" s="534"/>
      <c r="O3" s="534"/>
      <c r="P3" s="534"/>
      <c r="Q3" s="534"/>
      <c r="R3" s="534"/>
      <c r="S3" s="534"/>
      <c r="T3" s="534"/>
      <c r="U3" s="534"/>
      <c r="V3" s="534"/>
      <c r="W3" s="534"/>
      <c r="X3" s="534"/>
      <c r="Y3" s="534"/>
      <c r="Z3" s="534"/>
      <c r="AA3" s="534"/>
      <c r="AB3" s="534"/>
      <c r="AC3" s="534"/>
      <c r="AD3" s="534"/>
      <c r="AE3" s="534"/>
      <c r="AF3" s="534"/>
      <c r="AG3" s="534"/>
      <c r="AH3" s="534"/>
      <c r="AI3" s="534"/>
      <c r="AJ3" s="534"/>
      <c r="AK3" s="534"/>
      <c r="AL3" s="534"/>
      <c r="AM3" s="534"/>
      <c r="AN3" s="534"/>
      <c r="AO3" s="534"/>
      <c r="AP3" s="534"/>
      <c r="AQ3" s="534"/>
      <c r="AR3" s="534"/>
      <c r="AS3" s="534"/>
      <c r="AT3" s="534"/>
      <c r="AU3" s="534"/>
      <c r="AV3" s="534"/>
      <c r="AW3" s="534"/>
      <c r="AX3" s="534"/>
      <c r="AY3" s="534"/>
      <c r="AZ3" s="534"/>
      <c r="BA3" s="534"/>
      <c r="BB3" s="534"/>
      <c r="BC3" s="534"/>
      <c r="BD3" s="534"/>
      <c r="BE3" s="535"/>
      <c r="BF3" s="57" t="s">
        <v>25</v>
      </c>
      <c r="BG3" s="58" t="s">
        <v>26</v>
      </c>
    </row>
    <row r="4" spans="2:59" ht="16.5" customHeight="1">
      <c r="B4" s="499"/>
      <c r="C4" s="533"/>
      <c r="D4" s="534"/>
      <c r="E4" s="534"/>
      <c r="F4" s="534"/>
      <c r="G4" s="534"/>
      <c r="H4" s="534"/>
      <c r="I4" s="534"/>
      <c r="J4" s="534"/>
      <c r="K4" s="534"/>
      <c r="L4" s="534"/>
      <c r="M4" s="534"/>
      <c r="N4" s="534"/>
      <c r="O4" s="534"/>
      <c r="P4" s="534"/>
      <c r="Q4" s="534"/>
      <c r="R4" s="534"/>
      <c r="S4" s="534"/>
      <c r="T4" s="534"/>
      <c r="U4" s="534"/>
      <c r="V4" s="534"/>
      <c r="W4" s="534"/>
      <c r="X4" s="534"/>
      <c r="Y4" s="534"/>
      <c r="Z4" s="534"/>
      <c r="AA4" s="534"/>
      <c r="AB4" s="534"/>
      <c r="AC4" s="534"/>
      <c r="AD4" s="534"/>
      <c r="AE4" s="534"/>
      <c r="AF4" s="534"/>
      <c r="AG4" s="534"/>
      <c r="AH4" s="534"/>
      <c r="AI4" s="534"/>
      <c r="AJ4" s="534"/>
      <c r="AK4" s="534"/>
      <c r="AL4" s="534"/>
      <c r="AM4" s="534"/>
      <c r="AN4" s="534"/>
      <c r="AO4" s="534"/>
      <c r="AP4" s="534"/>
      <c r="AQ4" s="534"/>
      <c r="AR4" s="534"/>
      <c r="AS4" s="534"/>
      <c r="AT4" s="534"/>
      <c r="AU4" s="534"/>
      <c r="AV4" s="534"/>
      <c r="AW4" s="534"/>
      <c r="AX4" s="534"/>
      <c r="AY4" s="534"/>
      <c r="AZ4" s="534"/>
      <c r="BA4" s="534"/>
      <c r="BB4" s="534"/>
      <c r="BC4" s="534"/>
      <c r="BD4" s="534"/>
      <c r="BE4" s="535"/>
      <c r="BF4" s="59">
        <v>6</v>
      </c>
      <c r="BG4" s="60" t="s">
        <v>34</v>
      </c>
    </row>
    <row r="5" spans="2:59" ht="16.5" customHeight="1">
      <c r="B5" s="499"/>
      <c r="C5" s="533"/>
      <c r="D5" s="534"/>
      <c r="E5" s="534"/>
      <c r="F5" s="534"/>
      <c r="G5" s="534"/>
      <c r="H5" s="534"/>
      <c r="I5" s="534"/>
      <c r="J5" s="534"/>
      <c r="K5" s="534"/>
      <c r="L5" s="534"/>
      <c r="M5" s="534"/>
      <c r="N5" s="534"/>
      <c r="O5" s="534"/>
      <c r="P5" s="534"/>
      <c r="Q5" s="534"/>
      <c r="R5" s="534"/>
      <c r="S5" s="534"/>
      <c r="T5" s="534"/>
      <c r="U5" s="534"/>
      <c r="V5" s="534"/>
      <c r="W5" s="534"/>
      <c r="X5" s="534"/>
      <c r="Y5" s="534"/>
      <c r="Z5" s="534"/>
      <c r="AA5" s="534"/>
      <c r="AB5" s="534"/>
      <c r="AC5" s="534"/>
      <c r="AD5" s="534"/>
      <c r="AE5" s="534"/>
      <c r="AF5" s="534"/>
      <c r="AG5" s="534"/>
      <c r="AH5" s="534"/>
      <c r="AI5" s="534"/>
      <c r="AJ5" s="534"/>
      <c r="AK5" s="534"/>
      <c r="AL5" s="534"/>
      <c r="AM5" s="534"/>
      <c r="AN5" s="534"/>
      <c r="AO5" s="534"/>
      <c r="AP5" s="534"/>
      <c r="AQ5" s="534"/>
      <c r="AR5" s="534"/>
      <c r="AS5" s="534"/>
      <c r="AT5" s="534"/>
      <c r="AU5" s="534"/>
      <c r="AV5" s="534"/>
      <c r="AW5" s="534"/>
      <c r="AX5" s="534"/>
      <c r="AY5" s="534"/>
      <c r="AZ5" s="534"/>
      <c r="BA5" s="534"/>
      <c r="BB5" s="534"/>
      <c r="BC5" s="534"/>
      <c r="BD5" s="534"/>
      <c r="BE5" s="535"/>
      <c r="BF5" s="61" t="s">
        <v>27</v>
      </c>
      <c r="BG5" s="62"/>
    </row>
    <row r="6" spans="2:59" ht="16.5" customHeight="1" thickBot="1">
      <c r="B6" s="500"/>
      <c r="C6" s="536"/>
      <c r="D6" s="537"/>
      <c r="E6" s="537"/>
      <c r="F6" s="537"/>
      <c r="G6" s="537"/>
      <c r="H6" s="537"/>
      <c r="I6" s="537"/>
      <c r="J6" s="537"/>
      <c r="K6" s="537"/>
      <c r="L6" s="537"/>
      <c r="M6" s="537"/>
      <c r="N6" s="537"/>
      <c r="O6" s="537"/>
      <c r="P6" s="537"/>
      <c r="Q6" s="537"/>
      <c r="R6" s="537"/>
      <c r="S6" s="537"/>
      <c r="T6" s="537"/>
      <c r="U6" s="537"/>
      <c r="V6" s="537"/>
      <c r="W6" s="537"/>
      <c r="X6" s="537"/>
      <c r="Y6" s="537"/>
      <c r="Z6" s="537"/>
      <c r="AA6" s="537"/>
      <c r="AB6" s="537"/>
      <c r="AC6" s="537"/>
      <c r="AD6" s="537"/>
      <c r="AE6" s="537"/>
      <c r="AF6" s="537"/>
      <c r="AG6" s="537"/>
      <c r="AH6" s="537"/>
      <c r="AI6" s="537"/>
      <c r="AJ6" s="537"/>
      <c r="AK6" s="537"/>
      <c r="AL6" s="537"/>
      <c r="AM6" s="537"/>
      <c r="AN6" s="537"/>
      <c r="AO6" s="537"/>
      <c r="AP6" s="537"/>
      <c r="AQ6" s="537"/>
      <c r="AR6" s="537"/>
      <c r="AS6" s="537"/>
      <c r="AT6" s="537"/>
      <c r="AU6" s="537"/>
      <c r="AV6" s="537"/>
      <c r="AW6" s="537"/>
      <c r="AX6" s="537"/>
      <c r="AY6" s="537"/>
      <c r="AZ6" s="537"/>
      <c r="BA6" s="537"/>
      <c r="BB6" s="537"/>
      <c r="BC6" s="537"/>
      <c r="BD6" s="537"/>
      <c r="BE6" s="538"/>
      <c r="BF6" s="539">
        <v>45428</v>
      </c>
      <c r="BG6" s="540"/>
    </row>
    <row r="7" spans="2:59" ht="19.5" customHeight="1">
      <c r="B7" s="63"/>
      <c r="C7" s="63"/>
      <c r="D7" s="63"/>
      <c r="E7" s="63"/>
      <c r="F7" s="63"/>
      <c r="G7" s="64"/>
      <c r="H7" s="64"/>
      <c r="I7" s="63"/>
      <c r="J7" s="63"/>
      <c r="K7" s="63"/>
      <c r="L7" s="63"/>
      <c r="M7" s="63"/>
      <c r="N7" s="63"/>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541"/>
      <c r="AW7" s="542"/>
      <c r="AX7" s="542"/>
      <c r="AY7" s="542"/>
      <c r="AZ7" s="543"/>
      <c r="BA7" s="246"/>
      <c r="BB7" s="246"/>
      <c r="BC7" s="246"/>
      <c r="BD7" s="65"/>
      <c r="BE7" s="65"/>
    </row>
    <row r="8" spans="2:59" ht="28.5" customHeight="1">
      <c r="B8" s="67" t="s">
        <v>44</v>
      </c>
      <c r="C8" s="590" t="s">
        <v>84</v>
      </c>
      <c r="D8" s="590"/>
      <c r="E8" s="68"/>
      <c r="F8" s="68"/>
      <c r="G8" s="68"/>
      <c r="H8" s="68"/>
      <c r="I8" s="68"/>
      <c r="J8" s="68"/>
      <c r="K8" s="68"/>
      <c r="L8" s="68"/>
      <c r="M8" s="68"/>
      <c r="N8" s="68"/>
      <c r="AV8" s="246"/>
      <c r="AW8" s="246"/>
      <c r="AX8" s="246"/>
      <c r="AY8" s="246"/>
      <c r="AZ8" s="246"/>
      <c r="BA8" s="246"/>
      <c r="BB8" s="246"/>
      <c r="BC8" s="246"/>
    </row>
    <row r="9" spans="2:59" ht="75.75" customHeight="1">
      <c r="B9" s="67" t="s">
        <v>31</v>
      </c>
      <c r="C9" s="598" t="s">
        <v>151</v>
      </c>
      <c r="D9" s="599"/>
      <c r="E9" s="68"/>
      <c r="F9" s="68"/>
      <c r="G9" s="68"/>
      <c r="H9" s="68"/>
      <c r="I9" s="68"/>
      <c r="J9" s="68"/>
      <c r="K9" s="68"/>
      <c r="L9" s="68"/>
      <c r="M9" s="68"/>
      <c r="N9" s="68"/>
      <c r="AV9" s="246"/>
      <c r="AW9" s="246"/>
      <c r="AX9" s="246"/>
      <c r="AY9" s="246"/>
      <c r="AZ9" s="246"/>
      <c r="BA9" s="246"/>
      <c r="BB9" s="246"/>
      <c r="BC9" s="246"/>
    </row>
    <row r="10" spans="2:59" ht="30" customHeight="1">
      <c r="B10" s="67" t="s">
        <v>96</v>
      </c>
      <c r="C10" s="545">
        <v>2025</v>
      </c>
      <c r="D10" s="546"/>
      <c r="E10" s="68"/>
      <c r="F10" s="68"/>
      <c r="G10" s="68"/>
      <c r="H10" s="68"/>
      <c r="I10" s="68"/>
      <c r="J10" s="68"/>
      <c r="K10" s="68"/>
      <c r="L10" s="68"/>
      <c r="M10" s="68"/>
      <c r="N10" s="68"/>
      <c r="AV10" s="246"/>
      <c r="AW10" s="246"/>
      <c r="AX10" s="246"/>
      <c r="AY10" s="246"/>
      <c r="AZ10" s="246"/>
      <c r="BA10" s="246"/>
      <c r="BB10" s="246"/>
      <c r="BC10" s="246"/>
    </row>
    <row r="11" spans="2:59" ht="14.25" customHeight="1">
      <c r="B11" s="63"/>
      <c r="C11" s="63"/>
      <c r="D11" s="63"/>
      <c r="E11" s="63"/>
      <c r="F11" s="63"/>
      <c r="G11" s="64"/>
      <c r="H11" s="64"/>
      <c r="I11" s="63"/>
      <c r="J11" s="63"/>
      <c r="K11" s="63"/>
      <c r="L11" s="63"/>
      <c r="M11" s="63"/>
      <c r="N11" s="63"/>
      <c r="AV11" s="246"/>
      <c r="AW11" s="246"/>
      <c r="AX11" s="246"/>
      <c r="AY11" s="246"/>
      <c r="AZ11" s="246"/>
      <c r="BA11" s="246"/>
      <c r="BB11" s="246"/>
      <c r="BC11" s="246"/>
    </row>
    <row r="12" spans="2:59" ht="33" customHeight="1">
      <c r="B12" s="497" t="s">
        <v>0</v>
      </c>
      <c r="C12" s="497" t="s">
        <v>51</v>
      </c>
      <c r="D12" s="497" t="s">
        <v>131</v>
      </c>
      <c r="E12" s="497" t="s">
        <v>59</v>
      </c>
      <c r="F12" s="497" t="s">
        <v>130</v>
      </c>
      <c r="G12" s="497" t="s">
        <v>56</v>
      </c>
      <c r="H12" s="497" t="s">
        <v>22</v>
      </c>
      <c r="I12" s="497" t="s">
        <v>58</v>
      </c>
      <c r="J12" s="497" t="s">
        <v>38</v>
      </c>
      <c r="K12" s="497" t="s">
        <v>33</v>
      </c>
      <c r="L12" s="497" t="s">
        <v>17</v>
      </c>
      <c r="M12" s="497" t="s">
        <v>39</v>
      </c>
      <c r="N12" s="497" t="s">
        <v>41</v>
      </c>
      <c r="O12" s="551" t="s">
        <v>105</v>
      </c>
      <c r="P12" s="551"/>
      <c r="Q12" s="551"/>
      <c r="R12" s="551"/>
      <c r="S12" s="551"/>
      <c r="T12" s="551"/>
      <c r="U12" s="551"/>
      <c r="V12" s="551"/>
      <c r="W12" s="551"/>
      <c r="X12" s="551"/>
      <c r="Y12" s="551"/>
      <c r="Z12" s="551"/>
      <c r="AA12" s="551"/>
      <c r="AB12" s="551"/>
      <c r="AC12" s="551"/>
      <c r="AD12" s="551"/>
      <c r="AE12" s="551"/>
      <c r="AF12" s="551"/>
      <c r="AG12" s="551"/>
      <c r="AH12" s="551"/>
      <c r="AI12" s="551"/>
      <c r="AJ12" s="551"/>
      <c r="AK12" s="551"/>
      <c r="AL12" s="551"/>
      <c r="AM12" s="551"/>
      <c r="AN12" s="551"/>
      <c r="AO12" s="551"/>
      <c r="AP12" s="551"/>
      <c r="AQ12" s="551"/>
      <c r="AR12" s="551"/>
      <c r="AS12" s="551"/>
      <c r="AT12" s="551"/>
      <c r="AU12" s="552" t="s">
        <v>60</v>
      </c>
      <c r="AV12" s="553" t="s">
        <v>126</v>
      </c>
      <c r="AW12" s="554"/>
      <c r="AX12" s="554"/>
      <c r="AY12" s="555"/>
      <c r="AZ12" s="556" t="s">
        <v>123</v>
      </c>
      <c r="BA12" s="557"/>
      <c r="BB12" s="557"/>
      <c r="BC12" s="558"/>
      <c r="BD12" s="547" t="s">
        <v>124</v>
      </c>
      <c r="BE12" s="548"/>
      <c r="BF12" s="548"/>
      <c r="BG12" s="549"/>
    </row>
    <row r="13" spans="2:59" ht="21.75" customHeight="1">
      <c r="B13" s="497"/>
      <c r="C13" s="497"/>
      <c r="D13" s="497"/>
      <c r="E13" s="497"/>
      <c r="F13" s="497"/>
      <c r="G13" s="497"/>
      <c r="H13" s="497"/>
      <c r="I13" s="497"/>
      <c r="J13" s="497"/>
      <c r="K13" s="497"/>
      <c r="L13" s="497"/>
      <c r="M13" s="497"/>
      <c r="N13" s="497"/>
      <c r="O13" s="550" t="s">
        <v>18</v>
      </c>
      <c r="P13" s="550"/>
      <c r="Q13" s="550"/>
      <c r="R13" s="550"/>
      <c r="S13" s="550"/>
      <c r="T13" s="550"/>
      <c r="U13" s="550"/>
      <c r="V13" s="550"/>
      <c r="W13" s="550" t="s">
        <v>19</v>
      </c>
      <c r="X13" s="550"/>
      <c r="Y13" s="550"/>
      <c r="Z13" s="550"/>
      <c r="AA13" s="550"/>
      <c r="AB13" s="550"/>
      <c r="AC13" s="550"/>
      <c r="AD13" s="550"/>
      <c r="AE13" s="550" t="s">
        <v>20</v>
      </c>
      <c r="AF13" s="550"/>
      <c r="AG13" s="550"/>
      <c r="AH13" s="550"/>
      <c r="AI13" s="550"/>
      <c r="AJ13" s="550"/>
      <c r="AK13" s="550"/>
      <c r="AL13" s="550"/>
      <c r="AM13" s="550" t="s">
        <v>21</v>
      </c>
      <c r="AN13" s="550"/>
      <c r="AO13" s="550"/>
      <c r="AP13" s="550"/>
      <c r="AQ13" s="550"/>
      <c r="AR13" s="550"/>
      <c r="AS13" s="550"/>
      <c r="AT13" s="550"/>
      <c r="AU13" s="552"/>
      <c r="AV13" s="562" t="s">
        <v>112</v>
      </c>
      <c r="AW13" s="562" t="s">
        <v>19</v>
      </c>
      <c r="AX13" s="562" t="s">
        <v>113</v>
      </c>
      <c r="AY13" s="562" t="s">
        <v>114</v>
      </c>
      <c r="AZ13" s="559" t="s">
        <v>112</v>
      </c>
      <c r="BA13" s="559" t="s">
        <v>115</v>
      </c>
      <c r="BB13" s="559" t="s">
        <v>116</v>
      </c>
      <c r="BC13" s="559" t="s">
        <v>117</v>
      </c>
      <c r="BD13" s="565" t="s">
        <v>18</v>
      </c>
      <c r="BE13" s="565" t="s">
        <v>19</v>
      </c>
      <c r="BF13" s="565" t="s">
        <v>20</v>
      </c>
      <c r="BG13" s="565" t="s">
        <v>21</v>
      </c>
    </row>
    <row r="14" spans="2:59" ht="21.75" customHeight="1">
      <c r="B14" s="497"/>
      <c r="C14" s="497"/>
      <c r="D14" s="497"/>
      <c r="E14" s="497"/>
      <c r="F14" s="497"/>
      <c r="G14" s="497"/>
      <c r="H14" s="497"/>
      <c r="I14" s="497"/>
      <c r="J14" s="497"/>
      <c r="K14" s="497"/>
      <c r="L14" s="497"/>
      <c r="M14" s="497"/>
      <c r="N14" s="497"/>
      <c r="O14" s="568" t="s">
        <v>2</v>
      </c>
      <c r="P14" s="568"/>
      <c r="Q14" s="568" t="s">
        <v>3</v>
      </c>
      <c r="R14" s="568"/>
      <c r="S14" s="568" t="s">
        <v>4</v>
      </c>
      <c r="T14" s="568"/>
      <c r="U14" s="551" t="s">
        <v>5</v>
      </c>
      <c r="V14" s="551"/>
      <c r="W14" s="568" t="s">
        <v>24</v>
      </c>
      <c r="X14" s="568"/>
      <c r="Y14" s="568" t="s">
        <v>6</v>
      </c>
      <c r="Z14" s="568"/>
      <c r="AA14" s="568" t="s">
        <v>7</v>
      </c>
      <c r="AB14" s="568"/>
      <c r="AC14" s="551" t="s">
        <v>5</v>
      </c>
      <c r="AD14" s="551"/>
      <c r="AE14" s="568" t="s">
        <v>8</v>
      </c>
      <c r="AF14" s="568"/>
      <c r="AG14" s="568" t="s">
        <v>9</v>
      </c>
      <c r="AH14" s="568"/>
      <c r="AI14" s="568" t="s">
        <v>10</v>
      </c>
      <c r="AJ14" s="568"/>
      <c r="AK14" s="551" t="s">
        <v>5</v>
      </c>
      <c r="AL14" s="551"/>
      <c r="AM14" s="568" t="s">
        <v>11</v>
      </c>
      <c r="AN14" s="568"/>
      <c r="AO14" s="568" t="s">
        <v>12</v>
      </c>
      <c r="AP14" s="568"/>
      <c r="AQ14" s="568" t="s">
        <v>13</v>
      </c>
      <c r="AR14" s="568"/>
      <c r="AS14" s="551" t="s">
        <v>5</v>
      </c>
      <c r="AT14" s="551"/>
      <c r="AU14" s="552"/>
      <c r="AV14" s="563"/>
      <c r="AW14" s="563"/>
      <c r="AX14" s="563"/>
      <c r="AY14" s="563"/>
      <c r="AZ14" s="560"/>
      <c r="BA14" s="560"/>
      <c r="BB14" s="560"/>
      <c r="BC14" s="560"/>
      <c r="BD14" s="566"/>
      <c r="BE14" s="566"/>
      <c r="BF14" s="566"/>
      <c r="BG14" s="566"/>
    </row>
    <row r="15" spans="2:59" ht="21.75" customHeight="1">
      <c r="B15" s="497"/>
      <c r="C15" s="497"/>
      <c r="D15" s="497"/>
      <c r="E15" s="497"/>
      <c r="F15" s="497"/>
      <c r="G15" s="497"/>
      <c r="H15" s="497"/>
      <c r="I15" s="497"/>
      <c r="J15" s="497"/>
      <c r="K15" s="497"/>
      <c r="L15" s="497"/>
      <c r="M15" s="497"/>
      <c r="N15" s="497"/>
      <c r="O15" s="69" t="s">
        <v>14</v>
      </c>
      <c r="P15" s="70" t="s">
        <v>15</v>
      </c>
      <c r="Q15" s="69" t="s">
        <v>14</v>
      </c>
      <c r="R15" s="70" t="s">
        <v>15</v>
      </c>
      <c r="S15" s="69" t="s">
        <v>14</v>
      </c>
      <c r="T15" s="70" t="s">
        <v>15</v>
      </c>
      <c r="U15" s="71" t="s">
        <v>14</v>
      </c>
      <c r="V15" s="72" t="s">
        <v>15</v>
      </c>
      <c r="W15" s="69" t="s">
        <v>14</v>
      </c>
      <c r="X15" s="70" t="s">
        <v>15</v>
      </c>
      <c r="Y15" s="69" t="s">
        <v>14</v>
      </c>
      <c r="Z15" s="70" t="s">
        <v>15</v>
      </c>
      <c r="AA15" s="69" t="s">
        <v>14</v>
      </c>
      <c r="AB15" s="70" t="s">
        <v>15</v>
      </c>
      <c r="AC15" s="71" t="s">
        <v>14</v>
      </c>
      <c r="AD15" s="72" t="s">
        <v>15</v>
      </c>
      <c r="AE15" s="69" t="s">
        <v>14</v>
      </c>
      <c r="AF15" s="70" t="s">
        <v>15</v>
      </c>
      <c r="AG15" s="69" t="s">
        <v>14</v>
      </c>
      <c r="AH15" s="70" t="s">
        <v>15</v>
      </c>
      <c r="AI15" s="69" t="s">
        <v>14</v>
      </c>
      <c r="AJ15" s="70" t="s">
        <v>15</v>
      </c>
      <c r="AK15" s="71" t="s">
        <v>14</v>
      </c>
      <c r="AL15" s="72" t="s">
        <v>15</v>
      </c>
      <c r="AM15" s="69" t="s">
        <v>14</v>
      </c>
      <c r="AN15" s="70" t="s">
        <v>15</v>
      </c>
      <c r="AO15" s="69" t="s">
        <v>14</v>
      </c>
      <c r="AP15" s="70" t="s">
        <v>15</v>
      </c>
      <c r="AQ15" s="69" t="s">
        <v>14</v>
      </c>
      <c r="AR15" s="70" t="s">
        <v>15</v>
      </c>
      <c r="AS15" s="71" t="s">
        <v>14</v>
      </c>
      <c r="AT15" s="72" t="s">
        <v>15</v>
      </c>
      <c r="AU15" s="552"/>
      <c r="AV15" s="564"/>
      <c r="AW15" s="564"/>
      <c r="AX15" s="564"/>
      <c r="AY15" s="564"/>
      <c r="AZ15" s="561"/>
      <c r="BA15" s="561"/>
      <c r="BB15" s="561"/>
      <c r="BC15" s="561"/>
      <c r="BD15" s="567"/>
      <c r="BE15" s="567"/>
      <c r="BF15" s="567"/>
      <c r="BG15" s="567"/>
    </row>
    <row r="16" spans="2:59" ht="156.6" customHeight="1">
      <c r="B16" s="504" t="str">
        <f>+'Anexo 1. 01-FR-003 POA INSTIT.'!B13</f>
        <v>1. Fortalecer la promoción de derechos, la prevención y control a la función pública con enfoque territorial, diferencial e intersectorial que contribuya al desarrollo sostenible, y la potestad disciplinaria.</v>
      </c>
      <c r="C16" s="595" t="str">
        <f>+'Anexo 1. 01-FR-003 POA INSTIT.'!C13</f>
        <v>1.1. Realizar 2.117.527 acciones de promoción, defensa del debido proceso y del interés público, en garantía de los derechos de las personas en el Distrito Capital, de manera oportuna y resolutiva, en el cuatrienio.</v>
      </c>
      <c r="D16" s="336" t="str">
        <f>+'Anexo 1. 01-FR-003 POA INSTIT.'!D13</f>
        <v>1.1.1. Realizar 480.333 intervenciones dentro del ejercicio del Ministerio Público para prevenir la vulneración de derechos y/o lograr el restablecimiento de los mismos, en el cuatrienio.</v>
      </c>
      <c r="E16" s="337">
        <f>+'Anexo 1. 01-FR-003 POA INSTIT.'!E13</f>
        <v>0.28399999999999997</v>
      </c>
      <c r="F16" s="338">
        <f>+'Anexo 1. 01-FR-003 POA INSTIT.'!F13</f>
        <v>480333</v>
      </c>
      <c r="G16" s="339">
        <f>+'Anexo 1. 01-FR-003 POA INSTIT.'!L13</f>
        <v>120210</v>
      </c>
      <c r="H16" s="340">
        <f>+'Anexo 1. 01-FR-003 POA INSTIT.'!G13</f>
        <v>421204</v>
      </c>
      <c r="I16" s="341" t="str">
        <f>+'Anexo 1. 01-FR-003 POA INSTIT.'!H13</f>
        <v>Intervenciones Realizadas en Defensa de los Derechos</v>
      </c>
      <c r="J16" s="342" t="s">
        <v>145</v>
      </c>
      <c r="K16" s="410" t="s">
        <v>160</v>
      </c>
      <c r="L16" s="154" t="s">
        <v>644</v>
      </c>
      <c r="M16" s="154" t="s">
        <v>159</v>
      </c>
      <c r="N16" s="76" t="str">
        <f>+'Anexo 1. 01-FR-003 POA INSTIT.'!J13</f>
        <v>* P.D. para Asuntos Penales I
* P.D. para Asuntos Penales II 
* P.D. para la Familia y Sujetos de Especial Protección Constitucional
* P.D. para la Defensa y Protección de los Derechos Humanos I 
* P.D. para la Defensa y Protección de los Derechos Humanos II 
* P.D. para Asuntos Policivos y Civiles
* P.D. para el sector Planeación
* P.D. para los sectores Cultura, Recreación y Deporte.</v>
      </c>
      <c r="O16" s="308">
        <v>7735</v>
      </c>
      <c r="P16" s="308"/>
      <c r="Q16" s="308">
        <v>10523</v>
      </c>
      <c r="R16" s="308"/>
      <c r="S16" s="308">
        <v>10508</v>
      </c>
      <c r="T16" s="308"/>
      <c r="U16" s="189">
        <f>O16+Q16+S16</f>
        <v>28766</v>
      </c>
      <c r="V16" s="189">
        <f>P16+R16+T16</f>
        <v>0</v>
      </c>
      <c r="W16" s="395">
        <v>10528</v>
      </c>
      <c r="X16" s="395"/>
      <c r="Y16" s="395">
        <v>10528</v>
      </c>
      <c r="Z16" s="395"/>
      <c r="AA16" s="395">
        <v>10401</v>
      </c>
      <c r="AB16" s="395"/>
      <c r="AC16" s="189">
        <f>W16+Y16+AA16</f>
        <v>31457</v>
      </c>
      <c r="AD16" s="189">
        <f>X16+Z16+AB16</f>
        <v>0</v>
      </c>
      <c r="AE16" s="411">
        <v>10381</v>
      </c>
      <c r="AF16" s="411"/>
      <c r="AG16" s="411">
        <v>10381</v>
      </c>
      <c r="AH16" s="411"/>
      <c r="AI16" s="335">
        <v>10356</v>
      </c>
      <c r="AJ16" s="335"/>
      <c r="AK16" s="189">
        <f>AE16+AG16+AI16</f>
        <v>31118</v>
      </c>
      <c r="AL16" s="189">
        <f>AF16+AH16+AJ16</f>
        <v>0</v>
      </c>
      <c r="AM16" s="411">
        <v>10383</v>
      </c>
      <c r="AN16" s="411"/>
      <c r="AO16" s="411">
        <v>10298</v>
      </c>
      <c r="AP16" s="411"/>
      <c r="AQ16" s="411">
        <v>8188</v>
      </c>
      <c r="AR16" s="411"/>
      <c r="AS16" s="189">
        <f>AM16+AO16+AQ16</f>
        <v>28869</v>
      </c>
      <c r="AT16" s="189">
        <f>AN16+AP16+AR16</f>
        <v>0</v>
      </c>
      <c r="AU16" s="80">
        <f>U16+AC16+AK16+AS16</f>
        <v>120210</v>
      </c>
      <c r="AV16" s="163">
        <f>+V16</f>
        <v>0</v>
      </c>
      <c r="AW16" s="163">
        <f>+V16+AD16</f>
        <v>0</v>
      </c>
      <c r="AX16" s="163">
        <f>+V16+AD16+AL16</f>
        <v>0</v>
      </c>
      <c r="AY16" s="163">
        <f>+V16+AD16+AL16+AT16</f>
        <v>0</v>
      </c>
      <c r="AZ16" s="158">
        <f>IF(AND(AV16&gt;0,$AU16&gt;0),AV16/$AU16,0)</f>
        <v>0</v>
      </c>
      <c r="BA16" s="158">
        <f>IF(AND(AW16&gt;0,$AU16&gt;0),AW16/$AU16,0)</f>
        <v>0</v>
      </c>
      <c r="BB16" s="158">
        <f>IF(AND(AX16&gt;0,$AU16&gt;0),AX16/$AU16,0)</f>
        <v>0</v>
      </c>
      <c r="BC16" s="158">
        <f>IF(AND(AY16&gt;0,$AU16&gt;0),AY16/$AU16,0)</f>
        <v>0</v>
      </c>
      <c r="BD16" s="159">
        <f>(IF(AND(AV16&gt;0,$F16&gt;0),AV16/$F16,0))</f>
        <v>0</v>
      </c>
      <c r="BE16" s="159">
        <f t="shared" ref="BE16:BG26" si="0">(IF(AND(AW16&gt;0,$F16&gt;0),AW16/$F16,0))</f>
        <v>0</v>
      </c>
      <c r="BF16" s="159">
        <f t="shared" si="0"/>
        <v>0</v>
      </c>
      <c r="BG16" s="159">
        <f t="shared" si="0"/>
        <v>0</v>
      </c>
    </row>
    <row r="17" spans="2:59" ht="135.6" customHeight="1">
      <c r="B17" s="506"/>
      <c r="C17" s="596"/>
      <c r="D17" s="336" t="str">
        <f>+'Anexo 1. 01-FR-003 POA INSTIT.'!D14</f>
        <v>1.1.2. Orientar 733.821 personas en garantía de derechos, en el cuatrienio.</v>
      </c>
      <c r="E17" s="337">
        <f>+'Anexo 1. 01-FR-003 POA INSTIT.'!E14</f>
        <v>0.28599999999999998</v>
      </c>
      <c r="F17" s="338">
        <f>+'Anexo 1. 01-FR-003 POA INSTIT.'!F14</f>
        <v>733821</v>
      </c>
      <c r="G17" s="339">
        <f>+'Anexo 1. 01-FR-003 POA INSTIT.'!L14</f>
        <v>121436</v>
      </c>
      <c r="H17" s="340">
        <f>+'Anexo 1. 01-FR-003 POA INSTIT.'!G14</f>
        <v>482785</v>
      </c>
      <c r="I17" s="341" t="str">
        <f>+'Anexo 1. 01-FR-003 POA INSTIT.'!H14</f>
        <v>Personas Orientadas en Garantía de Derechos</v>
      </c>
      <c r="J17" s="343" t="s">
        <v>146</v>
      </c>
      <c r="K17" s="410" t="s">
        <v>162</v>
      </c>
      <c r="L17" s="154" t="s">
        <v>645</v>
      </c>
      <c r="M17" s="154" t="s">
        <v>159</v>
      </c>
      <c r="N17" s="76" t="str">
        <f>+'Anexo 1. 01-FR-003 POA INSTIT.'!J14</f>
        <v>* Las 8 personerías delegadas adscritas a la P.D. para la Misionalidad del Ministerio Público y la Función Pública que ejercen la promoción y defesa de derechos y las 14 PD que ejercen prevención y control a la función pública
* P.D. para para el Relacionamiento con el Ciudadano y Asuntos Locales, y las  3 Direcciones y 30 Personerías Locales adscritas.</v>
      </c>
      <c r="O17" s="308">
        <v>6587</v>
      </c>
      <c r="P17" s="308"/>
      <c r="Q17" s="308">
        <v>9469</v>
      </c>
      <c r="R17" s="308"/>
      <c r="S17" s="308">
        <v>10639</v>
      </c>
      <c r="T17" s="308"/>
      <c r="U17" s="189">
        <f>O17+Q17+S17</f>
        <v>26695</v>
      </c>
      <c r="V17" s="189">
        <f>P17+R17+T17</f>
        <v>0</v>
      </c>
      <c r="W17" s="395">
        <v>10838</v>
      </c>
      <c r="X17" s="395"/>
      <c r="Y17" s="395">
        <v>10952</v>
      </c>
      <c r="Z17" s="395"/>
      <c r="AA17" s="395">
        <v>10917</v>
      </c>
      <c r="AB17" s="395"/>
      <c r="AC17" s="189">
        <f>W17+Y17+AA17</f>
        <v>32707</v>
      </c>
      <c r="AD17" s="189">
        <f>X17+Z17+AB17</f>
        <v>0</v>
      </c>
      <c r="AE17" s="411">
        <v>10509</v>
      </c>
      <c r="AF17" s="411"/>
      <c r="AG17" s="411">
        <v>10477</v>
      </c>
      <c r="AH17" s="411"/>
      <c r="AI17" s="335">
        <v>10677</v>
      </c>
      <c r="AJ17" s="335"/>
      <c r="AK17" s="189">
        <f>AE17+AG17+AI17</f>
        <v>31663</v>
      </c>
      <c r="AL17" s="189">
        <f>AF17+AH17+AJ17</f>
        <v>0</v>
      </c>
      <c r="AM17" s="411">
        <v>10645</v>
      </c>
      <c r="AN17" s="411"/>
      <c r="AO17" s="411">
        <v>10625</v>
      </c>
      <c r="AP17" s="411"/>
      <c r="AQ17" s="411">
        <v>9101</v>
      </c>
      <c r="AR17" s="411"/>
      <c r="AS17" s="189">
        <f t="shared" ref="AS17:AT27" si="1">AM17+AO17+AQ17</f>
        <v>30371</v>
      </c>
      <c r="AT17" s="189">
        <f t="shared" si="1"/>
        <v>0</v>
      </c>
      <c r="AU17" s="80">
        <f t="shared" ref="AU17:AU26" si="2">U17+AC17+AK17+AS17</f>
        <v>121436</v>
      </c>
      <c r="AV17" s="163">
        <f t="shared" ref="AV17:AV26" si="3">+V17</f>
        <v>0</v>
      </c>
      <c r="AW17" s="163">
        <f t="shared" ref="AW17:AW26" si="4">+V17+AD17</f>
        <v>0</v>
      </c>
      <c r="AX17" s="163">
        <f t="shared" ref="AX17:AX26" si="5">+V17+AD17+AL17</f>
        <v>0</v>
      </c>
      <c r="AY17" s="163">
        <f t="shared" ref="AY17:AY26" si="6">+V17+AD17+AL17+AT17</f>
        <v>0</v>
      </c>
      <c r="AZ17" s="158">
        <f t="shared" ref="AZ17:BC27" si="7">IF(AND(AV17&gt;0,$AU17&gt;0),AV17/$AU17,0)</f>
        <v>0</v>
      </c>
      <c r="BA17" s="158">
        <f t="shared" si="7"/>
        <v>0</v>
      </c>
      <c r="BB17" s="158">
        <f t="shared" si="7"/>
        <v>0</v>
      </c>
      <c r="BC17" s="158">
        <f t="shared" si="7"/>
        <v>0</v>
      </c>
      <c r="BD17" s="159">
        <f t="shared" ref="BD17:BD26" si="8">(IF(AND(AV17&gt;0,$F17&gt;0),AV17/$F17,0))</f>
        <v>0</v>
      </c>
      <c r="BE17" s="159">
        <f t="shared" si="0"/>
        <v>0</v>
      </c>
      <c r="BF17" s="159">
        <f t="shared" si="0"/>
        <v>0</v>
      </c>
      <c r="BG17" s="159">
        <f t="shared" si="0"/>
        <v>0</v>
      </c>
    </row>
    <row r="18" spans="2:59" ht="108.75" customHeight="1">
      <c r="B18" s="506"/>
      <c r="C18" s="596"/>
      <c r="D18" s="336" t="str">
        <f>+'Anexo 1. 01-FR-003 POA INSTIT.'!D15</f>
        <v>1.1.3. Asistir 301.753 personas en garantía de derechos, en el cuatrienio.</v>
      </c>
      <c r="E18" s="337">
        <f>+'Anexo 1. 01-FR-003 POA INSTIT.'!E15</f>
        <v>0.154</v>
      </c>
      <c r="F18" s="338">
        <f>+'Anexo 1. 01-FR-003 POA INSTIT.'!F15</f>
        <v>301753</v>
      </c>
      <c r="G18" s="339">
        <f>+'Anexo 1. 01-FR-003 POA INSTIT.'!L15</f>
        <v>55525</v>
      </c>
      <c r="H18" s="340">
        <f>+'Anexo 1. 01-FR-003 POA INSTIT.'!G15</f>
        <v>250365</v>
      </c>
      <c r="I18" s="341" t="str">
        <f>+'Anexo 1. 01-FR-003 POA INSTIT.'!H15</f>
        <v>Personas Asistidas en Garantía de Derechos</v>
      </c>
      <c r="J18" s="343" t="s">
        <v>147</v>
      </c>
      <c r="K18" s="410" t="s">
        <v>162</v>
      </c>
      <c r="L18" s="154" t="s">
        <v>646</v>
      </c>
      <c r="M18" s="154" t="s">
        <v>159</v>
      </c>
      <c r="N18" s="76" t="str">
        <f>+'Anexo 1. 01-FR-003 POA INSTIT.'!J15</f>
        <v>* La Personería delegada para la Defensa y Protección de los Derechos Humanos I, la P.D. para la Defensa y Protección de los Derechos Humanos II, la P.D. para la Familia y Sujetos de Especial Protección Constitucional, la P.D. para la Defensa y Protección de las Víctimas del Conflicto Armado Interno, La P.D. para la Defensa y Protección de los Derechos del Consumidor y las 14 PD que ejercen prevención y control a la función pública
* P.D. para para el Relacionamiento con el Ciudadano y Asuntos Locales, y las  3 Direcciones y 30 Personerías Locales adscritas.</v>
      </c>
      <c r="O18" s="308">
        <v>3180</v>
      </c>
      <c r="P18" s="308"/>
      <c r="Q18" s="308">
        <v>4778</v>
      </c>
      <c r="R18" s="308"/>
      <c r="S18" s="308">
        <v>5415</v>
      </c>
      <c r="T18" s="308"/>
      <c r="U18" s="189">
        <f t="shared" ref="U18:V26" si="9">O18+Q18+S18</f>
        <v>13373</v>
      </c>
      <c r="V18" s="189">
        <f t="shared" si="9"/>
        <v>0</v>
      </c>
      <c r="W18" s="395">
        <v>5340</v>
      </c>
      <c r="X18" s="395"/>
      <c r="Y18" s="395">
        <v>5660</v>
      </c>
      <c r="Z18" s="395"/>
      <c r="AA18" s="395">
        <v>6083</v>
      </c>
      <c r="AB18" s="395"/>
      <c r="AC18" s="189">
        <f t="shared" ref="AC18:AD26" si="10">W18+Y18+AA18</f>
        <v>17083</v>
      </c>
      <c r="AD18" s="189">
        <f t="shared" si="10"/>
        <v>0</v>
      </c>
      <c r="AE18" s="411">
        <v>4363</v>
      </c>
      <c r="AF18" s="411"/>
      <c r="AG18" s="411">
        <v>4381</v>
      </c>
      <c r="AH18" s="411"/>
      <c r="AI18" s="335">
        <v>4371</v>
      </c>
      <c r="AJ18" s="335"/>
      <c r="AK18" s="189">
        <f t="shared" ref="AK18:AL27" si="11">AE18+AG18+AI18</f>
        <v>13115</v>
      </c>
      <c r="AL18" s="189">
        <f t="shared" si="11"/>
        <v>0</v>
      </c>
      <c r="AM18" s="411">
        <v>4367</v>
      </c>
      <c r="AN18" s="411"/>
      <c r="AO18" s="411">
        <v>4376</v>
      </c>
      <c r="AP18" s="411"/>
      <c r="AQ18" s="411">
        <v>3211</v>
      </c>
      <c r="AR18" s="411"/>
      <c r="AS18" s="189">
        <f t="shared" si="1"/>
        <v>11954</v>
      </c>
      <c r="AT18" s="189">
        <f t="shared" si="1"/>
        <v>0</v>
      </c>
      <c r="AU18" s="80">
        <f t="shared" si="2"/>
        <v>55525</v>
      </c>
      <c r="AV18" s="163">
        <f t="shared" si="3"/>
        <v>0</v>
      </c>
      <c r="AW18" s="163">
        <f t="shared" si="4"/>
        <v>0</v>
      </c>
      <c r="AX18" s="163">
        <f t="shared" si="5"/>
        <v>0</v>
      </c>
      <c r="AY18" s="163">
        <f t="shared" si="6"/>
        <v>0</v>
      </c>
      <c r="AZ18" s="158">
        <f t="shared" si="7"/>
        <v>0</v>
      </c>
      <c r="BA18" s="158">
        <f t="shared" si="7"/>
        <v>0</v>
      </c>
      <c r="BB18" s="158">
        <f t="shared" si="7"/>
        <v>0</v>
      </c>
      <c r="BC18" s="158">
        <f t="shared" si="7"/>
        <v>0</v>
      </c>
      <c r="BD18" s="159">
        <f t="shared" si="8"/>
        <v>0</v>
      </c>
      <c r="BE18" s="159">
        <f t="shared" si="0"/>
        <v>0</v>
      </c>
      <c r="BF18" s="159">
        <f t="shared" si="0"/>
        <v>0</v>
      </c>
      <c r="BG18" s="159">
        <f t="shared" si="0"/>
        <v>0</v>
      </c>
    </row>
    <row r="19" spans="2:59" ht="140.25" customHeight="1">
      <c r="B19" s="506"/>
      <c r="C19" s="596"/>
      <c r="D19" s="336" t="str">
        <f>+'Anexo 1. 01-FR-003 POA INSTIT.'!D16</f>
        <v>1.1.4. Atender y/o gestionar 142.870 peticiones presentadas por la comunidad en garantía de derechos, en el cuatrienio.</v>
      </c>
      <c r="E19" s="337">
        <f>+'Anexo 1. 01-FR-003 POA INSTIT.'!E16</f>
        <v>5.6000000000000001E-2</v>
      </c>
      <c r="F19" s="338">
        <f>+'Anexo 1. 01-FR-003 POA INSTIT.'!F16</f>
        <v>142870</v>
      </c>
      <c r="G19" s="339">
        <f>+'Anexo 1. 01-FR-003 POA INSTIT.'!L16</f>
        <v>27719</v>
      </c>
      <c r="H19" s="340">
        <f>+'Anexo 1. 01-FR-003 POA INSTIT.'!G16</f>
        <v>85134</v>
      </c>
      <c r="I19" s="341" t="str">
        <f>+'Anexo 1. 01-FR-003 POA INSTIT.'!H16</f>
        <v>Peticiones Atendidas y/o Gestionadas en Garantía de Derechos</v>
      </c>
      <c r="J19" s="343" t="s">
        <v>172</v>
      </c>
      <c r="K19" s="410" t="s">
        <v>163</v>
      </c>
      <c r="L19" s="154" t="s">
        <v>647</v>
      </c>
      <c r="M19" s="154" t="s">
        <v>159</v>
      </c>
      <c r="N19" s="76" t="str">
        <f>+'Anexo 1. 01-FR-003 POA INSTIT.'!J16</f>
        <v>* P.D. para Asuntos Penales I, P.D. para Asuntos Penales II, P.D. Asuntos Policivos y Civiles, P.D. para la Defensa y Protección de los Derechos Humanos I, P.D. para la Defensa y Protección de los Derechos Humanos II y P.D. para la Familia y Sujetos de Especial Protección Constitucional.
* P.D. para para el Relacionamiento con el Ciudadano y Asuntos Locales, y las Direcciones y Personerías Locales adscritas.</v>
      </c>
      <c r="O19" s="308">
        <v>1236</v>
      </c>
      <c r="P19" s="308"/>
      <c r="Q19" s="308">
        <v>1664</v>
      </c>
      <c r="R19" s="308"/>
      <c r="S19" s="308">
        <v>1672</v>
      </c>
      <c r="T19" s="308"/>
      <c r="U19" s="189">
        <f t="shared" si="9"/>
        <v>4572</v>
      </c>
      <c r="V19" s="189">
        <f t="shared" si="9"/>
        <v>0</v>
      </c>
      <c r="W19" s="395">
        <v>1675</v>
      </c>
      <c r="X19" s="395"/>
      <c r="Y19" s="395">
        <v>1675</v>
      </c>
      <c r="Z19" s="395"/>
      <c r="AA19" s="395">
        <v>2877</v>
      </c>
      <c r="AB19" s="395"/>
      <c r="AC19" s="189">
        <f t="shared" si="10"/>
        <v>6227</v>
      </c>
      <c r="AD19" s="189">
        <f t="shared" si="10"/>
        <v>0</v>
      </c>
      <c r="AE19" s="411">
        <v>2892</v>
      </c>
      <c r="AF19" s="411"/>
      <c r="AG19" s="411">
        <v>2949</v>
      </c>
      <c r="AH19" s="411"/>
      <c r="AI19" s="335">
        <v>3049</v>
      </c>
      <c r="AJ19" s="335"/>
      <c r="AK19" s="189">
        <f t="shared" si="11"/>
        <v>8890</v>
      </c>
      <c r="AL19" s="189">
        <f t="shared" si="11"/>
        <v>0</v>
      </c>
      <c r="AM19" s="411">
        <v>3049</v>
      </c>
      <c r="AN19" s="411"/>
      <c r="AO19" s="411">
        <v>3039</v>
      </c>
      <c r="AP19" s="411"/>
      <c r="AQ19" s="411">
        <v>1942</v>
      </c>
      <c r="AR19" s="411"/>
      <c r="AS19" s="189">
        <f t="shared" si="1"/>
        <v>8030</v>
      </c>
      <c r="AT19" s="189">
        <f t="shared" si="1"/>
        <v>0</v>
      </c>
      <c r="AU19" s="80">
        <f t="shared" si="2"/>
        <v>27719</v>
      </c>
      <c r="AV19" s="163">
        <f t="shared" si="3"/>
        <v>0</v>
      </c>
      <c r="AW19" s="163">
        <f t="shared" si="4"/>
        <v>0</v>
      </c>
      <c r="AX19" s="163">
        <f t="shared" si="5"/>
        <v>0</v>
      </c>
      <c r="AY19" s="163">
        <f t="shared" si="6"/>
        <v>0</v>
      </c>
      <c r="AZ19" s="158">
        <f t="shared" si="7"/>
        <v>0</v>
      </c>
      <c r="BA19" s="158">
        <f t="shared" si="7"/>
        <v>0</v>
      </c>
      <c r="BB19" s="158">
        <f t="shared" si="7"/>
        <v>0</v>
      </c>
      <c r="BC19" s="158">
        <f t="shared" si="7"/>
        <v>0</v>
      </c>
      <c r="BD19" s="159">
        <f t="shared" si="8"/>
        <v>0</v>
      </c>
      <c r="BE19" s="159">
        <f t="shared" si="0"/>
        <v>0</v>
      </c>
      <c r="BF19" s="159">
        <f t="shared" si="0"/>
        <v>0</v>
      </c>
      <c r="BG19" s="159">
        <f t="shared" si="0"/>
        <v>0</v>
      </c>
    </row>
    <row r="20" spans="2:59" ht="99.75" customHeight="1">
      <c r="B20" s="506"/>
      <c r="C20" s="596"/>
      <c r="D20" s="336" t="str">
        <f>+'Anexo 1. 01-FR-003 POA INSTIT.'!D17</f>
        <v>1.1.5. Sensibilizar y/o capacitar a 427.647 personas en derechos humanos, Derecho Internacional Humanitario, Deberes de los Ciudadanos y oferta institucional, en el cuatrienio.</v>
      </c>
      <c r="E20" s="337">
        <f>+'Anexo 1. 01-FR-003 POA INSTIT.'!E17</f>
        <v>0.20799999999999999</v>
      </c>
      <c r="F20" s="338">
        <f>+'Anexo 1. 01-FR-003 POA INSTIT.'!F17</f>
        <v>427647</v>
      </c>
      <c r="G20" s="339">
        <f>+'Anexo 1. 01-FR-003 POA INSTIT.'!L17</f>
        <v>92602</v>
      </c>
      <c r="H20" s="340">
        <f>+'Anexo 1. 01-FR-003 POA INSTIT.'!G17</f>
        <v>350101</v>
      </c>
      <c r="I20" s="341" t="str">
        <f>+'Anexo 1. 01-FR-003 POA INSTIT.'!H17</f>
        <v>Personas Sensibilizadas y/o Capacitadas en el Distrito Capital</v>
      </c>
      <c r="J20" s="343" t="s">
        <v>175</v>
      </c>
      <c r="K20" s="410" t="s">
        <v>161</v>
      </c>
      <c r="L20" s="154" t="s">
        <v>648</v>
      </c>
      <c r="M20" s="154" t="s">
        <v>159</v>
      </c>
      <c r="N20" s="76" t="str">
        <f>+'Anexo 1. 01-FR-003 POA INSTIT.'!J17</f>
        <v>* P.D. para la Misionalidad del Ministerio Público y la Función Pública y las 8 personerías delegadas adscritas que ejercen la promoción y defesa de derechos.
* P.D. para para el Relacionamiento con el Ciudadano y Asuntos Locales, y las Direcciones y Personerías Locales adscritas.
* Grupo para el Acompañamiento en Escenarios de Posible Vulneración de Derechos (GAEPVD).</v>
      </c>
      <c r="O20" s="308">
        <v>30</v>
      </c>
      <c r="P20" s="308"/>
      <c r="Q20" s="308">
        <v>4112</v>
      </c>
      <c r="R20" s="308"/>
      <c r="S20" s="308">
        <v>13717</v>
      </c>
      <c r="T20" s="308"/>
      <c r="U20" s="189">
        <f t="shared" si="9"/>
        <v>17859</v>
      </c>
      <c r="V20" s="189">
        <f t="shared" si="9"/>
        <v>0</v>
      </c>
      <c r="W20" s="395">
        <v>6080</v>
      </c>
      <c r="X20" s="395"/>
      <c r="Y20" s="395">
        <v>6322</v>
      </c>
      <c r="Z20" s="395"/>
      <c r="AA20" s="395">
        <v>11852</v>
      </c>
      <c r="AB20" s="395"/>
      <c r="AC20" s="189">
        <f t="shared" si="10"/>
        <v>24254</v>
      </c>
      <c r="AD20" s="189">
        <f t="shared" si="10"/>
        <v>0</v>
      </c>
      <c r="AE20" s="411">
        <v>6331</v>
      </c>
      <c r="AF20" s="411"/>
      <c r="AG20" s="411">
        <v>6331</v>
      </c>
      <c r="AH20" s="411"/>
      <c r="AI20" s="335">
        <v>15328</v>
      </c>
      <c r="AJ20" s="335"/>
      <c r="AK20" s="189">
        <f t="shared" si="11"/>
        <v>27990</v>
      </c>
      <c r="AL20" s="189">
        <f t="shared" si="11"/>
        <v>0</v>
      </c>
      <c r="AM20" s="411">
        <v>6333</v>
      </c>
      <c r="AN20" s="411"/>
      <c r="AO20" s="411">
        <v>6277</v>
      </c>
      <c r="AP20" s="411"/>
      <c r="AQ20" s="411">
        <v>9889</v>
      </c>
      <c r="AR20" s="411"/>
      <c r="AS20" s="189">
        <f t="shared" si="1"/>
        <v>22499</v>
      </c>
      <c r="AT20" s="189">
        <f t="shared" si="1"/>
        <v>0</v>
      </c>
      <c r="AU20" s="80">
        <f t="shared" si="2"/>
        <v>92602</v>
      </c>
      <c r="AV20" s="163">
        <f t="shared" si="3"/>
        <v>0</v>
      </c>
      <c r="AW20" s="163">
        <f t="shared" si="4"/>
        <v>0</v>
      </c>
      <c r="AX20" s="163">
        <f t="shared" si="5"/>
        <v>0</v>
      </c>
      <c r="AY20" s="163">
        <f t="shared" si="6"/>
        <v>0</v>
      </c>
      <c r="AZ20" s="158">
        <f t="shared" si="7"/>
        <v>0</v>
      </c>
      <c r="BA20" s="158">
        <f t="shared" si="7"/>
        <v>0</v>
      </c>
      <c r="BB20" s="158">
        <f t="shared" si="7"/>
        <v>0</v>
      </c>
      <c r="BC20" s="158">
        <f t="shared" si="7"/>
        <v>0</v>
      </c>
      <c r="BD20" s="159">
        <f t="shared" si="8"/>
        <v>0</v>
      </c>
      <c r="BE20" s="159">
        <f t="shared" si="0"/>
        <v>0</v>
      </c>
      <c r="BF20" s="159">
        <f t="shared" si="0"/>
        <v>0</v>
      </c>
      <c r="BG20" s="159">
        <f t="shared" si="0"/>
        <v>0</v>
      </c>
    </row>
    <row r="21" spans="2:59" ht="177" customHeight="1">
      <c r="B21" s="506"/>
      <c r="C21" s="596"/>
      <c r="D21" s="336" t="str">
        <f>+'Anexo 1. 01-FR-003 POA INSTIT.'!D18</f>
        <v>1.1.6. Realizar 681 seguimientos y/o informes a las posibles vulneraciones de los derechos de las personas en el Distrito Capital, en el cuatrienio.</v>
      </c>
      <c r="E21" s="344">
        <f>+'Anexo 1. 01-FR-003 POA INSTIT.'!E18</f>
        <v>4.0000000000000002E-4</v>
      </c>
      <c r="F21" s="338">
        <f>+'Anexo 1. 01-FR-003 POA INSTIT.'!F18</f>
        <v>681</v>
      </c>
      <c r="G21" s="339">
        <f>+'Anexo 1. 01-FR-003 POA INSTIT.'!L18</f>
        <v>162</v>
      </c>
      <c r="H21" s="340">
        <f>+'Anexo 1. 01-FR-003 POA INSTIT.'!G18</f>
        <v>694</v>
      </c>
      <c r="I21" s="341" t="str">
        <f>+'Anexo 1. 01-FR-003 POA INSTIT.'!H18</f>
        <v>Seguimientos y/o Informes a la Posible Vulneración de los Derechos Realizados</v>
      </c>
      <c r="J21" s="343" t="s">
        <v>177</v>
      </c>
      <c r="K21" s="410" t="s">
        <v>171</v>
      </c>
      <c r="L21" s="154" t="s">
        <v>649</v>
      </c>
      <c r="M21" s="154" t="s">
        <v>159</v>
      </c>
      <c r="N21" s="76" t="str">
        <f>+'Anexo 1. 01-FR-003 POA INSTIT.'!J18</f>
        <v>* P.D. para la Misionalidad del Ministerio Público y la Función Pública y las Personerías Delegada para Asuntos Penales I, para Asuntos Penales II, Asuntos Policivos y Civiles, para la Defensa y Protección de los Derechos Humanos I, para la Defensa y Protección de los Derechos Humanos II y para la Familia y Sujetos de Especial Protección Constitucional, para la Defensa y Protección de Víctimas del Conflicto Armado Interno, para Defensa y Protección de los Derechos del Consumidor.
* P.D. para para el Relacionamiento con el Ciudadano y Asuntos Locales y la Dirección de Asuntos Jurisdiccionales.
* Grupo para el Acompañamiento en Escenarios de Posible Vulneración de Derechos (GAEPVD).</v>
      </c>
      <c r="O21" s="308">
        <v>1</v>
      </c>
      <c r="P21" s="308"/>
      <c r="Q21" s="308">
        <v>11</v>
      </c>
      <c r="R21" s="308"/>
      <c r="S21" s="308">
        <v>23</v>
      </c>
      <c r="T21" s="308"/>
      <c r="U21" s="189">
        <f t="shared" si="9"/>
        <v>35</v>
      </c>
      <c r="V21" s="189">
        <f t="shared" si="9"/>
        <v>0</v>
      </c>
      <c r="W21" s="395">
        <v>18</v>
      </c>
      <c r="X21" s="395"/>
      <c r="Y21" s="395">
        <v>15</v>
      </c>
      <c r="Z21" s="395"/>
      <c r="AA21" s="395">
        <v>15</v>
      </c>
      <c r="AB21" s="395"/>
      <c r="AC21" s="189">
        <f t="shared" si="10"/>
        <v>48</v>
      </c>
      <c r="AD21" s="189">
        <f t="shared" si="10"/>
        <v>0</v>
      </c>
      <c r="AE21" s="411">
        <v>17</v>
      </c>
      <c r="AF21" s="411"/>
      <c r="AG21" s="411">
        <v>17</v>
      </c>
      <c r="AH21" s="411"/>
      <c r="AI21" s="335">
        <v>15</v>
      </c>
      <c r="AJ21" s="335"/>
      <c r="AK21" s="189">
        <f t="shared" si="11"/>
        <v>49</v>
      </c>
      <c r="AL21" s="189">
        <f t="shared" si="11"/>
        <v>0</v>
      </c>
      <c r="AM21" s="411">
        <v>15</v>
      </c>
      <c r="AN21" s="411"/>
      <c r="AO21" s="411">
        <v>12</v>
      </c>
      <c r="AP21" s="411"/>
      <c r="AQ21" s="411">
        <v>3</v>
      </c>
      <c r="AR21" s="411"/>
      <c r="AS21" s="189">
        <f t="shared" si="1"/>
        <v>30</v>
      </c>
      <c r="AT21" s="189">
        <f t="shared" si="1"/>
        <v>0</v>
      </c>
      <c r="AU21" s="80">
        <f t="shared" si="2"/>
        <v>162</v>
      </c>
      <c r="AV21" s="163">
        <f t="shared" si="3"/>
        <v>0</v>
      </c>
      <c r="AW21" s="163">
        <f t="shared" si="4"/>
        <v>0</v>
      </c>
      <c r="AX21" s="163">
        <f t="shared" si="5"/>
        <v>0</v>
      </c>
      <c r="AY21" s="163">
        <f t="shared" si="6"/>
        <v>0</v>
      </c>
      <c r="AZ21" s="158">
        <f t="shared" si="7"/>
        <v>0</v>
      </c>
      <c r="BA21" s="158">
        <f t="shared" si="7"/>
        <v>0</v>
      </c>
      <c r="BB21" s="158">
        <f t="shared" si="7"/>
        <v>0</v>
      </c>
      <c r="BC21" s="158">
        <f t="shared" si="7"/>
        <v>0</v>
      </c>
      <c r="BD21" s="159">
        <f t="shared" si="8"/>
        <v>0</v>
      </c>
      <c r="BE21" s="159">
        <f t="shared" si="0"/>
        <v>0</v>
      </c>
      <c r="BF21" s="159">
        <f t="shared" si="0"/>
        <v>0</v>
      </c>
      <c r="BG21" s="159">
        <f t="shared" si="0"/>
        <v>0</v>
      </c>
    </row>
    <row r="22" spans="2:59" ht="113.25" customHeight="1">
      <c r="B22" s="506"/>
      <c r="C22" s="596"/>
      <c r="D22" s="719" t="str">
        <f>+'Anexo 1. 01-FR-003 POA INSTIT.'!D19</f>
        <v>1.1.7. Monitorear 2.650  escenarios de posible vulneración de derechos en la ciudad, en el cuatrienio.</v>
      </c>
      <c r="E22" s="344">
        <f>+'Anexo 1. 01-FR-003 POA INSTIT.'!E19</f>
        <v>2E-3</v>
      </c>
      <c r="F22" s="338">
        <f>+'Anexo 1. 01-FR-003 POA INSTIT.'!F19</f>
        <v>2650</v>
      </c>
      <c r="G22" s="339">
        <f>+'Anexo 1. 01-FR-003 POA INSTIT.'!L19</f>
        <v>550</v>
      </c>
      <c r="H22" s="340">
        <f>+'Anexo 1. 01-FR-003 POA INSTIT.'!G19</f>
        <v>2600</v>
      </c>
      <c r="I22" s="341" t="str">
        <f>+'Anexo 1. 01-FR-003 POA INSTIT.'!H19</f>
        <v>Monitoreos Realizados en Escenarios de Posible Vulneración de Derechos</v>
      </c>
      <c r="J22" s="343" t="s">
        <v>150</v>
      </c>
      <c r="K22" s="410" t="s">
        <v>519</v>
      </c>
      <c r="L22" s="154" t="s">
        <v>650</v>
      </c>
      <c r="M22" s="154" t="s">
        <v>159</v>
      </c>
      <c r="N22" s="76" t="str">
        <f>+'Anexo 1. 01-FR-003 POA INSTIT.'!J19</f>
        <v>* Grupo para el Acompañamiento en Escenarios de Posible Vulneración de Derechos (GAEPVD).</v>
      </c>
      <c r="O22" s="308">
        <v>30</v>
      </c>
      <c r="P22" s="308"/>
      <c r="Q22" s="308">
        <v>50</v>
      </c>
      <c r="R22" s="308"/>
      <c r="S22" s="308">
        <v>70</v>
      </c>
      <c r="T22" s="308"/>
      <c r="U22" s="189">
        <f t="shared" si="9"/>
        <v>150</v>
      </c>
      <c r="V22" s="189">
        <f t="shared" si="9"/>
        <v>0</v>
      </c>
      <c r="W22" s="395">
        <v>70</v>
      </c>
      <c r="X22" s="395"/>
      <c r="Y22" s="395">
        <v>70</v>
      </c>
      <c r="Z22" s="395"/>
      <c r="AA22" s="395">
        <v>43</v>
      </c>
      <c r="AB22" s="395"/>
      <c r="AC22" s="189">
        <f t="shared" si="10"/>
        <v>183</v>
      </c>
      <c r="AD22" s="189">
        <f t="shared" si="10"/>
        <v>0</v>
      </c>
      <c r="AE22" s="411">
        <v>33</v>
      </c>
      <c r="AF22" s="411"/>
      <c r="AG22" s="411">
        <v>43</v>
      </c>
      <c r="AH22" s="411"/>
      <c r="AI22" s="335">
        <v>43</v>
      </c>
      <c r="AJ22" s="335"/>
      <c r="AK22" s="189">
        <f t="shared" si="11"/>
        <v>119</v>
      </c>
      <c r="AL22" s="189">
        <f t="shared" si="11"/>
        <v>0</v>
      </c>
      <c r="AM22" s="411">
        <v>43</v>
      </c>
      <c r="AN22" s="411"/>
      <c r="AO22" s="411">
        <v>43</v>
      </c>
      <c r="AP22" s="411"/>
      <c r="AQ22" s="411">
        <v>12</v>
      </c>
      <c r="AR22" s="411"/>
      <c r="AS22" s="189">
        <f t="shared" si="1"/>
        <v>98</v>
      </c>
      <c r="AT22" s="189">
        <f t="shared" si="1"/>
        <v>0</v>
      </c>
      <c r="AU22" s="80">
        <f t="shared" si="2"/>
        <v>550</v>
      </c>
      <c r="AV22" s="163">
        <f t="shared" si="3"/>
        <v>0</v>
      </c>
      <c r="AW22" s="163">
        <f t="shared" si="4"/>
        <v>0</v>
      </c>
      <c r="AX22" s="163">
        <f t="shared" si="5"/>
        <v>0</v>
      </c>
      <c r="AY22" s="163">
        <f t="shared" si="6"/>
        <v>0</v>
      </c>
      <c r="AZ22" s="158">
        <f t="shared" si="7"/>
        <v>0</v>
      </c>
      <c r="BA22" s="158">
        <f t="shared" si="7"/>
        <v>0</v>
      </c>
      <c r="BB22" s="158">
        <f t="shared" si="7"/>
        <v>0</v>
      </c>
      <c r="BC22" s="158">
        <f t="shared" si="7"/>
        <v>0</v>
      </c>
      <c r="BD22" s="159">
        <f t="shared" si="8"/>
        <v>0</v>
      </c>
      <c r="BE22" s="159">
        <f t="shared" si="0"/>
        <v>0</v>
      </c>
      <c r="BF22" s="159">
        <f t="shared" si="0"/>
        <v>0</v>
      </c>
      <c r="BG22" s="159">
        <f t="shared" si="0"/>
        <v>0</v>
      </c>
    </row>
    <row r="23" spans="2:59" ht="123.75" customHeight="1">
      <c r="B23" s="506"/>
      <c r="C23" s="596"/>
      <c r="D23" s="336" t="str">
        <f>+'Anexo 1. 01-FR-003 POA INSTIT.'!D20</f>
        <v>1.1.8. Realizar 172 jornadas de Sensibilización y   Verificación de identificación,  dotación y órdenes de servicio a la Fuerza  Pública en la ciudad, en el cuatrienio.</v>
      </c>
      <c r="E23" s="345">
        <f>+'Anexo 1. 01-FR-003 POA INSTIT.'!E20</f>
        <v>1E-4</v>
      </c>
      <c r="F23" s="338">
        <f>+'Anexo 1. 01-FR-003 POA INSTIT.'!F20</f>
        <v>172</v>
      </c>
      <c r="G23" s="339">
        <f>+'Anexo 1. 01-FR-003 POA INSTIT.'!L20</f>
        <v>52</v>
      </c>
      <c r="H23" s="340">
        <f>+'Anexo 1. 01-FR-003 POA INSTIT.'!G20</f>
        <v>160</v>
      </c>
      <c r="I23" s="341" t="str">
        <f>+'Anexo 1. 01-FR-003 POA INSTIT.'!H20</f>
        <v>Jornadas de Sensibilización y Verificación a la Fuerza Pública Realizadas</v>
      </c>
      <c r="J23" s="343" t="s">
        <v>179</v>
      </c>
      <c r="K23" s="410" t="s">
        <v>520</v>
      </c>
      <c r="L23" s="154" t="s">
        <v>651</v>
      </c>
      <c r="M23" s="154" t="s">
        <v>159</v>
      </c>
      <c r="N23" s="76" t="str">
        <f>+'Anexo 1. 01-FR-003 POA INSTIT.'!J20</f>
        <v>* Grupo para el Acompañamiento en Escenarios de Posible Vulneración de Derechos (GAEPVD).</v>
      </c>
      <c r="O23" s="308">
        <v>0</v>
      </c>
      <c r="P23" s="308"/>
      <c r="Q23" s="308">
        <v>2</v>
      </c>
      <c r="R23" s="308"/>
      <c r="S23" s="308">
        <v>5</v>
      </c>
      <c r="T23" s="308"/>
      <c r="U23" s="189">
        <f t="shared" si="9"/>
        <v>7</v>
      </c>
      <c r="V23" s="189">
        <f t="shared" si="9"/>
        <v>0</v>
      </c>
      <c r="W23" s="395">
        <v>5</v>
      </c>
      <c r="X23" s="395"/>
      <c r="Y23" s="395">
        <v>5</v>
      </c>
      <c r="Z23" s="395"/>
      <c r="AA23" s="395">
        <v>6</v>
      </c>
      <c r="AB23" s="395"/>
      <c r="AC23" s="189">
        <f t="shared" si="10"/>
        <v>16</v>
      </c>
      <c r="AD23" s="189">
        <f t="shared" si="10"/>
        <v>0</v>
      </c>
      <c r="AE23" s="411">
        <v>6</v>
      </c>
      <c r="AF23" s="411"/>
      <c r="AG23" s="411">
        <v>6</v>
      </c>
      <c r="AH23" s="411"/>
      <c r="AI23" s="335">
        <v>6</v>
      </c>
      <c r="AJ23" s="335"/>
      <c r="AK23" s="189">
        <f t="shared" si="11"/>
        <v>18</v>
      </c>
      <c r="AL23" s="189">
        <f t="shared" si="11"/>
        <v>0</v>
      </c>
      <c r="AM23" s="411">
        <v>6</v>
      </c>
      <c r="AN23" s="411"/>
      <c r="AO23" s="411">
        <v>5</v>
      </c>
      <c r="AP23" s="411"/>
      <c r="AQ23" s="411">
        <v>0</v>
      </c>
      <c r="AR23" s="411"/>
      <c r="AS23" s="189">
        <f t="shared" si="1"/>
        <v>11</v>
      </c>
      <c r="AT23" s="189">
        <f t="shared" si="1"/>
        <v>0</v>
      </c>
      <c r="AU23" s="80">
        <f t="shared" si="2"/>
        <v>52</v>
      </c>
      <c r="AV23" s="163">
        <f t="shared" si="3"/>
        <v>0</v>
      </c>
      <c r="AW23" s="163">
        <f t="shared" si="4"/>
        <v>0</v>
      </c>
      <c r="AX23" s="163">
        <f t="shared" si="5"/>
        <v>0</v>
      </c>
      <c r="AY23" s="163">
        <f t="shared" si="6"/>
        <v>0</v>
      </c>
      <c r="AZ23" s="158">
        <f t="shared" si="7"/>
        <v>0</v>
      </c>
      <c r="BA23" s="158">
        <f t="shared" si="7"/>
        <v>0</v>
      </c>
      <c r="BB23" s="158">
        <f t="shared" si="7"/>
        <v>0</v>
      </c>
      <c r="BC23" s="158">
        <f t="shared" si="7"/>
        <v>0</v>
      </c>
      <c r="BD23" s="159">
        <f t="shared" si="8"/>
        <v>0</v>
      </c>
      <c r="BE23" s="159">
        <f t="shared" si="0"/>
        <v>0</v>
      </c>
      <c r="BF23" s="159">
        <f t="shared" si="0"/>
        <v>0</v>
      </c>
      <c r="BG23" s="159">
        <f t="shared" si="0"/>
        <v>0</v>
      </c>
    </row>
    <row r="24" spans="2:59" ht="189" customHeight="1">
      <c r="B24" s="505"/>
      <c r="C24" s="597"/>
      <c r="D24" s="336" t="str">
        <f>+'Anexo 1. 01-FR-003 POA INSTIT.'!D21</f>
        <v>1.1.9. Realizar 27.600 intervenciones en los procesos policivos de primera instancia en las inspecciones de policía y alcaldías locales y corregidurías para garantizar el debido proceso y la defensa del patrimonio público, durante el cuatrienio</v>
      </c>
      <c r="E24" s="344">
        <f>+'Anexo 1. 01-FR-003 POA INSTIT.'!E21</f>
        <v>9.4999999999999998E-3</v>
      </c>
      <c r="F24" s="338">
        <f>+'Anexo 1. 01-FR-003 POA INSTIT.'!F21</f>
        <v>27600</v>
      </c>
      <c r="G24" s="339">
        <f>+'Anexo 1. 01-FR-003 POA INSTIT.'!L21</f>
        <v>5600</v>
      </c>
      <c r="H24" s="340">
        <f>+'Anexo 1. 01-FR-003 POA INSTIT.'!G21</f>
        <v>14000</v>
      </c>
      <c r="I24" s="341" t="str">
        <f>+'Anexo 1. 01-FR-003 POA INSTIT.'!H21</f>
        <v>Intervenciones Realizadas en los procesos policivos de primera instancia.</v>
      </c>
      <c r="J24" s="342" t="s">
        <v>168</v>
      </c>
      <c r="K24" s="410" t="s">
        <v>169</v>
      </c>
      <c r="L24" s="154" t="s">
        <v>652</v>
      </c>
      <c r="M24" s="154" t="s">
        <v>159</v>
      </c>
      <c r="N24" s="76" t="str">
        <f>+'Anexo 1. 01-FR-003 POA INSTIT.'!J21</f>
        <v>Las Personerías Locales adscritas.</v>
      </c>
      <c r="O24" s="308">
        <v>0</v>
      </c>
      <c r="P24" s="308"/>
      <c r="Q24" s="308">
        <v>400</v>
      </c>
      <c r="R24" s="308"/>
      <c r="S24" s="308">
        <v>400</v>
      </c>
      <c r="T24" s="308"/>
      <c r="U24" s="189">
        <f t="shared" si="9"/>
        <v>800</v>
      </c>
      <c r="V24" s="189">
        <f t="shared" si="9"/>
        <v>0</v>
      </c>
      <c r="W24" s="395">
        <v>400</v>
      </c>
      <c r="X24" s="395"/>
      <c r="Y24" s="395">
        <v>400</v>
      </c>
      <c r="Z24" s="395"/>
      <c r="AA24" s="395">
        <v>1500</v>
      </c>
      <c r="AB24" s="395"/>
      <c r="AC24" s="189">
        <f t="shared" si="10"/>
        <v>2300</v>
      </c>
      <c r="AD24" s="189">
        <f t="shared" si="10"/>
        <v>0</v>
      </c>
      <c r="AE24" s="411">
        <v>450</v>
      </c>
      <c r="AF24" s="411"/>
      <c r="AG24" s="411">
        <v>450</v>
      </c>
      <c r="AH24" s="411"/>
      <c r="AI24" s="335">
        <v>450</v>
      </c>
      <c r="AJ24" s="335"/>
      <c r="AK24" s="189">
        <f t="shared" si="11"/>
        <v>1350</v>
      </c>
      <c r="AL24" s="189">
        <f t="shared" si="11"/>
        <v>0</v>
      </c>
      <c r="AM24" s="411">
        <v>450</v>
      </c>
      <c r="AN24" s="411"/>
      <c r="AO24" s="411">
        <v>450</v>
      </c>
      <c r="AP24" s="411"/>
      <c r="AQ24" s="411">
        <v>250</v>
      </c>
      <c r="AR24" s="411"/>
      <c r="AS24" s="189">
        <f t="shared" si="1"/>
        <v>1150</v>
      </c>
      <c r="AT24" s="189">
        <f t="shared" si="1"/>
        <v>0</v>
      </c>
      <c r="AU24" s="80">
        <f>U24+AC24+AK24+AS24</f>
        <v>5600</v>
      </c>
      <c r="AV24" s="163">
        <f t="shared" si="3"/>
        <v>0</v>
      </c>
      <c r="AW24" s="163">
        <f t="shared" si="4"/>
        <v>0</v>
      </c>
      <c r="AX24" s="163">
        <f t="shared" si="5"/>
        <v>0</v>
      </c>
      <c r="AY24" s="163">
        <f t="shared" si="6"/>
        <v>0</v>
      </c>
      <c r="AZ24" s="158">
        <f t="shared" si="7"/>
        <v>0</v>
      </c>
      <c r="BA24" s="158">
        <f t="shared" si="7"/>
        <v>0</v>
      </c>
      <c r="BB24" s="158">
        <f t="shared" si="7"/>
        <v>0</v>
      </c>
      <c r="BC24" s="158">
        <f t="shared" si="7"/>
        <v>0</v>
      </c>
      <c r="BD24" s="159">
        <f t="shared" si="8"/>
        <v>0</v>
      </c>
      <c r="BE24" s="159">
        <f t="shared" si="0"/>
        <v>0</v>
      </c>
      <c r="BF24" s="159">
        <f t="shared" si="0"/>
        <v>0</v>
      </c>
      <c r="BG24" s="159">
        <f t="shared" si="0"/>
        <v>0</v>
      </c>
    </row>
    <row r="25" spans="2:59" ht="171" customHeight="1">
      <c r="B25" s="507" t="str">
        <f>+'Anexo 1. 01-FR-003 POA INSTIT.'!B45</f>
        <v>2.	 Promover la participación ciudadana y la articulación interinstitucional para garantizar el conocimiento, respeto, preservación y la protección de los derechos y el interés general.</v>
      </c>
      <c r="C25" s="507" t="str">
        <f>+'Anexo 1. 01-FR-003 POA INSTIT.'!C45</f>
        <v>2.1 Desarrollar 2.430 acciones de articulación interinstitucional y de acercamiento a la comunidad, con enfoque hacia la participación ciudadana y la garantía de derechos, en el cuatrienio. 
(Meta alineada con la estrategia "Tu Localidad  tiene Personero")</v>
      </c>
      <c r="D25" s="336" t="str">
        <f>+'Anexo 1. 01-FR-003 POA INSTIT.'!D45</f>
        <v>2.1.1. Participar en 2.310 comités, mesas, consejos interinstitucionales y/o con comunidades vulnerables en garantía de derechos, en el cuatrienio.</v>
      </c>
      <c r="E25" s="337">
        <f>+'Anexo 1. 01-FR-003 POA INSTIT.'!E45</f>
        <v>0.96099999999999997</v>
      </c>
      <c r="F25" s="338">
        <f>+'Anexo 1. 01-FR-003 POA INSTIT.'!F45</f>
        <v>2310</v>
      </c>
      <c r="G25" s="339">
        <f>+'Anexo 1. 01-FR-003 POA INSTIT.'!L45</f>
        <v>639</v>
      </c>
      <c r="H25" s="340">
        <f>+'Anexo 1. 01-FR-003 POA INSTIT.'!G45</f>
        <v>2221</v>
      </c>
      <c r="I25" s="341" t="str">
        <f>+'Anexo 1. 01-FR-003 POA INSTIT.'!H45</f>
        <v>Espacios de Participación Interinstitucional y/o con Comunidades Vulnerables Asistidos</v>
      </c>
      <c r="J25" s="343" t="s">
        <v>181</v>
      </c>
      <c r="K25" s="410" t="s">
        <v>182</v>
      </c>
      <c r="L25" s="154" t="s">
        <v>653</v>
      </c>
      <c r="M25" s="154" t="s">
        <v>159</v>
      </c>
      <c r="N25" s="76" t="str">
        <f>+'Anexo 1. 01-FR-003 POA INSTIT.'!J45</f>
        <v>* Personería Delegada para Asuntos Penales I, P.D. para Asuntos Penales II, P.D. para la Defensa y Protección de los Derechos Humanos I, P.D. para la Defensa y Protección de los Derechos Humanos II, P.D. para la Familia y Sujetos de Especial Protección Constitucional, P.D. para la Defensa y Protección de Víctimas del Conflicto Armado Interno, P.D. para Defensa y Protección de los Derechos del Consumidor.
* Grupo para el Acompañamiento en Escenarios de Posible Vulneración de Derechos (GAEPVD).</v>
      </c>
      <c r="O25" s="308">
        <v>22</v>
      </c>
      <c r="P25" s="308"/>
      <c r="Q25" s="308">
        <v>53</v>
      </c>
      <c r="R25" s="308"/>
      <c r="S25" s="308">
        <v>62</v>
      </c>
      <c r="T25" s="308"/>
      <c r="U25" s="189">
        <f t="shared" si="9"/>
        <v>137</v>
      </c>
      <c r="V25" s="189">
        <f t="shared" si="9"/>
        <v>0</v>
      </c>
      <c r="W25" s="395">
        <v>68</v>
      </c>
      <c r="X25" s="395"/>
      <c r="Y25" s="395">
        <v>71</v>
      </c>
      <c r="Z25" s="395"/>
      <c r="AA25" s="395">
        <v>55</v>
      </c>
      <c r="AB25" s="395"/>
      <c r="AC25" s="189">
        <f t="shared" si="10"/>
        <v>194</v>
      </c>
      <c r="AD25" s="189">
        <f t="shared" si="10"/>
        <v>0</v>
      </c>
      <c r="AE25" s="411">
        <v>58</v>
      </c>
      <c r="AF25" s="411"/>
      <c r="AG25" s="411">
        <v>58</v>
      </c>
      <c r="AH25" s="411"/>
      <c r="AI25" s="412">
        <v>56</v>
      </c>
      <c r="AJ25" s="335"/>
      <c r="AK25" s="189">
        <f t="shared" si="11"/>
        <v>172</v>
      </c>
      <c r="AL25" s="189">
        <f t="shared" si="11"/>
        <v>0</v>
      </c>
      <c r="AM25" s="411">
        <v>56.5</v>
      </c>
      <c r="AN25" s="411"/>
      <c r="AO25" s="411">
        <v>53</v>
      </c>
      <c r="AP25" s="411"/>
      <c r="AQ25" s="411">
        <v>26</v>
      </c>
      <c r="AR25" s="411"/>
      <c r="AS25" s="189">
        <f t="shared" si="1"/>
        <v>135.5</v>
      </c>
      <c r="AT25" s="189">
        <f t="shared" si="1"/>
        <v>0</v>
      </c>
      <c r="AU25" s="80">
        <f t="shared" si="2"/>
        <v>638.5</v>
      </c>
      <c r="AV25" s="163">
        <f t="shared" si="3"/>
        <v>0</v>
      </c>
      <c r="AW25" s="163">
        <f t="shared" si="4"/>
        <v>0</v>
      </c>
      <c r="AX25" s="163">
        <f t="shared" si="5"/>
        <v>0</v>
      </c>
      <c r="AY25" s="163">
        <f t="shared" si="6"/>
        <v>0</v>
      </c>
      <c r="AZ25" s="158">
        <f t="shared" si="7"/>
        <v>0</v>
      </c>
      <c r="BA25" s="158">
        <f t="shared" si="7"/>
        <v>0</v>
      </c>
      <c r="BB25" s="158">
        <f t="shared" si="7"/>
        <v>0</v>
      </c>
      <c r="BC25" s="158">
        <f t="shared" si="7"/>
        <v>0</v>
      </c>
      <c r="BD25" s="159">
        <f t="shared" si="8"/>
        <v>0</v>
      </c>
      <c r="BE25" s="159">
        <f t="shared" si="0"/>
        <v>0</v>
      </c>
      <c r="BF25" s="159">
        <f t="shared" si="0"/>
        <v>0</v>
      </c>
      <c r="BG25" s="159">
        <f t="shared" si="0"/>
        <v>0</v>
      </c>
    </row>
    <row r="26" spans="2:59" ht="101.25" customHeight="1">
      <c r="B26" s="509"/>
      <c r="C26" s="509"/>
      <c r="D26" s="336" t="str">
        <f>+'Anexo 1. 01-FR-003 POA INSTIT.'!D46</f>
        <v>2.1.2. Realizar 120 actividades que permitan el acercamiento de la Entidad a la Comunidad, en el cuatrienio.</v>
      </c>
      <c r="E26" s="337">
        <f>+'Anexo 1. 01-FR-003 POA INSTIT.'!E46</f>
        <v>3.9E-2</v>
      </c>
      <c r="F26" s="338">
        <f>+'Anexo 1. 01-FR-003 POA INSTIT.'!F46</f>
        <v>120</v>
      </c>
      <c r="G26" s="339">
        <f>+'Anexo 1. 01-FR-003 POA INSTIT.'!L46</f>
        <v>20</v>
      </c>
      <c r="H26" s="340">
        <f>+'Anexo 1. 01-FR-003 POA INSTIT.'!G46</f>
        <v>21</v>
      </c>
      <c r="I26" s="341" t="str">
        <f>+'Anexo 1. 01-FR-003 POA INSTIT.'!H46</f>
        <v>Actividades de Acercamiento de la Entidad a la Comunidad Realizadas</v>
      </c>
      <c r="J26" s="343" t="s">
        <v>149</v>
      </c>
      <c r="K26" s="410" t="s">
        <v>164</v>
      </c>
      <c r="L26" s="154" t="s">
        <v>570</v>
      </c>
      <c r="M26" s="154" t="s">
        <v>159</v>
      </c>
      <c r="N26" s="76" t="str">
        <f>+'Anexo 1. 01-FR-003 POA INSTIT.'!J46</f>
        <v>* P.D. para el Relacionamiento con el Ciudadano y Asuntos Locales y Personerías Locales adscritas.</v>
      </c>
      <c r="O26" s="308">
        <v>0</v>
      </c>
      <c r="P26" s="308"/>
      <c r="Q26" s="308">
        <v>1</v>
      </c>
      <c r="R26" s="308"/>
      <c r="S26" s="308">
        <v>2</v>
      </c>
      <c r="T26" s="308"/>
      <c r="U26" s="189">
        <f t="shared" si="9"/>
        <v>3</v>
      </c>
      <c r="V26" s="189">
        <f t="shared" si="9"/>
        <v>0</v>
      </c>
      <c r="W26" s="395">
        <v>2</v>
      </c>
      <c r="X26" s="395"/>
      <c r="Y26" s="395">
        <v>2</v>
      </c>
      <c r="Z26" s="395"/>
      <c r="AA26" s="395">
        <v>2</v>
      </c>
      <c r="AB26" s="395"/>
      <c r="AC26" s="189">
        <f t="shared" si="10"/>
        <v>6</v>
      </c>
      <c r="AD26" s="189">
        <f t="shared" si="10"/>
        <v>0</v>
      </c>
      <c r="AE26" s="411">
        <v>2</v>
      </c>
      <c r="AF26" s="411"/>
      <c r="AG26" s="411">
        <v>2</v>
      </c>
      <c r="AH26" s="411"/>
      <c r="AI26" s="335">
        <v>2</v>
      </c>
      <c r="AJ26" s="335"/>
      <c r="AK26" s="189">
        <f t="shared" si="11"/>
        <v>6</v>
      </c>
      <c r="AL26" s="189">
        <f t="shared" si="11"/>
        <v>0</v>
      </c>
      <c r="AM26" s="411">
        <v>2</v>
      </c>
      <c r="AN26" s="411"/>
      <c r="AO26" s="411">
        <v>2</v>
      </c>
      <c r="AP26" s="411"/>
      <c r="AQ26" s="411">
        <v>1</v>
      </c>
      <c r="AR26" s="411"/>
      <c r="AS26" s="189">
        <f t="shared" si="1"/>
        <v>5</v>
      </c>
      <c r="AT26" s="189">
        <f t="shared" si="1"/>
        <v>0</v>
      </c>
      <c r="AU26" s="80">
        <f t="shared" si="2"/>
        <v>20</v>
      </c>
      <c r="AV26" s="163">
        <f t="shared" si="3"/>
        <v>0</v>
      </c>
      <c r="AW26" s="163">
        <f t="shared" si="4"/>
        <v>0</v>
      </c>
      <c r="AX26" s="163">
        <f t="shared" si="5"/>
        <v>0</v>
      </c>
      <c r="AY26" s="163">
        <f t="shared" si="6"/>
        <v>0</v>
      </c>
      <c r="AZ26" s="158">
        <f t="shared" si="7"/>
        <v>0</v>
      </c>
      <c r="BA26" s="158">
        <f t="shared" si="7"/>
        <v>0</v>
      </c>
      <c r="BB26" s="158">
        <f t="shared" si="7"/>
        <v>0</v>
      </c>
      <c r="BC26" s="158">
        <f t="shared" si="7"/>
        <v>0</v>
      </c>
      <c r="BD26" s="159">
        <f t="shared" si="8"/>
        <v>0</v>
      </c>
      <c r="BE26" s="159">
        <f t="shared" si="0"/>
        <v>0</v>
      </c>
      <c r="BF26" s="159">
        <f t="shared" si="0"/>
        <v>0</v>
      </c>
      <c r="BG26" s="159">
        <f t="shared" si="0"/>
        <v>0</v>
      </c>
    </row>
    <row r="27" spans="2:59" ht="138" customHeight="1">
      <c r="B27" s="324" t="str">
        <f>+'Anexo 1. 01-FR-003 POA INSTIT.'!B50</f>
        <v xml:space="preserve">3. Fomentar una cultura de gestión del conocimiento, la innovación y la investigación como instrumentos transversales a través de la incorporación de herramientas de uso y apropiación y la consolidación de alianzas. </v>
      </c>
      <c r="C27" s="323" t="str">
        <f>+'Anexo 1. 01-FR-003 POA INSTIT.'!C50</f>
        <v>3.1. Desarrollar 43 estrategias y espacios de transferencia orientados a preservar el conocimiento tácito y explícito en la Personería de Bogotá, D.C., para fortalecer la toma de decisiones y el mejoramiento institucional, en el cuatrienio.</v>
      </c>
      <c r="D27" s="336" t="str">
        <f>+'Anexo 1. 01-FR-003 POA INSTIT.'!D51</f>
        <v>3.1.2. Desarrollar 38 espacios de transferencia de conocimiento que permitan fortalecer la atención de las personas que acuden a la Personería de Bogotá, en el cuatrienio.</v>
      </c>
      <c r="E27" s="337">
        <f>+'Anexo 1. 01-FR-003 POA INSTIT.'!E51</f>
        <v>0.5</v>
      </c>
      <c r="F27" s="338">
        <f>+'Anexo 1. 01-FR-003 POA INSTIT.'!F51</f>
        <v>38</v>
      </c>
      <c r="G27" s="339">
        <f>+'Anexo 1. 01-FR-003 POA INSTIT.'!L51</f>
        <v>8</v>
      </c>
      <c r="H27" s="340">
        <f>+'Anexo 1. 01-FR-003 POA INSTIT.'!G51</f>
        <v>61</v>
      </c>
      <c r="I27" s="341" t="str">
        <f>+'Anexo 1. 01-FR-003 POA INSTIT.'!H51</f>
        <v>Espacios de Transferencia de Conocimiento Realizados</v>
      </c>
      <c r="J27" s="343" t="s">
        <v>148</v>
      </c>
      <c r="K27" s="432" t="s">
        <v>654</v>
      </c>
      <c r="L27" s="154" t="s">
        <v>655</v>
      </c>
      <c r="M27" s="154" t="s">
        <v>159</v>
      </c>
      <c r="N27" s="433" t="str">
        <f>+'Anexo 1. 01-FR-003 POA INSTIT.'!J51</f>
        <v>* Las 8 personerías delegadas adscritas a la P.D. para la Misionalidad del Ministerio Público y la Función Pública que ejercen la promoción y defesa de derechos.</v>
      </c>
      <c r="O27" s="306">
        <v>0</v>
      </c>
      <c r="P27" s="306"/>
      <c r="Q27" s="306">
        <v>0</v>
      </c>
      <c r="R27" s="306"/>
      <c r="S27" s="306">
        <v>0</v>
      </c>
      <c r="T27" s="306"/>
      <c r="U27" s="77">
        <f>O27+Q27+S27</f>
        <v>0</v>
      </c>
      <c r="V27" s="77">
        <f>P27+R27+T27</f>
        <v>0</v>
      </c>
      <c r="W27" s="406">
        <v>0</v>
      </c>
      <c r="X27" s="406"/>
      <c r="Y27" s="406">
        <v>0</v>
      </c>
      <c r="Z27" s="406"/>
      <c r="AA27" s="406">
        <v>1</v>
      </c>
      <c r="AB27" s="406"/>
      <c r="AC27" s="77">
        <f>W27+Y27+AA27</f>
        <v>1</v>
      </c>
      <c r="AD27" s="77">
        <f>X27+Z27+AB27</f>
        <v>0</v>
      </c>
      <c r="AE27" s="406">
        <v>4</v>
      </c>
      <c r="AF27" s="406"/>
      <c r="AG27" s="406">
        <v>1</v>
      </c>
      <c r="AH27" s="406"/>
      <c r="AI27" s="406">
        <v>2</v>
      </c>
      <c r="AJ27" s="406"/>
      <c r="AK27" s="77">
        <f t="shared" si="11"/>
        <v>7</v>
      </c>
      <c r="AL27" s="77">
        <f t="shared" si="11"/>
        <v>0</v>
      </c>
      <c r="AM27" s="406">
        <v>0</v>
      </c>
      <c r="AN27" s="406"/>
      <c r="AO27" s="406">
        <v>0</v>
      </c>
      <c r="AP27" s="406"/>
      <c r="AQ27" s="406">
        <v>0</v>
      </c>
      <c r="AR27" s="406"/>
      <c r="AS27" s="77">
        <f t="shared" si="1"/>
        <v>0</v>
      </c>
      <c r="AT27" s="77">
        <f t="shared" si="1"/>
        <v>0</v>
      </c>
      <c r="AU27" s="80">
        <f>U27+AC27+AK27+AS27</f>
        <v>8</v>
      </c>
      <c r="AV27" s="138">
        <f>+V27</f>
        <v>0</v>
      </c>
      <c r="AW27" s="138">
        <f>+V27+AD27</f>
        <v>0</v>
      </c>
      <c r="AX27" s="138">
        <f>+V27+AD27+AL27</f>
        <v>0</v>
      </c>
      <c r="AY27" s="138">
        <f>+V27+AD27+AL27+AT27</f>
        <v>0</v>
      </c>
      <c r="AZ27" s="142">
        <f t="shared" si="7"/>
        <v>0</v>
      </c>
      <c r="BA27" s="142">
        <f t="shared" si="7"/>
        <v>0</v>
      </c>
      <c r="BB27" s="142">
        <f t="shared" ref="BB27" si="12">IF(AND(AX27&gt;0,$AU27&gt;0),AX27/$AU27,0)*0.5</f>
        <v>0</v>
      </c>
      <c r="BC27" s="142">
        <f t="shared" si="7"/>
        <v>0</v>
      </c>
      <c r="BD27" s="133">
        <f t="shared" ref="BD27:BG27" si="13">((IF(AND(AV27&gt;0,$F27&gt;0),AV27/$F27,0)))</f>
        <v>0</v>
      </c>
      <c r="BE27" s="133">
        <f t="shared" si="13"/>
        <v>0</v>
      </c>
      <c r="BF27" s="133">
        <f t="shared" si="13"/>
        <v>0</v>
      </c>
      <c r="BG27" s="133">
        <f t="shared" si="13"/>
        <v>0</v>
      </c>
    </row>
    <row r="28" spans="2:59" ht="22.8">
      <c r="B28" s="523"/>
      <c r="C28" s="524"/>
      <c r="D28" s="524"/>
      <c r="E28" s="524"/>
      <c r="F28" s="524"/>
      <c r="G28" s="524"/>
      <c r="H28" s="524"/>
      <c r="I28" s="524"/>
      <c r="J28" s="524"/>
      <c r="K28" s="524"/>
      <c r="L28" s="524"/>
      <c r="M28" s="524"/>
      <c r="N28" s="524"/>
      <c r="O28" s="524"/>
      <c r="P28" s="524"/>
      <c r="Q28" s="524"/>
      <c r="R28" s="524"/>
      <c r="S28" s="524"/>
      <c r="T28" s="524"/>
      <c r="U28" s="524"/>
      <c r="V28" s="524"/>
      <c r="W28" s="524"/>
      <c r="X28" s="524"/>
      <c r="Y28" s="524"/>
      <c r="Z28" s="524"/>
      <c r="AA28" s="524"/>
      <c r="AB28" s="524"/>
      <c r="AC28" s="524"/>
      <c r="AD28" s="524"/>
      <c r="AE28" s="524"/>
      <c r="AF28" s="524"/>
      <c r="AG28" s="524"/>
      <c r="AH28" s="524"/>
      <c r="AI28" s="524"/>
      <c r="AJ28" s="524"/>
      <c r="AK28" s="524"/>
      <c r="AL28" s="524"/>
      <c r="AM28" s="524"/>
      <c r="AN28" s="524"/>
      <c r="AO28" s="524"/>
      <c r="AP28" s="524"/>
      <c r="AQ28" s="524"/>
      <c r="AR28" s="524"/>
      <c r="AS28" s="524"/>
      <c r="AT28" s="524"/>
      <c r="AU28" s="524"/>
      <c r="AV28" s="581"/>
      <c r="AW28" s="569" t="s">
        <v>16</v>
      </c>
      <c r="AX28" s="570"/>
      <c r="AY28" s="570"/>
      <c r="AZ28" s="1">
        <f t="shared" ref="AZ28:BG28" si="14">AVERAGE(AZ16:AZ26)</f>
        <v>0</v>
      </c>
      <c r="BA28" s="1">
        <f t="shared" si="14"/>
        <v>0</v>
      </c>
      <c r="BB28" s="1">
        <f t="shared" si="14"/>
        <v>0</v>
      </c>
      <c r="BC28" s="1">
        <f t="shared" si="14"/>
        <v>0</v>
      </c>
      <c r="BD28" s="1">
        <f t="shared" si="14"/>
        <v>0</v>
      </c>
      <c r="BE28" s="1">
        <f t="shared" si="14"/>
        <v>0</v>
      </c>
      <c r="BF28" s="1">
        <f t="shared" si="14"/>
        <v>0</v>
      </c>
      <c r="BG28" s="1">
        <f t="shared" si="14"/>
        <v>0</v>
      </c>
    </row>
    <row r="29" spans="2:59">
      <c r="B29" s="215"/>
      <c r="C29" s="215"/>
      <c r="D29" s="215"/>
      <c r="E29" s="215"/>
      <c r="F29" s="215"/>
      <c r="G29" s="216"/>
      <c r="H29" s="216"/>
      <c r="I29" s="215"/>
      <c r="J29" s="215"/>
      <c r="K29" s="215"/>
      <c r="L29" s="215"/>
      <c r="M29" s="215"/>
      <c r="N29" s="215"/>
    </row>
    <row r="30" spans="2:59">
      <c r="B30" s="215"/>
      <c r="C30" s="215"/>
      <c r="D30" s="580"/>
      <c r="E30" s="580"/>
      <c r="F30" s="580"/>
      <c r="G30" s="580"/>
      <c r="H30" s="580"/>
      <c r="I30" s="580"/>
      <c r="J30" s="580"/>
      <c r="K30" s="580"/>
      <c r="L30" s="580"/>
      <c r="M30" s="580"/>
      <c r="N30" s="580"/>
    </row>
    <row r="31" spans="2:59" ht="48.6" customHeight="1">
      <c r="B31" s="81" t="s">
        <v>23</v>
      </c>
      <c r="C31" s="95">
        <v>45450</v>
      </c>
      <c r="D31" s="238"/>
      <c r="E31" s="572" t="s">
        <v>50</v>
      </c>
      <c r="F31" s="573" t="s">
        <v>718</v>
      </c>
      <c r="G31" s="574"/>
      <c r="H31" s="574"/>
      <c r="I31" s="574"/>
      <c r="J31" s="575"/>
      <c r="K31" s="239"/>
      <c r="L31" s="542"/>
      <c r="M31" s="542"/>
      <c r="N31" s="579"/>
    </row>
    <row r="32" spans="2:59" ht="13.5" customHeight="1">
      <c r="B32" s="215"/>
      <c r="C32" s="215"/>
      <c r="D32" s="239"/>
      <c r="E32" s="572"/>
      <c r="F32" s="576"/>
      <c r="G32" s="577"/>
      <c r="H32" s="577"/>
      <c r="I32" s="577"/>
      <c r="J32" s="578"/>
      <c r="K32" s="215"/>
      <c r="L32" s="215"/>
      <c r="M32" s="215"/>
      <c r="N32" s="215"/>
    </row>
    <row r="33" spans="2:14" ht="31.5" customHeight="1">
      <c r="B33" s="81" t="s">
        <v>49</v>
      </c>
      <c r="C33" s="95">
        <v>45679</v>
      </c>
      <c r="D33" s="215"/>
      <c r="E33" s="215"/>
      <c r="F33" s="215"/>
      <c r="K33" s="215"/>
      <c r="L33" s="215"/>
      <c r="M33" s="215"/>
      <c r="N33" s="215"/>
    </row>
    <row r="34" spans="2:14">
      <c r="B34" s="215"/>
      <c r="C34" s="215"/>
      <c r="D34" s="215"/>
      <c r="E34" s="215"/>
      <c r="F34" s="215"/>
      <c r="K34" s="215"/>
      <c r="L34" s="215"/>
      <c r="M34" s="215"/>
      <c r="N34" s="215"/>
    </row>
    <row r="35" spans="2:14" ht="31.5" customHeight="1">
      <c r="B35" s="81" t="s">
        <v>49</v>
      </c>
      <c r="C35" s="95">
        <v>45898</v>
      </c>
      <c r="D35" s="215"/>
      <c r="E35" s="215"/>
      <c r="F35" s="215"/>
      <c r="K35" s="215"/>
      <c r="L35" s="215"/>
      <c r="M35" s="215"/>
      <c r="N35" s="215"/>
    </row>
    <row r="36" spans="2:14">
      <c r="B36" s="215"/>
      <c r="C36" s="215"/>
      <c r="D36" s="215"/>
      <c r="E36" s="215"/>
      <c r="F36" s="215"/>
      <c r="K36" s="215"/>
      <c r="L36" s="215"/>
      <c r="M36" s="215"/>
      <c r="N36" s="215"/>
    </row>
    <row r="37" spans="2:14">
      <c r="B37" s="215"/>
      <c r="C37" s="215"/>
      <c r="D37" s="215"/>
      <c r="E37" s="215"/>
      <c r="F37" s="215"/>
      <c r="K37" s="215"/>
      <c r="L37" s="215"/>
      <c r="M37" s="215"/>
      <c r="N37" s="215"/>
    </row>
    <row r="38" spans="2:14" ht="15" customHeight="1">
      <c r="B38" s="215"/>
      <c r="C38" s="215"/>
      <c r="D38" s="215"/>
      <c r="E38" s="215"/>
      <c r="F38" s="215"/>
      <c r="G38" s="216"/>
      <c r="H38" s="216"/>
      <c r="I38" s="571"/>
      <c r="J38" s="571"/>
      <c r="K38" s="571"/>
      <c r="L38" s="571"/>
      <c r="M38" s="217"/>
      <c r="N38" s="217"/>
    </row>
    <row r="39" spans="2:14" ht="15" customHeight="1">
      <c r="B39" s="522" t="s">
        <v>144</v>
      </c>
      <c r="C39" s="522"/>
      <c r="D39" s="522"/>
      <c r="E39" s="522"/>
      <c r="F39" s="522"/>
      <c r="G39" s="216"/>
      <c r="H39" s="216"/>
      <c r="I39" s="215"/>
      <c r="J39" s="215"/>
      <c r="K39" s="240"/>
      <c r="L39" s="215"/>
      <c r="M39" s="215"/>
      <c r="N39" s="215"/>
    </row>
    <row r="40" spans="2:14" ht="15" customHeight="1">
      <c r="B40" s="215"/>
      <c r="C40" s="215"/>
      <c r="D40" s="215"/>
      <c r="E40" s="215"/>
      <c r="F40" s="215"/>
      <c r="G40" s="216"/>
      <c r="H40" s="216"/>
      <c r="I40" s="571"/>
      <c r="J40" s="571"/>
      <c r="K40" s="571"/>
      <c r="L40" s="571"/>
      <c r="M40" s="217"/>
      <c r="N40" s="217"/>
    </row>
    <row r="41" spans="2:14" ht="15" customHeight="1">
      <c r="B41" s="215"/>
      <c r="C41" s="215"/>
      <c r="D41" s="215"/>
      <c r="E41" s="215"/>
      <c r="F41" s="215"/>
      <c r="G41" s="216"/>
      <c r="H41" s="216"/>
      <c r="I41" s="215"/>
      <c r="J41" s="215"/>
      <c r="K41" s="240"/>
      <c r="L41" s="215"/>
      <c r="M41" s="215"/>
      <c r="N41" s="215"/>
    </row>
    <row r="42" spans="2:14" ht="15" customHeight="1">
      <c r="B42" s="215"/>
      <c r="C42" s="215"/>
      <c r="D42" s="215"/>
      <c r="E42" s="215"/>
      <c r="F42" s="215"/>
      <c r="G42" s="216"/>
      <c r="H42" s="216"/>
      <c r="I42" s="571"/>
      <c r="J42" s="571"/>
      <c r="K42" s="571"/>
      <c r="L42" s="571"/>
      <c r="M42" s="217"/>
      <c r="N42" s="217"/>
    </row>
  </sheetData>
  <sheetProtection algorithmName="SHA-512" hashValue="bcyWaLmyxbC3Fn0hNhwMtznHcqllUDA2mtW7I8mymce/aATUL0TNz+xoPYSxEGENbI23Zj3ZD/jwHTd29Dogtw==" saltValue="g73EWcwdqLhvE+NkapYTiQ==" spinCount="100000" sheet="1" objects="1" scenarios="1"/>
  <mergeCells count="71">
    <mergeCell ref="B2:B6"/>
    <mergeCell ref="H12:H15"/>
    <mergeCell ref="M12:M15"/>
    <mergeCell ref="F31:J32"/>
    <mergeCell ref="S14:T14"/>
    <mergeCell ref="B12:B15"/>
    <mergeCell ref="K12:K15"/>
    <mergeCell ref="L12:L15"/>
    <mergeCell ref="N12:N15"/>
    <mergeCell ref="B25:B26"/>
    <mergeCell ref="C25:C26"/>
    <mergeCell ref="C2:BE6"/>
    <mergeCell ref="AA14:AB14"/>
    <mergeCell ref="AE13:AL13"/>
    <mergeCell ref="C8:D8"/>
    <mergeCell ref="Y14:Z14"/>
    <mergeCell ref="BF6:BG6"/>
    <mergeCell ref="E31:E32"/>
    <mergeCell ref="E12:E15"/>
    <mergeCell ref="U14:V14"/>
    <mergeCell ref="W14:X14"/>
    <mergeCell ref="W13:AD13"/>
    <mergeCell ref="O14:P14"/>
    <mergeCell ref="Q14:R14"/>
    <mergeCell ref="AC14:AD14"/>
    <mergeCell ref="O12:AT12"/>
    <mergeCell ref="G12:G15"/>
    <mergeCell ref="I12:I15"/>
    <mergeCell ref="J12:J15"/>
    <mergeCell ref="AV7:AZ7"/>
    <mergeCell ref="AU12:AU15"/>
    <mergeCell ref="O13:V13"/>
    <mergeCell ref="I40:L40"/>
    <mergeCell ref="I42:L42"/>
    <mergeCell ref="L31:N31"/>
    <mergeCell ref="B28:AV28"/>
    <mergeCell ref="D30:N30"/>
    <mergeCell ref="B39:F39"/>
    <mergeCell ref="I38:L38"/>
    <mergeCell ref="C9:D9"/>
    <mergeCell ref="C10:D10"/>
    <mergeCell ref="D12:D15"/>
    <mergeCell ref="F12:F15"/>
    <mergeCell ref="AW28:AY28"/>
    <mergeCell ref="AV12:AY12"/>
    <mergeCell ref="AV13:AV15"/>
    <mergeCell ref="AW13:AW15"/>
    <mergeCell ref="AX13:AX15"/>
    <mergeCell ref="AY13:AY15"/>
    <mergeCell ref="BB13:BB15"/>
    <mergeCell ref="BC13:BC15"/>
    <mergeCell ref="BD12:BG12"/>
    <mergeCell ref="BD13:BD15"/>
    <mergeCell ref="BE13:BE15"/>
    <mergeCell ref="BF13:BF15"/>
    <mergeCell ref="BG13:BG15"/>
    <mergeCell ref="AZ12:BC12"/>
    <mergeCell ref="AZ13:AZ15"/>
    <mergeCell ref="B16:B24"/>
    <mergeCell ref="C16:C24"/>
    <mergeCell ref="BA13:BA15"/>
    <mergeCell ref="AM13:AT13"/>
    <mergeCell ref="AQ14:AR14"/>
    <mergeCell ref="C12:C15"/>
    <mergeCell ref="AE14:AF14"/>
    <mergeCell ref="AG14:AH14"/>
    <mergeCell ref="AI14:AJ14"/>
    <mergeCell ref="AS14:AT14"/>
    <mergeCell ref="AM14:AN14"/>
    <mergeCell ref="AO14:AP14"/>
    <mergeCell ref="AK14:AL14"/>
  </mergeCells>
  <conditionalFormatting sqref="AZ16:BC26">
    <cfRule type="cellIs" dxfId="51" priority="10" operator="between">
      <formula>0.950000000000001</formula>
      <formula>1</formula>
    </cfRule>
    <cfRule type="cellIs" dxfId="50" priority="11" operator="between">
      <formula>0.75</formula>
      <formula>0.95</formula>
    </cfRule>
  </conditionalFormatting>
  <conditionalFormatting sqref="AZ16:BC27">
    <cfRule type="cellIs" dxfId="49" priority="1" operator="greaterThan">
      <formula>1</formula>
    </cfRule>
    <cfRule type="cellIs" dxfId="48" priority="4" operator="lessThan">
      <formula>0.75</formula>
    </cfRule>
  </conditionalFormatting>
  <conditionalFormatting sqref="AZ27:BC27">
    <cfRule type="cellIs" dxfId="47" priority="2" operator="between">
      <formula>0.95</formula>
      <formula>1</formula>
    </cfRule>
    <cfRule type="cellIs" dxfId="46" priority="3" operator="between">
      <formula>0.75</formula>
      <formula>0.95</formula>
    </cfRule>
  </conditionalFormatting>
  <dataValidations count="2">
    <dataValidation allowBlank="1" showInputMessage="1" showErrorMessage="1" prompt="Transcriba de manera exacta el objetivo definido en la caracterización del proceso." sqref="C9:D9" xr:uid="{00000000-0002-0000-0900-000000000000}"/>
    <dataValidation type="list" allowBlank="1" showInputMessage="1" showErrorMessage="1" sqref="C8" xr:uid="{00000000-0002-0000-0900-000001000000}">
      <formula1>#REF!</formula1>
    </dataValidation>
  </dataValidations>
  <pageMargins left="0.7" right="0.7" top="0.75" bottom="0.75" header="0.3" footer="0.3"/>
  <pageSetup paperSize="9"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2000000}">
          <x14:formula1>
            <xm:f>'Listas-N'!$E$6:$E$10</xm:f>
          </x14:formula1>
          <xm:sqref>C10:D10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21</vt:i4>
      </vt:variant>
    </vt:vector>
  </HeadingPairs>
  <TitlesOfParts>
    <vt:vector size="21" baseType="lpstr">
      <vt:lpstr>Listas-N</vt:lpstr>
      <vt:lpstr>01-PL-013 POA (Pág 1 de 2)</vt:lpstr>
      <vt:lpstr>01-PL-013 POA (Pág 2 de 2)</vt:lpstr>
      <vt:lpstr>Anexo 1. 01-FR-003 POA INSTIT.</vt:lpstr>
      <vt:lpstr>01-DIR. ESTRATÉGICO 2025</vt:lpstr>
      <vt:lpstr>02-G. CONOCIMIENTO REL INT 2025</vt:lpstr>
      <vt:lpstr>03-DIRECIONAMIENTO TIC 2025</vt:lpstr>
      <vt:lpstr>04-COMUNICACIÓN ESTRATÉGIC 2025</vt:lpstr>
      <vt:lpstr>05-PROM DEFENSA DDHH 2025</vt:lpstr>
      <vt:lpstr>06-PREV CTRL FUN PÚBLICA 2025</vt:lpstr>
      <vt:lpstr>07-POTESTAD DISCIPLINARIA 2025</vt:lpstr>
      <vt:lpstr>08-G. TALENTO HUMANO 2025</vt:lpstr>
      <vt:lpstr>09-GESTIÓN ADMINISTRATIVA 2025</vt:lpstr>
      <vt:lpstr>10-GESTIÓN FINANCIERA 2025</vt:lpstr>
      <vt:lpstr>11-GESTIÓN CONTRACTUAL 2025</vt:lpstr>
      <vt:lpstr>12-GESTIÓN DOCUMENTAL 2025</vt:lpstr>
      <vt:lpstr>13-GESTIÓN JURÍDICA 2025</vt:lpstr>
      <vt:lpstr>14-RELACIONAM. CIUDADANÍA 2025</vt:lpstr>
      <vt:lpstr>15-CTROL DISCIPLINARIO INT 2025</vt:lpstr>
      <vt:lpstr>16-EVALUACIÓN Y SEGUIMIENTO2025</vt:lpstr>
      <vt:lpstr>Instrucciones Dil (Pág 3 de 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Gabriel Tibaduiza Sanabria</dc:creator>
  <cp:lastModifiedBy>Omaira Morales</cp:lastModifiedBy>
  <cp:lastPrinted>2015-11-11T14:56:08Z</cp:lastPrinted>
  <dcterms:created xsi:type="dcterms:W3CDTF">2014-12-22T19:20:09Z</dcterms:created>
  <dcterms:modified xsi:type="dcterms:W3CDTF">2025-09-16T16:13:14Z</dcterms:modified>
</cp:coreProperties>
</file>